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usepa.sharepoint.com/sites/LegacyFleetIncentivesAssessmentCenterLFIAC/Shared Documents/General/Data/Supplemental Application and Project Data Reporting Templates/TCD Grants Revision_Nov 2024/Post 1st FRN Revisions/"/>
    </mc:Choice>
  </mc:AlternateContent>
  <xr:revisionPtr revIDLastSave="72" documentId="8_{816B11C7-4B23-4160-9723-F46771C43DFE}" xr6:coauthVersionLast="47" xr6:coauthVersionMax="47" xr10:uidLastSave="{64C7A569-0A40-4A98-B86D-D171641AF86E}"/>
  <bookViews>
    <workbookView xWindow="-38520" yWindow="-1935" windowWidth="38640" windowHeight="21120" tabRatio="886" xr2:uid="{FB3BBF7F-C41F-44C8-A51E-3319758C3060}"/>
  </bookViews>
  <sheets>
    <sheet name="1. Instructions" sheetId="2" r:id="rId1"/>
    <sheet name="2. CAQP Supplemental App." sheetId="58" r:id="rId2"/>
    <sheet name="3. Cover Sheet for App_ZE" sheetId="45" r:id="rId3"/>
    <sheet name="4a. New Fleet Description" sheetId="46" r:id="rId4"/>
    <sheet name="4b. Scrappage Information" sheetId="56" r:id="rId5"/>
    <sheet name="5. Infrastructure" sheetId="55" r:id="rId6"/>
    <sheet name="6. Data Dictionary" sheetId="63" r:id="rId7"/>
    <sheet name="FIPS Lookup" sheetId="47" state="hidden" r:id="rId8"/>
    <sheet name="County Lookup" sheetId="50" state="hidden" r:id="rId9"/>
    <sheet name="Data Validation_1" sheetId="32" state="hidden" r:id="rId10"/>
    <sheet name="DAC County Feature Lookup" sheetId="65" state="hidden" r:id="rId11"/>
    <sheet name="Project Summary_no input" sheetId="57" state="hidden" r:id="rId12"/>
  </sheets>
  <externalReferences>
    <externalReference r:id="rId13"/>
  </externalReferences>
  <definedNames>
    <definedName name="_xlnm._FilterDatabase" localSheetId="10" hidden="1">'DAC County Feature Lookup'!$A$1:$S$465</definedName>
    <definedName name="_xlnm._FilterDatabase" localSheetId="9" hidden="1">'Data Validation_1'!$AE$2:$AG$58</definedName>
    <definedName name="_xlnm._FilterDatabase" localSheetId="7" hidden="1">'FIPS Lookup'!$A$2:$F$3245</definedName>
    <definedName name="Fleet">[1]References!$D$4:$D$19</definedName>
    <definedName name="Fuel">[1]References!$G$16:$G$27</definedName>
    <definedName name="Marine">[1]References!$J$5:$J$13</definedName>
    <definedName name="MDIsp">[1]References!$L$5:$L$13</definedName>
    <definedName name="MNG">[1]References!$K$5:$K$6</definedName>
    <definedName name="modelyear">[1]References!$B$4:$B$46</definedName>
    <definedName name="_xlnm.Print_Area" localSheetId="0">'1. Instructions'!$A$3:$C$15</definedName>
    <definedName name="public">[1]References!$G$10:$G$11</definedName>
    <definedName name="Region">[1]References!$A$4:$A$13</definedName>
    <definedName name="State">[1]References!$C$4:$C$55</definedName>
    <definedName name="Technology">[1]References!$I$5:$I$54</definedName>
    <definedName name="Tiers">[1]References!$D$29:$D$32</definedName>
    <definedName name="type">[1]References!$H$5:$H$71</definedName>
    <definedName name="vehicletype">[1]References!$G$5:$G$6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1" i="47" l="1"/>
  <c r="E322" i="47"/>
  <c r="E323" i="47"/>
  <c r="E324" i="47"/>
  <c r="E325" i="47"/>
  <c r="E326" i="47"/>
  <c r="E327" i="47"/>
  <c r="E328" i="47"/>
  <c r="I43" i="45"/>
  <c r="B6" i="57"/>
  <c r="B9" i="57" s="1"/>
  <c r="B7" i="57"/>
  <c r="B5" i="57"/>
  <c r="B3" i="57"/>
  <c r="BP3237" i="50"/>
  <c r="BQ3237" i="50" s="1"/>
  <c r="BO3237" i="50"/>
  <c r="BP3236" i="50"/>
  <c r="BQ3236" i="50" s="1"/>
  <c r="BO3236" i="50"/>
  <c r="BP3235" i="50"/>
  <c r="BQ3235" i="50" s="1"/>
  <c r="BO3235" i="50"/>
  <c r="BP3234" i="50"/>
  <c r="BQ3234" i="50" s="1"/>
  <c r="BO3234" i="50"/>
  <c r="BP3233" i="50"/>
  <c r="BQ3233" i="50" s="1"/>
  <c r="BO3233" i="50"/>
  <c r="BP3232" i="50"/>
  <c r="BQ3232" i="50" s="1"/>
  <c r="BO3232" i="50"/>
  <c r="BP3231" i="50"/>
  <c r="BQ3231" i="50" s="1"/>
  <c r="BO3231" i="50"/>
  <c r="BP3230" i="50"/>
  <c r="BQ3230" i="50" s="1"/>
  <c r="BO3230" i="50"/>
  <c r="BP3229" i="50"/>
  <c r="BQ3229" i="50" s="1"/>
  <c r="BO3229" i="50"/>
  <c r="BP3228" i="50"/>
  <c r="BQ3228" i="50" s="1"/>
  <c r="BO3228" i="50"/>
  <c r="BQ3227" i="50"/>
  <c r="BP3227" i="50"/>
  <c r="BO3227" i="50"/>
  <c r="BP3226" i="50"/>
  <c r="BQ3226" i="50" s="1"/>
  <c r="BO3226" i="50"/>
  <c r="BP3225" i="50"/>
  <c r="BQ3225" i="50" s="1"/>
  <c r="BO3225" i="50"/>
  <c r="BP3224" i="50"/>
  <c r="BQ3224" i="50" s="1"/>
  <c r="BO3224" i="50"/>
  <c r="BP3223" i="50"/>
  <c r="BQ3223" i="50" s="1"/>
  <c r="BO3223" i="50"/>
  <c r="BP3222" i="50"/>
  <c r="BQ3222" i="50" s="1"/>
  <c r="BO3222" i="50"/>
  <c r="BP3221" i="50"/>
  <c r="BQ3221" i="50" s="1"/>
  <c r="BO3221" i="50"/>
  <c r="BP3220" i="50"/>
  <c r="BQ3220" i="50" s="1"/>
  <c r="BO3220" i="50"/>
  <c r="BP3219" i="50"/>
  <c r="BQ3219" i="50" s="1"/>
  <c r="BO3219" i="50"/>
  <c r="BP3218" i="50"/>
  <c r="BQ3218" i="50" s="1"/>
  <c r="BO3218" i="50"/>
  <c r="BP3217" i="50"/>
  <c r="BQ3217" i="50" s="1"/>
  <c r="BO3217" i="50"/>
  <c r="BP3216" i="50"/>
  <c r="BQ3216" i="50" s="1"/>
  <c r="BO3216" i="50"/>
  <c r="BP3215" i="50"/>
  <c r="BQ3215" i="50" s="1"/>
  <c r="BO3215" i="50"/>
  <c r="BP3214" i="50"/>
  <c r="BQ3214" i="50" s="1"/>
  <c r="BO3214" i="50"/>
  <c r="BP3213" i="50"/>
  <c r="BQ3213" i="50" s="1"/>
  <c r="BO3213" i="50"/>
  <c r="BP3212" i="50"/>
  <c r="BQ3212" i="50" s="1"/>
  <c r="BO3212" i="50"/>
  <c r="BP3211" i="50"/>
  <c r="BQ3211" i="50" s="1"/>
  <c r="BO3211" i="50"/>
  <c r="BP3210" i="50"/>
  <c r="BQ3210" i="50" s="1"/>
  <c r="BO3210" i="50"/>
  <c r="BP3209" i="50"/>
  <c r="BQ3209" i="50" s="1"/>
  <c r="BO3209" i="50"/>
  <c r="BP3208" i="50"/>
  <c r="BQ3208" i="50" s="1"/>
  <c r="BO3208" i="50"/>
  <c r="BP3207" i="50"/>
  <c r="BQ3207" i="50" s="1"/>
  <c r="BO3207" i="50"/>
  <c r="BP3206" i="50"/>
  <c r="BQ3206" i="50" s="1"/>
  <c r="BO3206" i="50"/>
  <c r="BP3205" i="50"/>
  <c r="BQ3205" i="50" s="1"/>
  <c r="BO3205" i="50"/>
  <c r="BP3204" i="50"/>
  <c r="BQ3204" i="50" s="1"/>
  <c r="BO3204" i="50"/>
  <c r="BP3203" i="50"/>
  <c r="BQ3203" i="50" s="1"/>
  <c r="BO3203" i="50"/>
  <c r="BP3202" i="50"/>
  <c r="BQ3202" i="50" s="1"/>
  <c r="BO3202" i="50"/>
  <c r="BP3201" i="50"/>
  <c r="BQ3201" i="50" s="1"/>
  <c r="BO3201" i="50"/>
  <c r="BP3200" i="50"/>
  <c r="BQ3200" i="50" s="1"/>
  <c r="BO3200" i="50"/>
  <c r="BP3199" i="50"/>
  <c r="BQ3199" i="50" s="1"/>
  <c r="BO3199" i="50"/>
  <c r="BP3198" i="50"/>
  <c r="BQ3198" i="50" s="1"/>
  <c r="BO3198" i="50"/>
  <c r="BP3197" i="50"/>
  <c r="BQ3197" i="50" s="1"/>
  <c r="BO3197" i="50"/>
  <c r="BP3196" i="50"/>
  <c r="BQ3196" i="50" s="1"/>
  <c r="BO3196" i="50"/>
  <c r="BP3195" i="50"/>
  <c r="BQ3195" i="50" s="1"/>
  <c r="BO3195" i="50"/>
  <c r="BP3194" i="50"/>
  <c r="BQ3194" i="50" s="1"/>
  <c r="BO3194" i="50"/>
  <c r="BQ3193" i="50"/>
  <c r="BP3193" i="50"/>
  <c r="BO3193" i="50"/>
  <c r="BP3192" i="50"/>
  <c r="BQ3192" i="50" s="1"/>
  <c r="BO3192" i="50"/>
  <c r="BP3191" i="50"/>
  <c r="BQ3191" i="50" s="1"/>
  <c r="BO3191" i="50"/>
  <c r="BP3190" i="50"/>
  <c r="BQ3190" i="50" s="1"/>
  <c r="BO3190" i="50"/>
  <c r="BP3189" i="50"/>
  <c r="BQ3189" i="50" s="1"/>
  <c r="BO3189" i="50"/>
  <c r="BP3188" i="50"/>
  <c r="BQ3188" i="50" s="1"/>
  <c r="BO3188" i="50"/>
  <c r="BP3187" i="50"/>
  <c r="BQ3187" i="50" s="1"/>
  <c r="BO3187" i="50"/>
  <c r="BP3186" i="50"/>
  <c r="BQ3186" i="50" s="1"/>
  <c r="BO3186" i="50"/>
  <c r="BP3185" i="50"/>
  <c r="BQ3185" i="50" s="1"/>
  <c r="BO3185" i="50"/>
  <c r="BP3184" i="50"/>
  <c r="BQ3184" i="50" s="1"/>
  <c r="BO3184" i="50"/>
  <c r="BP3183" i="50"/>
  <c r="BQ3183" i="50" s="1"/>
  <c r="BO3183" i="50"/>
  <c r="BP3182" i="50"/>
  <c r="BQ3182" i="50" s="1"/>
  <c r="BO3182" i="50"/>
  <c r="BP3181" i="50"/>
  <c r="BQ3181" i="50" s="1"/>
  <c r="BO3181" i="50"/>
  <c r="BP3180" i="50"/>
  <c r="BQ3180" i="50" s="1"/>
  <c r="BO3180" i="50"/>
  <c r="BP3179" i="50"/>
  <c r="BQ3179" i="50" s="1"/>
  <c r="BO3179" i="50"/>
  <c r="BP3178" i="50"/>
  <c r="BQ3178" i="50" s="1"/>
  <c r="BO3178" i="50"/>
  <c r="BP3177" i="50"/>
  <c r="BQ3177" i="50" s="1"/>
  <c r="BO3177" i="50"/>
  <c r="BP3176" i="50"/>
  <c r="BQ3176" i="50" s="1"/>
  <c r="BO3176" i="50"/>
  <c r="BP3175" i="50"/>
  <c r="BQ3175" i="50" s="1"/>
  <c r="BO3175" i="50"/>
  <c r="BP3174" i="50"/>
  <c r="BQ3174" i="50" s="1"/>
  <c r="BO3174" i="50"/>
  <c r="BP3173" i="50"/>
  <c r="BQ3173" i="50" s="1"/>
  <c r="BO3173" i="50"/>
  <c r="BP3172" i="50"/>
  <c r="BQ3172" i="50" s="1"/>
  <c r="BO3172" i="50"/>
  <c r="BP3171" i="50"/>
  <c r="BQ3171" i="50" s="1"/>
  <c r="BO3171" i="50"/>
  <c r="BP3170" i="50"/>
  <c r="BQ3170" i="50" s="1"/>
  <c r="BO3170" i="50"/>
  <c r="BP3169" i="50"/>
  <c r="BQ3169" i="50" s="1"/>
  <c r="BO3169" i="50"/>
  <c r="BP3168" i="50"/>
  <c r="BQ3168" i="50" s="1"/>
  <c r="BO3168" i="50"/>
  <c r="BP3167" i="50"/>
  <c r="BQ3167" i="50" s="1"/>
  <c r="BO3167" i="50"/>
  <c r="BP3166" i="50"/>
  <c r="BQ3166" i="50" s="1"/>
  <c r="BO3166" i="50"/>
  <c r="BP3165" i="50"/>
  <c r="BQ3165" i="50" s="1"/>
  <c r="BO3165" i="50"/>
  <c r="BP3164" i="50"/>
  <c r="BQ3164" i="50" s="1"/>
  <c r="BO3164" i="50"/>
  <c r="BP3163" i="50"/>
  <c r="BQ3163" i="50" s="1"/>
  <c r="BO3163" i="50"/>
  <c r="BP3162" i="50"/>
  <c r="BQ3162" i="50" s="1"/>
  <c r="BO3162" i="50"/>
  <c r="BP3161" i="50"/>
  <c r="BQ3161" i="50" s="1"/>
  <c r="BO3161" i="50"/>
  <c r="BP3160" i="50"/>
  <c r="BQ3160" i="50" s="1"/>
  <c r="BO3160" i="50"/>
  <c r="BP3159" i="50"/>
  <c r="BQ3159" i="50" s="1"/>
  <c r="BO3159" i="50"/>
  <c r="BP3158" i="50"/>
  <c r="BQ3158" i="50" s="1"/>
  <c r="BO3158" i="50"/>
  <c r="BP3157" i="50"/>
  <c r="BQ3157" i="50" s="1"/>
  <c r="BO3157" i="50"/>
  <c r="BP3156" i="50"/>
  <c r="BQ3156" i="50" s="1"/>
  <c r="BO3156" i="50"/>
  <c r="BP3155" i="50"/>
  <c r="BQ3155" i="50" s="1"/>
  <c r="BO3155" i="50"/>
  <c r="BP3154" i="50"/>
  <c r="BQ3154" i="50" s="1"/>
  <c r="BO3154" i="50"/>
  <c r="BP3153" i="50"/>
  <c r="BQ3153" i="50" s="1"/>
  <c r="BO3153" i="50"/>
  <c r="BP3152" i="50"/>
  <c r="BQ3152" i="50" s="1"/>
  <c r="BO3152" i="50"/>
  <c r="BP3151" i="50"/>
  <c r="BQ3151" i="50" s="1"/>
  <c r="BO3151" i="50"/>
  <c r="BP3150" i="50"/>
  <c r="BQ3150" i="50" s="1"/>
  <c r="BO3150" i="50"/>
  <c r="BP3149" i="50"/>
  <c r="BQ3149" i="50" s="1"/>
  <c r="BO3149" i="50"/>
  <c r="BP3148" i="50"/>
  <c r="BQ3148" i="50" s="1"/>
  <c r="BO3148" i="50"/>
  <c r="BP3147" i="50"/>
  <c r="BQ3147" i="50" s="1"/>
  <c r="BO3147" i="50"/>
  <c r="BP3146" i="50"/>
  <c r="BQ3146" i="50" s="1"/>
  <c r="BO3146" i="50"/>
  <c r="BP3145" i="50"/>
  <c r="BQ3145" i="50" s="1"/>
  <c r="BO3145" i="50"/>
  <c r="BP3144" i="50"/>
  <c r="BQ3144" i="50" s="1"/>
  <c r="BO3144" i="50"/>
  <c r="BP3143" i="50"/>
  <c r="BQ3143" i="50" s="1"/>
  <c r="BO3143" i="50"/>
  <c r="BP3142" i="50"/>
  <c r="BQ3142" i="50" s="1"/>
  <c r="BO3142" i="50"/>
  <c r="BP3141" i="50"/>
  <c r="BQ3141" i="50" s="1"/>
  <c r="BO3141" i="50"/>
  <c r="BP3140" i="50"/>
  <c r="BQ3140" i="50" s="1"/>
  <c r="BO3140" i="50"/>
  <c r="BP3139" i="50"/>
  <c r="BQ3139" i="50" s="1"/>
  <c r="BO3139" i="50"/>
  <c r="BP3138" i="50"/>
  <c r="BQ3138" i="50" s="1"/>
  <c r="BO3138" i="50"/>
  <c r="BP3137" i="50"/>
  <c r="BQ3137" i="50" s="1"/>
  <c r="BO3137" i="50"/>
  <c r="BP3136" i="50"/>
  <c r="BQ3136" i="50" s="1"/>
  <c r="BO3136" i="50"/>
  <c r="BP3135" i="50"/>
  <c r="BQ3135" i="50" s="1"/>
  <c r="BO3135" i="50"/>
  <c r="BP3134" i="50"/>
  <c r="BQ3134" i="50" s="1"/>
  <c r="BO3134" i="50"/>
  <c r="BP3133" i="50"/>
  <c r="BQ3133" i="50" s="1"/>
  <c r="BO3133" i="50"/>
  <c r="BP3132" i="50"/>
  <c r="BQ3132" i="50" s="1"/>
  <c r="BO3132" i="50"/>
  <c r="BP3131" i="50"/>
  <c r="BQ3131" i="50" s="1"/>
  <c r="BO3131" i="50"/>
  <c r="BP3130" i="50"/>
  <c r="BQ3130" i="50" s="1"/>
  <c r="BO3130" i="50"/>
  <c r="BP3129" i="50"/>
  <c r="BQ3129" i="50" s="1"/>
  <c r="BO3129" i="50"/>
  <c r="BP3128" i="50"/>
  <c r="BQ3128" i="50" s="1"/>
  <c r="BO3128" i="50"/>
  <c r="BP3127" i="50"/>
  <c r="BQ3127" i="50" s="1"/>
  <c r="BO3127" i="50"/>
  <c r="BP3126" i="50"/>
  <c r="BQ3126" i="50" s="1"/>
  <c r="BO3126" i="50"/>
  <c r="BP3125" i="50"/>
  <c r="BQ3125" i="50" s="1"/>
  <c r="BO3125" i="50"/>
  <c r="BP3124" i="50"/>
  <c r="BQ3124" i="50" s="1"/>
  <c r="BO3124" i="50"/>
  <c r="BP3123" i="50"/>
  <c r="BQ3123" i="50" s="1"/>
  <c r="BO3123" i="50"/>
  <c r="BP3122" i="50"/>
  <c r="BQ3122" i="50" s="1"/>
  <c r="BO3122" i="50"/>
  <c r="BP3121" i="50"/>
  <c r="BQ3121" i="50" s="1"/>
  <c r="BO3121" i="50"/>
  <c r="BP3120" i="50"/>
  <c r="BQ3120" i="50" s="1"/>
  <c r="BO3120" i="50"/>
  <c r="BP3119" i="50"/>
  <c r="BQ3119" i="50" s="1"/>
  <c r="BO3119" i="50"/>
  <c r="BP3118" i="50"/>
  <c r="BQ3118" i="50" s="1"/>
  <c r="BO3118" i="50"/>
  <c r="BP3117" i="50"/>
  <c r="BQ3117" i="50" s="1"/>
  <c r="BO3117" i="50"/>
  <c r="BP3116" i="50"/>
  <c r="BQ3116" i="50" s="1"/>
  <c r="BO3116" i="50"/>
  <c r="BP3115" i="50"/>
  <c r="BQ3115" i="50" s="1"/>
  <c r="BO3115" i="50"/>
  <c r="BP3114" i="50"/>
  <c r="BQ3114" i="50" s="1"/>
  <c r="BO3114" i="50"/>
  <c r="BP3113" i="50"/>
  <c r="BQ3113" i="50" s="1"/>
  <c r="BO3113" i="50"/>
  <c r="BP3112" i="50"/>
  <c r="BQ3112" i="50" s="1"/>
  <c r="BO3112" i="50"/>
  <c r="BP3111" i="50"/>
  <c r="BQ3111" i="50" s="1"/>
  <c r="BO3111" i="50"/>
  <c r="BP3110" i="50"/>
  <c r="BQ3110" i="50" s="1"/>
  <c r="BO3110" i="50"/>
  <c r="BP3109" i="50"/>
  <c r="BQ3109" i="50" s="1"/>
  <c r="BO3109" i="50"/>
  <c r="BP3108" i="50"/>
  <c r="BQ3108" i="50" s="1"/>
  <c r="BO3108" i="50"/>
  <c r="BP3107" i="50"/>
  <c r="BQ3107" i="50" s="1"/>
  <c r="BO3107" i="50"/>
  <c r="BP3106" i="50"/>
  <c r="BQ3106" i="50" s="1"/>
  <c r="BO3106" i="50"/>
  <c r="BP3105" i="50"/>
  <c r="BQ3105" i="50" s="1"/>
  <c r="BO3105" i="50"/>
  <c r="BP3104" i="50"/>
  <c r="BQ3104" i="50" s="1"/>
  <c r="BO3104" i="50"/>
  <c r="BP3103" i="50"/>
  <c r="BQ3103" i="50" s="1"/>
  <c r="BO3103" i="50"/>
  <c r="BP3102" i="50"/>
  <c r="BQ3102" i="50" s="1"/>
  <c r="BO3102" i="50"/>
  <c r="BP3101" i="50"/>
  <c r="BQ3101" i="50" s="1"/>
  <c r="BO3101" i="50"/>
  <c r="BP3100" i="50"/>
  <c r="BQ3100" i="50" s="1"/>
  <c r="BO3100" i="50"/>
  <c r="BP3099" i="50"/>
  <c r="BQ3099" i="50" s="1"/>
  <c r="BO3099" i="50"/>
  <c r="BP3098" i="50"/>
  <c r="BQ3098" i="50" s="1"/>
  <c r="BO3098" i="50"/>
  <c r="BP3097" i="50"/>
  <c r="BQ3097" i="50" s="1"/>
  <c r="BO3097" i="50"/>
  <c r="BP3096" i="50"/>
  <c r="BQ3096" i="50" s="1"/>
  <c r="BO3096" i="50"/>
  <c r="BP3095" i="50"/>
  <c r="BQ3095" i="50" s="1"/>
  <c r="BO3095" i="50"/>
  <c r="BP3094" i="50"/>
  <c r="BQ3094" i="50" s="1"/>
  <c r="BO3094" i="50"/>
  <c r="BP3093" i="50"/>
  <c r="BQ3093" i="50" s="1"/>
  <c r="BO3093" i="50"/>
  <c r="BP3092" i="50"/>
  <c r="BQ3092" i="50" s="1"/>
  <c r="BO3092" i="50"/>
  <c r="BP3091" i="50"/>
  <c r="BQ3091" i="50" s="1"/>
  <c r="BO3091" i="50"/>
  <c r="BP3090" i="50"/>
  <c r="BQ3090" i="50" s="1"/>
  <c r="BO3090" i="50"/>
  <c r="BP3089" i="50"/>
  <c r="BQ3089" i="50" s="1"/>
  <c r="BO3089" i="50"/>
  <c r="BP3088" i="50"/>
  <c r="BQ3088" i="50" s="1"/>
  <c r="BO3088" i="50"/>
  <c r="BP3087" i="50"/>
  <c r="BQ3087" i="50" s="1"/>
  <c r="BO3087" i="50"/>
  <c r="BP3086" i="50"/>
  <c r="BQ3086" i="50" s="1"/>
  <c r="BO3086" i="50"/>
  <c r="BP3085" i="50"/>
  <c r="BQ3085" i="50" s="1"/>
  <c r="BO3085" i="50"/>
  <c r="BP3084" i="50"/>
  <c r="BQ3084" i="50" s="1"/>
  <c r="BO3084" i="50"/>
  <c r="BP3083" i="50"/>
  <c r="BQ3083" i="50" s="1"/>
  <c r="BO3083" i="50"/>
  <c r="BP3082" i="50"/>
  <c r="BQ3082" i="50" s="1"/>
  <c r="BO3082" i="50"/>
  <c r="BP3081" i="50"/>
  <c r="BQ3081" i="50" s="1"/>
  <c r="BO3081" i="50"/>
  <c r="BP3080" i="50"/>
  <c r="BQ3080" i="50" s="1"/>
  <c r="BO3080" i="50"/>
  <c r="BP3079" i="50"/>
  <c r="BQ3079" i="50" s="1"/>
  <c r="BO3079" i="50"/>
  <c r="BP3078" i="50"/>
  <c r="BQ3078" i="50" s="1"/>
  <c r="BO3078" i="50"/>
  <c r="BP3077" i="50"/>
  <c r="BQ3077" i="50" s="1"/>
  <c r="BO3077" i="50"/>
  <c r="BP3076" i="50"/>
  <c r="BQ3076" i="50" s="1"/>
  <c r="BO3076" i="50"/>
  <c r="BP3075" i="50"/>
  <c r="BQ3075" i="50" s="1"/>
  <c r="BO3075" i="50"/>
  <c r="BP3074" i="50"/>
  <c r="BQ3074" i="50" s="1"/>
  <c r="BO3074" i="50"/>
  <c r="BP3073" i="50"/>
  <c r="BQ3073" i="50" s="1"/>
  <c r="BO3073" i="50"/>
  <c r="BP3072" i="50"/>
  <c r="BQ3072" i="50" s="1"/>
  <c r="BO3072" i="50"/>
  <c r="BP3071" i="50"/>
  <c r="BQ3071" i="50" s="1"/>
  <c r="BO3071" i="50"/>
  <c r="BP3070" i="50"/>
  <c r="BQ3070" i="50" s="1"/>
  <c r="BO3070" i="50"/>
  <c r="BP3069" i="50"/>
  <c r="BQ3069" i="50" s="1"/>
  <c r="BO3069" i="50"/>
  <c r="BP3068" i="50"/>
  <c r="BQ3068" i="50" s="1"/>
  <c r="BO3068" i="50"/>
  <c r="BP3067" i="50"/>
  <c r="BQ3067" i="50" s="1"/>
  <c r="BO3067" i="50"/>
  <c r="BP3066" i="50"/>
  <c r="BQ3066" i="50" s="1"/>
  <c r="BO3066" i="50"/>
  <c r="BP3065" i="50"/>
  <c r="BQ3065" i="50" s="1"/>
  <c r="BO3065" i="50"/>
  <c r="BP3064" i="50"/>
  <c r="BQ3064" i="50" s="1"/>
  <c r="BO3064" i="50"/>
  <c r="BP3063" i="50"/>
  <c r="BQ3063" i="50" s="1"/>
  <c r="BO3063" i="50"/>
  <c r="BP3062" i="50"/>
  <c r="BQ3062" i="50" s="1"/>
  <c r="BO3062" i="50"/>
  <c r="BP3061" i="50"/>
  <c r="BQ3061" i="50" s="1"/>
  <c r="BO3061" i="50"/>
  <c r="BP3060" i="50"/>
  <c r="BQ3060" i="50" s="1"/>
  <c r="BO3060" i="50"/>
  <c r="BP3059" i="50"/>
  <c r="BQ3059" i="50" s="1"/>
  <c r="BO3059" i="50"/>
  <c r="BP3058" i="50"/>
  <c r="BQ3058" i="50" s="1"/>
  <c r="BO3058" i="50"/>
  <c r="BP3057" i="50"/>
  <c r="BQ3057" i="50" s="1"/>
  <c r="BO3057" i="50"/>
  <c r="BP3056" i="50"/>
  <c r="BQ3056" i="50" s="1"/>
  <c r="BO3056" i="50"/>
  <c r="BP3055" i="50"/>
  <c r="BQ3055" i="50" s="1"/>
  <c r="BO3055" i="50"/>
  <c r="BP3054" i="50"/>
  <c r="BQ3054" i="50" s="1"/>
  <c r="BO3054" i="50"/>
  <c r="BP3053" i="50"/>
  <c r="BQ3053" i="50" s="1"/>
  <c r="BO3053" i="50"/>
  <c r="BP3052" i="50"/>
  <c r="BQ3052" i="50" s="1"/>
  <c r="BO3052" i="50"/>
  <c r="BP3051" i="50"/>
  <c r="BQ3051" i="50" s="1"/>
  <c r="BO3051" i="50"/>
  <c r="BP3050" i="50"/>
  <c r="BQ3050" i="50" s="1"/>
  <c r="BO3050" i="50"/>
  <c r="BP3049" i="50"/>
  <c r="BQ3049" i="50" s="1"/>
  <c r="BO3049" i="50"/>
  <c r="BP3048" i="50"/>
  <c r="BQ3048" i="50" s="1"/>
  <c r="BO3048" i="50"/>
  <c r="BP3047" i="50"/>
  <c r="BQ3047" i="50" s="1"/>
  <c r="BO3047" i="50"/>
  <c r="BP3046" i="50"/>
  <c r="BQ3046" i="50" s="1"/>
  <c r="BO3046" i="50"/>
  <c r="BP3045" i="50"/>
  <c r="BQ3045" i="50" s="1"/>
  <c r="BO3045" i="50"/>
  <c r="BP3044" i="50"/>
  <c r="BQ3044" i="50" s="1"/>
  <c r="BO3044" i="50"/>
  <c r="BP3043" i="50"/>
  <c r="BQ3043" i="50" s="1"/>
  <c r="BO3043" i="50"/>
  <c r="BP3042" i="50"/>
  <c r="BQ3042" i="50" s="1"/>
  <c r="BO3042" i="50"/>
  <c r="BP3041" i="50"/>
  <c r="BQ3041" i="50" s="1"/>
  <c r="BO3041" i="50"/>
  <c r="BP3040" i="50"/>
  <c r="BQ3040" i="50" s="1"/>
  <c r="BO3040" i="50"/>
  <c r="BP3039" i="50"/>
  <c r="BQ3039" i="50" s="1"/>
  <c r="BO3039" i="50"/>
  <c r="BP3038" i="50"/>
  <c r="BQ3038" i="50" s="1"/>
  <c r="BO3038" i="50"/>
  <c r="BP3037" i="50"/>
  <c r="BQ3037" i="50" s="1"/>
  <c r="BO3037" i="50"/>
  <c r="BP3036" i="50"/>
  <c r="BQ3036" i="50" s="1"/>
  <c r="BO3036" i="50"/>
  <c r="BP3035" i="50"/>
  <c r="BQ3035" i="50" s="1"/>
  <c r="BO3035" i="50"/>
  <c r="BP3034" i="50"/>
  <c r="BQ3034" i="50" s="1"/>
  <c r="BO3034" i="50"/>
  <c r="BP3033" i="50"/>
  <c r="BQ3033" i="50" s="1"/>
  <c r="BO3033" i="50"/>
  <c r="BP3032" i="50"/>
  <c r="BQ3032" i="50" s="1"/>
  <c r="BO3032" i="50"/>
  <c r="BP3031" i="50"/>
  <c r="BQ3031" i="50" s="1"/>
  <c r="BO3031" i="50"/>
  <c r="BP3030" i="50"/>
  <c r="BQ3030" i="50" s="1"/>
  <c r="BO3030" i="50"/>
  <c r="BP3029" i="50"/>
  <c r="BQ3029" i="50" s="1"/>
  <c r="BO3029" i="50"/>
  <c r="BP3028" i="50"/>
  <c r="BQ3028" i="50" s="1"/>
  <c r="BO3028" i="50"/>
  <c r="BP3027" i="50"/>
  <c r="BQ3027" i="50" s="1"/>
  <c r="BO3027" i="50"/>
  <c r="BP3026" i="50"/>
  <c r="BQ3026" i="50" s="1"/>
  <c r="BO3026" i="50"/>
  <c r="BP3025" i="50"/>
  <c r="BQ3025" i="50" s="1"/>
  <c r="BO3025" i="50"/>
  <c r="BP3024" i="50"/>
  <c r="BQ3024" i="50" s="1"/>
  <c r="BO3024" i="50"/>
  <c r="BP3023" i="50"/>
  <c r="BQ3023" i="50" s="1"/>
  <c r="BO3023" i="50"/>
  <c r="BP3022" i="50"/>
  <c r="BQ3022" i="50" s="1"/>
  <c r="BO3022" i="50"/>
  <c r="BP3021" i="50"/>
  <c r="BQ3021" i="50" s="1"/>
  <c r="BO3021" i="50"/>
  <c r="BP3020" i="50"/>
  <c r="BQ3020" i="50" s="1"/>
  <c r="BO3020" i="50"/>
  <c r="BP3019" i="50"/>
  <c r="BQ3019" i="50" s="1"/>
  <c r="BO3019" i="50"/>
  <c r="BP3018" i="50"/>
  <c r="BQ3018" i="50" s="1"/>
  <c r="BO3018" i="50"/>
  <c r="BQ3017" i="50"/>
  <c r="BP3017" i="50"/>
  <c r="BO3017" i="50"/>
  <c r="BP3016" i="50"/>
  <c r="BQ3016" i="50" s="1"/>
  <c r="BO3016" i="50"/>
  <c r="BP3015" i="50"/>
  <c r="BQ3015" i="50" s="1"/>
  <c r="BO3015" i="50"/>
  <c r="BP3014" i="50"/>
  <c r="BQ3014" i="50" s="1"/>
  <c r="BO3014" i="50"/>
  <c r="BP3013" i="50"/>
  <c r="BQ3013" i="50" s="1"/>
  <c r="BO3013" i="50"/>
  <c r="BP3012" i="50"/>
  <c r="BQ3012" i="50" s="1"/>
  <c r="BO3012" i="50"/>
  <c r="BP3011" i="50"/>
  <c r="BQ3011" i="50" s="1"/>
  <c r="BO3011" i="50"/>
  <c r="BP3010" i="50"/>
  <c r="BQ3010" i="50" s="1"/>
  <c r="BO3010" i="50"/>
  <c r="BP3009" i="50"/>
  <c r="BQ3009" i="50" s="1"/>
  <c r="BO3009" i="50"/>
  <c r="BP3008" i="50"/>
  <c r="BQ3008" i="50" s="1"/>
  <c r="BO3008" i="50"/>
  <c r="BP3007" i="50"/>
  <c r="BQ3007" i="50" s="1"/>
  <c r="BO3007" i="50"/>
  <c r="BP3006" i="50"/>
  <c r="BQ3006" i="50" s="1"/>
  <c r="BO3006" i="50"/>
  <c r="BP3005" i="50"/>
  <c r="BQ3005" i="50" s="1"/>
  <c r="BO3005" i="50"/>
  <c r="BP3004" i="50"/>
  <c r="BQ3004" i="50" s="1"/>
  <c r="BO3004" i="50"/>
  <c r="BP3003" i="50"/>
  <c r="BQ3003" i="50" s="1"/>
  <c r="BO3003" i="50"/>
  <c r="BP3002" i="50"/>
  <c r="BQ3002" i="50" s="1"/>
  <c r="BO3002" i="50"/>
  <c r="BP3001" i="50"/>
  <c r="BQ3001" i="50" s="1"/>
  <c r="BO3001" i="50"/>
  <c r="BP3000" i="50"/>
  <c r="BQ3000" i="50" s="1"/>
  <c r="BO3000" i="50"/>
  <c r="BP2999" i="50"/>
  <c r="BQ2999" i="50" s="1"/>
  <c r="BO2999" i="50"/>
  <c r="BP2998" i="50"/>
  <c r="BQ2998" i="50" s="1"/>
  <c r="BO2998" i="50"/>
  <c r="BP2997" i="50"/>
  <c r="BQ2997" i="50" s="1"/>
  <c r="BO2997" i="50"/>
  <c r="BP2996" i="50"/>
  <c r="BQ2996" i="50" s="1"/>
  <c r="BO2996" i="50"/>
  <c r="BP2995" i="50"/>
  <c r="BQ2995" i="50" s="1"/>
  <c r="BO2995" i="50"/>
  <c r="BP2994" i="50"/>
  <c r="BQ2994" i="50" s="1"/>
  <c r="BO2994" i="50"/>
  <c r="BP2993" i="50"/>
  <c r="BQ2993" i="50" s="1"/>
  <c r="BO2993" i="50"/>
  <c r="BP2992" i="50"/>
  <c r="BQ2992" i="50" s="1"/>
  <c r="BO2992" i="50"/>
  <c r="BP2991" i="50"/>
  <c r="BQ2991" i="50" s="1"/>
  <c r="BO2991" i="50"/>
  <c r="BP2990" i="50"/>
  <c r="BQ2990" i="50" s="1"/>
  <c r="BO2990" i="50"/>
  <c r="BP2989" i="50"/>
  <c r="BQ2989" i="50" s="1"/>
  <c r="BO2989" i="50"/>
  <c r="BP2988" i="50"/>
  <c r="BQ2988" i="50" s="1"/>
  <c r="BO2988" i="50"/>
  <c r="BP2987" i="50"/>
  <c r="BQ2987" i="50" s="1"/>
  <c r="BO2987" i="50"/>
  <c r="BP2986" i="50"/>
  <c r="BQ2986" i="50" s="1"/>
  <c r="BO2986" i="50"/>
  <c r="BP2985" i="50"/>
  <c r="BQ2985" i="50" s="1"/>
  <c r="BO2985" i="50"/>
  <c r="BP2984" i="50"/>
  <c r="BQ2984" i="50" s="1"/>
  <c r="BO2984" i="50"/>
  <c r="BP2983" i="50"/>
  <c r="BQ2983" i="50" s="1"/>
  <c r="BO2983" i="50"/>
  <c r="BP2982" i="50"/>
  <c r="BQ2982" i="50" s="1"/>
  <c r="BO2982" i="50"/>
  <c r="BP2981" i="50"/>
  <c r="BQ2981" i="50" s="1"/>
  <c r="BO2981" i="50"/>
  <c r="BP2980" i="50"/>
  <c r="BQ2980" i="50" s="1"/>
  <c r="BO2980" i="50"/>
  <c r="BP2979" i="50"/>
  <c r="BQ2979" i="50" s="1"/>
  <c r="BO2979" i="50"/>
  <c r="BP2978" i="50"/>
  <c r="BQ2978" i="50" s="1"/>
  <c r="BO2978" i="50"/>
  <c r="BP2977" i="50"/>
  <c r="BQ2977" i="50" s="1"/>
  <c r="BO2977" i="50"/>
  <c r="BP2976" i="50"/>
  <c r="BQ2976" i="50" s="1"/>
  <c r="BO2976" i="50"/>
  <c r="BP2975" i="50"/>
  <c r="BQ2975" i="50" s="1"/>
  <c r="BO2975" i="50"/>
  <c r="BP2974" i="50"/>
  <c r="BQ2974" i="50" s="1"/>
  <c r="BO2974" i="50"/>
  <c r="BP2973" i="50"/>
  <c r="BQ2973" i="50" s="1"/>
  <c r="BO2973" i="50"/>
  <c r="BP2972" i="50"/>
  <c r="BQ2972" i="50" s="1"/>
  <c r="BO2972" i="50"/>
  <c r="BP2971" i="50"/>
  <c r="BQ2971" i="50" s="1"/>
  <c r="BO2971" i="50"/>
  <c r="BP2970" i="50"/>
  <c r="BQ2970" i="50" s="1"/>
  <c r="BO2970" i="50"/>
  <c r="BP2969" i="50"/>
  <c r="BQ2969" i="50" s="1"/>
  <c r="BO2969" i="50"/>
  <c r="BP2968" i="50"/>
  <c r="BQ2968" i="50" s="1"/>
  <c r="BO2968" i="50"/>
  <c r="BP2967" i="50"/>
  <c r="BQ2967" i="50" s="1"/>
  <c r="BO2967" i="50"/>
  <c r="BP2966" i="50"/>
  <c r="BQ2966" i="50" s="1"/>
  <c r="BO2966" i="50"/>
  <c r="BP2965" i="50"/>
  <c r="BQ2965" i="50" s="1"/>
  <c r="BO2965" i="50"/>
  <c r="BP2964" i="50"/>
  <c r="BQ2964" i="50" s="1"/>
  <c r="BO2964" i="50"/>
  <c r="BP2963" i="50"/>
  <c r="BQ2963" i="50" s="1"/>
  <c r="BO2963" i="50"/>
  <c r="BP2962" i="50"/>
  <c r="BQ2962" i="50" s="1"/>
  <c r="BO2962" i="50"/>
  <c r="BP2961" i="50"/>
  <c r="BQ2961" i="50" s="1"/>
  <c r="BO2961" i="50"/>
  <c r="BP2960" i="50"/>
  <c r="BQ2960" i="50" s="1"/>
  <c r="BO2960" i="50"/>
  <c r="BP2959" i="50"/>
  <c r="BQ2959" i="50" s="1"/>
  <c r="BO2959" i="50"/>
  <c r="BP2958" i="50"/>
  <c r="BQ2958" i="50" s="1"/>
  <c r="BO2958" i="50"/>
  <c r="BP2957" i="50"/>
  <c r="BQ2957" i="50" s="1"/>
  <c r="BO2957" i="50"/>
  <c r="BP2956" i="50"/>
  <c r="BQ2956" i="50" s="1"/>
  <c r="BO2956" i="50"/>
  <c r="BP2955" i="50"/>
  <c r="BQ2955" i="50" s="1"/>
  <c r="BO2955" i="50"/>
  <c r="BP2954" i="50"/>
  <c r="BQ2954" i="50" s="1"/>
  <c r="BO2954" i="50"/>
  <c r="BP2953" i="50"/>
  <c r="BQ2953" i="50" s="1"/>
  <c r="BO2953" i="50"/>
  <c r="BP2952" i="50"/>
  <c r="BQ2952" i="50" s="1"/>
  <c r="BO2952" i="50"/>
  <c r="BP2951" i="50"/>
  <c r="BQ2951" i="50" s="1"/>
  <c r="BO2951" i="50"/>
  <c r="BP2950" i="50"/>
  <c r="BQ2950" i="50" s="1"/>
  <c r="BO2950" i="50"/>
  <c r="BP2949" i="50"/>
  <c r="BQ2949" i="50" s="1"/>
  <c r="BO2949" i="50"/>
  <c r="BP2948" i="50"/>
  <c r="BQ2948" i="50" s="1"/>
  <c r="BO2948" i="50"/>
  <c r="BP2947" i="50"/>
  <c r="BQ2947" i="50" s="1"/>
  <c r="BO2947" i="50"/>
  <c r="BP2946" i="50"/>
  <c r="BQ2946" i="50" s="1"/>
  <c r="BO2946" i="50"/>
  <c r="BP2945" i="50"/>
  <c r="BQ2945" i="50" s="1"/>
  <c r="BO2945" i="50"/>
  <c r="BP2944" i="50"/>
  <c r="BQ2944" i="50" s="1"/>
  <c r="BO2944" i="50"/>
  <c r="BP2943" i="50"/>
  <c r="BQ2943" i="50" s="1"/>
  <c r="BO2943" i="50"/>
  <c r="BP2942" i="50"/>
  <c r="BQ2942" i="50" s="1"/>
  <c r="BO2942" i="50"/>
  <c r="BP2941" i="50"/>
  <c r="BQ2941" i="50" s="1"/>
  <c r="BO2941" i="50"/>
  <c r="BP2940" i="50"/>
  <c r="BQ2940" i="50" s="1"/>
  <c r="BO2940" i="50"/>
  <c r="BP2939" i="50"/>
  <c r="BQ2939" i="50" s="1"/>
  <c r="BO2939" i="50"/>
  <c r="BP2938" i="50"/>
  <c r="BQ2938" i="50" s="1"/>
  <c r="BO2938" i="50"/>
  <c r="BP2937" i="50"/>
  <c r="BQ2937" i="50" s="1"/>
  <c r="BO2937" i="50"/>
  <c r="BP2936" i="50"/>
  <c r="BQ2936" i="50" s="1"/>
  <c r="BO2936" i="50"/>
  <c r="BP2935" i="50"/>
  <c r="BQ2935" i="50" s="1"/>
  <c r="BO2935" i="50"/>
  <c r="BP2934" i="50"/>
  <c r="BQ2934" i="50" s="1"/>
  <c r="BO2934" i="50"/>
  <c r="BP2933" i="50"/>
  <c r="BQ2933" i="50" s="1"/>
  <c r="BO2933" i="50"/>
  <c r="BP2932" i="50"/>
  <c r="BQ2932" i="50" s="1"/>
  <c r="BO2932" i="50"/>
  <c r="BP2931" i="50"/>
  <c r="BQ2931" i="50" s="1"/>
  <c r="BO2931" i="50"/>
  <c r="BP2930" i="50"/>
  <c r="BQ2930" i="50" s="1"/>
  <c r="BO2930" i="50"/>
  <c r="BP2929" i="50"/>
  <c r="BQ2929" i="50" s="1"/>
  <c r="BO2929" i="50"/>
  <c r="BQ2928" i="50"/>
  <c r="BP2928" i="50"/>
  <c r="BO2928" i="50"/>
  <c r="BP2927" i="50"/>
  <c r="BQ2927" i="50" s="1"/>
  <c r="BO2927" i="50"/>
  <c r="BP2926" i="50"/>
  <c r="BQ2926" i="50" s="1"/>
  <c r="BO2926" i="50"/>
  <c r="BP2925" i="50"/>
  <c r="BQ2925" i="50" s="1"/>
  <c r="BO2925" i="50"/>
  <c r="BP2924" i="50"/>
  <c r="BQ2924" i="50" s="1"/>
  <c r="BO2924" i="50"/>
  <c r="BP2923" i="50"/>
  <c r="BQ2923" i="50" s="1"/>
  <c r="BO2923" i="50"/>
  <c r="BP2922" i="50"/>
  <c r="BQ2922" i="50" s="1"/>
  <c r="BO2922" i="50"/>
  <c r="BP2921" i="50"/>
  <c r="BQ2921" i="50" s="1"/>
  <c r="BO2921" i="50"/>
  <c r="BP2920" i="50"/>
  <c r="BQ2920" i="50" s="1"/>
  <c r="BO2920" i="50"/>
  <c r="BP2919" i="50"/>
  <c r="BQ2919" i="50" s="1"/>
  <c r="BO2919" i="50"/>
  <c r="BP2918" i="50"/>
  <c r="BQ2918" i="50" s="1"/>
  <c r="BO2918" i="50"/>
  <c r="BP2917" i="50"/>
  <c r="BQ2917" i="50" s="1"/>
  <c r="BO2917" i="50"/>
  <c r="BP2916" i="50"/>
  <c r="BQ2916" i="50" s="1"/>
  <c r="BO2916" i="50"/>
  <c r="BP2915" i="50"/>
  <c r="BQ2915" i="50" s="1"/>
  <c r="BO2915" i="50"/>
  <c r="BP2914" i="50"/>
  <c r="BQ2914" i="50" s="1"/>
  <c r="BO2914" i="50"/>
  <c r="BP2913" i="50"/>
  <c r="BQ2913" i="50" s="1"/>
  <c r="BO2913" i="50"/>
  <c r="BP2912" i="50"/>
  <c r="BQ2912" i="50" s="1"/>
  <c r="BO2912" i="50"/>
  <c r="BP2911" i="50"/>
  <c r="BQ2911" i="50" s="1"/>
  <c r="BO2911" i="50"/>
  <c r="BP2910" i="50"/>
  <c r="BQ2910" i="50" s="1"/>
  <c r="BO2910" i="50"/>
  <c r="BP2909" i="50"/>
  <c r="BQ2909" i="50" s="1"/>
  <c r="BO2909" i="50"/>
  <c r="BP2908" i="50"/>
  <c r="BQ2908" i="50" s="1"/>
  <c r="BO2908" i="50"/>
  <c r="BP2907" i="50"/>
  <c r="BQ2907" i="50" s="1"/>
  <c r="BO2907" i="50"/>
  <c r="BP2906" i="50"/>
  <c r="BQ2906" i="50" s="1"/>
  <c r="BO2906" i="50"/>
  <c r="BP2905" i="50"/>
  <c r="BQ2905" i="50" s="1"/>
  <c r="BO2905" i="50"/>
  <c r="BP2904" i="50"/>
  <c r="BQ2904" i="50" s="1"/>
  <c r="BO2904" i="50"/>
  <c r="BP2903" i="50"/>
  <c r="BQ2903" i="50" s="1"/>
  <c r="BO2903" i="50"/>
  <c r="BP2902" i="50"/>
  <c r="BQ2902" i="50" s="1"/>
  <c r="BO2902" i="50"/>
  <c r="BP2901" i="50"/>
  <c r="BQ2901" i="50" s="1"/>
  <c r="BO2901" i="50"/>
  <c r="BP2900" i="50"/>
  <c r="BQ2900" i="50" s="1"/>
  <c r="BO2900" i="50"/>
  <c r="BP2899" i="50"/>
  <c r="BQ2899" i="50" s="1"/>
  <c r="BO2899" i="50"/>
  <c r="BP2898" i="50"/>
  <c r="BQ2898" i="50" s="1"/>
  <c r="BO2898" i="50"/>
  <c r="BP2897" i="50"/>
  <c r="BQ2897" i="50" s="1"/>
  <c r="BO2897" i="50"/>
  <c r="BP2896" i="50"/>
  <c r="BQ2896" i="50" s="1"/>
  <c r="BO2896" i="50"/>
  <c r="BP2895" i="50"/>
  <c r="BQ2895" i="50" s="1"/>
  <c r="BO2895" i="50"/>
  <c r="BP2894" i="50"/>
  <c r="BQ2894" i="50" s="1"/>
  <c r="BO2894" i="50"/>
  <c r="BP2893" i="50"/>
  <c r="BQ2893" i="50" s="1"/>
  <c r="BO2893" i="50"/>
  <c r="BP2892" i="50"/>
  <c r="BQ2892" i="50" s="1"/>
  <c r="BO2892" i="50"/>
  <c r="BP2891" i="50"/>
  <c r="BQ2891" i="50" s="1"/>
  <c r="BO2891" i="50"/>
  <c r="BP2890" i="50"/>
  <c r="BQ2890" i="50" s="1"/>
  <c r="BO2890" i="50"/>
  <c r="BP2889" i="50"/>
  <c r="BQ2889" i="50" s="1"/>
  <c r="BO2889" i="50"/>
  <c r="BP2888" i="50"/>
  <c r="BQ2888" i="50" s="1"/>
  <c r="BO2888" i="50"/>
  <c r="BP2887" i="50"/>
  <c r="BQ2887" i="50" s="1"/>
  <c r="BO2887" i="50"/>
  <c r="BP2886" i="50"/>
  <c r="BQ2886" i="50" s="1"/>
  <c r="BO2886" i="50"/>
  <c r="BP2885" i="50"/>
  <c r="BQ2885" i="50" s="1"/>
  <c r="BO2885" i="50"/>
  <c r="BP2884" i="50"/>
  <c r="BQ2884" i="50" s="1"/>
  <c r="BO2884" i="50"/>
  <c r="BP2883" i="50"/>
  <c r="BQ2883" i="50" s="1"/>
  <c r="BO2883" i="50"/>
  <c r="BP2882" i="50"/>
  <c r="BQ2882" i="50" s="1"/>
  <c r="BO2882" i="50"/>
  <c r="BP2881" i="50"/>
  <c r="BQ2881" i="50" s="1"/>
  <c r="BO2881" i="50"/>
  <c r="BP2880" i="50"/>
  <c r="BQ2880" i="50" s="1"/>
  <c r="BO2880" i="50"/>
  <c r="BP2879" i="50"/>
  <c r="BQ2879" i="50" s="1"/>
  <c r="BO2879" i="50"/>
  <c r="BP2878" i="50"/>
  <c r="BQ2878" i="50" s="1"/>
  <c r="BO2878" i="50"/>
  <c r="BP2877" i="50"/>
  <c r="BQ2877" i="50" s="1"/>
  <c r="BO2877" i="50"/>
  <c r="BP2876" i="50"/>
  <c r="BQ2876" i="50" s="1"/>
  <c r="BO2876" i="50"/>
  <c r="BP2875" i="50"/>
  <c r="BQ2875" i="50" s="1"/>
  <c r="BO2875" i="50"/>
  <c r="BP2874" i="50"/>
  <c r="BQ2874" i="50" s="1"/>
  <c r="BO2874" i="50"/>
  <c r="BP2873" i="50"/>
  <c r="BQ2873" i="50" s="1"/>
  <c r="BO2873" i="50"/>
  <c r="BP2872" i="50"/>
  <c r="BQ2872" i="50" s="1"/>
  <c r="BO2872" i="50"/>
  <c r="BP2871" i="50"/>
  <c r="BQ2871" i="50" s="1"/>
  <c r="BO2871" i="50"/>
  <c r="BP2870" i="50"/>
  <c r="BQ2870" i="50" s="1"/>
  <c r="BO2870" i="50"/>
  <c r="BP2869" i="50"/>
  <c r="BQ2869" i="50" s="1"/>
  <c r="BO2869" i="50"/>
  <c r="BP2868" i="50"/>
  <c r="BQ2868" i="50" s="1"/>
  <c r="BO2868" i="50"/>
  <c r="BP2867" i="50"/>
  <c r="BQ2867" i="50" s="1"/>
  <c r="BO2867" i="50"/>
  <c r="BP2866" i="50"/>
  <c r="BQ2866" i="50" s="1"/>
  <c r="BO2866" i="50"/>
  <c r="BP2865" i="50"/>
  <c r="BQ2865" i="50" s="1"/>
  <c r="BO2865" i="50"/>
  <c r="BP2864" i="50"/>
  <c r="BQ2864" i="50" s="1"/>
  <c r="BO2864" i="50"/>
  <c r="BP2863" i="50"/>
  <c r="BQ2863" i="50" s="1"/>
  <c r="BO2863" i="50"/>
  <c r="BP2862" i="50"/>
  <c r="BQ2862" i="50" s="1"/>
  <c r="BO2862" i="50"/>
  <c r="BP2861" i="50"/>
  <c r="BQ2861" i="50" s="1"/>
  <c r="BO2861" i="50"/>
  <c r="BP2860" i="50"/>
  <c r="BQ2860" i="50" s="1"/>
  <c r="BO2860" i="50"/>
  <c r="BP2859" i="50"/>
  <c r="BQ2859" i="50" s="1"/>
  <c r="BO2859" i="50"/>
  <c r="BQ2858" i="50"/>
  <c r="BP2858" i="50"/>
  <c r="BO2858" i="50"/>
  <c r="BP2857" i="50"/>
  <c r="BQ2857" i="50" s="1"/>
  <c r="BO2857" i="50"/>
  <c r="BP2856" i="50"/>
  <c r="BQ2856" i="50" s="1"/>
  <c r="BO2856" i="50"/>
  <c r="BP2855" i="50"/>
  <c r="BQ2855" i="50" s="1"/>
  <c r="BO2855" i="50"/>
  <c r="BP2854" i="50"/>
  <c r="BQ2854" i="50" s="1"/>
  <c r="BO2854" i="50"/>
  <c r="BP2853" i="50"/>
  <c r="BQ2853" i="50" s="1"/>
  <c r="BO2853" i="50"/>
  <c r="BP2852" i="50"/>
  <c r="BQ2852" i="50" s="1"/>
  <c r="BO2852" i="50"/>
  <c r="BP2851" i="50"/>
  <c r="BQ2851" i="50" s="1"/>
  <c r="BO2851" i="50"/>
  <c r="BP2850" i="50"/>
  <c r="BQ2850" i="50" s="1"/>
  <c r="BO2850" i="50"/>
  <c r="BP2849" i="50"/>
  <c r="BQ2849" i="50" s="1"/>
  <c r="BO2849" i="50"/>
  <c r="BP2848" i="50"/>
  <c r="BQ2848" i="50" s="1"/>
  <c r="BO2848" i="50"/>
  <c r="BP2847" i="50"/>
  <c r="BQ2847" i="50" s="1"/>
  <c r="BO2847" i="50"/>
  <c r="BP2846" i="50"/>
  <c r="BQ2846" i="50" s="1"/>
  <c r="BO2846" i="50"/>
  <c r="BP2845" i="50"/>
  <c r="BQ2845" i="50" s="1"/>
  <c r="BO2845" i="50"/>
  <c r="BP2844" i="50"/>
  <c r="BQ2844" i="50" s="1"/>
  <c r="BO2844" i="50"/>
  <c r="BP2843" i="50"/>
  <c r="BQ2843" i="50" s="1"/>
  <c r="BO2843" i="50"/>
  <c r="BP2842" i="50"/>
  <c r="BQ2842" i="50" s="1"/>
  <c r="BO2842" i="50"/>
  <c r="BP2841" i="50"/>
  <c r="BQ2841" i="50" s="1"/>
  <c r="BO2841" i="50"/>
  <c r="BP2840" i="50"/>
  <c r="BQ2840" i="50" s="1"/>
  <c r="BO2840" i="50"/>
  <c r="BP2839" i="50"/>
  <c r="BQ2839" i="50" s="1"/>
  <c r="BO2839" i="50"/>
  <c r="BP2838" i="50"/>
  <c r="BQ2838" i="50" s="1"/>
  <c r="BO2838" i="50"/>
  <c r="BP2837" i="50"/>
  <c r="BQ2837" i="50" s="1"/>
  <c r="BO2837" i="50"/>
  <c r="BP2836" i="50"/>
  <c r="BQ2836" i="50" s="1"/>
  <c r="BO2836" i="50"/>
  <c r="BP2835" i="50"/>
  <c r="BQ2835" i="50" s="1"/>
  <c r="BO2835" i="50"/>
  <c r="BP2834" i="50"/>
  <c r="BQ2834" i="50" s="1"/>
  <c r="BO2834" i="50"/>
  <c r="BP2833" i="50"/>
  <c r="BQ2833" i="50" s="1"/>
  <c r="BO2833" i="50"/>
  <c r="BP2832" i="50"/>
  <c r="BQ2832" i="50" s="1"/>
  <c r="BO2832" i="50"/>
  <c r="BP2831" i="50"/>
  <c r="BQ2831" i="50" s="1"/>
  <c r="BO2831" i="50"/>
  <c r="BP2830" i="50"/>
  <c r="BQ2830" i="50" s="1"/>
  <c r="BO2830" i="50"/>
  <c r="BP2829" i="50"/>
  <c r="BQ2829" i="50" s="1"/>
  <c r="BO2829" i="50"/>
  <c r="BP2828" i="50"/>
  <c r="BQ2828" i="50" s="1"/>
  <c r="BO2828" i="50"/>
  <c r="BP2827" i="50"/>
  <c r="BQ2827" i="50" s="1"/>
  <c r="BO2827" i="50"/>
  <c r="BP2826" i="50"/>
  <c r="BQ2826" i="50" s="1"/>
  <c r="BO2826" i="50"/>
  <c r="BP2825" i="50"/>
  <c r="BQ2825" i="50" s="1"/>
  <c r="BO2825" i="50"/>
  <c r="BP2824" i="50"/>
  <c r="BQ2824" i="50" s="1"/>
  <c r="BO2824" i="50"/>
  <c r="BP2823" i="50"/>
  <c r="BQ2823" i="50" s="1"/>
  <c r="BO2823" i="50"/>
  <c r="BP2822" i="50"/>
  <c r="BQ2822" i="50" s="1"/>
  <c r="BO2822" i="50"/>
  <c r="BP2821" i="50"/>
  <c r="BQ2821" i="50" s="1"/>
  <c r="BO2821" i="50"/>
  <c r="BP2820" i="50"/>
  <c r="BQ2820" i="50" s="1"/>
  <c r="BO2820" i="50"/>
  <c r="BP2819" i="50"/>
  <c r="BQ2819" i="50" s="1"/>
  <c r="BO2819" i="50"/>
  <c r="BP2818" i="50"/>
  <c r="BQ2818" i="50" s="1"/>
  <c r="BO2818" i="50"/>
  <c r="BP2817" i="50"/>
  <c r="BQ2817" i="50" s="1"/>
  <c r="BO2817" i="50"/>
  <c r="BP2816" i="50"/>
  <c r="BQ2816" i="50" s="1"/>
  <c r="BO2816" i="50"/>
  <c r="BP2815" i="50"/>
  <c r="BQ2815" i="50" s="1"/>
  <c r="BO2815" i="50"/>
  <c r="BP2814" i="50"/>
  <c r="BQ2814" i="50" s="1"/>
  <c r="BO2814" i="50"/>
  <c r="BP2813" i="50"/>
  <c r="BQ2813" i="50" s="1"/>
  <c r="BO2813" i="50"/>
  <c r="BP2812" i="50"/>
  <c r="BQ2812" i="50" s="1"/>
  <c r="BO2812" i="50"/>
  <c r="BP2811" i="50"/>
  <c r="BQ2811" i="50" s="1"/>
  <c r="BO2811" i="50"/>
  <c r="BP2810" i="50"/>
  <c r="BQ2810" i="50" s="1"/>
  <c r="BO2810" i="50"/>
  <c r="BP2809" i="50"/>
  <c r="BQ2809" i="50" s="1"/>
  <c r="BO2809" i="50"/>
  <c r="BP2808" i="50"/>
  <c r="BQ2808" i="50" s="1"/>
  <c r="BO2808" i="50"/>
  <c r="BP2807" i="50"/>
  <c r="BQ2807" i="50" s="1"/>
  <c r="BO2807" i="50"/>
  <c r="BP2806" i="50"/>
  <c r="BQ2806" i="50" s="1"/>
  <c r="BO2806" i="50"/>
  <c r="BP2805" i="50"/>
  <c r="BQ2805" i="50" s="1"/>
  <c r="BO2805" i="50"/>
  <c r="BP2804" i="50"/>
  <c r="BQ2804" i="50" s="1"/>
  <c r="BO2804" i="50"/>
  <c r="BP2803" i="50"/>
  <c r="BQ2803" i="50" s="1"/>
  <c r="BO2803" i="50"/>
  <c r="BP2802" i="50"/>
  <c r="BQ2802" i="50" s="1"/>
  <c r="BO2802" i="50"/>
  <c r="BP2801" i="50"/>
  <c r="BQ2801" i="50" s="1"/>
  <c r="BO2801" i="50"/>
  <c r="BP2800" i="50"/>
  <c r="BQ2800" i="50" s="1"/>
  <c r="BO2800" i="50"/>
  <c r="BP2799" i="50"/>
  <c r="BQ2799" i="50" s="1"/>
  <c r="BO2799" i="50"/>
  <c r="BP2798" i="50"/>
  <c r="BQ2798" i="50" s="1"/>
  <c r="BO2798" i="50"/>
  <c r="BP2797" i="50"/>
  <c r="BQ2797" i="50" s="1"/>
  <c r="BO2797" i="50"/>
  <c r="BP2796" i="50"/>
  <c r="BQ2796" i="50" s="1"/>
  <c r="BO2796" i="50"/>
  <c r="BP2795" i="50"/>
  <c r="BQ2795" i="50" s="1"/>
  <c r="BO2795" i="50"/>
  <c r="BP2794" i="50"/>
  <c r="BQ2794" i="50" s="1"/>
  <c r="BO2794" i="50"/>
  <c r="BP2793" i="50"/>
  <c r="BQ2793" i="50" s="1"/>
  <c r="BO2793" i="50"/>
  <c r="BP2792" i="50"/>
  <c r="BQ2792" i="50" s="1"/>
  <c r="BO2792" i="50"/>
  <c r="BP2791" i="50"/>
  <c r="BQ2791" i="50" s="1"/>
  <c r="BO2791" i="50"/>
  <c r="BP2790" i="50"/>
  <c r="BQ2790" i="50" s="1"/>
  <c r="BO2790" i="50"/>
  <c r="BP2789" i="50"/>
  <c r="BQ2789" i="50" s="1"/>
  <c r="BO2789" i="50"/>
  <c r="BP2788" i="50"/>
  <c r="BQ2788" i="50" s="1"/>
  <c r="BO2788" i="50"/>
  <c r="BP2787" i="50"/>
  <c r="BQ2787" i="50" s="1"/>
  <c r="BO2787" i="50"/>
  <c r="BP2786" i="50"/>
  <c r="BQ2786" i="50" s="1"/>
  <c r="BO2786" i="50"/>
  <c r="BP2785" i="50"/>
  <c r="BQ2785" i="50" s="1"/>
  <c r="BO2785" i="50"/>
  <c r="BP2784" i="50"/>
  <c r="BQ2784" i="50" s="1"/>
  <c r="BO2784" i="50"/>
  <c r="BP2783" i="50"/>
  <c r="BQ2783" i="50" s="1"/>
  <c r="BO2783" i="50"/>
  <c r="BP2782" i="50"/>
  <c r="BQ2782" i="50" s="1"/>
  <c r="BO2782" i="50"/>
  <c r="BP2781" i="50"/>
  <c r="BQ2781" i="50" s="1"/>
  <c r="BO2781" i="50"/>
  <c r="BP2780" i="50"/>
  <c r="BQ2780" i="50" s="1"/>
  <c r="BO2780" i="50"/>
  <c r="BP2779" i="50"/>
  <c r="BQ2779" i="50" s="1"/>
  <c r="BO2779" i="50"/>
  <c r="BP2778" i="50"/>
  <c r="BQ2778" i="50" s="1"/>
  <c r="BO2778" i="50"/>
  <c r="BP2777" i="50"/>
  <c r="BQ2777" i="50" s="1"/>
  <c r="BO2777" i="50"/>
  <c r="BP2776" i="50"/>
  <c r="BQ2776" i="50" s="1"/>
  <c r="BO2776" i="50"/>
  <c r="BP2775" i="50"/>
  <c r="BQ2775" i="50" s="1"/>
  <c r="BO2775" i="50"/>
  <c r="BP2774" i="50"/>
  <c r="BQ2774" i="50" s="1"/>
  <c r="BO2774" i="50"/>
  <c r="BP2773" i="50"/>
  <c r="BQ2773" i="50" s="1"/>
  <c r="BO2773" i="50"/>
  <c r="BP2772" i="50"/>
  <c r="BQ2772" i="50" s="1"/>
  <c r="BO2772" i="50"/>
  <c r="BP2771" i="50"/>
  <c r="BQ2771" i="50" s="1"/>
  <c r="BO2771" i="50"/>
  <c r="BP2770" i="50"/>
  <c r="BQ2770" i="50" s="1"/>
  <c r="BO2770" i="50"/>
  <c r="BP2769" i="50"/>
  <c r="BQ2769" i="50" s="1"/>
  <c r="BO2769" i="50"/>
  <c r="BP2768" i="50"/>
  <c r="BQ2768" i="50" s="1"/>
  <c r="BO2768" i="50"/>
  <c r="BP2767" i="50"/>
  <c r="BQ2767" i="50" s="1"/>
  <c r="BO2767" i="50"/>
  <c r="BP2766" i="50"/>
  <c r="BQ2766" i="50" s="1"/>
  <c r="BO2766" i="50"/>
  <c r="BP2765" i="50"/>
  <c r="BQ2765" i="50" s="1"/>
  <c r="BO2765" i="50"/>
  <c r="BP2764" i="50"/>
  <c r="BQ2764" i="50" s="1"/>
  <c r="BO2764" i="50"/>
  <c r="BP2763" i="50"/>
  <c r="BQ2763" i="50" s="1"/>
  <c r="BO2763" i="50"/>
  <c r="BP2762" i="50"/>
  <c r="BQ2762" i="50" s="1"/>
  <c r="BO2762" i="50"/>
  <c r="BP2761" i="50"/>
  <c r="BQ2761" i="50" s="1"/>
  <c r="BO2761" i="50"/>
  <c r="BP2760" i="50"/>
  <c r="BQ2760" i="50" s="1"/>
  <c r="BO2760" i="50"/>
  <c r="BP2759" i="50"/>
  <c r="BQ2759" i="50" s="1"/>
  <c r="BO2759" i="50"/>
  <c r="BP2758" i="50"/>
  <c r="BQ2758" i="50" s="1"/>
  <c r="BO2758" i="50"/>
  <c r="BP2757" i="50"/>
  <c r="BQ2757" i="50" s="1"/>
  <c r="BO2757" i="50"/>
  <c r="BP2756" i="50"/>
  <c r="BQ2756" i="50" s="1"/>
  <c r="BO2756" i="50"/>
  <c r="BP2755" i="50"/>
  <c r="BQ2755" i="50" s="1"/>
  <c r="BO2755" i="50"/>
  <c r="BP2754" i="50"/>
  <c r="BQ2754" i="50" s="1"/>
  <c r="BO2754" i="50"/>
  <c r="BP2753" i="50"/>
  <c r="BQ2753" i="50" s="1"/>
  <c r="BO2753" i="50"/>
  <c r="BP2752" i="50"/>
  <c r="BQ2752" i="50" s="1"/>
  <c r="BO2752" i="50"/>
  <c r="BP2751" i="50"/>
  <c r="BQ2751" i="50" s="1"/>
  <c r="BO2751" i="50"/>
  <c r="BP2750" i="50"/>
  <c r="BQ2750" i="50" s="1"/>
  <c r="BO2750" i="50"/>
  <c r="BP2749" i="50"/>
  <c r="BQ2749" i="50" s="1"/>
  <c r="BO2749" i="50"/>
  <c r="BP2748" i="50"/>
  <c r="BQ2748" i="50" s="1"/>
  <c r="BO2748" i="50"/>
  <c r="BP2747" i="50"/>
  <c r="BQ2747" i="50" s="1"/>
  <c r="BO2747" i="50"/>
  <c r="BP2746" i="50"/>
  <c r="BQ2746" i="50" s="1"/>
  <c r="BO2746" i="50"/>
  <c r="BP2745" i="50"/>
  <c r="BQ2745" i="50" s="1"/>
  <c r="BO2745" i="50"/>
  <c r="BP2744" i="50"/>
  <c r="BQ2744" i="50" s="1"/>
  <c r="BO2744" i="50"/>
  <c r="BP2743" i="50"/>
  <c r="BQ2743" i="50" s="1"/>
  <c r="BO2743" i="50"/>
  <c r="BP2742" i="50"/>
  <c r="BQ2742" i="50" s="1"/>
  <c r="BO2742" i="50"/>
  <c r="BP2741" i="50"/>
  <c r="BQ2741" i="50" s="1"/>
  <c r="BO2741" i="50"/>
  <c r="BP2740" i="50"/>
  <c r="BQ2740" i="50" s="1"/>
  <c r="BO2740" i="50"/>
  <c r="BP2739" i="50"/>
  <c r="BQ2739" i="50" s="1"/>
  <c r="BO2739" i="50"/>
  <c r="BP2738" i="50"/>
  <c r="BQ2738" i="50" s="1"/>
  <c r="BO2738" i="50"/>
  <c r="BP2737" i="50"/>
  <c r="BQ2737" i="50" s="1"/>
  <c r="BO2737" i="50"/>
  <c r="BP2736" i="50"/>
  <c r="BQ2736" i="50" s="1"/>
  <c r="BO2736" i="50"/>
  <c r="BP2735" i="50"/>
  <c r="BQ2735" i="50" s="1"/>
  <c r="BO2735" i="50"/>
  <c r="BP2734" i="50"/>
  <c r="BQ2734" i="50" s="1"/>
  <c r="BO2734" i="50"/>
  <c r="BP2733" i="50"/>
  <c r="BQ2733" i="50" s="1"/>
  <c r="BO2733" i="50"/>
  <c r="BP2732" i="50"/>
  <c r="BQ2732" i="50" s="1"/>
  <c r="BO2732" i="50"/>
  <c r="BP2731" i="50"/>
  <c r="BQ2731" i="50" s="1"/>
  <c r="BO2731" i="50"/>
  <c r="BP2730" i="50"/>
  <c r="BQ2730" i="50" s="1"/>
  <c r="BO2730" i="50"/>
  <c r="BP2729" i="50"/>
  <c r="BQ2729" i="50" s="1"/>
  <c r="BO2729" i="50"/>
  <c r="BP2728" i="50"/>
  <c r="BQ2728" i="50" s="1"/>
  <c r="BO2728" i="50"/>
  <c r="BP2727" i="50"/>
  <c r="BQ2727" i="50" s="1"/>
  <c r="BO2727" i="50"/>
  <c r="BP2726" i="50"/>
  <c r="BQ2726" i="50" s="1"/>
  <c r="BO2726" i="50"/>
  <c r="BP2725" i="50"/>
  <c r="BQ2725" i="50" s="1"/>
  <c r="BO2725" i="50"/>
  <c r="BP2724" i="50"/>
  <c r="BQ2724" i="50" s="1"/>
  <c r="BO2724" i="50"/>
  <c r="BP2723" i="50"/>
  <c r="BQ2723" i="50" s="1"/>
  <c r="BO2723" i="50"/>
  <c r="BP2722" i="50"/>
  <c r="BQ2722" i="50" s="1"/>
  <c r="BO2722" i="50"/>
  <c r="BP2721" i="50"/>
  <c r="BQ2721" i="50" s="1"/>
  <c r="BO2721" i="50"/>
  <c r="BP2720" i="50"/>
  <c r="BQ2720" i="50" s="1"/>
  <c r="BO2720" i="50"/>
  <c r="BP2719" i="50"/>
  <c r="BQ2719" i="50" s="1"/>
  <c r="BO2719" i="50"/>
  <c r="BP2718" i="50"/>
  <c r="BQ2718" i="50" s="1"/>
  <c r="BO2718" i="50"/>
  <c r="BP2717" i="50"/>
  <c r="BQ2717" i="50" s="1"/>
  <c r="BO2717" i="50"/>
  <c r="BP2716" i="50"/>
  <c r="BQ2716" i="50" s="1"/>
  <c r="BO2716" i="50"/>
  <c r="BP2715" i="50"/>
  <c r="BQ2715" i="50" s="1"/>
  <c r="BO2715" i="50"/>
  <c r="BP2714" i="50"/>
  <c r="BQ2714" i="50" s="1"/>
  <c r="BO2714" i="50"/>
  <c r="BP2713" i="50"/>
  <c r="BQ2713" i="50" s="1"/>
  <c r="BO2713" i="50"/>
  <c r="BP2712" i="50"/>
  <c r="BQ2712" i="50" s="1"/>
  <c r="BO2712" i="50"/>
  <c r="BP2711" i="50"/>
  <c r="BQ2711" i="50" s="1"/>
  <c r="BO2711" i="50"/>
  <c r="BP2710" i="50"/>
  <c r="BQ2710" i="50" s="1"/>
  <c r="BO2710" i="50"/>
  <c r="BP2709" i="50"/>
  <c r="BQ2709" i="50" s="1"/>
  <c r="BO2709" i="50"/>
  <c r="BP2708" i="50"/>
  <c r="BQ2708" i="50" s="1"/>
  <c r="BO2708" i="50"/>
  <c r="BP2707" i="50"/>
  <c r="BQ2707" i="50" s="1"/>
  <c r="BO2707" i="50"/>
  <c r="BP2706" i="50"/>
  <c r="BQ2706" i="50" s="1"/>
  <c r="BO2706" i="50"/>
  <c r="BP2705" i="50"/>
  <c r="BQ2705" i="50" s="1"/>
  <c r="BO2705" i="50"/>
  <c r="BP2704" i="50"/>
  <c r="BQ2704" i="50" s="1"/>
  <c r="BO2704" i="50"/>
  <c r="BP2703" i="50"/>
  <c r="BQ2703" i="50" s="1"/>
  <c r="BO2703" i="50"/>
  <c r="BP2702" i="50"/>
  <c r="BQ2702" i="50" s="1"/>
  <c r="BO2702" i="50"/>
  <c r="BP2701" i="50"/>
  <c r="BQ2701" i="50" s="1"/>
  <c r="BO2701" i="50"/>
  <c r="BP2700" i="50"/>
  <c r="BQ2700" i="50" s="1"/>
  <c r="BO2700" i="50"/>
  <c r="BP2699" i="50"/>
  <c r="BQ2699" i="50" s="1"/>
  <c r="BO2699" i="50"/>
  <c r="BP2698" i="50"/>
  <c r="BQ2698" i="50" s="1"/>
  <c r="BO2698" i="50"/>
  <c r="BP2697" i="50"/>
  <c r="BQ2697" i="50" s="1"/>
  <c r="BO2697" i="50"/>
  <c r="BP2696" i="50"/>
  <c r="BQ2696" i="50" s="1"/>
  <c r="BO2696" i="50"/>
  <c r="BP2695" i="50"/>
  <c r="BQ2695" i="50" s="1"/>
  <c r="BO2695" i="50"/>
  <c r="BP2694" i="50"/>
  <c r="BQ2694" i="50" s="1"/>
  <c r="BO2694" i="50"/>
  <c r="BP2693" i="50"/>
  <c r="BQ2693" i="50" s="1"/>
  <c r="BO2693" i="50"/>
  <c r="BP2692" i="50"/>
  <c r="BQ2692" i="50" s="1"/>
  <c r="BO2692" i="50"/>
  <c r="BP2691" i="50"/>
  <c r="BQ2691" i="50" s="1"/>
  <c r="BO2691" i="50"/>
  <c r="BP2690" i="50"/>
  <c r="BQ2690" i="50" s="1"/>
  <c r="BO2690" i="50"/>
  <c r="BP2689" i="50"/>
  <c r="BQ2689" i="50" s="1"/>
  <c r="BO2689" i="50"/>
  <c r="BP2688" i="50"/>
  <c r="BQ2688" i="50" s="1"/>
  <c r="BO2688" i="50"/>
  <c r="BP2687" i="50"/>
  <c r="BQ2687" i="50" s="1"/>
  <c r="BO2687" i="50"/>
  <c r="BP2686" i="50"/>
  <c r="BQ2686" i="50" s="1"/>
  <c r="BO2686" i="50"/>
  <c r="BP2685" i="50"/>
  <c r="BQ2685" i="50" s="1"/>
  <c r="BO2685" i="50"/>
  <c r="BP2684" i="50"/>
  <c r="BQ2684" i="50" s="1"/>
  <c r="BO2684" i="50"/>
  <c r="BP2683" i="50"/>
  <c r="BQ2683" i="50" s="1"/>
  <c r="BO2683" i="50"/>
  <c r="BP2682" i="50"/>
  <c r="BQ2682" i="50" s="1"/>
  <c r="BO2682" i="50"/>
  <c r="BP2681" i="50"/>
  <c r="BQ2681" i="50" s="1"/>
  <c r="BO2681" i="50"/>
  <c r="BP2680" i="50"/>
  <c r="BQ2680" i="50" s="1"/>
  <c r="BO2680" i="50"/>
  <c r="BP2679" i="50"/>
  <c r="BQ2679" i="50" s="1"/>
  <c r="BO2679" i="50"/>
  <c r="BP2678" i="50"/>
  <c r="BQ2678" i="50" s="1"/>
  <c r="BO2678" i="50"/>
  <c r="BP2677" i="50"/>
  <c r="BQ2677" i="50" s="1"/>
  <c r="BO2677" i="50"/>
  <c r="BP2676" i="50"/>
  <c r="BQ2676" i="50" s="1"/>
  <c r="BO2676" i="50"/>
  <c r="BP2675" i="50"/>
  <c r="BQ2675" i="50" s="1"/>
  <c r="BO2675" i="50"/>
  <c r="BP2674" i="50"/>
  <c r="BQ2674" i="50" s="1"/>
  <c r="BO2674" i="50"/>
  <c r="BP2673" i="50"/>
  <c r="BQ2673" i="50" s="1"/>
  <c r="BO2673" i="50"/>
  <c r="BP2672" i="50"/>
  <c r="BQ2672" i="50" s="1"/>
  <c r="BO2672" i="50"/>
  <c r="BP2671" i="50"/>
  <c r="BQ2671" i="50" s="1"/>
  <c r="BO2671" i="50"/>
  <c r="BP2670" i="50"/>
  <c r="BQ2670" i="50" s="1"/>
  <c r="BO2670" i="50"/>
  <c r="BP2669" i="50"/>
  <c r="BQ2669" i="50" s="1"/>
  <c r="BO2669" i="50"/>
  <c r="BP2668" i="50"/>
  <c r="BQ2668" i="50" s="1"/>
  <c r="BO2668" i="50"/>
  <c r="BP2667" i="50"/>
  <c r="BQ2667" i="50" s="1"/>
  <c r="BO2667" i="50"/>
  <c r="BP2666" i="50"/>
  <c r="BQ2666" i="50" s="1"/>
  <c r="BO2666" i="50"/>
  <c r="BP2665" i="50"/>
  <c r="BQ2665" i="50" s="1"/>
  <c r="BO2665" i="50"/>
  <c r="BP2664" i="50"/>
  <c r="BQ2664" i="50" s="1"/>
  <c r="BO2664" i="50"/>
  <c r="BP2663" i="50"/>
  <c r="BQ2663" i="50" s="1"/>
  <c r="BO2663" i="50"/>
  <c r="BP2662" i="50"/>
  <c r="BQ2662" i="50" s="1"/>
  <c r="BO2662" i="50"/>
  <c r="BP2661" i="50"/>
  <c r="BQ2661" i="50" s="1"/>
  <c r="BO2661" i="50"/>
  <c r="BP2660" i="50"/>
  <c r="BQ2660" i="50" s="1"/>
  <c r="BO2660" i="50"/>
  <c r="BP2659" i="50"/>
  <c r="BQ2659" i="50" s="1"/>
  <c r="BO2659" i="50"/>
  <c r="BP2658" i="50"/>
  <c r="BQ2658" i="50" s="1"/>
  <c r="BO2658" i="50"/>
  <c r="BP2657" i="50"/>
  <c r="BQ2657" i="50" s="1"/>
  <c r="BO2657" i="50"/>
  <c r="BP2656" i="50"/>
  <c r="BQ2656" i="50" s="1"/>
  <c r="BO2656" i="50"/>
  <c r="BP2655" i="50"/>
  <c r="BQ2655" i="50" s="1"/>
  <c r="BO2655" i="50"/>
  <c r="BP2654" i="50"/>
  <c r="BQ2654" i="50" s="1"/>
  <c r="BO2654" i="50"/>
  <c r="BP2653" i="50"/>
  <c r="BQ2653" i="50" s="1"/>
  <c r="BO2653" i="50"/>
  <c r="BP2652" i="50"/>
  <c r="BQ2652" i="50" s="1"/>
  <c r="BO2652" i="50"/>
  <c r="BP2651" i="50"/>
  <c r="BQ2651" i="50" s="1"/>
  <c r="BO2651" i="50"/>
  <c r="BP2650" i="50"/>
  <c r="BQ2650" i="50" s="1"/>
  <c r="BO2650" i="50"/>
  <c r="BP2649" i="50"/>
  <c r="BQ2649" i="50" s="1"/>
  <c r="BO2649" i="50"/>
  <c r="BP2648" i="50"/>
  <c r="BQ2648" i="50" s="1"/>
  <c r="BO2648" i="50"/>
  <c r="BP2647" i="50"/>
  <c r="BQ2647" i="50" s="1"/>
  <c r="BO2647" i="50"/>
  <c r="BP2646" i="50"/>
  <c r="BQ2646" i="50" s="1"/>
  <c r="BO2646" i="50"/>
  <c r="BP2645" i="50"/>
  <c r="BQ2645" i="50" s="1"/>
  <c r="BO2645" i="50"/>
  <c r="BP2644" i="50"/>
  <c r="BQ2644" i="50" s="1"/>
  <c r="BO2644" i="50"/>
  <c r="BP2643" i="50"/>
  <c r="BQ2643" i="50" s="1"/>
  <c r="BO2643" i="50"/>
  <c r="BP2642" i="50"/>
  <c r="BQ2642" i="50" s="1"/>
  <c r="BO2642" i="50"/>
  <c r="BP2641" i="50"/>
  <c r="BQ2641" i="50" s="1"/>
  <c r="BO2641" i="50"/>
  <c r="BP2640" i="50"/>
  <c r="BQ2640" i="50" s="1"/>
  <c r="BO2640" i="50"/>
  <c r="BP2639" i="50"/>
  <c r="BQ2639" i="50" s="1"/>
  <c r="BO2639" i="50"/>
  <c r="BP2638" i="50"/>
  <c r="BQ2638" i="50" s="1"/>
  <c r="BO2638" i="50"/>
  <c r="BP2637" i="50"/>
  <c r="BQ2637" i="50" s="1"/>
  <c r="BO2637" i="50"/>
  <c r="BP2636" i="50"/>
  <c r="BQ2636" i="50" s="1"/>
  <c r="BO2636" i="50"/>
  <c r="BP2635" i="50"/>
  <c r="BQ2635" i="50" s="1"/>
  <c r="BO2635" i="50"/>
  <c r="BP2634" i="50"/>
  <c r="BQ2634" i="50" s="1"/>
  <c r="BO2634" i="50"/>
  <c r="BP2633" i="50"/>
  <c r="BQ2633" i="50" s="1"/>
  <c r="BO2633" i="50"/>
  <c r="BP2632" i="50"/>
  <c r="BQ2632" i="50" s="1"/>
  <c r="BO2632" i="50"/>
  <c r="BP2631" i="50"/>
  <c r="BQ2631" i="50" s="1"/>
  <c r="BO2631" i="50"/>
  <c r="BP2630" i="50"/>
  <c r="BQ2630" i="50" s="1"/>
  <c r="BO2630" i="50"/>
  <c r="BP2629" i="50"/>
  <c r="BQ2629" i="50" s="1"/>
  <c r="BO2629" i="50"/>
  <c r="BP2628" i="50"/>
  <c r="BQ2628" i="50" s="1"/>
  <c r="BO2628" i="50"/>
  <c r="BP2627" i="50"/>
  <c r="BQ2627" i="50" s="1"/>
  <c r="BO2627" i="50"/>
  <c r="BP2626" i="50"/>
  <c r="BQ2626" i="50" s="1"/>
  <c r="BO2626" i="50"/>
  <c r="BP2625" i="50"/>
  <c r="BQ2625" i="50" s="1"/>
  <c r="BO2625" i="50"/>
  <c r="BP2624" i="50"/>
  <c r="BQ2624" i="50" s="1"/>
  <c r="BO2624" i="50"/>
  <c r="BP2623" i="50"/>
  <c r="BQ2623" i="50" s="1"/>
  <c r="BO2623" i="50"/>
  <c r="BP2622" i="50"/>
  <c r="BQ2622" i="50" s="1"/>
  <c r="BO2622" i="50"/>
  <c r="BP2621" i="50"/>
  <c r="BQ2621" i="50" s="1"/>
  <c r="BO2621" i="50"/>
  <c r="BP2620" i="50"/>
  <c r="BQ2620" i="50" s="1"/>
  <c r="BO2620" i="50"/>
  <c r="BP2619" i="50"/>
  <c r="BQ2619" i="50" s="1"/>
  <c r="BO2619" i="50"/>
  <c r="BP2618" i="50"/>
  <c r="BQ2618" i="50" s="1"/>
  <c r="BO2618" i="50"/>
  <c r="BP2617" i="50"/>
  <c r="BQ2617" i="50" s="1"/>
  <c r="BO2617" i="50"/>
  <c r="BP2616" i="50"/>
  <c r="BQ2616" i="50" s="1"/>
  <c r="BO2616" i="50"/>
  <c r="BP2615" i="50"/>
  <c r="BQ2615" i="50" s="1"/>
  <c r="BO2615" i="50"/>
  <c r="BP2614" i="50"/>
  <c r="BQ2614" i="50" s="1"/>
  <c r="BO2614" i="50"/>
  <c r="BP2613" i="50"/>
  <c r="BQ2613" i="50" s="1"/>
  <c r="BO2613" i="50"/>
  <c r="BP2612" i="50"/>
  <c r="BQ2612" i="50" s="1"/>
  <c r="BO2612" i="50"/>
  <c r="BP2611" i="50"/>
  <c r="BQ2611" i="50" s="1"/>
  <c r="BO2611" i="50"/>
  <c r="BP2610" i="50"/>
  <c r="BQ2610" i="50" s="1"/>
  <c r="BO2610" i="50"/>
  <c r="BP2609" i="50"/>
  <c r="BQ2609" i="50" s="1"/>
  <c r="BO2609" i="50"/>
  <c r="BP2608" i="50"/>
  <c r="BQ2608" i="50" s="1"/>
  <c r="BO2608" i="50"/>
  <c r="BP2607" i="50"/>
  <c r="BQ2607" i="50" s="1"/>
  <c r="BO2607" i="50"/>
  <c r="BP2606" i="50"/>
  <c r="BQ2606" i="50" s="1"/>
  <c r="BO2606" i="50"/>
  <c r="BP2605" i="50"/>
  <c r="BQ2605" i="50" s="1"/>
  <c r="BO2605" i="50"/>
  <c r="BP2604" i="50"/>
  <c r="BQ2604" i="50" s="1"/>
  <c r="BO2604" i="50"/>
  <c r="BP2603" i="50"/>
  <c r="BQ2603" i="50" s="1"/>
  <c r="BO2603" i="50"/>
  <c r="BP2602" i="50"/>
  <c r="BQ2602" i="50" s="1"/>
  <c r="BO2602" i="50"/>
  <c r="BP2601" i="50"/>
  <c r="BQ2601" i="50" s="1"/>
  <c r="BO2601" i="50"/>
  <c r="BP2600" i="50"/>
  <c r="BQ2600" i="50" s="1"/>
  <c r="BO2600" i="50"/>
  <c r="BP2599" i="50"/>
  <c r="BQ2599" i="50" s="1"/>
  <c r="BO2599" i="50"/>
  <c r="BP2598" i="50"/>
  <c r="BQ2598" i="50" s="1"/>
  <c r="BO2598" i="50"/>
  <c r="BP2597" i="50"/>
  <c r="BQ2597" i="50" s="1"/>
  <c r="BO2597" i="50"/>
  <c r="BP2596" i="50"/>
  <c r="BQ2596" i="50" s="1"/>
  <c r="BO2596" i="50"/>
  <c r="BP2595" i="50"/>
  <c r="BQ2595" i="50" s="1"/>
  <c r="BO2595" i="50"/>
  <c r="BP2594" i="50"/>
  <c r="BQ2594" i="50" s="1"/>
  <c r="BO2594" i="50"/>
  <c r="BP2593" i="50"/>
  <c r="BQ2593" i="50" s="1"/>
  <c r="BO2593" i="50"/>
  <c r="BP2592" i="50"/>
  <c r="BQ2592" i="50" s="1"/>
  <c r="BO2592" i="50"/>
  <c r="BP2591" i="50"/>
  <c r="BQ2591" i="50" s="1"/>
  <c r="BO2591" i="50"/>
  <c r="BP2590" i="50"/>
  <c r="BQ2590" i="50" s="1"/>
  <c r="BO2590" i="50"/>
  <c r="BP2589" i="50"/>
  <c r="BQ2589" i="50" s="1"/>
  <c r="BO2589" i="50"/>
  <c r="BP2588" i="50"/>
  <c r="BQ2588" i="50" s="1"/>
  <c r="BO2588" i="50"/>
  <c r="BP2587" i="50"/>
  <c r="BQ2587" i="50" s="1"/>
  <c r="BO2587" i="50"/>
  <c r="BP2586" i="50"/>
  <c r="BQ2586" i="50" s="1"/>
  <c r="BO2586" i="50"/>
  <c r="BP2585" i="50"/>
  <c r="BQ2585" i="50" s="1"/>
  <c r="BO2585" i="50"/>
  <c r="BP2584" i="50"/>
  <c r="BQ2584" i="50" s="1"/>
  <c r="BO2584" i="50"/>
  <c r="BP2583" i="50"/>
  <c r="BQ2583" i="50" s="1"/>
  <c r="BO2583" i="50"/>
  <c r="BP2582" i="50"/>
  <c r="BQ2582" i="50" s="1"/>
  <c r="BO2582" i="50"/>
  <c r="BP2581" i="50"/>
  <c r="BQ2581" i="50" s="1"/>
  <c r="BO2581" i="50"/>
  <c r="BP2580" i="50"/>
  <c r="BQ2580" i="50" s="1"/>
  <c r="BO2580" i="50"/>
  <c r="BP2579" i="50"/>
  <c r="BQ2579" i="50" s="1"/>
  <c r="BO2579" i="50"/>
  <c r="BP2578" i="50"/>
  <c r="BQ2578" i="50" s="1"/>
  <c r="BO2578" i="50"/>
  <c r="BP2577" i="50"/>
  <c r="BQ2577" i="50" s="1"/>
  <c r="BO2577" i="50"/>
  <c r="BP2576" i="50"/>
  <c r="BQ2576" i="50" s="1"/>
  <c r="BO2576" i="50"/>
  <c r="BP2575" i="50"/>
  <c r="BQ2575" i="50" s="1"/>
  <c r="BO2575" i="50"/>
  <c r="BP2574" i="50"/>
  <c r="BQ2574" i="50" s="1"/>
  <c r="BO2574" i="50"/>
  <c r="BP2573" i="50"/>
  <c r="BQ2573" i="50" s="1"/>
  <c r="BO2573" i="50"/>
  <c r="BP2572" i="50"/>
  <c r="BQ2572" i="50" s="1"/>
  <c r="BO2572" i="50"/>
  <c r="BP2571" i="50"/>
  <c r="BQ2571" i="50" s="1"/>
  <c r="BO2571" i="50"/>
  <c r="BP2570" i="50"/>
  <c r="BQ2570" i="50" s="1"/>
  <c r="BO2570" i="50"/>
  <c r="BP2569" i="50"/>
  <c r="BQ2569" i="50" s="1"/>
  <c r="BO2569" i="50"/>
  <c r="BP2568" i="50"/>
  <c r="BQ2568" i="50" s="1"/>
  <c r="BO2568" i="50"/>
  <c r="BP2567" i="50"/>
  <c r="BQ2567" i="50" s="1"/>
  <c r="BO2567" i="50"/>
  <c r="BP2566" i="50"/>
  <c r="BQ2566" i="50" s="1"/>
  <c r="BO2566" i="50"/>
  <c r="BP2565" i="50"/>
  <c r="BQ2565" i="50" s="1"/>
  <c r="BO2565" i="50"/>
  <c r="BP2564" i="50"/>
  <c r="BQ2564" i="50" s="1"/>
  <c r="BO2564" i="50"/>
  <c r="BP2563" i="50"/>
  <c r="BQ2563" i="50" s="1"/>
  <c r="BO2563" i="50"/>
  <c r="BP2562" i="50"/>
  <c r="BQ2562" i="50" s="1"/>
  <c r="BO2562" i="50"/>
  <c r="BP2561" i="50"/>
  <c r="BQ2561" i="50" s="1"/>
  <c r="BO2561" i="50"/>
  <c r="BP2560" i="50"/>
  <c r="BQ2560" i="50" s="1"/>
  <c r="BO2560" i="50"/>
  <c r="BP2559" i="50"/>
  <c r="BQ2559" i="50" s="1"/>
  <c r="BO2559" i="50"/>
  <c r="BP2558" i="50"/>
  <c r="BQ2558" i="50" s="1"/>
  <c r="BO2558" i="50"/>
  <c r="BP2557" i="50"/>
  <c r="BQ2557" i="50" s="1"/>
  <c r="BO2557" i="50"/>
  <c r="BP2556" i="50"/>
  <c r="BQ2556" i="50" s="1"/>
  <c r="BO2556" i="50"/>
  <c r="BP2555" i="50"/>
  <c r="BQ2555" i="50" s="1"/>
  <c r="BO2555" i="50"/>
  <c r="BP2554" i="50"/>
  <c r="BQ2554" i="50" s="1"/>
  <c r="BO2554" i="50"/>
  <c r="BP2553" i="50"/>
  <c r="BQ2553" i="50" s="1"/>
  <c r="BO2553" i="50"/>
  <c r="BP2552" i="50"/>
  <c r="BQ2552" i="50" s="1"/>
  <c r="BO2552" i="50"/>
  <c r="BP2551" i="50"/>
  <c r="BQ2551" i="50" s="1"/>
  <c r="BO2551" i="50"/>
  <c r="BP2550" i="50"/>
  <c r="BQ2550" i="50" s="1"/>
  <c r="BO2550" i="50"/>
  <c r="BP2549" i="50"/>
  <c r="BQ2549" i="50" s="1"/>
  <c r="BO2549" i="50"/>
  <c r="BP2548" i="50"/>
  <c r="BQ2548" i="50" s="1"/>
  <c r="BO2548" i="50"/>
  <c r="BP2547" i="50"/>
  <c r="BQ2547" i="50" s="1"/>
  <c r="BO2547" i="50"/>
  <c r="BP2546" i="50"/>
  <c r="BQ2546" i="50" s="1"/>
  <c r="BO2546" i="50"/>
  <c r="BP2545" i="50"/>
  <c r="BQ2545" i="50" s="1"/>
  <c r="BO2545" i="50"/>
  <c r="BP2544" i="50"/>
  <c r="BQ2544" i="50" s="1"/>
  <c r="BO2544" i="50"/>
  <c r="BP2543" i="50"/>
  <c r="BQ2543" i="50" s="1"/>
  <c r="BO2543" i="50"/>
  <c r="BP2542" i="50"/>
  <c r="BQ2542" i="50" s="1"/>
  <c r="BO2542" i="50"/>
  <c r="BP2541" i="50"/>
  <c r="BQ2541" i="50" s="1"/>
  <c r="BO2541" i="50"/>
  <c r="BP2540" i="50"/>
  <c r="BQ2540" i="50" s="1"/>
  <c r="BO2540" i="50"/>
  <c r="BP2539" i="50"/>
  <c r="BQ2539" i="50" s="1"/>
  <c r="BO2539" i="50"/>
  <c r="BP2538" i="50"/>
  <c r="BQ2538" i="50" s="1"/>
  <c r="BO2538" i="50"/>
  <c r="BP2537" i="50"/>
  <c r="BQ2537" i="50" s="1"/>
  <c r="BO2537" i="50"/>
  <c r="BP2536" i="50"/>
  <c r="BQ2536" i="50" s="1"/>
  <c r="BO2536" i="50"/>
  <c r="BP2535" i="50"/>
  <c r="BQ2535" i="50" s="1"/>
  <c r="BO2535" i="50"/>
  <c r="BP2534" i="50"/>
  <c r="BQ2534" i="50" s="1"/>
  <c r="BO2534" i="50"/>
  <c r="BP2533" i="50"/>
  <c r="BQ2533" i="50" s="1"/>
  <c r="BO2533" i="50"/>
  <c r="BP2532" i="50"/>
  <c r="BQ2532" i="50" s="1"/>
  <c r="BO2532" i="50"/>
  <c r="BP2531" i="50"/>
  <c r="BQ2531" i="50" s="1"/>
  <c r="BO2531" i="50"/>
  <c r="BP2530" i="50"/>
  <c r="BQ2530" i="50" s="1"/>
  <c r="BO2530" i="50"/>
  <c r="BP2529" i="50"/>
  <c r="BQ2529" i="50" s="1"/>
  <c r="BO2529" i="50"/>
  <c r="BP2528" i="50"/>
  <c r="BQ2528" i="50" s="1"/>
  <c r="BO2528" i="50"/>
  <c r="BP2527" i="50"/>
  <c r="BQ2527" i="50" s="1"/>
  <c r="BO2527" i="50"/>
  <c r="BP2526" i="50"/>
  <c r="BQ2526" i="50" s="1"/>
  <c r="BO2526" i="50"/>
  <c r="BP2525" i="50"/>
  <c r="BQ2525" i="50" s="1"/>
  <c r="BO2525" i="50"/>
  <c r="BP2524" i="50"/>
  <c r="BQ2524" i="50" s="1"/>
  <c r="BO2524" i="50"/>
  <c r="BP2523" i="50"/>
  <c r="BQ2523" i="50" s="1"/>
  <c r="BO2523" i="50"/>
  <c r="BP2522" i="50"/>
  <c r="BQ2522" i="50" s="1"/>
  <c r="BO2522" i="50"/>
  <c r="BP2521" i="50"/>
  <c r="BQ2521" i="50" s="1"/>
  <c r="BO2521" i="50"/>
  <c r="BP2520" i="50"/>
  <c r="BQ2520" i="50" s="1"/>
  <c r="BO2520" i="50"/>
  <c r="BP2519" i="50"/>
  <c r="BQ2519" i="50" s="1"/>
  <c r="BO2519" i="50"/>
  <c r="BP2518" i="50"/>
  <c r="BQ2518" i="50" s="1"/>
  <c r="BO2518" i="50"/>
  <c r="BP2517" i="50"/>
  <c r="BQ2517" i="50" s="1"/>
  <c r="BO2517" i="50"/>
  <c r="BP2516" i="50"/>
  <c r="BQ2516" i="50" s="1"/>
  <c r="BO2516" i="50"/>
  <c r="BP2515" i="50"/>
  <c r="BQ2515" i="50" s="1"/>
  <c r="BO2515" i="50"/>
  <c r="BP2514" i="50"/>
  <c r="BQ2514" i="50" s="1"/>
  <c r="BO2514" i="50"/>
  <c r="BP2513" i="50"/>
  <c r="BQ2513" i="50" s="1"/>
  <c r="BO2513" i="50"/>
  <c r="BP2512" i="50"/>
  <c r="BQ2512" i="50" s="1"/>
  <c r="BO2512" i="50"/>
  <c r="BP2511" i="50"/>
  <c r="BQ2511" i="50" s="1"/>
  <c r="BO2511" i="50"/>
  <c r="BP2510" i="50"/>
  <c r="BQ2510" i="50" s="1"/>
  <c r="BO2510" i="50"/>
  <c r="BP2509" i="50"/>
  <c r="BQ2509" i="50" s="1"/>
  <c r="BO2509" i="50"/>
  <c r="BP2508" i="50"/>
  <c r="BQ2508" i="50" s="1"/>
  <c r="BO2508" i="50"/>
  <c r="BP2507" i="50"/>
  <c r="BQ2507" i="50" s="1"/>
  <c r="BO2507" i="50"/>
  <c r="BP2506" i="50"/>
  <c r="BQ2506" i="50" s="1"/>
  <c r="BO2506" i="50"/>
  <c r="BP2505" i="50"/>
  <c r="BQ2505" i="50" s="1"/>
  <c r="BO2505" i="50"/>
  <c r="BP2504" i="50"/>
  <c r="BQ2504" i="50" s="1"/>
  <c r="BO2504" i="50"/>
  <c r="BP2503" i="50"/>
  <c r="BQ2503" i="50" s="1"/>
  <c r="BO2503" i="50"/>
  <c r="BP2502" i="50"/>
  <c r="BQ2502" i="50" s="1"/>
  <c r="BO2502" i="50"/>
  <c r="BP2501" i="50"/>
  <c r="BQ2501" i="50" s="1"/>
  <c r="BO2501" i="50"/>
  <c r="BP2500" i="50"/>
  <c r="BQ2500" i="50" s="1"/>
  <c r="BO2500" i="50"/>
  <c r="BP2499" i="50"/>
  <c r="BQ2499" i="50" s="1"/>
  <c r="BO2499" i="50"/>
  <c r="BP2498" i="50"/>
  <c r="BQ2498" i="50" s="1"/>
  <c r="BO2498" i="50"/>
  <c r="BP2497" i="50"/>
  <c r="BQ2497" i="50" s="1"/>
  <c r="BO2497" i="50"/>
  <c r="BP2496" i="50"/>
  <c r="BQ2496" i="50" s="1"/>
  <c r="BO2496" i="50"/>
  <c r="BP2495" i="50"/>
  <c r="BQ2495" i="50" s="1"/>
  <c r="BO2495" i="50"/>
  <c r="BP2494" i="50"/>
  <c r="BQ2494" i="50" s="1"/>
  <c r="BO2494" i="50"/>
  <c r="BP2493" i="50"/>
  <c r="BQ2493" i="50" s="1"/>
  <c r="BO2493" i="50"/>
  <c r="BP2492" i="50"/>
  <c r="BQ2492" i="50" s="1"/>
  <c r="BO2492" i="50"/>
  <c r="BP2491" i="50"/>
  <c r="BQ2491" i="50" s="1"/>
  <c r="BO2491" i="50"/>
  <c r="BP2490" i="50"/>
  <c r="BQ2490" i="50" s="1"/>
  <c r="BO2490" i="50"/>
  <c r="BP2489" i="50"/>
  <c r="BQ2489" i="50" s="1"/>
  <c r="BO2489" i="50"/>
  <c r="BP2488" i="50"/>
  <c r="BQ2488" i="50" s="1"/>
  <c r="BO2488" i="50"/>
  <c r="BP2487" i="50"/>
  <c r="BQ2487" i="50" s="1"/>
  <c r="BO2487" i="50"/>
  <c r="BP2486" i="50"/>
  <c r="BQ2486" i="50" s="1"/>
  <c r="BO2486" i="50"/>
  <c r="BP2485" i="50"/>
  <c r="BQ2485" i="50" s="1"/>
  <c r="BO2485" i="50"/>
  <c r="BP2484" i="50"/>
  <c r="BQ2484" i="50" s="1"/>
  <c r="BO2484" i="50"/>
  <c r="BP2483" i="50"/>
  <c r="BQ2483" i="50" s="1"/>
  <c r="BO2483" i="50"/>
  <c r="BP2482" i="50"/>
  <c r="BQ2482" i="50" s="1"/>
  <c r="BO2482" i="50"/>
  <c r="BP2481" i="50"/>
  <c r="BQ2481" i="50" s="1"/>
  <c r="BO2481" i="50"/>
  <c r="BP2480" i="50"/>
  <c r="BQ2480" i="50" s="1"/>
  <c r="BO2480" i="50"/>
  <c r="BP2479" i="50"/>
  <c r="BQ2479" i="50" s="1"/>
  <c r="BO2479" i="50"/>
  <c r="BP2478" i="50"/>
  <c r="BQ2478" i="50" s="1"/>
  <c r="BO2478" i="50"/>
  <c r="BP2477" i="50"/>
  <c r="BQ2477" i="50" s="1"/>
  <c r="BO2477" i="50"/>
  <c r="BP2476" i="50"/>
  <c r="BQ2476" i="50" s="1"/>
  <c r="BO2476" i="50"/>
  <c r="BP2475" i="50"/>
  <c r="BQ2475" i="50" s="1"/>
  <c r="BO2475" i="50"/>
  <c r="BP2474" i="50"/>
  <c r="BQ2474" i="50" s="1"/>
  <c r="BO2474" i="50"/>
  <c r="BP2473" i="50"/>
  <c r="BQ2473" i="50" s="1"/>
  <c r="BO2473" i="50"/>
  <c r="BP2472" i="50"/>
  <c r="BQ2472" i="50" s="1"/>
  <c r="BO2472" i="50"/>
  <c r="BP2471" i="50"/>
  <c r="BQ2471" i="50" s="1"/>
  <c r="BO2471" i="50"/>
  <c r="BP2470" i="50"/>
  <c r="BQ2470" i="50" s="1"/>
  <c r="BO2470" i="50"/>
  <c r="BP2469" i="50"/>
  <c r="BQ2469" i="50" s="1"/>
  <c r="BO2469" i="50"/>
  <c r="BP2468" i="50"/>
  <c r="BQ2468" i="50" s="1"/>
  <c r="BO2468" i="50"/>
  <c r="BP2467" i="50"/>
  <c r="BQ2467" i="50" s="1"/>
  <c r="BO2467" i="50"/>
  <c r="BP2466" i="50"/>
  <c r="BQ2466" i="50" s="1"/>
  <c r="BO2466" i="50"/>
  <c r="BP2465" i="50"/>
  <c r="BQ2465" i="50" s="1"/>
  <c r="BO2465" i="50"/>
  <c r="BP2464" i="50"/>
  <c r="BQ2464" i="50" s="1"/>
  <c r="BO2464" i="50"/>
  <c r="BP2463" i="50"/>
  <c r="BQ2463" i="50" s="1"/>
  <c r="BO2463" i="50"/>
  <c r="BP2462" i="50"/>
  <c r="BQ2462" i="50" s="1"/>
  <c r="BO2462" i="50"/>
  <c r="BP2461" i="50"/>
  <c r="BQ2461" i="50" s="1"/>
  <c r="BO2461" i="50"/>
  <c r="BP2460" i="50"/>
  <c r="BQ2460" i="50" s="1"/>
  <c r="BO2460" i="50"/>
  <c r="BP2459" i="50"/>
  <c r="BQ2459" i="50" s="1"/>
  <c r="BO2459" i="50"/>
  <c r="BP2458" i="50"/>
  <c r="BQ2458" i="50" s="1"/>
  <c r="BO2458" i="50"/>
  <c r="BP2457" i="50"/>
  <c r="BQ2457" i="50" s="1"/>
  <c r="BO2457" i="50"/>
  <c r="BP2456" i="50"/>
  <c r="BQ2456" i="50" s="1"/>
  <c r="BO2456" i="50"/>
  <c r="BP2455" i="50"/>
  <c r="BQ2455" i="50" s="1"/>
  <c r="BO2455" i="50"/>
  <c r="BP2454" i="50"/>
  <c r="BQ2454" i="50" s="1"/>
  <c r="BO2454" i="50"/>
  <c r="BP2453" i="50"/>
  <c r="BQ2453" i="50" s="1"/>
  <c r="BO2453" i="50"/>
  <c r="BP2452" i="50"/>
  <c r="BQ2452" i="50" s="1"/>
  <c r="BO2452" i="50"/>
  <c r="BP2451" i="50"/>
  <c r="BQ2451" i="50" s="1"/>
  <c r="BO2451" i="50"/>
  <c r="BP2450" i="50"/>
  <c r="BQ2450" i="50" s="1"/>
  <c r="BO2450" i="50"/>
  <c r="BP2449" i="50"/>
  <c r="BQ2449" i="50" s="1"/>
  <c r="BO2449" i="50"/>
  <c r="BP2448" i="50"/>
  <c r="BQ2448" i="50" s="1"/>
  <c r="BO2448" i="50"/>
  <c r="BP2447" i="50"/>
  <c r="BQ2447" i="50" s="1"/>
  <c r="BO2447" i="50"/>
  <c r="BP2446" i="50"/>
  <c r="BQ2446" i="50" s="1"/>
  <c r="BO2446" i="50"/>
  <c r="BP2445" i="50"/>
  <c r="BQ2445" i="50" s="1"/>
  <c r="BO2445" i="50"/>
  <c r="BP2444" i="50"/>
  <c r="BQ2444" i="50" s="1"/>
  <c r="BO2444" i="50"/>
  <c r="BP2443" i="50"/>
  <c r="BQ2443" i="50" s="1"/>
  <c r="BO2443" i="50"/>
  <c r="BP2442" i="50"/>
  <c r="BQ2442" i="50" s="1"/>
  <c r="BO2442" i="50"/>
  <c r="BP2441" i="50"/>
  <c r="BQ2441" i="50" s="1"/>
  <c r="BO2441" i="50"/>
  <c r="BP2440" i="50"/>
  <c r="BQ2440" i="50" s="1"/>
  <c r="BO2440" i="50"/>
  <c r="BP2439" i="50"/>
  <c r="BQ2439" i="50" s="1"/>
  <c r="BO2439" i="50"/>
  <c r="BP2438" i="50"/>
  <c r="BQ2438" i="50" s="1"/>
  <c r="BO2438" i="50"/>
  <c r="BP2437" i="50"/>
  <c r="BQ2437" i="50" s="1"/>
  <c r="BO2437" i="50"/>
  <c r="BP2436" i="50"/>
  <c r="BQ2436" i="50" s="1"/>
  <c r="BO2436" i="50"/>
  <c r="BP2435" i="50"/>
  <c r="BQ2435" i="50" s="1"/>
  <c r="BO2435" i="50"/>
  <c r="BP2434" i="50"/>
  <c r="BQ2434" i="50" s="1"/>
  <c r="BO2434" i="50"/>
  <c r="BP2433" i="50"/>
  <c r="BQ2433" i="50" s="1"/>
  <c r="BO2433" i="50"/>
  <c r="BP2432" i="50"/>
  <c r="BQ2432" i="50" s="1"/>
  <c r="BO2432" i="50"/>
  <c r="BP2431" i="50"/>
  <c r="BQ2431" i="50" s="1"/>
  <c r="BO2431" i="50"/>
  <c r="BP2430" i="50"/>
  <c r="BQ2430" i="50" s="1"/>
  <c r="BO2430" i="50"/>
  <c r="BP2429" i="50"/>
  <c r="BQ2429" i="50" s="1"/>
  <c r="BO2429" i="50"/>
  <c r="BP2428" i="50"/>
  <c r="BQ2428" i="50" s="1"/>
  <c r="BO2428" i="50"/>
  <c r="BP2427" i="50"/>
  <c r="BQ2427" i="50" s="1"/>
  <c r="BO2427" i="50"/>
  <c r="BP2426" i="50"/>
  <c r="BQ2426" i="50" s="1"/>
  <c r="BO2426" i="50"/>
  <c r="BQ2425" i="50"/>
  <c r="BP2425" i="50"/>
  <c r="BO2425" i="50"/>
  <c r="BP2424" i="50"/>
  <c r="BQ2424" i="50" s="1"/>
  <c r="BO2424" i="50"/>
  <c r="BP2423" i="50"/>
  <c r="BQ2423" i="50" s="1"/>
  <c r="BO2423" i="50"/>
  <c r="BP2422" i="50"/>
  <c r="BQ2422" i="50" s="1"/>
  <c r="BO2422" i="50"/>
  <c r="BP2421" i="50"/>
  <c r="BQ2421" i="50" s="1"/>
  <c r="BO2421" i="50"/>
  <c r="BP2420" i="50"/>
  <c r="BQ2420" i="50" s="1"/>
  <c r="BO2420" i="50"/>
  <c r="BP2419" i="50"/>
  <c r="BQ2419" i="50" s="1"/>
  <c r="BO2419" i="50"/>
  <c r="BP2418" i="50"/>
  <c r="BQ2418" i="50" s="1"/>
  <c r="BO2418" i="50"/>
  <c r="BP2417" i="50"/>
  <c r="BQ2417" i="50" s="1"/>
  <c r="BO2417" i="50"/>
  <c r="BP2416" i="50"/>
  <c r="BQ2416" i="50" s="1"/>
  <c r="BO2416" i="50"/>
  <c r="BP2415" i="50"/>
  <c r="BQ2415" i="50" s="1"/>
  <c r="BO2415" i="50"/>
  <c r="BP2414" i="50"/>
  <c r="BQ2414" i="50" s="1"/>
  <c r="BO2414" i="50"/>
  <c r="BP2413" i="50"/>
  <c r="BQ2413" i="50" s="1"/>
  <c r="BO2413" i="50"/>
  <c r="BP2412" i="50"/>
  <c r="BQ2412" i="50" s="1"/>
  <c r="BO2412" i="50"/>
  <c r="BP2411" i="50"/>
  <c r="BQ2411" i="50" s="1"/>
  <c r="BO2411" i="50"/>
  <c r="BP2410" i="50"/>
  <c r="BQ2410" i="50" s="1"/>
  <c r="BO2410" i="50"/>
  <c r="BP2409" i="50"/>
  <c r="BQ2409" i="50" s="1"/>
  <c r="BO2409" i="50"/>
  <c r="BP2408" i="50"/>
  <c r="BQ2408" i="50" s="1"/>
  <c r="BO2408" i="50"/>
  <c r="BP2407" i="50"/>
  <c r="BQ2407" i="50" s="1"/>
  <c r="BO2407" i="50"/>
  <c r="BP2406" i="50"/>
  <c r="BQ2406" i="50" s="1"/>
  <c r="BO2406" i="50"/>
  <c r="BP2405" i="50"/>
  <c r="BQ2405" i="50" s="1"/>
  <c r="BO2405" i="50"/>
  <c r="BP2404" i="50"/>
  <c r="BQ2404" i="50" s="1"/>
  <c r="BO2404" i="50"/>
  <c r="BP2403" i="50"/>
  <c r="BQ2403" i="50" s="1"/>
  <c r="BO2403" i="50"/>
  <c r="BP2402" i="50"/>
  <c r="BQ2402" i="50" s="1"/>
  <c r="BO2402" i="50"/>
  <c r="BP2401" i="50"/>
  <c r="BQ2401" i="50" s="1"/>
  <c r="BO2401" i="50"/>
  <c r="BP2400" i="50"/>
  <c r="BQ2400" i="50" s="1"/>
  <c r="BO2400" i="50"/>
  <c r="BP2399" i="50"/>
  <c r="BQ2399" i="50" s="1"/>
  <c r="BO2399" i="50"/>
  <c r="BP2398" i="50"/>
  <c r="BQ2398" i="50" s="1"/>
  <c r="BO2398" i="50"/>
  <c r="BP2397" i="50"/>
  <c r="BQ2397" i="50" s="1"/>
  <c r="BO2397" i="50"/>
  <c r="BP2396" i="50"/>
  <c r="BQ2396" i="50" s="1"/>
  <c r="BO2396" i="50"/>
  <c r="BP2395" i="50"/>
  <c r="BQ2395" i="50" s="1"/>
  <c r="BO2395" i="50"/>
  <c r="BP2394" i="50"/>
  <c r="BQ2394" i="50" s="1"/>
  <c r="BO2394" i="50"/>
  <c r="BP2393" i="50"/>
  <c r="BQ2393" i="50" s="1"/>
  <c r="BO2393" i="50"/>
  <c r="BP2392" i="50"/>
  <c r="BQ2392" i="50" s="1"/>
  <c r="BO2392" i="50"/>
  <c r="BP2391" i="50"/>
  <c r="BQ2391" i="50" s="1"/>
  <c r="BO2391" i="50"/>
  <c r="BP2390" i="50"/>
  <c r="BQ2390" i="50" s="1"/>
  <c r="BO2390" i="50"/>
  <c r="BP2389" i="50"/>
  <c r="BQ2389" i="50" s="1"/>
  <c r="BO2389" i="50"/>
  <c r="BP2388" i="50"/>
  <c r="BQ2388" i="50" s="1"/>
  <c r="BO2388" i="50"/>
  <c r="BP2387" i="50"/>
  <c r="BQ2387" i="50" s="1"/>
  <c r="BO2387" i="50"/>
  <c r="BP2386" i="50"/>
  <c r="BQ2386" i="50" s="1"/>
  <c r="BO2386" i="50"/>
  <c r="BP2385" i="50"/>
  <c r="BQ2385" i="50" s="1"/>
  <c r="BO2385" i="50"/>
  <c r="BP2384" i="50"/>
  <c r="BQ2384" i="50" s="1"/>
  <c r="BO2384" i="50"/>
  <c r="BP2383" i="50"/>
  <c r="BQ2383" i="50" s="1"/>
  <c r="BO2383" i="50"/>
  <c r="BP2382" i="50"/>
  <c r="BQ2382" i="50" s="1"/>
  <c r="BO2382" i="50"/>
  <c r="BP2381" i="50"/>
  <c r="BQ2381" i="50" s="1"/>
  <c r="BO2381" i="50"/>
  <c r="BP2380" i="50"/>
  <c r="BQ2380" i="50" s="1"/>
  <c r="BO2380" i="50"/>
  <c r="BP2379" i="50"/>
  <c r="BQ2379" i="50" s="1"/>
  <c r="BO2379" i="50"/>
  <c r="BP2378" i="50"/>
  <c r="BQ2378" i="50" s="1"/>
  <c r="BO2378" i="50"/>
  <c r="BP2377" i="50"/>
  <c r="BQ2377" i="50" s="1"/>
  <c r="BO2377" i="50"/>
  <c r="BP2376" i="50"/>
  <c r="BQ2376" i="50" s="1"/>
  <c r="BO2376" i="50"/>
  <c r="BP2375" i="50"/>
  <c r="BQ2375" i="50" s="1"/>
  <c r="BO2375" i="50"/>
  <c r="BP2374" i="50"/>
  <c r="BQ2374" i="50" s="1"/>
  <c r="BO2374" i="50"/>
  <c r="BP2373" i="50"/>
  <c r="BQ2373" i="50" s="1"/>
  <c r="BO2373" i="50"/>
  <c r="BP2372" i="50"/>
  <c r="BQ2372" i="50" s="1"/>
  <c r="BO2372" i="50"/>
  <c r="BP2371" i="50"/>
  <c r="BQ2371" i="50" s="1"/>
  <c r="BO2371" i="50"/>
  <c r="BP2370" i="50"/>
  <c r="BQ2370" i="50" s="1"/>
  <c r="BO2370" i="50"/>
  <c r="BP2369" i="50"/>
  <c r="BQ2369" i="50" s="1"/>
  <c r="BO2369" i="50"/>
  <c r="BP2368" i="50"/>
  <c r="BQ2368" i="50" s="1"/>
  <c r="BO2368" i="50"/>
  <c r="BP2367" i="50"/>
  <c r="BQ2367" i="50" s="1"/>
  <c r="BO2367" i="50"/>
  <c r="BP2366" i="50"/>
  <c r="BQ2366" i="50" s="1"/>
  <c r="BO2366" i="50"/>
  <c r="BP2365" i="50"/>
  <c r="BQ2365" i="50" s="1"/>
  <c r="BO2365" i="50"/>
  <c r="BP2364" i="50"/>
  <c r="BQ2364" i="50" s="1"/>
  <c r="BO2364" i="50"/>
  <c r="BP2363" i="50"/>
  <c r="BQ2363" i="50" s="1"/>
  <c r="BO2363" i="50"/>
  <c r="BP2362" i="50"/>
  <c r="BQ2362" i="50" s="1"/>
  <c r="BO2362" i="50"/>
  <c r="BP2361" i="50"/>
  <c r="BQ2361" i="50" s="1"/>
  <c r="BO2361" i="50"/>
  <c r="BP2360" i="50"/>
  <c r="BQ2360" i="50" s="1"/>
  <c r="BO2360" i="50"/>
  <c r="BP2359" i="50"/>
  <c r="BQ2359" i="50" s="1"/>
  <c r="BO2359" i="50"/>
  <c r="BP2358" i="50"/>
  <c r="BQ2358" i="50" s="1"/>
  <c r="BO2358" i="50"/>
  <c r="BP2357" i="50"/>
  <c r="BQ2357" i="50" s="1"/>
  <c r="BO2357" i="50"/>
  <c r="BP2356" i="50"/>
  <c r="BQ2356" i="50" s="1"/>
  <c r="BO2356" i="50"/>
  <c r="BP2355" i="50"/>
  <c r="BQ2355" i="50" s="1"/>
  <c r="BO2355" i="50"/>
  <c r="BP2354" i="50"/>
  <c r="BQ2354" i="50" s="1"/>
  <c r="BO2354" i="50"/>
  <c r="BP2353" i="50"/>
  <c r="BQ2353" i="50" s="1"/>
  <c r="BO2353" i="50"/>
  <c r="BP2352" i="50"/>
  <c r="BQ2352" i="50" s="1"/>
  <c r="BO2352" i="50"/>
  <c r="BP2351" i="50"/>
  <c r="BQ2351" i="50" s="1"/>
  <c r="BO2351" i="50"/>
  <c r="BP2350" i="50"/>
  <c r="BQ2350" i="50" s="1"/>
  <c r="BO2350" i="50"/>
  <c r="BP2349" i="50"/>
  <c r="BQ2349" i="50" s="1"/>
  <c r="BO2349" i="50"/>
  <c r="BP2348" i="50"/>
  <c r="BQ2348" i="50" s="1"/>
  <c r="BO2348" i="50"/>
  <c r="BP2347" i="50"/>
  <c r="BQ2347" i="50" s="1"/>
  <c r="BO2347" i="50"/>
  <c r="BP2346" i="50"/>
  <c r="BQ2346" i="50" s="1"/>
  <c r="BO2346" i="50"/>
  <c r="BP2345" i="50"/>
  <c r="BQ2345" i="50" s="1"/>
  <c r="BO2345" i="50"/>
  <c r="BP2344" i="50"/>
  <c r="BQ2344" i="50" s="1"/>
  <c r="BO2344" i="50"/>
  <c r="BP2343" i="50"/>
  <c r="BQ2343" i="50" s="1"/>
  <c r="BO2343" i="50"/>
  <c r="BP2342" i="50"/>
  <c r="BQ2342" i="50" s="1"/>
  <c r="BO2342" i="50"/>
  <c r="BP2341" i="50"/>
  <c r="BQ2341" i="50" s="1"/>
  <c r="BO2341" i="50"/>
  <c r="BP2340" i="50"/>
  <c r="BQ2340" i="50" s="1"/>
  <c r="BO2340" i="50"/>
  <c r="BP2339" i="50"/>
  <c r="BQ2339" i="50" s="1"/>
  <c r="BO2339" i="50"/>
  <c r="BP2338" i="50"/>
  <c r="BQ2338" i="50" s="1"/>
  <c r="BO2338" i="50"/>
  <c r="BP2337" i="50"/>
  <c r="BQ2337" i="50" s="1"/>
  <c r="BO2337" i="50"/>
  <c r="BP2336" i="50"/>
  <c r="BQ2336" i="50" s="1"/>
  <c r="BO2336" i="50"/>
  <c r="BP2335" i="50"/>
  <c r="BQ2335" i="50" s="1"/>
  <c r="BO2335" i="50"/>
  <c r="BP2334" i="50"/>
  <c r="BQ2334" i="50" s="1"/>
  <c r="BO2334" i="50"/>
  <c r="BP2333" i="50"/>
  <c r="BQ2333" i="50" s="1"/>
  <c r="BO2333" i="50"/>
  <c r="BP2332" i="50"/>
  <c r="BQ2332" i="50" s="1"/>
  <c r="BO2332" i="50"/>
  <c r="BP2331" i="50"/>
  <c r="BQ2331" i="50" s="1"/>
  <c r="BO2331" i="50"/>
  <c r="BP2330" i="50"/>
  <c r="BQ2330" i="50" s="1"/>
  <c r="BO2330" i="50"/>
  <c r="BP2329" i="50"/>
  <c r="BQ2329" i="50" s="1"/>
  <c r="BO2329" i="50"/>
  <c r="BP2328" i="50"/>
  <c r="BQ2328" i="50" s="1"/>
  <c r="BO2328" i="50"/>
  <c r="BP2327" i="50"/>
  <c r="BQ2327" i="50" s="1"/>
  <c r="BO2327" i="50"/>
  <c r="BP2326" i="50"/>
  <c r="BQ2326" i="50" s="1"/>
  <c r="BO2326" i="50"/>
  <c r="BP2325" i="50"/>
  <c r="BQ2325" i="50" s="1"/>
  <c r="BO2325" i="50"/>
  <c r="BP2324" i="50"/>
  <c r="BQ2324" i="50" s="1"/>
  <c r="BO2324" i="50"/>
  <c r="BP2323" i="50"/>
  <c r="BQ2323" i="50" s="1"/>
  <c r="BO2323" i="50"/>
  <c r="BP2322" i="50"/>
  <c r="BQ2322" i="50" s="1"/>
  <c r="BO2322" i="50"/>
  <c r="BP2321" i="50"/>
  <c r="BQ2321" i="50" s="1"/>
  <c r="BO2321" i="50"/>
  <c r="BP2320" i="50"/>
  <c r="BQ2320" i="50" s="1"/>
  <c r="BO2320" i="50"/>
  <c r="BP2319" i="50"/>
  <c r="BQ2319" i="50" s="1"/>
  <c r="BO2319" i="50"/>
  <c r="BP2318" i="50"/>
  <c r="BQ2318" i="50" s="1"/>
  <c r="BO2318" i="50"/>
  <c r="BP2317" i="50"/>
  <c r="BQ2317" i="50" s="1"/>
  <c r="BO2317" i="50"/>
  <c r="BP2316" i="50"/>
  <c r="BQ2316" i="50" s="1"/>
  <c r="BO2316" i="50"/>
  <c r="BP2315" i="50"/>
  <c r="BQ2315" i="50" s="1"/>
  <c r="BO2315" i="50"/>
  <c r="BP2314" i="50"/>
  <c r="BQ2314" i="50" s="1"/>
  <c r="BO2314" i="50"/>
  <c r="BP2313" i="50"/>
  <c r="BQ2313" i="50" s="1"/>
  <c r="BO2313" i="50"/>
  <c r="BP2312" i="50"/>
  <c r="BQ2312" i="50" s="1"/>
  <c r="BO2312" i="50"/>
  <c r="BP2311" i="50"/>
  <c r="BQ2311" i="50" s="1"/>
  <c r="BO2311" i="50"/>
  <c r="BP2310" i="50"/>
  <c r="BQ2310" i="50" s="1"/>
  <c r="BO2310" i="50"/>
  <c r="BP2309" i="50"/>
  <c r="BQ2309" i="50" s="1"/>
  <c r="BO2309" i="50"/>
  <c r="BP2308" i="50"/>
  <c r="BQ2308" i="50" s="1"/>
  <c r="BO2308" i="50"/>
  <c r="BP2307" i="50"/>
  <c r="BQ2307" i="50" s="1"/>
  <c r="BO2307" i="50"/>
  <c r="BP2306" i="50"/>
  <c r="BQ2306" i="50" s="1"/>
  <c r="BO2306" i="50"/>
  <c r="BP2305" i="50"/>
  <c r="BQ2305" i="50" s="1"/>
  <c r="BO2305" i="50"/>
  <c r="BP2304" i="50"/>
  <c r="BQ2304" i="50" s="1"/>
  <c r="BO2304" i="50"/>
  <c r="BP2303" i="50"/>
  <c r="BQ2303" i="50" s="1"/>
  <c r="BO2303" i="50"/>
  <c r="BP2302" i="50"/>
  <c r="BQ2302" i="50" s="1"/>
  <c r="BO2302" i="50"/>
  <c r="BP2301" i="50"/>
  <c r="BQ2301" i="50" s="1"/>
  <c r="BO2301" i="50"/>
  <c r="BP2300" i="50"/>
  <c r="BQ2300" i="50" s="1"/>
  <c r="BO2300" i="50"/>
  <c r="BP2299" i="50"/>
  <c r="BQ2299" i="50" s="1"/>
  <c r="BO2299" i="50"/>
  <c r="BP2298" i="50"/>
  <c r="BQ2298" i="50" s="1"/>
  <c r="BO2298" i="50"/>
  <c r="BP2297" i="50"/>
  <c r="BQ2297" i="50" s="1"/>
  <c r="BO2297" i="50"/>
  <c r="BP2296" i="50"/>
  <c r="BQ2296" i="50" s="1"/>
  <c r="BO2296" i="50"/>
  <c r="BP2295" i="50"/>
  <c r="BQ2295" i="50" s="1"/>
  <c r="BO2295" i="50"/>
  <c r="BP2294" i="50"/>
  <c r="BQ2294" i="50" s="1"/>
  <c r="BO2294" i="50"/>
  <c r="BP2293" i="50"/>
  <c r="BQ2293" i="50" s="1"/>
  <c r="BO2293" i="50"/>
  <c r="BP2292" i="50"/>
  <c r="BQ2292" i="50" s="1"/>
  <c r="BO2292" i="50"/>
  <c r="BP2291" i="50"/>
  <c r="BQ2291" i="50" s="1"/>
  <c r="BO2291" i="50"/>
  <c r="BP2290" i="50"/>
  <c r="BQ2290" i="50" s="1"/>
  <c r="BO2290" i="50"/>
  <c r="BP2289" i="50"/>
  <c r="BQ2289" i="50" s="1"/>
  <c r="BO2289" i="50"/>
  <c r="BP2288" i="50"/>
  <c r="BQ2288" i="50" s="1"/>
  <c r="BO2288" i="50"/>
  <c r="BP2287" i="50"/>
  <c r="BQ2287" i="50" s="1"/>
  <c r="BO2287" i="50"/>
  <c r="BP2286" i="50"/>
  <c r="BQ2286" i="50" s="1"/>
  <c r="BO2286" i="50"/>
  <c r="BP2285" i="50"/>
  <c r="BQ2285" i="50" s="1"/>
  <c r="BO2285" i="50"/>
  <c r="BP2284" i="50"/>
  <c r="BQ2284" i="50" s="1"/>
  <c r="BO2284" i="50"/>
  <c r="BP2283" i="50"/>
  <c r="BQ2283" i="50" s="1"/>
  <c r="BO2283" i="50"/>
  <c r="BP2282" i="50"/>
  <c r="BQ2282" i="50" s="1"/>
  <c r="BO2282" i="50"/>
  <c r="BP2281" i="50"/>
  <c r="BQ2281" i="50" s="1"/>
  <c r="BO2281" i="50"/>
  <c r="BP2280" i="50"/>
  <c r="BQ2280" i="50" s="1"/>
  <c r="BO2280" i="50"/>
  <c r="BP2279" i="50"/>
  <c r="BQ2279" i="50" s="1"/>
  <c r="BO2279" i="50"/>
  <c r="BP2278" i="50"/>
  <c r="BQ2278" i="50" s="1"/>
  <c r="BO2278" i="50"/>
  <c r="BP2277" i="50"/>
  <c r="BQ2277" i="50" s="1"/>
  <c r="BO2277" i="50"/>
  <c r="BP2276" i="50"/>
  <c r="BQ2276" i="50" s="1"/>
  <c r="BO2276" i="50"/>
  <c r="BP2275" i="50"/>
  <c r="BQ2275" i="50" s="1"/>
  <c r="BO2275" i="50"/>
  <c r="BP2274" i="50"/>
  <c r="BQ2274" i="50" s="1"/>
  <c r="BO2274" i="50"/>
  <c r="BP2273" i="50"/>
  <c r="BQ2273" i="50" s="1"/>
  <c r="BO2273" i="50"/>
  <c r="BP2272" i="50"/>
  <c r="BQ2272" i="50" s="1"/>
  <c r="BO2272" i="50"/>
  <c r="BP2271" i="50"/>
  <c r="BQ2271" i="50" s="1"/>
  <c r="BO2271" i="50"/>
  <c r="BP2270" i="50"/>
  <c r="BQ2270" i="50" s="1"/>
  <c r="BO2270" i="50"/>
  <c r="BP2269" i="50"/>
  <c r="BQ2269" i="50" s="1"/>
  <c r="BO2269" i="50"/>
  <c r="BP2268" i="50"/>
  <c r="BQ2268" i="50" s="1"/>
  <c r="BO2268" i="50"/>
  <c r="BP2267" i="50"/>
  <c r="BQ2267" i="50" s="1"/>
  <c r="BO2267" i="50"/>
  <c r="BP2266" i="50"/>
  <c r="BQ2266" i="50" s="1"/>
  <c r="BO2266" i="50"/>
  <c r="BP2265" i="50"/>
  <c r="BQ2265" i="50" s="1"/>
  <c r="BO2265" i="50"/>
  <c r="BP2264" i="50"/>
  <c r="BQ2264" i="50" s="1"/>
  <c r="BO2264" i="50"/>
  <c r="BP2263" i="50"/>
  <c r="BQ2263" i="50" s="1"/>
  <c r="BO2263" i="50"/>
  <c r="BP2262" i="50"/>
  <c r="BQ2262" i="50" s="1"/>
  <c r="BO2262" i="50"/>
  <c r="BP2261" i="50"/>
  <c r="BQ2261" i="50" s="1"/>
  <c r="BO2261" i="50"/>
  <c r="BP2260" i="50"/>
  <c r="BQ2260" i="50" s="1"/>
  <c r="BO2260" i="50"/>
  <c r="BP2259" i="50"/>
  <c r="BQ2259" i="50" s="1"/>
  <c r="BO2259" i="50"/>
  <c r="BP2258" i="50"/>
  <c r="BQ2258" i="50" s="1"/>
  <c r="BO2258" i="50"/>
  <c r="BP2257" i="50"/>
  <c r="BQ2257" i="50" s="1"/>
  <c r="BO2257" i="50"/>
  <c r="BP2256" i="50"/>
  <c r="BQ2256" i="50" s="1"/>
  <c r="BO2256" i="50"/>
  <c r="BP2255" i="50"/>
  <c r="BQ2255" i="50" s="1"/>
  <c r="BO2255" i="50"/>
  <c r="BP2254" i="50"/>
  <c r="BQ2254" i="50" s="1"/>
  <c r="BO2254" i="50"/>
  <c r="BP2253" i="50"/>
  <c r="BQ2253" i="50" s="1"/>
  <c r="BO2253" i="50"/>
  <c r="BP2252" i="50"/>
  <c r="BQ2252" i="50" s="1"/>
  <c r="BO2252" i="50"/>
  <c r="BP2251" i="50"/>
  <c r="BQ2251" i="50" s="1"/>
  <c r="BO2251" i="50"/>
  <c r="BP2250" i="50"/>
  <c r="BQ2250" i="50" s="1"/>
  <c r="BO2250" i="50"/>
  <c r="BP2249" i="50"/>
  <c r="BQ2249" i="50" s="1"/>
  <c r="BO2249" i="50"/>
  <c r="BP2248" i="50"/>
  <c r="BQ2248" i="50" s="1"/>
  <c r="BO2248" i="50"/>
  <c r="BP2247" i="50"/>
  <c r="BQ2247" i="50" s="1"/>
  <c r="BO2247" i="50"/>
  <c r="BP2246" i="50"/>
  <c r="BQ2246" i="50" s="1"/>
  <c r="BO2246" i="50"/>
  <c r="BP2245" i="50"/>
  <c r="BQ2245" i="50" s="1"/>
  <c r="BO2245" i="50"/>
  <c r="BP2244" i="50"/>
  <c r="BQ2244" i="50" s="1"/>
  <c r="BO2244" i="50"/>
  <c r="BP2243" i="50"/>
  <c r="BQ2243" i="50" s="1"/>
  <c r="BO2243" i="50"/>
  <c r="BP2242" i="50"/>
  <c r="BQ2242" i="50" s="1"/>
  <c r="BO2242" i="50"/>
  <c r="BP2241" i="50"/>
  <c r="BQ2241" i="50" s="1"/>
  <c r="BO2241" i="50"/>
  <c r="BP2240" i="50"/>
  <c r="BQ2240" i="50" s="1"/>
  <c r="BO2240" i="50"/>
  <c r="BP2239" i="50"/>
  <c r="BQ2239" i="50" s="1"/>
  <c r="BO2239" i="50"/>
  <c r="BP2238" i="50"/>
  <c r="BQ2238" i="50" s="1"/>
  <c r="BO2238" i="50"/>
  <c r="BP2237" i="50"/>
  <c r="BQ2237" i="50" s="1"/>
  <c r="BO2237" i="50"/>
  <c r="BP2236" i="50"/>
  <c r="BQ2236" i="50" s="1"/>
  <c r="BO2236" i="50"/>
  <c r="BP2235" i="50"/>
  <c r="BQ2235" i="50" s="1"/>
  <c r="BO2235" i="50"/>
  <c r="BP2234" i="50"/>
  <c r="BQ2234" i="50" s="1"/>
  <c r="BO2234" i="50"/>
  <c r="BP2233" i="50"/>
  <c r="BQ2233" i="50" s="1"/>
  <c r="BO2233" i="50"/>
  <c r="BP2232" i="50"/>
  <c r="BQ2232" i="50" s="1"/>
  <c r="BO2232" i="50"/>
  <c r="BP2231" i="50"/>
  <c r="BQ2231" i="50" s="1"/>
  <c r="BO2231" i="50"/>
  <c r="BP2230" i="50"/>
  <c r="BQ2230" i="50" s="1"/>
  <c r="BO2230" i="50"/>
  <c r="BP2229" i="50"/>
  <c r="BQ2229" i="50" s="1"/>
  <c r="BO2229" i="50"/>
  <c r="BP2228" i="50"/>
  <c r="BQ2228" i="50" s="1"/>
  <c r="BO2228" i="50"/>
  <c r="BP2227" i="50"/>
  <c r="BQ2227" i="50" s="1"/>
  <c r="BO2227" i="50"/>
  <c r="BP2226" i="50"/>
  <c r="BQ2226" i="50" s="1"/>
  <c r="BO2226" i="50"/>
  <c r="BP2225" i="50"/>
  <c r="BQ2225" i="50" s="1"/>
  <c r="BO2225" i="50"/>
  <c r="BP2224" i="50"/>
  <c r="BQ2224" i="50" s="1"/>
  <c r="BO2224" i="50"/>
  <c r="BP2223" i="50"/>
  <c r="BQ2223" i="50" s="1"/>
  <c r="BO2223" i="50"/>
  <c r="BP2222" i="50"/>
  <c r="BQ2222" i="50" s="1"/>
  <c r="BO2222" i="50"/>
  <c r="BP2221" i="50"/>
  <c r="BQ2221" i="50" s="1"/>
  <c r="BO2221" i="50"/>
  <c r="BP2220" i="50"/>
  <c r="BQ2220" i="50" s="1"/>
  <c r="BO2220" i="50"/>
  <c r="BP2219" i="50"/>
  <c r="BQ2219" i="50" s="1"/>
  <c r="BO2219" i="50"/>
  <c r="BP2218" i="50"/>
  <c r="BQ2218" i="50" s="1"/>
  <c r="BO2218" i="50"/>
  <c r="BP2217" i="50"/>
  <c r="BQ2217" i="50" s="1"/>
  <c r="BO2217" i="50"/>
  <c r="BP2216" i="50"/>
  <c r="BQ2216" i="50" s="1"/>
  <c r="BO2216" i="50"/>
  <c r="BP2215" i="50"/>
  <c r="BQ2215" i="50" s="1"/>
  <c r="BO2215" i="50"/>
  <c r="BP2214" i="50"/>
  <c r="BQ2214" i="50" s="1"/>
  <c r="BO2214" i="50"/>
  <c r="BP2213" i="50"/>
  <c r="BQ2213" i="50" s="1"/>
  <c r="BO2213" i="50"/>
  <c r="BP2212" i="50"/>
  <c r="BQ2212" i="50" s="1"/>
  <c r="BO2212" i="50"/>
  <c r="BP2211" i="50"/>
  <c r="BQ2211" i="50" s="1"/>
  <c r="BO2211" i="50"/>
  <c r="BP2210" i="50"/>
  <c r="BQ2210" i="50" s="1"/>
  <c r="BO2210" i="50"/>
  <c r="BP2209" i="50"/>
  <c r="BQ2209" i="50" s="1"/>
  <c r="BO2209" i="50"/>
  <c r="BP2208" i="50"/>
  <c r="BQ2208" i="50" s="1"/>
  <c r="BO2208" i="50"/>
  <c r="BP2207" i="50"/>
  <c r="BQ2207" i="50" s="1"/>
  <c r="BO2207" i="50"/>
  <c r="BP2206" i="50"/>
  <c r="BQ2206" i="50" s="1"/>
  <c r="BO2206" i="50"/>
  <c r="BP2205" i="50"/>
  <c r="BQ2205" i="50" s="1"/>
  <c r="BO2205" i="50"/>
  <c r="BP2204" i="50"/>
  <c r="BQ2204" i="50" s="1"/>
  <c r="BO2204" i="50"/>
  <c r="BP2203" i="50"/>
  <c r="BQ2203" i="50" s="1"/>
  <c r="BO2203" i="50"/>
  <c r="BP2202" i="50"/>
  <c r="BQ2202" i="50" s="1"/>
  <c r="BO2202" i="50"/>
  <c r="BP2201" i="50"/>
  <c r="BQ2201" i="50" s="1"/>
  <c r="BO2201" i="50"/>
  <c r="BP2200" i="50"/>
  <c r="BQ2200" i="50" s="1"/>
  <c r="BO2200" i="50"/>
  <c r="BP2199" i="50"/>
  <c r="BQ2199" i="50" s="1"/>
  <c r="BO2199" i="50"/>
  <c r="BP2198" i="50"/>
  <c r="BQ2198" i="50" s="1"/>
  <c r="BO2198" i="50"/>
  <c r="BP2197" i="50"/>
  <c r="BQ2197" i="50" s="1"/>
  <c r="BO2197" i="50"/>
  <c r="BP2196" i="50"/>
  <c r="BQ2196" i="50" s="1"/>
  <c r="BO2196" i="50"/>
  <c r="BP2195" i="50"/>
  <c r="BQ2195" i="50" s="1"/>
  <c r="BO2195" i="50"/>
  <c r="BP2194" i="50"/>
  <c r="BQ2194" i="50" s="1"/>
  <c r="BO2194" i="50"/>
  <c r="BP2193" i="50"/>
  <c r="BQ2193" i="50" s="1"/>
  <c r="BO2193" i="50"/>
  <c r="BP2192" i="50"/>
  <c r="BQ2192" i="50" s="1"/>
  <c r="BO2192" i="50"/>
  <c r="BP2191" i="50"/>
  <c r="BQ2191" i="50" s="1"/>
  <c r="BO2191" i="50"/>
  <c r="BP2190" i="50"/>
  <c r="BQ2190" i="50" s="1"/>
  <c r="BO2190" i="50"/>
  <c r="BP2189" i="50"/>
  <c r="BQ2189" i="50" s="1"/>
  <c r="BO2189" i="50"/>
  <c r="BP2188" i="50"/>
  <c r="BQ2188" i="50" s="1"/>
  <c r="BO2188" i="50"/>
  <c r="BP2187" i="50"/>
  <c r="BQ2187" i="50" s="1"/>
  <c r="BO2187" i="50"/>
  <c r="BP2186" i="50"/>
  <c r="BQ2186" i="50" s="1"/>
  <c r="BO2186" i="50"/>
  <c r="BP2185" i="50"/>
  <c r="BQ2185" i="50" s="1"/>
  <c r="BO2185" i="50"/>
  <c r="BP2184" i="50"/>
  <c r="BQ2184" i="50" s="1"/>
  <c r="BO2184" i="50"/>
  <c r="BP2183" i="50"/>
  <c r="BQ2183" i="50" s="1"/>
  <c r="BO2183" i="50"/>
  <c r="BP2182" i="50"/>
  <c r="BQ2182" i="50" s="1"/>
  <c r="BO2182" i="50"/>
  <c r="BP2181" i="50"/>
  <c r="BQ2181" i="50" s="1"/>
  <c r="BO2181" i="50"/>
  <c r="BP2180" i="50"/>
  <c r="BQ2180" i="50" s="1"/>
  <c r="BO2180" i="50"/>
  <c r="BP2179" i="50"/>
  <c r="BQ2179" i="50" s="1"/>
  <c r="BO2179" i="50"/>
  <c r="BP2178" i="50"/>
  <c r="BQ2178" i="50" s="1"/>
  <c r="BO2178" i="50"/>
  <c r="BP2177" i="50"/>
  <c r="BQ2177" i="50" s="1"/>
  <c r="BO2177" i="50"/>
  <c r="BP2176" i="50"/>
  <c r="BQ2176" i="50" s="1"/>
  <c r="BO2176" i="50"/>
  <c r="BP2175" i="50"/>
  <c r="BQ2175" i="50" s="1"/>
  <c r="BO2175" i="50"/>
  <c r="BP2174" i="50"/>
  <c r="BQ2174" i="50" s="1"/>
  <c r="BO2174" i="50"/>
  <c r="BP2173" i="50"/>
  <c r="BQ2173" i="50" s="1"/>
  <c r="BO2173" i="50"/>
  <c r="BP2172" i="50"/>
  <c r="BQ2172" i="50" s="1"/>
  <c r="BO2172" i="50"/>
  <c r="BP2171" i="50"/>
  <c r="BQ2171" i="50" s="1"/>
  <c r="BO2171" i="50"/>
  <c r="BP2170" i="50"/>
  <c r="BQ2170" i="50" s="1"/>
  <c r="BO2170" i="50"/>
  <c r="BP2169" i="50"/>
  <c r="BQ2169" i="50" s="1"/>
  <c r="BO2169" i="50"/>
  <c r="BP2168" i="50"/>
  <c r="BQ2168" i="50" s="1"/>
  <c r="BO2168" i="50"/>
  <c r="BP2167" i="50"/>
  <c r="BQ2167" i="50" s="1"/>
  <c r="BO2167" i="50"/>
  <c r="BP2166" i="50"/>
  <c r="BQ2166" i="50" s="1"/>
  <c r="BO2166" i="50"/>
  <c r="BP2165" i="50"/>
  <c r="BQ2165" i="50" s="1"/>
  <c r="BO2165" i="50"/>
  <c r="BP2164" i="50"/>
  <c r="BQ2164" i="50" s="1"/>
  <c r="BO2164" i="50"/>
  <c r="BP2163" i="50"/>
  <c r="BQ2163" i="50" s="1"/>
  <c r="BO2163" i="50"/>
  <c r="BP2162" i="50"/>
  <c r="BQ2162" i="50" s="1"/>
  <c r="BO2162" i="50"/>
  <c r="BP2161" i="50"/>
  <c r="BQ2161" i="50" s="1"/>
  <c r="BO2161" i="50"/>
  <c r="BP2160" i="50"/>
  <c r="BQ2160" i="50" s="1"/>
  <c r="BO2160" i="50"/>
  <c r="BP2159" i="50"/>
  <c r="BQ2159" i="50" s="1"/>
  <c r="BO2159" i="50"/>
  <c r="BP2158" i="50"/>
  <c r="BQ2158" i="50" s="1"/>
  <c r="BO2158" i="50"/>
  <c r="BP2157" i="50"/>
  <c r="BQ2157" i="50" s="1"/>
  <c r="BO2157" i="50"/>
  <c r="BP2156" i="50"/>
  <c r="BQ2156" i="50" s="1"/>
  <c r="BO2156" i="50"/>
  <c r="BP2155" i="50"/>
  <c r="BQ2155" i="50" s="1"/>
  <c r="BO2155" i="50"/>
  <c r="BP2154" i="50"/>
  <c r="BQ2154" i="50" s="1"/>
  <c r="BO2154" i="50"/>
  <c r="BP2153" i="50"/>
  <c r="BQ2153" i="50" s="1"/>
  <c r="BO2153" i="50"/>
  <c r="BP2152" i="50"/>
  <c r="BQ2152" i="50" s="1"/>
  <c r="BO2152" i="50"/>
  <c r="BP2151" i="50"/>
  <c r="BQ2151" i="50" s="1"/>
  <c r="BO2151" i="50"/>
  <c r="BP2150" i="50"/>
  <c r="BQ2150" i="50" s="1"/>
  <c r="BO2150" i="50"/>
  <c r="BP2149" i="50"/>
  <c r="BQ2149" i="50" s="1"/>
  <c r="BO2149" i="50"/>
  <c r="BP2148" i="50"/>
  <c r="BQ2148" i="50" s="1"/>
  <c r="BO2148" i="50"/>
  <c r="BP2147" i="50"/>
  <c r="BQ2147" i="50" s="1"/>
  <c r="BO2147" i="50"/>
  <c r="BP2146" i="50"/>
  <c r="BQ2146" i="50" s="1"/>
  <c r="BO2146" i="50"/>
  <c r="BP2145" i="50"/>
  <c r="BQ2145" i="50" s="1"/>
  <c r="BO2145" i="50"/>
  <c r="BP2144" i="50"/>
  <c r="BQ2144" i="50" s="1"/>
  <c r="BO2144" i="50"/>
  <c r="BP2143" i="50"/>
  <c r="BQ2143" i="50" s="1"/>
  <c r="BO2143" i="50"/>
  <c r="BP2142" i="50"/>
  <c r="BQ2142" i="50" s="1"/>
  <c r="BO2142" i="50"/>
  <c r="BP2141" i="50"/>
  <c r="BQ2141" i="50" s="1"/>
  <c r="BO2141" i="50"/>
  <c r="BP2140" i="50"/>
  <c r="BQ2140" i="50" s="1"/>
  <c r="BO2140" i="50"/>
  <c r="BP2139" i="50"/>
  <c r="BQ2139" i="50" s="1"/>
  <c r="BO2139" i="50"/>
  <c r="BP2138" i="50"/>
  <c r="BQ2138" i="50" s="1"/>
  <c r="BO2138" i="50"/>
  <c r="BP2137" i="50"/>
  <c r="BQ2137" i="50" s="1"/>
  <c r="BO2137" i="50"/>
  <c r="BP2136" i="50"/>
  <c r="BQ2136" i="50" s="1"/>
  <c r="BO2136" i="50"/>
  <c r="BP2135" i="50"/>
  <c r="BQ2135" i="50" s="1"/>
  <c r="BO2135" i="50"/>
  <c r="BP2134" i="50"/>
  <c r="BQ2134" i="50" s="1"/>
  <c r="BO2134" i="50"/>
  <c r="BP2133" i="50"/>
  <c r="BQ2133" i="50" s="1"/>
  <c r="BO2133" i="50"/>
  <c r="BP2132" i="50"/>
  <c r="BQ2132" i="50" s="1"/>
  <c r="BO2132" i="50"/>
  <c r="BP2131" i="50"/>
  <c r="BQ2131" i="50" s="1"/>
  <c r="BO2131" i="50"/>
  <c r="BP2130" i="50"/>
  <c r="BQ2130" i="50" s="1"/>
  <c r="BO2130" i="50"/>
  <c r="BP2129" i="50"/>
  <c r="BQ2129" i="50" s="1"/>
  <c r="BO2129" i="50"/>
  <c r="BP2128" i="50"/>
  <c r="BQ2128" i="50" s="1"/>
  <c r="BO2128" i="50"/>
  <c r="BP2127" i="50"/>
  <c r="BQ2127" i="50" s="1"/>
  <c r="BO2127" i="50"/>
  <c r="BP2126" i="50"/>
  <c r="BQ2126" i="50" s="1"/>
  <c r="BO2126" i="50"/>
  <c r="BP2125" i="50"/>
  <c r="BQ2125" i="50" s="1"/>
  <c r="BO2125" i="50"/>
  <c r="BP2124" i="50"/>
  <c r="BQ2124" i="50" s="1"/>
  <c r="BO2124" i="50"/>
  <c r="BP2123" i="50"/>
  <c r="BQ2123" i="50" s="1"/>
  <c r="BO2123" i="50"/>
  <c r="BP2122" i="50"/>
  <c r="BQ2122" i="50" s="1"/>
  <c r="BO2122" i="50"/>
  <c r="BP2121" i="50"/>
  <c r="BQ2121" i="50" s="1"/>
  <c r="BO2121" i="50"/>
  <c r="BP2120" i="50"/>
  <c r="BQ2120" i="50" s="1"/>
  <c r="BO2120" i="50"/>
  <c r="BP2119" i="50"/>
  <c r="BQ2119" i="50" s="1"/>
  <c r="BO2119" i="50"/>
  <c r="BP2118" i="50"/>
  <c r="BQ2118" i="50" s="1"/>
  <c r="BO2118" i="50"/>
  <c r="BP2117" i="50"/>
  <c r="BQ2117" i="50" s="1"/>
  <c r="BO2117" i="50"/>
  <c r="BP2116" i="50"/>
  <c r="BQ2116" i="50" s="1"/>
  <c r="BO2116" i="50"/>
  <c r="BP2115" i="50"/>
  <c r="BQ2115" i="50" s="1"/>
  <c r="BO2115" i="50"/>
  <c r="BP2114" i="50"/>
  <c r="BQ2114" i="50" s="1"/>
  <c r="BO2114" i="50"/>
  <c r="BP2113" i="50"/>
  <c r="BQ2113" i="50" s="1"/>
  <c r="BO2113" i="50"/>
  <c r="BP2112" i="50"/>
  <c r="BQ2112" i="50" s="1"/>
  <c r="BO2112" i="50"/>
  <c r="BP2111" i="50"/>
  <c r="BQ2111" i="50" s="1"/>
  <c r="BO2111" i="50"/>
  <c r="BP2110" i="50"/>
  <c r="BQ2110" i="50" s="1"/>
  <c r="BO2110" i="50"/>
  <c r="BP2109" i="50"/>
  <c r="BQ2109" i="50" s="1"/>
  <c r="BO2109" i="50"/>
  <c r="BP2108" i="50"/>
  <c r="BQ2108" i="50" s="1"/>
  <c r="BO2108" i="50"/>
  <c r="BP2107" i="50"/>
  <c r="BQ2107" i="50" s="1"/>
  <c r="BO2107" i="50"/>
  <c r="BP2106" i="50"/>
  <c r="BQ2106" i="50" s="1"/>
  <c r="BO2106" i="50"/>
  <c r="BP2105" i="50"/>
  <c r="BQ2105" i="50" s="1"/>
  <c r="BO2105" i="50"/>
  <c r="BP2104" i="50"/>
  <c r="BQ2104" i="50" s="1"/>
  <c r="BO2104" i="50"/>
  <c r="BP2103" i="50"/>
  <c r="BQ2103" i="50" s="1"/>
  <c r="BO2103" i="50"/>
  <c r="BP2102" i="50"/>
  <c r="BQ2102" i="50" s="1"/>
  <c r="BO2102" i="50"/>
  <c r="BP2101" i="50"/>
  <c r="BQ2101" i="50" s="1"/>
  <c r="BO2101" i="50"/>
  <c r="BP2100" i="50"/>
  <c r="BQ2100" i="50" s="1"/>
  <c r="BO2100" i="50"/>
  <c r="BP2099" i="50"/>
  <c r="BQ2099" i="50" s="1"/>
  <c r="BO2099" i="50"/>
  <c r="BP2098" i="50"/>
  <c r="BQ2098" i="50" s="1"/>
  <c r="BO2098" i="50"/>
  <c r="BP2097" i="50"/>
  <c r="BQ2097" i="50" s="1"/>
  <c r="BO2097" i="50"/>
  <c r="BP2096" i="50"/>
  <c r="BQ2096" i="50" s="1"/>
  <c r="BO2096" i="50"/>
  <c r="BP2095" i="50"/>
  <c r="BQ2095" i="50" s="1"/>
  <c r="BO2095" i="50"/>
  <c r="BP2094" i="50"/>
  <c r="BQ2094" i="50" s="1"/>
  <c r="BO2094" i="50"/>
  <c r="BP2093" i="50"/>
  <c r="BQ2093" i="50" s="1"/>
  <c r="BO2093" i="50"/>
  <c r="BP2092" i="50"/>
  <c r="BQ2092" i="50" s="1"/>
  <c r="BO2092" i="50"/>
  <c r="BP2091" i="50"/>
  <c r="BQ2091" i="50" s="1"/>
  <c r="BO2091" i="50"/>
  <c r="BP2090" i="50"/>
  <c r="BQ2090" i="50" s="1"/>
  <c r="BO2090" i="50"/>
  <c r="BP2089" i="50"/>
  <c r="BQ2089" i="50" s="1"/>
  <c r="BO2089" i="50"/>
  <c r="BP2088" i="50"/>
  <c r="BQ2088" i="50" s="1"/>
  <c r="BO2088" i="50"/>
  <c r="BP2087" i="50"/>
  <c r="BQ2087" i="50" s="1"/>
  <c r="BO2087" i="50"/>
  <c r="BP2086" i="50"/>
  <c r="BQ2086" i="50" s="1"/>
  <c r="BO2086" i="50"/>
  <c r="BP2085" i="50"/>
  <c r="BQ2085" i="50" s="1"/>
  <c r="BO2085" i="50"/>
  <c r="BP2084" i="50"/>
  <c r="BQ2084" i="50" s="1"/>
  <c r="BO2084" i="50"/>
  <c r="BP2083" i="50"/>
  <c r="BQ2083" i="50" s="1"/>
  <c r="BO2083" i="50"/>
  <c r="BP2082" i="50"/>
  <c r="BQ2082" i="50" s="1"/>
  <c r="BO2082" i="50"/>
  <c r="BP2081" i="50"/>
  <c r="BQ2081" i="50" s="1"/>
  <c r="BO2081" i="50"/>
  <c r="BP2080" i="50"/>
  <c r="BQ2080" i="50" s="1"/>
  <c r="BO2080" i="50"/>
  <c r="BP2079" i="50"/>
  <c r="BQ2079" i="50" s="1"/>
  <c r="BO2079" i="50"/>
  <c r="BQ2078" i="50"/>
  <c r="BP2078" i="50"/>
  <c r="BO2078" i="50"/>
  <c r="BP2077" i="50"/>
  <c r="BQ2077" i="50" s="1"/>
  <c r="BO2077" i="50"/>
  <c r="BP2076" i="50"/>
  <c r="BQ2076" i="50" s="1"/>
  <c r="BO2076" i="50"/>
  <c r="BP2075" i="50"/>
  <c r="BQ2075" i="50" s="1"/>
  <c r="BO2075" i="50"/>
  <c r="BP2074" i="50"/>
  <c r="BQ2074" i="50" s="1"/>
  <c r="BO2074" i="50"/>
  <c r="BP2073" i="50"/>
  <c r="BQ2073" i="50" s="1"/>
  <c r="BO2073" i="50"/>
  <c r="BP2072" i="50"/>
  <c r="BQ2072" i="50" s="1"/>
  <c r="BO2072" i="50"/>
  <c r="BP2071" i="50"/>
  <c r="BQ2071" i="50" s="1"/>
  <c r="BO2071" i="50"/>
  <c r="BP2070" i="50"/>
  <c r="BQ2070" i="50" s="1"/>
  <c r="BO2070" i="50"/>
  <c r="BP2069" i="50"/>
  <c r="BQ2069" i="50" s="1"/>
  <c r="BO2069" i="50"/>
  <c r="BP2068" i="50"/>
  <c r="BQ2068" i="50" s="1"/>
  <c r="BO2068" i="50"/>
  <c r="BP2067" i="50"/>
  <c r="BQ2067" i="50" s="1"/>
  <c r="BO2067" i="50"/>
  <c r="BP2066" i="50"/>
  <c r="BQ2066" i="50" s="1"/>
  <c r="BO2066" i="50"/>
  <c r="BP2065" i="50"/>
  <c r="BQ2065" i="50" s="1"/>
  <c r="BO2065" i="50"/>
  <c r="BP2064" i="50"/>
  <c r="BQ2064" i="50" s="1"/>
  <c r="BO2064" i="50"/>
  <c r="BP2063" i="50"/>
  <c r="BQ2063" i="50" s="1"/>
  <c r="BO2063" i="50"/>
  <c r="BP2062" i="50"/>
  <c r="BQ2062" i="50" s="1"/>
  <c r="BO2062" i="50"/>
  <c r="BP2061" i="50"/>
  <c r="BQ2061" i="50" s="1"/>
  <c r="BO2061" i="50"/>
  <c r="BP2060" i="50"/>
  <c r="BQ2060" i="50" s="1"/>
  <c r="BO2060" i="50"/>
  <c r="BP2059" i="50"/>
  <c r="BQ2059" i="50" s="1"/>
  <c r="BO2059" i="50"/>
  <c r="BP2058" i="50"/>
  <c r="BQ2058" i="50" s="1"/>
  <c r="BO2058" i="50"/>
  <c r="BP2057" i="50"/>
  <c r="BQ2057" i="50" s="1"/>
  <c r="BO2057" i="50"/>
  <c r="BP2056" i="50"/>
  <c r="BQ2056" i="50" s="1"/>
  <c r="BO2056" i="50"/>
  <c r="BQ2055" i="50"/>
  <c r="BP2055" i="50"/>
  <c r="BO2055" i="50"/>
  <c r="BP2054" i="50"/>
  <c r="BQ2054" i="50" s="1"/>
  <c r="BO2054" i="50"/>
  <c r="BP2053" i="50"/>
  <c r="BQ2053" i="50" s="1"/>
  <c r="BO2053" i="50"/>
  <c r="BP2052" i="50"/>
  <c r="BQ2052" i="50" s="1"/>
  <c r="BO2052" i="50"/>
  <c r="BP2051" i="50"/>
  <c r="BQ2051" i="50" s="1"/>
  <c r="BO2051" i="50"/>
  <c r="BP2050" i="50"/>
  <c r="BQ2050" i="50" s="1"/>
  <c r="BO2050" i="50"/>
  <c r="BP2049" i="50"/>
  <c r="BQ2049" i="50" s="1"/>
  <c r="BO2049" i="50"/>
  <c r="BP2048" i="50"/>
  <c r="BQ2048" i="50" s="1"/>
  <c r="BO2048" i="50"/>
  <c r="BP2047" i="50"/>
  <c r="BQ2047" i="50" s="1"/>
  <c r="BO2047" i="50"/>
  <c r="BP2046" i="50"/>
  <c r="BQ2046" i="50" s="1"/>
  <c r="BO2046" i="50"/>
  <c r="BP2045" i="50"/>
  <c r="BQ2045" i="50" s="1"/>
  <c r="BO2045" i="50"/>
  <c r="BP2044" i="50"/>
  <c r="BQ2044" i="50" s="1"/>
  <c r="BO2044" i="50"/>
  <c r="BP2043" i="50"/>
  <c r="BQ2043" i="50" s="1"/>
  <c r="BO2043" i="50"/>
  <c r="BP2042" i="50"/>
  <c r="BQ2042" i="50" s="1"/>
  <c r="BO2042" i="50"/>
  <c r="BP2041" i="50"/>
  <c r="BQ2041" i="50" s="1"/>
  <c r="BO2041" i="50"/>
  <c r="BP2040" i="50"/>
  <c r="BQ2040" i="50" s="1"/>
  <c r="BO2040" i="50"/>
  <c r="BP2039" i="50"/>
  <c r="BQ2039" i="50" s="1"/>
  <c r="BO2039" i="50"/>
  <c r="BP2038" i="50"/>
  <c r="BQ2038" i="50" s="1"/>
  <c r="BO2038" i="50"/>
  <c r="BP2037" i="50"/>
  <c r="BQ2037" i="50" s="1"/>
  <c r="BO2037" i="50"/>
  <c r="BP2036" i="50"/>
  <c r="BQ2036" i="50" s="1"/>
  <c r="BO2036" i="50"/>
  <c r="BP2035" i="50"/>
  <c r="BQ2035" i="50" s="1"/>
  <c r="BO2035" i="50"/>
  <c r="BP2034" i="50"/>
  <c r="BQ2034" i="50" s="1"/>
  <c r="BO2034" i="50"/>
  <c r="BP2033" i="50"/>
  <c r="BQ2033" i="50" s="1"/>
  <c r="BO2033" i="50"/>
  <c r="BP2032" i="50"/>
  <c r="BQ2032" i="50" s="1"/>
  <c r="BO2032" i="50"/>
  <c r="BP2031" i="50"/>
  <c r="BQ2031" i="50" s="1"/>
  <c r="BO2031" i="50"/>
  <c r="BP2030" i="50"/>
  <c r="BQ2030" i="50" s="1"/>
  <c r="BO2030" i="50"/>
  <c r="BP2029" i="50"/>
  <c r="BQ2029" i="50" s="1"/>
  <c r="BO2029" i="50"/>
  <c r="BP2028" i="50"/>
  <c r="BQ2028" i="50" s="1"/>
  <c r="BO2028" i="50"/>
  <c r="BP2027" i="50"/>
  <c r="BQ2027" i="50" s="1"/>
  <c r="BO2027" i="50"/>
  <c r="BP2026" i="50"/>
  <c r="BQ2026" i="50" s="1"/>
  <c r="BO2026" i="50"/>
  <c r="BP2025" i="50"/>
  <c r="BQ2025" i="50" s="1"/>
  <c r="BO2025" i="50"/>
  <c r="BP2024" i="50"/>
  <c r="BQ2024" i="50" s="1"/>
  <c r="BO2024" i="50"/>
  <c r="BP2023" i="50"/>
  <c r="BQ2023" i="50" s="1"/>
  <c r="BO2023" i="50"/>
  <c r="BP2022" i="50"/>
  <c r="BQ2022" i="50" s="1"/>
  <c r="BO2022" i="50"/>
  <c r="BP2021" i="50"/>
  <c r="BQ2021" i="50" s="1"/>
  <c r="BO2021" i="50"/>
  <c r="BP2020" i="50"/>
  <c r="BQ2020" i="50" s="1"/>
  <c r="BO2020" i="50"/>
  <c r="BP2019" i="50"/>
  <c r="BQ2019" i="50" s="1"/>
  <c r="BO2019" i="50"/>
  <c r="BP2018" i="50"/>
  <c r="BQ2018" i="50" s="1"/>
  <c r="BO2018" i="50"/>
  <c r="BP2017" i="50"/>
  <c r="BQ2017" i="50" s="1"/>
  <c r="BO2017" i="50"/>
  <c r="BP2016" i="50"/>
  <c r="BQ2016" i="50" s="1"/>
  <c r="BO2016" i="50"/>
  <c r="BP2015" i="50"/>
  <c r="BQ2015" i="50" s="1"/>
  <c r="BO2015" i="50"/>
  <c r="BP2014" i="50"/>
  <c r="BQ2014" i="50" s="1"/>
  <c r="BO2014" i="50"/>
  <c r="BP2013" i="50"/>
  <c r="BQ2013" i="50" s="1"/>
  <c r="BO2013" i="50"/>
  <c r="BP2012" i="50"/>
  <c r="BQ2012" i="50" s="1"/>
  <c r="BO2012" i="50"/>
  <c r="BP2011" i="50"/>
  <c r="BQ2011" i="50" s="1"/>
  <c r="BO2011" i="50"/>
  <c r="BP2010" i="50"/>
  <c r="BQ2010" i="50" s="1"/>
  <c r="BO2010" i="50"/>
  <c r="BP2009" i="50"/>
  <c r="BQ2009" i="50" s="1"/>
  <c r="BO2009" i="50"/>
  <c r="BP2008" i="50"/>
  <c r="BQ2008" i="50" s="1"/>
  <c r="BO2008" i="50"/>
  <c r="BP2007" i="50"/>
  <c r="BQ2007" i="50" s="1"/>
  <c r="BO2007" i="50"/>
  <c r="BP2006" i="50"/>
  <c r="BQ2006" i="50" s="1"/>
  <c r="BO2006" i="50"/>
  <c r="BP2005" i="50"/>
  <c r="BQ2005" i="50" s="1"/>
  <c r="BO2005" i="50"/>
  <c r="BP2004" i="50"/>
  <c r="BQ2004" i="50" s="1"/>
  <c r="BO2004" i="50"/>
  <c r="BP2003" i="50"/>
  <c r="BQ2003" i="50" s="1"/>
  <c r="BO2003" i="50"/>
  <c r="BP2002" i="50"/>
  <c r="BQ2002" i="50" s="1"/>
  <c r="BO2002" i="50"/>
  <c r="BP2001" i="50"/>
  <c r="BQ2001" i="50" s="1"/>
  <c r="BO2001" i="50"/>
  <c r="BP2000" i="50"/>
  <c r="BQ2000" i="50" s="1"/>
  <c r="BO2000" i="50"/>
  <c r="BP1999" i="50"/>
  <c r="BQ1999" i="50" s="1"/>
  <c r="BO1999" i="50"/>
  <c r="BP1998" i="50"/>
  <c r="BQ1998" i="50" s="1"/>
  <c r="BO1998" i="50"/>
  <c r="BP1997" i="50"/>
  <c r="BQ1997" i="50" s="1"/>
  <c r="BO1997" i="50"/>
  <c r="BP1996" i="50"/>
  <c r="BQ1996" i="50" s="1"/>
  <c r="BO1996" i="50"/>
  <c r="BP1995" i="50"/>
  <c r="BQ1995" i="50" s="1"/>
  <c r="BO1995" i="50"/>
  <c r="BP1994" i="50"/>
  <c r="BQ1994" i="50" s="1"/>
  <c r="BO1994" i="50"/>
  <c r="BP1993" i="50"/>
  <c r="BQ1993" i="50" s="1"/>
  <c r="BO1993" i="50"/>
  <c r="BP1992" i="50"/>
  <c r="BQ1992" i="50" s="1"/>
  <c r="BO1992" i="50"/>
  <c r="BP1991" i="50"/>
  <c r="BQ1991" i="50" s="1"/>
  <c r="BO1991" i="50"/>
  <c r="BP1990" i="50"/>
  <c r="BQ1990" i="50" s="1"/>
  <c r="BO1990" i="50"/>
  <c r="BP1989" i="50"/>
  <c r="BQ1989" i="50" s="1"/>
  <c r="BO1989" i="50"/>
  <c r="BP1988" i="50"/>
  <c r="BQ1988" i="50" s="1"/>
  <c r="BO1988" i="50"/>
  <c r="BP1987" i="50"/>
  <c r="BQ1987" i="50" s="1"/>
  <c r="BO1987" i="50"/>
  <c r="BP1986" i="50"/>
  <c r="BQ1986" i="50" s="1"/>
  <c r="BO1986" i="50"/>
  <c r="BP1985" i="50"/>
  <c r="BQ1985" i="50" s="1"/>
  <c r="BO1985" i="50"/>
  <c r="BQ1984" i="50"/>
  <c r="BP1984" i="50"/>
  <c r="BO1984" i="50"/>
  <c r="BP1983" i="50"/>
  <c r="BQ1983" i="50" s="1"/>
  <c r="BO1983" i="50"/>
  <c r="BP1982" i="50"/>
  <c r="BQ1982" i="50" s="1"/>
  <c r="BO1982" i="50"/>
  <c r="BP1981" i="50"/>
  <c r="BQ1981" i="50" s="1"/>
  <c r="BO1981" i="50"/>
  <c r="BP1980" i="50"/>
  <c r="BQ1980" i="50" s="1"/>
  <c r="BO1980" i="50"/>
  <c r="BP1979" i="50"/>
  <c r="BQ1979" i="50" s="1"/>
  <c r="BO1979" i="50"/>
  <c r="BP1978" i="50"/>
  <c r="BQ1978" i="50" s="1"/>
  <c r="BO1978" i="50"/>
  <c r="BP1977" i="50"/>
  <c r="BQ1977" i="50" s="1"/>
  <c r="BO1977" i="50"/>
  <c r="BP1976" i="50"/>
  <c r="BQ1976" i="50" s="1"/>
  <c r="BO1976" i="50"/>
  <c r="BP1975" i="50"/>
  <c r="BQ1975" i="50" s="1"/>
  <c r="BO1975" i="50"/>
  <c r="BP1974" i="50"/>
  <c r="BQ1974" i="50" s="1"/>
  <c r="BO1974" i="50"/>
  <c r="BP1973" i="50"/>
  <c r="BQ1973" i="50" s="1"/>
  <c r="BO1973" i="50"/>
  <c r="BP1972" i="50"/>
  <c r="BQ1972" i="50" s="1"/>
  <c r="BO1972" i="50"/>
  <c r="BP1971" i="50"/>
  <c r="BQ1971" i="50" s="1"/>
  <c r="BO1971" i="50"/>
  <c r="BP1970" i="50"/>
  <c r="BQ1970" i="50" s="1"/>
  <c r="BO1970" i="50"/>
  <c r="BP1969" i="50"/>
  <c r="BQ1969" i="50" s="1"/>
  <c r="BO1969" i="50"/>
  <c r="BP1968" i="50"/>
  <c r="BQ1968" i="50" s="1"/>
  <c r="BO1968" i="50"/>
  <c r="BP1967" i="50"/>
  <c r="BQ1967" i="50" s="1"/>
  <c r="BO1967" i="50"/>
  <c r="BP1966" i="50"/>
  <c r="BQ1966" i="50" s="1"/>
  <c r="BO1966" i="50"/>
  <c r="BP1965" i="50"/>
  <c r="BQ1965" i="50" s="1"/>
  <c r="BO1965" i="50"/>
  <c r="BP1964" i="50"/>
  <c r="BQ1964" i="50" s="1"/>
  <c r="BO1964" i="50"/>
  <c r="BP1963" i="50"/>
  <c r="BQ1963" i="50" s="1"/>
  <c r="BO1963" i="50"/>
  <c r="BP1962" i="50"/>
  <c r="BQ1962" i="50" s="1"/>
  <c r="BO1962" i="50"/>
  <c r="BP1961" i="50"/>
  <c r="BQ1961" i="50" s="1"/>
  <c r="BO1961" i="50"/>
  <c r="BP1960" i="50"/>
  <c r="BQ1960" i="50" s="1"/>
  <c r="BO1960" i="50"/>
  <c r="BP1959" i="50"/>
  <c r="BQ1959" i="50" s="1"/>
  <c r="BO1959" i="50"/>
  <c r="BP1958" i="50"/>
  <c r="BQ1958" i="50" s="1"/>
  <c r="BO1958" i="50"/>
  <c r="BP1957" i="50"/>
  <c r="BQ1957" i="50" s="1"/>
  <c r="BO1957" i="50"/>
  <c r="BP1956" i="50"/>
  <c r="BQ1956" i="50" s="1"/>
  <c r="BO1956" i="50"/>
  <c r="BP1955" i="50"/>
  <c r="BQ1955" i="50" s="1"/>
  <c r="BO1955" i="50"/>
  <c r="BP1954" i="50"/>
  <c r="BQ1954" i="50" s="1"/>
  <c r="BO1954" i="50"/>
  <c r="BP1953" i="50"/>
  <c r="BQ1953" i="50" s="1"/>
  <c r="BO1953" i="50"/>
  <c r="BP1952" i="50"/>
  <c r="BQ1952" i="50" s="1"/>
  <c r="BO1952" i="50"/>
  <c r="BP1951" i="50"/>
  <c r="BQ1951" i="50" s="1"/>
  <c r="BO1951" i="50"/>
  <c r="BP1950" i="50"/>
  <c r="BQ1950" i="50" s="1"/>
  <c r="BO1950" i="50"/>
  <c r="BP1949" i="50"/>
  <c r="BQ1949" i="50" s="1"/>
  <c r="BO1949" i="50"/>
  <c r="BP1948" i="50"/>
  <c r="BQ1948" i="50" s="1"/>
  <c r="BO1948" i="50"/>
  <c r="BP1947" i="50"/>
  <c r="BQ1947" i="50" s="1"/>
  <c r="BO1947" i="50"/>
  <c r="BP1946" i="50"/>
  <c r="BQ1946" i="50" s="1"/>
  <c r="BO1946" i="50"/>
  <c r="BP1945" i="50"/>
  <c r="BQ1945" i="50" s="1"/>
  <c r="BO1945" i="50"/>
  <c r="BP1944" i="50"/>
  <c r="BQ1944" i="50" s="1"/>
  <c r="BO1944" i="50"/>
  <c r="BP1943" i="50"/>
  <c r="BQ1943" i="50" s="1"/>
  <c r="BO1943" i="50"/>
  <c r="BP1942" i="50"/>
  <c r="BQ1942" i="50" s="1"/>
  <c r="BO1942" i="50"/>
  <c r="BP1941" i="50"/>
  <c r="BQ1941" i="50" s="1"/>
  <c r="BO1941" i="50"/>
  <c r="BP1940" i="50"/>
  <c r="BQ1940" i="50" s="1"/>
  <c r="BO1940" i="50"/>
  <c r="BP1939" i="50"/>
  <c r="BQ1939" i="50" s="1"/>
  <c r="BO1939" i="50"/>
  <c r="BP1938" i="50"/>
  <c r="BQ1938" i="50" s="1"/>
  <c r="BO1938" i="50"/>
  <c r="BP1937" i="50"/>
  <c r="BQ1937" i="50" s="1"/>
  <c r="BO1937" i="50"/>
  <c r="BP1936" i="50"/>
  <c r="BQ1936" i="50" s="1"/>
  <c r="BO1936" i="50"/>
  <c r="BP1935" i="50"/>
  <c r="BQ1935" i="50" s="1"/>
  <c r="BO1935" i="50"/>
  <c r="BP1934" i="50"/>
  <c r="BQ1934" i="50" s="1"/>
  <c r="BO1934" i="50"/>
  <c r="BP1933" i="50"/>
  <c r="BQ1933" i="50" s="1"/>
  <c r="BO1933" i="50"/>
  <c r="BP1932" i="50"/>
  <c r="BQ1932" i="50" s="1"/>
  <c r="BO1932" i="50"/>
  <c r="BP1931" i="50"/>
  <c r="BQ1931" i="50" s="1"/>
  <c r="BO1931" i="50"/>
  <c r="BP1930" i="50"/>
  <c r="BQ1930" i="50" s="1"/>
  <c r="BO1930" i="50"/>
  <c r="BP1929" i="50"/>
  <c r="BQ1929" i="50" s="1"/>
  <c r="BO1929" i="50"/>
  <c r="BP1928" i="50"/>
  <c r="BQ1928" i="50" s="1"/>
  <c r="BO1928" i="50"/>
  <c r="BP1927" i="50"/>
  <c r="BQ1927" i="50" s="1"/>
  <c r="BO1927" i="50"/>
  <c r="BP1926" i="50"/>
  <c r="BQ1926" i="50" s="1"/>
  <c r="BO1926" i="50"/>
  <c r="BP1925" i="50"/>
  <c r="BQ1925" i="50" s="1"/>
  <c r="BO1925" i="50"/>
  <c r="BP1924" i="50"/>
  <c r="BQ1924" i="50" s="1"/>
  <c r="BO1924" i="50"/>
  <c r="BP1923" i="50"/>
  <c r="BQ1923" i="50" s="1"/>
  <c r="BO1923" i="50"/>
  <c r="BP1922" i="50"/>
  <c r="BQ1922" i="50" s="1"/>
  <c r="BO1922" i="50"/>
  <c r="BP1921" i="50"/>
  <c r="BQ1921" i="50" s="1"/>
  <c r="BO1921" i="50"/>
  <c r="BP1920" i="50"/>
  <c r="BQ1920" i="50" s="1"/>
  <c r="BO1920" i="50"/>
  <c r="BP1919" i="50"/>
  <c r="BQ1919" i="50" s="1"/>
  <c r="BO1919" i="50"/>
  <c r="BP1918" i="50"/>
  <c r="BQ1918" i="50" s="1"/>
  <c r="BO1918" i="50"/>
  <c r="BP1917" i="50"/>
  <c r="BQ1917" i="50" s="1"/>
  <c r="BO1917" i="50"/>
  <c r="BP1916" i="50"/>
  <c r="BQ1916" i="50" s="1"/>
  <c r="BO1916" i="50"/>
  <c r="BP1915" i="50"/>
  <c r="BQ1915" i="50" s="1"/>
  <c r="BO1915" i="50"/>
  <c r="BP1914" i="50"/>
  <c r="BQ1914" i="50" s="1"/>
  <c r="BO1914" i="50"/>
  <c r="BP1913" i="50"/>
  <c r="BQ1913" i="50" s="1"/>
  <c r="BO1913" i="50"/>
  <c r="BP1912" i="50"/>
  <c r="BQ1912" i="50" s="1"/>
  <c r="BO1912" i="50"/>
  <c r="BP1911" i="50"/>
  <c r="BQ1911" i="50" s="1"/>
  <c r="BO1911" i="50"/>
  <c r="BP1910" i="50"/>
  <c r="BQ1910" i="50" s="1"/>
  <c r="BO1910" i="50"/>
  <c r="BP1909" i="50"/>
  <c r="BQ1909" i="50" s="1"/>
  <c r="BO1909" i="50"/>
  <c r="BP1908" i="50"/>
  <c r="BQ1908" i="50" s="1"/>
  <c r="BO1908" i="50"/>
  <c r="BP1907" i="50"/>
  <c r="BQ1907" i="50" s="1"/>
  <c r="BO1907" i="50"/>
  <c r="BP1906" i="50"/>
  <c r="BQ1906" i="50" s="1"/>
  <c r="BO1906" i="50"/>
  <c r="BP1905" i="50"/>
  <c r="BQ1905" i="50" s="1"/>
  <c r="BO1905" i="50"/>
  <c r="BP1904" i="50"/>
  <c r="BQ1904" i="50" s="1"/>
  <c r="BO1904" i="50"/>
  <c r="BP1903" i="50"/>
  <c r="BQ1903" i="50" s="1"/>
  <c r="BO1903" i="50"/>
  <c r="BP1902" i="50"/>
  <c r="BQ1902" i="50" s="1"/>
  <c r="BO1902" i="50"/>
  <c r="BP1901" i="50"/>
  <c r="BQ1901" i="50" s="1"/>
  <c r="BO1901" i="50"/>
  <c r="BP1900" i="50"/>
  <c r="BQ1900" i="50" s="1"/>
  <c r="BO1900" i="50"/>
  <c r="BP1899" i="50"/>
  <c r="BQ1899" i="50" s="1"/>
  <c r="BO1899" i="50"/>
  <c r="BP1898" i="50"/>
  <c r="BQ1898" i="50" s="1"/>
  <c r="BO1898" i="50"/>
  <c r="BP1897" i="50"/>
  <c r="BQ1897" i="50" s="1"/>
  <c r="BO1897" i="50"/>
  <c r="BP1896" i="50"/>
  <c r="BQ1896" i="50" s="1"/>
  <c r="BO1896" i="50"/>
  <c r="BP1895" i="50"/>
  <c r="BQ1895" i="50" s="1"/>
  <c r="BO1895" i="50"/>
  <c r="BP1894" i="50"/>
  <c r="BQ1894" i="50" s="1"/>
  <c r="BO1894" i="50"/>
  <c r="BP1893" i="50"/>
  <c r="BQ1893" i="50" s="1"/>
  <c r="BO1893" i="50"/>
  <c r="BP1892" i="50"/>
  <c r="BQ1892" i="50" s="1"/>
  <c r="BO1892" i="50"/>
  <c r="BP1891" i="50"/>
  <c r="BQ1891" i="50" s="1"/>
  <c r="BO1891" i="50"/>
  <c r="BP1890" i="50"/>
  <c r="BQ1890" i="50" s="1"/>
  <c r="BO1890" i="50"/>
  <c r="BP1889" i="50"/>
  <c r="BQ1889" i="50" s="1"/>
  <c r="BO1889" i="50"/>
  <c r="BP1888" i="50"/>
  <c r="BQ1888" i="50" s="1"/>
  <c r="BO1888" i="50"/>
  <c r="BP1887" i="50"/>
  <c r="BQ1887" i="50" s="1"/>
  <c r="BO1887" i="50"/>
  <c r="BP1886" i="50"/>
  <c r="BQ1886" i="50" s="1"/>
  <c r="BO1886" i="50"/>
  <c r="BQ1885" i="50"/>
  <c r="BP1885" i="50"/>
  <c r="BO1885" i="50"/>
  <c r="BP1884" i="50"/>
  <c r="BQ1884" i="50" s="1"/>
  <c r="BO1884" i="50"/>
  <c r="BP1883" i="50"/>
  <c r="BQ1883" i="50" s="1"/>
  <c r="BO1883" i="50"/>
  <c r="BP1882" i="50"/>
  <c r="BQ1882" i="50" s="1"/>
  <c r="BO1882" i="50"/>
  <c r="BP1881" i="50"/>
  <c r="BQ1881" i="50" s="1"/>
  <c r="BO1881" i="50"/>
  <c r="BP1880" i="50"/>
  <c r="BQ1880" i="50" s="1"/>
  <c r="BO1880" i="50"/>
  <c r="BP1879" i="50"/>
  <c r="BQ1879" i="50" s="1"/>
  <c r="BO1879" i="50"/>
  <c r="BP1878" i="50"/>
  <c r="BQ1878" i="50" s="1"/>
  <c r="BO1878" i="50"/>
  <c r="BP1877" i="50"/>
  <c r="BQ1877" i="50" s="1"/>
  <c r="BO1877" i="50"/>
  <c r="BP1876" i="50"/>
  <c r="BQ1876" i="50" s="1"/>
  <c r="BO1876" i="50"/>
  <c r="BP1875" i="50"/>
  <c r="BQ1875" i="50" s="1"/>
  <c r="BO1875" i="50"/>
  <c r="BP1874" i="50"/>
  <c r="BQ1874" i="50" s="1"/>
  <c r="BO1874" i="50"/>
  <c r="BP1873" i="50"/>
  <c r="BQ1873" i="50" s="1"/>
  <c r="BO1873" i="50"/>
  <c r="BP1872" i="50"/>
  <c r="BQ1872" i="50" s="1"/>
  <c r="BO1872" i="50"/>
  <c r="BP1871" i="50"/>
  <c r="BQ1871" i="50" s="1"/>
  <c r="BO1871" i="50"/>
  <c r="BP1870" i="50"/>
  <c r="BQ1870" i="50" s="1"/>
  <c r="BO1870" i="50"/>
  <c r="BP1869" i="50"/>
  <c r="BQ1869" i="50" s="1"/>
  <c r="BO1869" i="50"/>
  <c r="BP1868" i="50"/>
  <c r="BQ1868" i="50" s="1"/>
  <c r="BO1868" i="50"/>
  <c r="BP1867" i="50"/>
  <c r="BQ1867" i="50" s="1"/>
  <c r="BO1867" i="50"/>
  <c r="BP1866" i="50"/>
  <c r="BQ1866" i="50" s="1"/>
  <c r="BO1866" i="50"/>
  <c r="BP1865" i="50"/>
  <c r="BQ1865" i="50" s="1"/>
  <c r="BO1865" i="50"/>
  <c r="BP1864" i="50"/>
  <c r="BQ1864" i="50" s="1"/>
  <c r="BO1864" i="50"/>
  <c r="BP1863" i="50"/>
  <c r="BQ1863" i="50" s="1"/>
  <c r="BO1863" i="50"/>
  <c r="BP1862" i="50"/>
  <c r="BQ1862" i="50" s="1"/>
  <c r="BO1862" i="50"/>
  <c r="BP1861" i="50"/>
  <c r="BQ1861" i="50" s="1"/>
  <c r="BO1861" i="50"/>
  <c r="BP1860" i="50"/>
  <c r="BQ1860" i="50" s="1"/>
  <c r="BO1860" i="50"/>
  <c r="BP1859" i="50"/>
  <c r="BQ1859" i="50" s="1"/>
  <c r="BO1859" i="50"/>
  <c r="BP1858" i="50"/>
  <c r="BQ1858" i="50" s="1"/>
  <c r="BO1858" i="50"/>
  <c r="BP1857" i="50"/>
  <c r="BQ1857" i="50" s="1"/>
  <c r="BO1857" i="50"/>
  <c r="BP1856" i="50"/>
  <c r="BQ1856" i="50" s="1"/>
  <c r="BO1856" i="50"/>
  <c r="BP1855" i="50"/>
  <c r="BQ1855" i="50" s="1"/>
  <c r="BO1855" i="50"/>
  <c r="BP1854" i="50"/>
  <c r="BQ1854" i="50" s="1"/>
  <c r="BO1854" i="50"/>
  <c r="BP1853" i="50"/>
  <c r="BQ1853" i="50" s="1"/>
  <c r="BO1853" i="50"/>
  <c r="BP1852" i="50"/>
  <c r="BQ1852" i="50" s="1"/>
  <c r="BO1852" i="50"/>
  <c r="BP1851" i="50"/>
  <c r="BQ1851" i="50" s="1"/>
  <c r="BO1851" i="50"/>
  <c r="BP1850" i="50"/>
  <c r="BQ1850" i="50" s="1"/>
  <c r="BO1850" i="50"/>
  <c r="BP1849" i="50"/>
  <c r="BQ1849" i="50" s="1"/>
  <c r="BO1849" i="50"/>
  <c r="BP1848" i="50"/>
  <c r="BQ1848" i="50" s="1"/>
  <c r="BO1848" i="50"/>
  <c r="BP1847" i="50"/>
  <c r="BQ1847" i="50" s="1"/>
  <c r="BO1847" i="50"/>
  <c r="BP1846" i="50"/>
  <c r="BQ1846" i="50" s="1"/>
  <c r="BO1846" i="50"/>
  <c r="BP1845" i="50"/>
  <c r="BQ1845" i="50" s="1"/>
  <c r="BO1845" i="50"/>
  <c r="BP1844" i="50"/>
  <c r="BQ1844" i="50" s="1"/>
  <c r="BO1844" i="50"/>
  <c r="BP1843" i="50"/>
  <c r="BQ1843" i="50" s="1"/>
  <c r="BO1843" i="50"/>
  <c r="BP1842" i="50"/>
  <c r="BQ1842" i="50" s="1"/>
  <c r="BO1842" i="50"/>
  <c r="BP1841" i="50"/>
  <c r="BQ1841" i="50" s="1"/>
  <c r="BO1841" i="50"/>
  <c r="BP1840" i="50"/>
  <c r="BQ1840" i="50" s="1"/>
  <c r="BO1840" i="50"/>
  <c r="BP1839" i="50"/>
  <c r="BQ1839" i="50" s="1"/>
  <c r="BO1839" i="50"/>
  <c r="BP1838" i="50"/>
  <c r="BQ1838" i="50" s="1"/>
  <c r="BO1838" i="50"/>
  <c r="BP1837" i="50"/>
  <c r="BQ1837" i="50" s="1"/>
  <c r="BO1837" i="50"/>
  <c r="BP1836" i="50"/>
  <c r="BQ1836" i="50" s="1"/>
  <c r="BO1836" i="50"/>
  <c r="BP1835" i="50"/>
  <c r="BQ1835" i="50" s="1"/>
  <c r="BO1835" i="50"/>
  <c r="BP1834" i="50"/>
  <c r="BQ1834" i="50" s="1"/>
  <c r="BO1834" i="50"/>
  <c r="BP1833" i="50"/>
  <c r="BQ1833" i="50" s="1"/>
  <c r="BO1833" i="50"/>
  <c r="BP1832" i="50"/>
  <c r="BQ1832" i="50" s="1"/>
  <c r="BO1832" i="50"/>
  <c r="BP1831" i="50"/>
  <c r="BQ1831" i="50" s="1"/>
  <c r="BO1831" i="50"/>
  <c r="BP1830" i="50"/>
  <c r="BQ1830" i="50" s="1"/>
  <c r="BO1830" i="50"/>
  <c r="BP1829" i="50"/>
  <c r="BQ1829" i="50" s="1"/>
  <c r="BO1829" i="50"/>
  <c r="BP1828" i="50"/>
  <c r="BQ1828" i="50" s="1"/>
  <c r="BO1828" i="50"/>
  <c r="BP1827" i="50"/>
  <c r="BQ1827" i="50" s="1"/>
  <c r="BO1827" i="50"/>
  <c r="BP1826" i="50"/>
  <c r="BQ1826" i="50" s="1"/>
  <c r="BO1826" i="50"/>
  <c r="BP1825" i="50"/>
  <c r="BQ1825" i="50" s="1"/>
  <c r="BO1825" i="50"/>
  <c r="BP1824" i="50"/>
  <c r="BQ1824" i="50" s="1"/>
  <c r="BO1824" i="50"/>
  <c r="BP1823" i="50"/>
  <c r="BQ1823" i="50" s="1"/>
  <c r="BO1823" i="50"/>
  <c r="BP1822" i="50"/>
  <c r="BQ1822" i="50" s="1"/>
  <c r="BO1822" i="50"/>
  <c r="BP1821" i="50"/>
  <c r="BQ1821" i="50" s="1"/>
  <c r="BO1821" i="50"/>
  <c r="BP1820" i="50"/>
  <c r="BQ1820" i="50" s="1"/>
  <c r="BO1820" i="50"/>
  <c r="BP1819" i="50"/>
  <c r="BQ1819" i="50" s="1"/>
  <c r="BO1819" i="50"/>
  <c r="BP1818" i="50"/>
  <c r="BQ1818" i="50" s="1"/>
  <c r="BO1818" i="50"/>
  <c r="BP1817" i="50"/>
  <c r="BQ1817" i="50" s="1"/>
  <c r="BO1817" i="50"/>
  <c r="BP1816" i="50"/>
  <c r="BQ1816" i="50" s="1"/>
  <c r="BO1816" i="50"/>
  <c r="BP1815" i="50"/>
  <c r="BQ1815" i="50" s="1"/>
  <c r="BO1815" i="50"/>
  <c r="BP1814" i="50"/>
  <c r="BQ1814" i="50" s="1"/>
  <c r="BO1814" i="50"/>
  <c r="BP1813" i="50"/>
  <c r="BQ1813" i="50" s="1"/>
  <c r="BO1813" i="50"/>
  <c r="BP1812" i="50"/>
  <c r="BQ1812" i="50" s="1"/>
  <c r="BO1812" i="50"/>
  <c r="BP1811" i="50"/>
  <c r="BQ1811" i="50" s="1"/>
  <c r="BO1811" i="50"/>
  <c r="BP1810" i="50"/>
  <c r="BQ1810" i="50" s="1"/>
  <c r="BO1810" i="50"/>
  <c r="BP1809" i="50"/>
  <c r="BQ1809" i="50" s="1"/>
  <c r="BO1809" i="50"/>
  <c r="BP1808" i="50"/>
  <c r="BQ1808" i="50" s="1"/>
  <c r="BO1808" i="50"/>
  <c r="BP1807" i="50"/>
  <c r="BQ1807" i="50" s="1"/>
  <c r="BO1807" i="50"/>
  <c r="BP1806" i="50"/>
  <c r="BQ1806" i="50" s="1"/>
  <c r="BO1806" i="50"/>
  <c r="BP1805" i="50"/>
  <c r="BQ1805" i="50" s="1"/>
  <c r="BO1805" i="50"/>
  <c r="BP1804" i="50"/>
  <c r="BQ1804" i="50" s="1"/>
  <c r="BO1804" i="50"/>
  <c r="BP1803" i="50"/>
  <c r="BQ1803" i="50" s="1"/>
  <c r="BO1803" i="50"/>
  <c r="BP1802" i="50"/>
  <c r="BQ1802" i="50" s="1"/>
  <c r="BO1802" i="50"/>
  <c r="BP1801" i="50"/>
  <c r="BQ1801" i="50" s="1"/>
  <c r="BO1801" i="50"/>
  <c r="BP1800" i="50"/>
  <c r="BQ1800" i="50" s="1"/>
  <c r="BO1800" i="50"/>
  <c r="BP1799" i="50"/>
  <c r="BQ1799" i="50" s="1"/>
  <c r="BO1799" i="50"/>
  <c r="BP1798" i="50"/>
  <c r="BQ1798" i="50" s="1"/>
  <c r="BO1798" i="50"/>
  <c r="BP1797" i="50"/>
  <c r="BQ1797" i="50" s="1"/>
  <c r="BO1797" i="50"/>
  <c r="BP1796" i="50"/>
  <c r="BQ1796" i="50" s="1"/>
  <c r="BO1796" i="50"/>
  <c r="BP1795" i="50"/>
  <c r="BQ1795" i="50" s="1"/>
  <c r="BO1795" i="50"/>
  <c r="BP1794" i="50"/>
  <c r="BQ1794" i="50" s="1"/>
  <c r="BO1794" i="50"/>
  <c r="BP1793" i="50"/>
  <c r="BQ1793" i="50" s="1"/>
  <c r="BO1793" i="50"/>
  <c r="BP1792" i="50"/>
  <c r="BQ1792" i="50" s="1"/>
  <c r="BO1792" i="50"/>
  <c r="BP1791" i="50"/>
  <c r="BQ1791" i="50" s="1"/>
  <c r="BO1791" i="50"/>
  <c r="BP1790" i="50"/>
  <c r="BQ1790" i="50" s="1"/>
  <c r="BO1790" i="50"/>
  <c r="BP1789" i="50"/>
  <c r="BQ1789" i="50" s="1"/>
  <c r="BO1789" i="50"/>
  <c r="BP1788" i="50"/>
  <c r="BQ1788" i="50" s="1"/>
  <c r="BO1788" i="50"/>
  <c r="BP1787" i="50"/>
  <c r="BQ1787" i="50" s="1"/>
  <c r="BO1787" i="50"/>
  <c r="BP1786" i="50"/>
  <c r="BQ1786" i="50" s="1"/>
  <c r="BO1786" i="50"/>
  <c r="BP1785" i="50"/>
  <c r="BQ1785" i="50" s="1"/>
  <c r="BO1785" i="50"/>
  <c r="BP1784" i="50"/>
  <c r="BQ1784" i="50" s="1"/>
  <c r="BO1784" i="50"/>
  <c r="BP1783" i="50"/>
  <c r="BQ1783" i="50" s="1"/>
  <c r="BO1783" i="50"/>
  <c r="BP1782" i="50"/>
  <c r="BQ1782" i="50" s="1"/>
  <c r="BO1782" i="50"/>
  <c r="BP1781" i="50"/>
  <c r="BQ1781" i="50" s="1"/>
  <c r="BO1781" i="50"/>
  <c r="BP1780" i="50"/>
  <c r="BQ1780" i="50" s="1"/>
  <c r="BO1780" i="50"/>
  <c r="BP1779" i="50"/>
  <c r="BQ1779" i="50" s="1"/>
  <c r="BO1779" i="50"/>
  <c r="BP1778" i="50"/>
  <c r="BQ1778" i="50" s="1"/>
  <c r="BO1778" i="50"/>
  <c r="BP1777" i="50"/>
  <c r="BQ1777" i="50" s="1"/>
  <c r="BO1777" i="50"/>
  <c r="BP1776" i="50"/>
  <c r="BQ1776" i="50" s="1"/>
  <c r="BO1776" i="50"/>
  <c r="BP1775" i="50"/>
  <c r="BQ1775" i="50" s="1"/>
  <c r="BO1775" i="50"/>
  <c r="BP1774" i="50"/>
  <c r="BQ1774" i="50" s="1"/>
  <c r="BO1774" i="50"/>
  <c r="BP1773" i="50"/>
  <c r="BQ1773" i="50" s="1"/>
  <c r="BO1773" i="50"/>
  <c r="BP1772" i="50"/>
  <c r="BQ1772" i="50" s="1"/>
  <c r="BO1772" i="50"/>
  <c r="BP1771" i="50"/>
  <c r="BQ1771" i="50" s="1"/>
  <c r="BO1771" i="50"/>
  <c r="BP1770" i="50"/>
  <c r="BQ1770" i="50" s="1"/>
  <c r="BO1770" i="50"/>
  <c r="BP1769" i="50"/>
  <c r="BQ1769" i="50" s="1"/>
  <c r="BO1769" i="50"/>
  <c r="BP1768" i="50"/>
  <c r="BQ1768" i="50" s="1"/>
  <c r="BO1768" i="50"/>
  <c r="BP1767" i="50"/>
  <c r="BQ1767" i="50" s="1"/>
  <c r="BO1767" i="50"/>
  <c r="BP1766" i="50"/>
  <c r="BQ1766" i="50" s="1"/>
  <c r="BO1766" i="50"/>
  <c r="BP1765" i="50"/>
  <c r="BQ1765" i="50" s="1"/>
  <c r="BO1765" i="50"/>
  <c r="BP1764" i="50"/>
  <c r="BQ1764" i="50" s="1"/>
  <c r="BO1764" i="50"/>
  <c r="BP1763" i="50"/>
  <c r="BQ1763" i="50" s="1"/>
  <c r="BO1763" i="50"/>
  <c r="BP1762" i="50"/>
  <c r="BQ1762" i="50" s="1"/>
  <c r="BO1762" i="50"/>
  <c r="BP1761" i="50"/>
  <c r="BQ1761" i="50" s="1"/>
  <c r="BO1761" i="50"/>
  <c r="BP1760" i="50"/>
  <c r="BQ1760" i="50" s="1"/>
  <c r="BO1760" i="50"/>
  <c r="BP1759" i="50"/>
  <c r="BQ1759" i="50" s="1"/>
  <c r="BO1759" i="50"/>
  <c r="BP1758" i="50"/>
  <c r="BQ1758" i="50" s="1"/>
  <c r="BO1758" i="50"/>
  <c r="BP1757" i="50"/>
  <c r="BQ1757" i="50" s="1"/>
  <c r="BO1757" i="50"/>
  <c r="BP1756" i="50"/>
  <c r="BQ1756" i="50" s="1"/>
  <c r="BO1756" i="50"/>
  <c r="BP1755" i="50"/>
  <c r="BQ1755" i="50" s="1"/>
  <c r="BO1755" i="50"/>
  <c r="BP1754" i="50"/>
  <c r="BQ1754" i="50" s="1"/>
  <c r="BO1754" i="50"/>
  <c r="BP1753" i="50"/>
  <c r="BQ1753" i="50" s="1"/>
  <c r="BO1753" i="50"/>
  <c r="BP1752" i="50"/>
  <c r="BQ1752" i="50" s="1"/>
  <c r="BO1752" i="50"/>
  <c r="BP1751" i="50"/>
  <c r="BQ1751" i="50" s="1"/>
  <c r="BO1751" i="50"/>
  <c r="BP1750" i="50"/>
  <c r="BQ1750" i="50" s="1"/>
  <c r="BO1750" i="50"/>
  <c r="BP1749" i="50"/>
  <c r="BQ1749" i="50" s="1"/>
  <c r="BO1749" i="50"/>
  <c r="BP1748" i="50"/>
  <c r="BQ1748" i="50" s="1"/>
  <c r="BO1748" i="50"/>
  <c r="BP1747" i="50"/>
  <c r="BQ1747" i="50" s="1"/>
  <c r="BO1747" i="50"/>
  <c r="BP1746" i="50"/>
  <c r="BQ1746" i="50" s="1"/>
  <c r="BO1746" i="50"/>
  <c r="BP1745" i="50"/>
  <c r="BQ1745" i="50" s="1"/>
  <c r="BO1745" i="50"/>
  <c r="BP1744" i="50"/>
  <c r="BQ1744" i="50" s="1"/>
  <c r="BO1744" i="50"/>
  <c r="BP1743" i="50"/>
  <c r="BQ1743" i="50" s="1"/>
  <c r="BO1743" i="50"/>
  <c r="BP1742" i="50"/>
  <c r="BQ1742" i="50" s="1"/>
  <c r="BO1742" i="50"/>
  <c r="BP1741" i="50"/>
  <c r="BQ1741" i="50" s="1"/>
  <c r="BO1741" i="50"/>
  <c r="BP1740" i="50"/>
  <c r="BQ1740" i="50" s="1"/>
  <c r="BO1740" i="50"/>
  <c r="BP1739" i="50"/>
  <c r="BQ1739" i="50" s="1"/>
  <c r="BO1739" i="50"/>
  <c r="BP1738" i="50"/>
  <c r="BQ1738" i="50" s="1"/>
  <c r="BO1738" i="50"/>
  <c r="BP1737" i="50"/>
  <c r="BQ1737" i="50" s="1"/>
  <c r="BO1737" i="50"/>
  <c r="BP1736" i="50"/>
  <c r="BQ1736" i="50" s="1"/>
  <c r="BO1736" i="50"/>
  <c r="BP1735" i="50"/>
  <c r="BQ1735" i="50" s="1"/>
  <c r="BO1735" i="50"/>
  <c r="BP1734" i="50"/>
  <c r="BQ1734" i="50" s="1"/>
  <c r="BO1734" i="50"/>
  <c r="BP1733" i="50"/>
  <c r="BQ1733" i="50" s="1"/>
  <c r="BO1733" i="50"/>
  <c r="BP1732" i="50"/>
  <c r="BQ1732" i="50" s="1"/>
  <c r="BO1732" i="50"/>
  <c r="BP1731" i="50"/>
  <c r="BQ1731" i="50" s="1"/>
  <c r="BO1731" i="50"/>
  <c r="BP1730" i="50"/>
  <c r="BQ1730" i="50" s="1"/>
  <c r="BO1730" i="50"/>
  <c r="BP1729" i="50"/>
  <c r="BQ1729" i="50" s="1"/>
  <c r="BO1729" i="50"/>
  <c r="BP1728" i="50"/>
  <c r="BQ1728" i="50" s="1"/>
  <c r="BO1728" i="50"/>
  <c r="BP1727" i="50"/>
  <c r="BQ1727" i="50" s="1"/>
  <c r="BO1727" i="50"/>
  <c r="BP1726" i="50"/>
  <c r="BQ1726" i="50" s="1"/>
  <c r="BO1726" i="50"/>
  <c r="BP1725" i="50"/>
  <c r="BQ1725" i="50" s="1"/>
  <c r="BO1725" i="50"/>
  <c r="BP1724" i="50"/>
  <c r="BQ1724" i="50" s="1"/>
  <c r="BO1724" i="50"/>
  <c r="BP1723" i="50"/>
  <c r="BQ1723" i="50" s="1"/>
  <c r="BO1723" i="50"/>
  <c r="BP1722" i="50"/>
  <c r="BQ1722" i="50" s="1"/>
  <c r="BO1722" i="50"/>
  <c r="BP1721" i="50"/>
  <c r="BQ1721" i="50" s="1"/>
  <c r="BO1721" i="50"/>
  <c r="BP1720" i="50"/>
  <c r="BQ1720" i="50" s="1"/>
  <c r="BO1720" i="50"/>
  <c r="BP1719" i="50"/>
  <c r="BQ1719" i="50" s="1"/>
  <c r="BO1719" i="50"/>
  <c r="BP1718" i="50"/>
  <c r="BQ1718" i="50" s="1"/>
  <c r="BO1718" i="50"/>
  <c r="BP1717" i="50"/>
  <c r="BQ1717" i="50" s="1"/>
  <c r="BO1717" i="50"/>
  <c r="BP1716" i="50"/>
  <c r="BQ1716" i="50" s="1"/>
  <c r="BO1716" i="50"/>
  <c r="BP1715" i="50"/>
  <c r="BQ1715" i="50" s="1"/>
  <c r="BO1715" i="50"/>
  <c r="BP1714" i="50"/>
  <c r="BQ1714" i="50" s="1"/>
  <c r="BO1714" i="50"/>
  <c r="BQ1713" i="50"/>
  <c r="BP1713" i="50"/>
  <c r="BO1713" i="50"/>
  <c r="BP1712" i="50"/>
  <c r="BQ1712" i="50" s="1"/>
  <c r="BO1712" i="50"/>
  <c r="BP1711" i="50"/>
  <c r="BQ1711" i="50" s="1"/>
  <c r="BO1711" i="50"/>
  <c r="BP1710" i="50"/>
  <c r="BQ1710" i="50" s="1"/>
  <c r="BO1710" i="50"/>
  <c r="BP1709" i="50"/>
  <c r="BQ1709" i="50" s="1"/>
  <c r="BO1709" i="50"/>
  <c r="BP1708" i="50"/>
  <c r="BQ1708" i="50" s="1"/>
  <c r="BO1708" i="50"/>
  <c r="BP1707" i="50"/>
  <c r="BQ1707" i="50" s="1"/>
  <c r="BO1707" i="50"/>
  <c r="BP1706" i="50"/>
  <c r="BQ1706" i="50" s="1"/>
  <c r="BO1706" i="50"/>
  <c r="BP1705" i="50"/>
  <c r="BQ1705" i="50" s="1"/>
  <c r="BO1705" i="50"/>
  <c r="BP1704" i="50"/>
  <c r="BQ1704" i="50" s="1"/>
  <c r="BO1704" i="50"/>
  <c r="BP1703" i="50"/>
  <c r="BQ1703" i="50" s="1"/>
  <c r="BO1703" i="50"/>
  <c r="BP1702" i="50"/>
  <c r="BQ1702" i="50" s="1"/>
  <c r="BO1702" i="50"/>
  <c r="BP1701" i="50"/>
  <c r="BQ1701" i="50" s="1"/>
  <c r="BO1701" i="50"/>
  <c r="BP1700" i="50"/>
  <c r="BQ1700" i="50" s="1"/>
  <c r="BO1700" i="50"/>
  <c r="BP1699" i="50"/>
  <c r="BQ1699" i="50" s="1"/>
  <c r="BO1699" i="50"/>
  <c r="BP1698" i="50"/>
  <c r="BQ1698" i="50" s="1"/>
  <c r="BO1698" i="50"/>
  <c r="BP1697" i="50"/>
  <c r="BQ1697" i="50" s="1"/>
  <c r="BO1697" i="50"/>
  <c r="BP1696" i="50"/>
  <c r="BQ1696" i="50" s="1"/>
  <c r="BO1696" i="50"/>
  <c r="BP1695" i="50"/>
  <c r="BQ1695" i="50" s="1"/>
  <c r="BO1695" i="50"/>
  <c r="BP1694" i="50"/>
  <c r="BQ1694" i="50" s="1"/>
  <c r="BO1694" i="50"/>
  <c r="BP1693" i="50"/>
  <c r="BQ1693" i="50" s="1"/>
  <c r="BO1693" i="50"/>
  <c r="BP1692" i="50"/>
  <c r="BQ1692" i="50" s="1"/>
  <c r="BO1692" i="50"/>
  <c r="BP1691" i="50"/>
  <c r="BQ1691" i="50" s="1"/>
  <c r="BO1691" i="50"/>
  <c r="BP1690" i="50"/>
  <c r="BQ1690" i="50" s="1"/>
  <c r="BO1690" i="50"/>
  <c r="BP1689" i="50"/>
  <c r="BQ1689" i="50" s="1"/>
  <c r="BO1689" i="50"/>
  <c r="BP1688" i="50"/>
  <c r="BQ1688" i="50" s="1"/>
  <c r="BO1688" i="50"/>
  <c r="BP1687" i="50"/>
  <c r="BQ1687" i="50" s="1"/>
  <c r="BO1687" i="50"/>
  <c r="BP1686" i="50"/>
  <c r="BQ1686" i="50" s="1"/>
  <c r="BO1686" i="50"/>
  <c r="BP1685" i="50"/>
  <c r="BQ1685" i="50" s="1"/>
  <c r="BO1685" i="50"/>
  <c r="BP1684" i="50"/>
  <c r="BQ1684" i="50" s="1"/>
  <c r="BO1684" i="50"/>
  <c r="BP1683" i="50"/>
  <c r="BQ1683" i="50" s="1"/>
  <c r="BO1683" i="50"/>
  <c r="BP1682" i="50"/>
  <c r="BQ1682" i="50" s="1"/>
  <c r="BO1682" i="50"/>
  <c r="BP1681" i="50"/>
  <c r="BQ1681" i="50" s="1"/>
  <c r="BO1681" i="50"/>
  <c r="BP1680" i="50"/>
  <c r="BQ1680" i="50" s="1"/>
  <c r="BO1680" i="50"/>
  <c r="BP1679" i="50"/>
  <c r="BQ1679" i="50" s="1"/>
  <c r="BO1679" i="50"/>
  <c r="BP1678" i="50"/>
  <c r="BQ1678" i="50" s="1"/>
  <c r="BO1678" i="50"/>
  <c r="BP1677" i="50"/>
  <c r="BQ1677" i="50" s="1"/>
  <c r="BO1677" i="50"/>
  <c r="BP1676" i="50"/>
  <c r="BQ1676" i="50" s="1"/>
  <c r="BO1676" i="50"/>
  <c r="BP1675" i="50"/>
  <c r="BQ1675" i="50" s="1"/>
  <c r="BO1675" i="50"/>
  <c r="BP1674" i="50"/>
  <c r="BQ1674" i="50" s="1"/>
  <c r="BO1674" i="50"/>
  <c r="BP1673" i="50"/>
  <c r="BQ1673" i="50" s="1"/>
  <c r="BO1673" i="50"/>
  <c r="BP1672" i="50"/>
  <c r="BQ1672" i="50" s="1"/>
  <c r="BO1672" i="50"/>
  <c r="BP1671" i="50"/>
  <c r="BQ1671" i="50" s="1"/>
  <c r="BO1671" i="50"/>
  <c r="BP1670" i="50"/>
  <c r="BQ1670" i="50" s="1"/>
  <c r="BO1670" i="50"/>
  <c r="BP1669" i="50"/>
  <c r="BQ1669" i="50" s="1"/>
  <c r="BO1669" i="50"/>
  <c r="BP1668" i="50"/>
  <c r="BQ1668" i="50" s="1"/>
  <c r="BO1668" i="50"/>
  <c r="BP1667" i="50"/>
  <c r="BQ1667" i="50" s="1"/>
  <c r="BO1667" i="50"/>
  <c r="BP1666" i="50"/>
  <c r="BQ1666" i="50" s="1"/>
  <c r="BO1666" i="50"/>
  <c r="BP1665" i="50"/>
  <c r="BQ1665" i="50" s="1"/>
  <c r="BO1665" i="50"/>
  <c r="BP1664" i="50"/>
  <c r="BQ1664" i="50" s="1"/>
  <c r="BO1664" i="50"/>
  <c r="BP1663" i="50"/>
  <c r="BQ1663" i="50" s="1"/>
  <c r="BO1663" i="50"/>
  <c r="BP1662" i="50"/>
  <c r="BQ1662" i="50" s="1"/>
  <c r="BO1662" i="50"/>
  <c r="BP1661" i="50"/>
  <c r="BQ1661" i="50" s="1"/>
  <c r="BO1661" i="50"/>
  <c r="BP1660" i="50"/>
  <c r="BQ1660" i="50" s="1"/>
  <c r="BO1660" i="50"/>
  <c r="BP1659" i="50"/>
  <c r="BQ1659" i="50" s="1"/>
  <c r="BO1659" i="50"/>
  <c r="BP1658" i="50"/>
  <c r="BQ1658" i="50" s="1"/>
  <c r="BO1658" i="50"/>
  <c r="BP1657" i="50"/>
  <c r="BQ1657" i="50" s="1"/>
  <c r="BO1657" i="50"/>
  <c r="BP1656" i="50"/>
  <c r="BQ1656" i="50" s="1"/>
  <c r="BO1656" i="50"/>
  <c r="BP1655" i="50"/>
  <c r="BQ1655" i="50" s="1"/>
  <c r="BO1655" i="50"/>
  <c r="BP1654" i="50"/>
  <c r="BQ1654" i="50" s="1"/>
  <c r="BO1654" i="50"/>
  <c r="BP1653" i="50"/>
  <c r="BQ1653" i="50" s="1"/>
  <c r="BO1653" i="50"/>
  <c r="BP1652" i="50"/>
  <c r="BQ1652" i="50" s="1"/>
  <c r="BO1652" i="50"/>
  <c r="BP1651" i="50"/>
  <c r="BQ1651" i="50" s="1"/>
  <c r="BO1651" i="50"/>
  <c r="BP1650" i="50"/>
  <c r="BQ1650" i="50" s="1"/>
  <c r="BO1650" i="50"/>
  <c r="BP1649" i="50"/>
  <c r="BQ1649" i="50" s="1"/>
  <c r="BO1649" i="50"/>
  <c r="BP1648" i="50"/>
  <c r="BQ1648" i="50" s="1"/>
  <c r="BO1648" i="50"/>
  <c r="BP1647" i="50"/>
  <c r="BQ1647" i="50" s="1"/>
  <c r="BO1647" i="50"/>
  <c r="BP1646" i="50"/>
  <c r="BQ1646" i="50" s="1"/>
  <c r="BO1646" i="50"/>
  <c r="BP1645" i="50"/>
  <c r="BQ1645" i="50" s="1"/>
  <c r="BO1645" i="50"/>
  <c r="BP1644" i="50"/>
  <c r="BQ1644" i="50" s="1"/>
  <c r="BO1644" i="50"/>
  <c r="BP1643" i="50"/>
  <c r="BQ1643" i="50" s="1"/>
  <c r="BO1643" i="50"/>
  <c r="BP1642" i="50"/>
  <c r="BQ1642" i="50" s="1"/>
  <c r="BO1642" i="50"/>
  <c r="BP1641" i="50"/>
  <c r="BQ1641" i="50" s="1"/>
  <c r="BO1641" i="50"/>
  <c r="BP1640" i="50"/>
  <c r="BQ1640" i="50" s="1"/>
  <c r="BO1640" i="50"/>
  <c r="BP1639" i="50"/>
  <c r="BQ1639" i="50" s="1"/>
  <c r="BO1639" i="50"/>
  <c r="BP1638" i="50"/>
  <c r="BQ1638" i="50" s="1"/>
  <c r="BO1638" i="50"/>
  <c r="BP1637" i="50"/>
  <c r="BQ1637" i="50" s="1"/>
  <c r="BO1637" i="50"/>
  <c r="BP1636" i="50"/>
  <c r="BQ1636" i="50" s="1"/>
  <c r="BO1636" i="50"/>
  <c r="BP1635" i="50"/>
  <c r="BQ1635" i="50" s="1"/>
  <c r="BO1635" i="50"/>
  <c r="BP1634" i="50"/>
  <c r="BQ1634" i="50" s="1"/>
  <c r="BO1634" i="50"/>
  <c r="BP1633" i="50"/>
  <c r="BQ1633" i="50" s="1"/>
  <c r="BO1633" i="50"/>
  <c r="BP1632" i="50"/>
  <c r="BQ1632" i="50" s="1"/>
  <c r="BO1632" i="50"/>
  <c r="BP1631" i="50"/>
  <c r="BQ1631" i="50" s="1"/>
  <c r="BO1631" i="50"/>
  <c r="BP1630" i="50"/>
  <c r="BQ1630" i="50" s="1"/>
  <c r="BO1630" i="50"/>
  <c r="BP1629" i="50"/>
  <c r="BQ1629" i="50" s="1"/>
  <c r="BO1629" i="50"/>
  <c r="BP1628" i="50"/>
  <c r="BQ1628" i="50" s="1"/>
  <c r="BO1628" i="50"/>
  <c r="BP1627" i="50"/>
  <c r="BQ1627" i="50" s="1"/>
  <c r="BO1627" i="50"/>
  <c r="BP1626" i="50"/>
  <c r="BQ1626" i="50" s="1"/>
  <c r="BO1626" i="50"/>
  <c r="BP1625" i="50"/>
  <c r="BQ1625" i="50" s="1"/>
  <c r="BO1625" i="50"/>
  <c r="BP1624" i="50"/>
  <c r="BQ1624" i="50" s="1"/>
  <c r="BO1624" i="50"/>
  <c r="BP1623" i="50"/>
  <c r="BQ1623" i="50" s="1"/>
  <c r="BO1623" i="50"/>
  <c r="BP1622" i="50"/>
  <c r="BQ1622" i="50" s="1"/>
  <c r="BO1622" i="50"/>
  <c r="BP1621" i="50"/>
  <c r="BQ1621" i="50" s="1"/>
  <c r="BO1621" i="50"/>
  <c r="BP1620" i="50"/>
  <c r="BQ1620" i="50" s="1"/>
  <c r="BO1620" i="50"/>
  <c r="BP1619" i="50"/>
  <c r="BQ1619" i="50" s="1"/>
  <c r="BO1619" i="50"/>
  <c r="BP1618" i="50"/>
  <c r="BQ1618" i="50" s="1"/>
  <c r="BO1618" i="50"/>
  <c r="BP1617" i="50"/>
  <c r="BQ1617" i="50" s="1"/>
  <c r="BO1617" i="50"/>
  <c r="BP1616" i="50"/>
  <c r="BQ1616" i="50" s="1"/>
  <c r="BO1616" i="50"/>
  <c r="BP1615" i="50"/>
  <c r="BQ1615" i="50" s="1"/>
  <c r="BO1615" i="50"/>
  <c r="BP1614" i="50"/>
  <c r="BQ1614" i="50" s="1"/>
  <c r="BO1614" i="50"/>
  <c r="BP1613" i="50"/>
  <c r="BQ1613" i="50" s="1"/>
  <c r="BO1613" i="50"/>
  <c r="BP1612" i="50"/>
  <c r="BQ1612" i="50" s="1"/>
  <c r="BO1612" i="50"/>
  <c r="BP1611" i="50"/>
  <c r="BQ1611" i="50" s="1"/>
  <c r="BO1611" i="50"/>
  <c r="BP1610" i="50"/>
  <c r="BQ1610" i="50" s="1"/>
  <c r="BO1610" i="50"/>
  <c r="BP1609" i="50"/>
  <c r="BQ1609" i="50" s="1"/>
  <c r="BO1609" i="50"/>
  <c r="BP1608" i="50"/>
  <c r="BQ1608" i="50" s="1"/>
  <c r="BO1608" i="50"/>
  <c r="BP1607" i="50"/>
  <c r="BQ1607" i="50" s="1"/>
  <c r="BO1607" i="50"/>
  <c r="BP1606" i="50"/>
  <c r="BQ1606" i="50" s="1"/>
  <c r="BO1606" i="50"/>
  <c r="BP1605" i="50"/>
  <c r="BQ1605" i="50" s="1"/>
  <c r="BO1605" i="50"/>
  <c r="BP1604" i="50"/>
  <c r="BQ1604" i="50" s="1"/>
  <c r="BO1604" i="50"/>
  <c r="BP1603" i="50"/>
  <c r="BQ1603" i="50" s="1"/>
  <c r="BO1603" i="50"/>
  <c r="BP1602" i="50"/>
  <c r="BQ1602" i="50" s="1"/>
  <c r="BO1602" i="50"/>
  <c r="BP1601" i="50"/>
  <c r="BQ1601" i="50" s="1"/>
  <c r="BO1601" i="50"/>
  <c r="BP1600" i="50"/>
  <c r="BQ1600" i="50" s="1"/>
  <c r="BO1600" i="50"/>
  <c r="BP1599" i="50"/>
  <c r="BQ1599" i="50" s="1"/>
  <c r="BO1599" i="50"/>
  <c r="BP1598" i="50"/>
  <c r="BQ1598" i="50" s="1"/>
  <c r="BO1598" i="50"/>
  <c r="BP1597" i="50"/>
  <c r="BQ1597" i="50" s="1"/>
  <c r="BO1597" i="50"/>
  <c r="BP1596" i="50"/>
  <c r="BQ1596" i="50" s="1"/>
  <c r="BO1596" i="50"/>
  <c r="BP1595" i="50"/>
  <c r="BQ1595" i="50" s="1"/>
  <c r="BO1595" i="50"/>
  <c r="BP1594" i="50"/>
  <c r="BQ1594" i="50" s="1"/>
  <c r="BO1594" i="50"/>
  <c r="BP1593" i="50"/>
  <c r="BQ1593" i="50" s="1"/>
  <c r="BO1593" i="50"/>
  <c r="BP1592" i="50"/>
  <c r="BQ1592" i="50" s="1"/>
  <c r="BO1592" i="50"/>
  <c r="BP1591" i="50"/>
  <c r="BQ1591" i="50" s="1"/>
  <c r="BO1591" i="50"/>
  <c r="BP1590" i="50"/>
  <c r="BQ1590" i="50" s="1"/>
  <c r="BO1590" i="50"/>
  <c r="BP1589" i="50"/>
  <c r="BQ1589" i="50" s="1"/>
  <c r="BO1589" i="50"/>
  <c r="BP1588" i="50"/>
  <c r="BQ1588" i="50" s="1"/>
  <c r="BO1588" i="50"/>
  <c r="BP1587" i="50"/>
  <c r="BQ1587" i="50" s="1"/>
  <c r="BO1587" i="50"/>
  <c r="BP1586" i="50"/>
  <c r="BQ1586" i="50" s="1"/>
  <c r="BO1586" i="50"/>
  <c r="BP1585" i="50"/>
  <c r="BQ1585" i="50" s="1"/>
  <c r="BO1585" i="50"/>
  <c r="BP1584" i="50"/>
  <c r="BQ1584" i="50" s="1"/>
  <c r="BO1584" i="50"/>
  <c r="BP1583" i="50"/>
  <c r="BQ1583" i="50" s="1"/>
  <c r="BO1583" i="50"/>
  <c r="BP1582" i="50"/>
  <c r="BQ1582" i="50" s="1"/>
  <c r="BO1582" i="50"/>
  <c r="BP1581" i="50"/>
  <c r="BQ1581" i="50" s="1"/>
  <c r="BO1581" i="50"/>
  <c r="BP1580" i="50"/>
  <c r="BQ1580" i="50" s="1"/>
  <c r="BO1580" i="50"/>
  <c r="BP1579" i="50"/>
  <c r="BQ1579" i="50" s="1"/>
  <c r="BO1579" i="50"/>
  <c r="BP1578" i="50"/>
  <c r="BQ1578" i="50" s="1"/>
  <c r="BO1578" i="50"/>
  <c r="BP1577" i="50"/>
  <c r="BQ1577" i="50" s="1"/>
  <c r="BO1577" i="50"/>
  <c r="BP1576" i="50"/>
  <c r="BQ1576" i="50" s="1"/>
  <c r="BO1576" i="50"/>
  <c r="BP1575" i="50"/>
  <c r="BQ1575" i="50" s="1"/>
  <c r="BO1575" i="50"/>
  <c r="BP1574" i="50"/>
  <c r="BQ1574" i="50" s="1"/>
  <c r="BO1574" i="50"/>
  <c r="BP1573" i="50"/>
  <c r="BQ1573" i="50" s="1"/>
  <c r="BO1573" i="50"/>
  <c r="BP1572" i="50"/>
  <c r="BQ1572" i="50" s="1"/>
  <c r="BO1572" i="50"/>
  <c r="BP1571" i="50"/>
  <c r="BQ1571" i="50" s="1"/>
  <c r="BO1571" i="50"/>
  <c r="BP1570" i="50"/>
  <c r="BQ1570" i="50" s="1"/>
  <c r="BO1570" i="50"/>
  <c r="BP1569" i="50"/>
  <c r="BQ1569" i="50" s="1"/>
  <c r="BO1569" i="50"/>
  <c r="BP1568" i="50"/>
  <c r="BQ1568" i="50" s="1"/>
  <c r="BO1568" i="50"/>
  <c r="BP1567" i="50"/>
  <c r="BQ1567" i="50" s="1"/>
  <c r="BO1567" i="50"/>
  <c r="BP1566" i="50"/>
  <c r="BQ1566" i="50" s="1"/>
  <c r="BO1566" i="50"/>
  <c r="BP1565" i="50"/>
  <c r="BQ1565" i="50" s="1"/>
  <c r="BO1565" i="50"/>
  <c r="BP1564" i="50"/>
  <c r="BQ1564" i="50" s="1"/>
  <c r="BO1564" i="50"/>
  <c r="BP1563" i="50"/>
  <c r="BQ1563" i="50" s="1"/>
  <c r="BO1563" i="50"/>
  <c r="BP1562" i="50"/>
  <c r="BQ1562" i="50" s="1"/>
  <c r="BO1562" i="50"/>
  <c r="BP1561" i="50"/>
  <c r="BQ1561" i="50" s="1"/>
  <c r="BO1561" i="50"/>
  <c r="BP1560" i="50"/>
  <c r="BQ1560" i="50" s="1"/>
  <c r="BO1560" i="50"/>
  <c r="BP1559" i="50"/>
  <c r="BQ1559" i="50" s="1"/>
  <c r="BO1559" i="50"/>
  <c r="BP1558" i="50"/>
  <c r="BQ1558" i="50" s="1"/>
  <c r="BO1558" i="50"/>
  <c r="BQ1557" i="50"/>
  <c r="BP1557" i="50"/>
  <c r="BO1557" i="50"/>
  <c r="BP1556" i="50"/>
  <c r="BQ1556" i="50" s="1"/>
  <c r="BO1556" i="50"/>
  <c r="BP1555" i="50"/>
  <c r="BQ1555" i="50" s="1"/>
  <c r="BO1555" i="50"/>
  <c r="BP1554" i="50"/>
  <c r="BQ1554" i="50" s="1"/>
  <c r="BO1554" i="50"/>
  <c r="BP1553" i="50"/>
  <c r="BQ1553" i="50" s="1"/>
  <c r="BO1553" i="50"/>
  <c r="BP1552" i="50"/>
  <c r="BQ1552" i="50" s="1"/>
  <c r="BO1552" i="50"/>
  <c r="BP1551" i="50"/>
  <c r="BQ1551" i="50" s="1"/>
  <c r="BO1551" i="50"/>
  <c r="BP1550" i="50"/>
  <c r="BQ1550" i="50" s="1"/>
  <c r="BO1550" i="50"/>
  <c r="BP1549" i="50"/>
  <c r="BQ1549" i="50" s="1"/>
  <c r="BO1549" i="50"/>
  <c r="BP1548" i="50"/>
  <c r="BQ1548" i="50" s="1"/>
  <c r="BO1548" i="50"/>
  <c r="BP1547" i="50"/>
  <c r="BQ1547" i="50" s="1"/>
  <c r="BO1547" i="50"/>
  <c r="BP1546" i="50"/>
  <c r="BQ1546" i="50" s="1"/>
  <c r="BO1546" i="50"/>
  <c r="BP1545" i="50"/>
  <c r="BQ1545" i="50" s="1"/>
  <c r="BO1545" i="50"/>
  <c r="BP1544" i="50"/>
  <c r="BQ1544" i="50" s="1"/>
  <c r="BO1544" i="50"/>
  <c r="BP1543" i="50"/>
  <c r="BQ1543" i="50" s="1"/>
  <c r="BO1543" i="50"/>
  <c r="BP1542" i="50"/>
  <c r="BQ1542" i="50" s="1"/>
  <c r="BO1542" i="50"/>
  <c r="BP1541" i="50"/>
  <c r="BQ1541" i="50" s="1"/>
  <c r="BO1541" i="50"/>
  <c r="BP1540" i="50"/>
  <c r="BQ1540" i="50" s="1"/>
  <c r="BO1540" i="50"/>
  <c r="BP1539" i="50"/>
  <c r="BQ1539" i="50" s="1"/>
  <c r="BO1539" i="50"/>
  <c r="BP1538" i="50"/>
  <c r="BQ1538" i="50" s="1"/>
  <c r="BO1538" i="50"/>
  <c r="BP1537" i="50"/>
  <c r="BQ1537" i="50" s="1"/>
  <c r="BO1537" i="50"/>
  <c r="BP1536" i="50"/>
  <c r="BQ1536" i="50" s="1"/>
  <c r="BO1536" i="50"/>
  <c r="BP1535" i="50"/>
  <c r="BQ1535" i="50" s="1"/>
  <c r="BO1535" i="50"/>
  <c r="BP1534" i="50"/>
  <c r="BQ1534" i="50" s="1"/>
  <c r="BO1534" i="50"/>
  <c r="BP1533" i="50"/>
  <c r="BQ1533" i="50" s="1"/>
  <c r="BO1533" i="50"/>
  <c r="BP1532" i="50"/>
  <c r="BQ1532" i="50" s="1"/>
  <c r="BO1532" i="50"/>
  <c r="BP1531" i="50"/>
  <c r="BQ1531" i="50" s="1"/>
  <c r="BO1531" i="50"/>
  <c r="BP1530" i="50"/>
  <c r="BQ1530" i="50" s="1"/>
  <c r="BO1530" i="50"/>
  <c r="BP1529" i="50"/>
  <c r="BQ1529" i="50" s="1"/>
  <c r="BO1529" i="50"/>
  <c r="BP1528" i="50"/>
  <c r="BQ1528" i="50" s="1"/>
  <c r="BO1528" i="50"/>
  <c r="BP1527" i="50"/>
  <c r="BQ1527" i="50" s="1"/>
  <c r="BO1527" i="50"/>
  <c r="BP1526" i="50"/>
  <c r="BQ1526" i="50" s="1"/>
  <c r="BO1526" i="50"/>
  <c r="BP1525" i="50"/>
  <c r="BQ1525" i="50" s="1"/>
  <c r="BO1525" i="50"/>
  <c r="BP1524" i="50"/>
  <c r="BQ1524" i="50" s="1"/>
  <c r="BO1524" i="50"/>
  <c r="BP1523" i="50"/>
  <c r="BQ1523" i="50" s="1"/>
  <c r="BO1523" i="50"/>
  <c r="BP1522" i="50"/>
  <c r="BQ1522" i="50" s="1"/>
  <c r="BO1522" i="50"/>
  <c r="BP1521" i="50"/>
  <c r="BQ1521" i="50" s="1"/>
  <c r="BO1521" i="50"/>
  <c r="BP1520" i="50"/>
  <c r="BQ1520" i="50" s="1"/>
  <c r="BO1520" i="50"/>
  <c r="BP1519" i="50"/>
  <c r="BQ1519" i="50" s="1"/>
  <c r="BO1519" i="50"/>
  <c r="BP1518" i="50"/>
  <c r="BQ1518" i="50" s="1"/>
  <c r="BO1518" i="50"/>
  <c r="BP1517" i="50"/>
  <c r="BQ1517" i="50" s="1"/>
  <c r="BO1517" i="50"/>
  <c r="BP1516" i="50"/>
  <c r="BQ1516" i="50" s="1"/>
  <c r="BO1516" i="50"/>
  <c r="BP1515" i="50"/>
  <c r="BQ1515" i="50" s="1"/>
  <c r="BO1515" i="50"/>
  <c r="BP1514" i="50"/>
  <c r="BQ1514" i="50" s="1"/>
  <c r="BO1514" i="50"/>
  <c r="BP1513" i="50"/>
  <c r="BQ1513" i="50" s="1"/>
  <c r="BO1513" i="50"/>
  <c r="BP1512" i="50"/>
  <c r="BQ1512" i="50" s="1"/>
  <c r="BO1512" i="50"/>
  <c r="BP1511" i="50"/>
  <c r="BQ1511" i="50" s="1"/>
  <c r="BO1511" i="50"/>
  <c r="BP1510" i="50"/>
  <c r="BQ1510" i="50" s="1"/>
  <c r="BO1510" i="50"/>
  <c r="BP1509" i="50"/>
  <c r="BQ1509" i="50" s="1"/>
  <c r="BO1509" i="50"/>
  <c r="BP1508" i="50"/>
  <c r="BQ1508" i="50" s="1"/>
  <c r="BO1508" i="50"/>
  <c r="BP1507" i="50"/>
  <c r="BQ1507" i="50" s="1"/>
  <c r="BO1507" i="50"/>
  <c r="BP1506" i="50"/>
  <c r="BQ1506" i="50" s="1"/>
  <c r="BO1506" i="50"/>
  <c r="BP1505" i="50"/>
  <c r="BQ1505" i="50" s="1"/>
  <c r="BO1505" i="50"/>
  <c r="BP1504" i="50"/>
  <c r="BQ1504" i="50" s="1"/>
  <c r="BO1504" i="50"/>
  <c r="BP1503" i="50"/>
  <c r="BQ1503" i="50" s="1"/>
  <c r="BO1503" i="50"/>
  <c r="BP1502" i="50"/>
  <c r="BQ1502" i="50" s="1"/>
  <c r="BO1502" i="50"/>
  <c r="BP1501" i="50"/>
  <c r="BQ1501" i="50" s="1"/>
  <c r="BO1501" i="50"/>
  <c r="BP1500" i="50"/>
  <c r="BQ1500" i="50" s="1"/>
  <c r="BO1500" i="50"/>
  <c r="BP1499" i="50"/>
  <c r="BQ1499" i="50" s="1"/>
  <c r="BO1499" i="50"/>
  <c r="BP1498" i="50"/>
  <c r="BQ1498" i="50" s="1"/>
  <c r="BO1498" i="50"/>
  <c r="BP1497" i="50"/>
  <c r="BQ1497" i="50" s="1"/>
  <c r="BO1497" i="50"/>
  <c r="BP1496" i="50"/>
  <c r="BQ1496" i="50" s="1"/>
  <c r="BO1496" i="50"/>
  <c r="BP1495" i="50"/>
  <c r="BQ1495" i="50" s="1"/>
  <c r="BO1495" i="50"/>
  <c r="BP1494" i="50"/>
  <c r="BQ1494" i="50" s="1"/>
  <c r="BO1494" i="50"/>
  <c r="BP1493" i="50"/>
  <c r="BQ1493" i="50" s="1"/>
  <c r="BO1493" i="50"/>
  <c r="BP1492" i="50"/>
  <c r="BQ1492" i="50" s="1"/>
  <c r="BO1492" i="50"/>
  <c r="BP1491" i="50"/>
  <c r="BQ1491" i="50" s="1"/>
  <c r="BO1491" i="50"/>
  <c r="BP1490" i="50"/>
  <c r="BQ1490" i="50" s="1"/>
  <c r="BO1490" i="50"/>
  <c r="BP1489" i="50"/>
  <c r="BQ1489" i="50" s="1"/>
  <c r="BO1489" i="50"/>
  <c r="BP1488" i="50"/>
  <c r="BQ1488" i="50" s="1"/>
  <c r="BO1488" i="50"/>
  <c r="BP1487" i="50"/>
  <c r="BQ1487" i="50" s="1"/>
  <c r="BO1487" i="50"/>
  <c r="BP1486" i="50"/>
  <c r="BQ1486" i="50" s="1"/>
  <c r="BO1486" i="50"/>
  <c r="BP1485" i="50"/>
  <c r="BQ1485" i="50" s="1"/>
  <c r="BO1485" i="50"/>
  <c r="BP1484" i="50"/>
  <c r="BQ1484" i="50" s="1"/>
  <c r="BO1484" i="50"/>
  <c r="BP1483" i="50"/>
  <c r="BQ1483" i="50" s="1"/>
  <c r="BO1483" i="50"/>
  <c r="BP1482" i="50"/>
  <c r="BQ1482" i="50" s="1"/>
  <c r="BO1482" i="50"/>
  <c r="BP1481" i="50"/>
  <c r="BQ1481" i="50" s="1"/>
  <c r="BO1481" i="50"/>
  <c r="BP1480" i="50"/>
  <c r="BQ1480" i="50" s="1"/>
  <c r="BO1480" i="50"/>
  <c r="BP1479" i="50"/>
  <c r="BQ1479" i="50" s="1"/>
  <c r="BO1479" i="50"/>
  <c r="BP1478" i="50"/>
  <c r="BQ1478" i="50" s="1"/>
  <c r="BO1478" i="50"/>
  <c r="BP1477" i="50"/>
  <c r="BQ1477" i="50" s="1"/>
  <c r="BO1477" i="50"/>
  <c r="BP1476" i="50"/>
  <c r="BQ1476" i="50" s="1"/>
  <c r="BO1476" i="50"/>
  <c r="BP1475" i="50"/>
  <c r="BQ1475" i="50" s="1"/>
  <c r="BO1475" i="50"/>
  <c r="BP1474" i="50"/>
  <c r="BQ1474" i="50" s="1"/>
  <c r="BO1474" i="50"/>
  <c r="BP1473" i="50"/>
  <c r="BQ1473" i="50" s="1"/>
  <c r="BO1473" i="50"/>
  <c r="BP1472" i="50"/>
  <c r="BQ1472" i="50" s="1"/>
  <c r="BO1472" i="50"/>
  <c r="BP1471" i="50"/>
  <c r="BQ1471" i="50" s="1"/>
  <c r="BO1471" i="50"/>
  <c r="BP1470" i="50"/>
  <c r="BQ1470" i="50" s="1"/>
  <c r="BO1470" i="50"/>
  <c r="BP1469" i="50"/>
  <c r="BQ1469" i="50" s="1"/>
  <c r="BO1469" i="50"/>
  <c r="BP1468" i="50"/>
  <c r="BQ1468" i="50" s="1"/>
  <c r="BO1468" i="50"/>
  <c r="BP1467" i="50"/>
  <c r="BQ1467" i="50" s="1"/>
  <c r="BO1467" i="50"/>
  <c r="BP1466" i="50"/>
  <c r="BQ1466" i="50" s="1"/>
  <c r="BO1466" i="50"/>
  <c r="BP1465" i="50"/>
  <c r="BQ1465" i="50" s="1"/>
  <c r="BO1465" i="50"/>
  <c r="BP1464" i="50"/>
  <c r="BQ1464" i="50" s="1"/>
  <c r="BO1464" i="50"/>
  <c r="BP1463" i="50"/>
  <c r="BQ1463" i="50" s="1"/>
  <c r="BO1463" i="50"/>
  <c r="BP1462" i="50"/>
  <c r="BQ1462" i="50" s="1"/>
  <c r="BO1462" i="50"/>
  <c r="BP1461" i="50"/>
  <c r="BQ1461" i="50" s="1"/>
  <c r="BO1461" i="50"/>
  <c r="BP1460" i="50"/>
  <c r="BQ1460" i="50" s="1"/>
  <c r="BO1460" i="50"/>
  <c r="BP1459" i="50"/>
  <c r="BQ1459" i="50" s="1"/>
  <c r="BO1459" i="50"/>
  <c r="BP1458" i="50"/>
  <c r="BQ1458" i="50" s="1"/>
  <c r="BO1458" i="50"/>
  <c r="BP1457" i="50"/>
  <c r="BQ1457" i="50" s="1"/>
  <c r="BO1457" i="50"/>
  <c r="BP1456" i="50"/>
  <c r="BQ1456" i="50" s="1"/>
  <c r="BO1456" i="50"/>
  <c r="BP1455" i="50"/>
  <c r="BQ1455" i="50" s="1"/>
  <c r="BO1455" i="50"/>
  <c r="BP1454" i="50"/>
  <c r="BQ1454" i="50" s="1"/>
  <c r="BO1454" i="50"/>
  <c r="BP1453" i="50"/>
  <c r="BQ1453" i="50" s="1"/>
  <c r="BO1453" i="50"/>
  <c r="BP1452" i="50"/>
  <c r="BQ1452" i="50" s="1"/>
  <c r="BO1452" i="50"/>
  <c r="BP1451" i="50"/>
  <c r="BQ1451" i="50" s="1"/>
  <c r="BO1451" i="50"/>
  <c r="BP1450" i="50"/>
  <c r="BQ1450" i="50" s="1"/>
  <c r="BO1450" i="50"/>
  <c r="BP1449" i="50"/>
  <c r="BQ1449" i="50" s="1"/>
  <c r="BO1449" i="50"/>
  <c r="BP1448" i="50"/>
  <c r="BQ1448" i="50" s="1"/>
  <c r="BO1448" i="50"/>
  <c r="BP1447" i="50"/>
  <c r="BQ1447" i="50" s="1"/>
  <c r="BO1447" i="50"/>
  <c r="BP1446" i="50"/>
  <c r="BQ1446" i="50" s="1"/>
  <c r="BO1446" i="50"/>
  <c r="BP1445" i="50"/>
  <c r="BQ1445" i="50" s="1"/>
  <c r="BO1445" i="50"/>
  <c r="BP1444" i="50"/>
  <c r="BQ1444" i="50" s="1"/>
  <c r="BO1444" i="50"/>
  <c r="BP1443" i="50"/>
  <c r="BQ1443" i="50" s="1"/>
  <c r="BO1443" i="50"/>
  <c r="BP1442" i="50"/>
  <c r="BQ1442" i="50" s="1"/>
  <c r="BO1442" i="50"/>
  <c r="BP1441" i="50"/>
  <c r="BQ1441" i="50" s="1"/>
  <c r="BO1441" i="50"/>
  <c r="BP1440" i="50"/>
  <c r="BQ1440" i="50" s="1"/>
  <c r="BO1440" i="50"/>
  <c r="BP1439" i="50"/>
  <c r="BQ1439" i="50" s="1"/>
  <c r="BO1439" i="50"/>
  <c r="BP1438" i="50"/>
  <c r="BQ1438" i="50" s="1"/>
  <c r="BO1438" i="50"/>
  <c r="BP1437" i="50"/>
  <c r="BQ1437" i="50" s="1"/>
  <c r="BO1437" i="50"/>
  <c r="BP1436" i="50"/>
  <c r="BQ1436" i="50" s="1"/>
  <c r="BO1436" i="50"/>
  <c r="BP1435" i="50"/>
  <c r="BQ1435" i="50" s="1"/>
  <c r="BO1435" i="50"/>
  <c r="BP1434" i="50"/>
  <c r="BQ1434" i="50" s="1"/>
  <c r="BO1434" i="50"/>
  <c r="BP1433" i="50"/>
  <c r="BQ1433" i="50" s="1"/>
  <c r="BO1433" i="50"/>
  <c r="BP1432" i="50"/>
  <c r="BQ1432" i="50" s="1"/>
  <c r="BO1432" i="50"/>
  <c r="BP1431" i="50"/>
  <c r="BQ1431" i="50" s="1"/>
  <c r="BO1431" i="50"/>
  <c r="BP1430" i="50"/>
  <c r="BQ1430" i="50" s="1"/>
  <c r="BO1430" i="50"/>
  <c r="BP1429" i="50"/>
  <c r="BQ1429" i="50" s="1"/>
  <c r="BO1429" i="50"/>
  <c r="BP1428" i="50"/>
  <c r="BQ1428" i="50" s="1"/>
  <c r="BO1428" i="50"/>
  <c r="BP1427" i="50"/>
  <c r="BQ1427" i="50" s="1"/>
  <c r="BO1427" i="50"/>
  <c r="BP1426" i="50"/>
  <c r="BQ1426" i="50" s="1"/>
  <c r="BO1426" i="50"/>
  <c r="BP1425" i="50"/>
  <c r="BQ1425" i="50" s="1"/>
  <c r="BO1425" i="50"/>
  <c r="BP1424" i="50"/>
  <c r="BQ1424" i="50" s="1"/>
  <c r="BO1424" i="50"/>
  <c r="BP1423" i="50"/>
  <c r="BQ1423" i="50" s="1"/>
  <c r="BO1423" i="50"/>
  <c r="BP1422" i="50"/>
  <c r="BQ1422" i="50" s="1"/>
  <c r="BO1422" i="50"/>
  <c r="BP1421" i="50"/>
  <c r="BQ1421" i="50" s="1"/>
  <c r="BO1421" i="50"/>
  <c r="BP1420" i="50"/>
  <c r="BQ1420" i="50" s="1"/>
  <c r="BO1420" i="50"/>
  <c r="BP1419" i="50"/>
  <c r="BQ1419" i="50" s="1"/>
  <c r="BO1419" i="50"/>
  <c r="BP1418" i="50"/>
  <c r="BQ1418" i="50" s="1"/>
  <c r="BO1418" i="50"/>
  <c r="BP1417" i="50"/>
  <c r="BQ1417" i="50" s="1"/>
  <c r="BO1417" i="50"/>
  <c r="BP1416" i="50"/>
  <c r="BQ1416" i="50" s="1"/>
  <c r="BO1416" i="50"/>
  <c r="BP1415" i="50"/>
  <c r="BQ1415" i="50" s="1"/>
  <c r="BO1415" i="50"/>
  <c r="BP1414" i="50"/>
  <c r="BQ1414" i="50" s="1"/>
  <c r="BO1414" i="50"/>
  <c r="BP1413" i="50"/>
  <c r="BQ1413" i="50" s="1"/>
  <c r="BO1413" i="50"/>
  <c r="BP1412" i="50"/>
  <c r="BQ1412" i="50" s="1"/>
  <c r="BO1412" i="50"/>
  <c r="BP1411" i="50"/>
  <c r="BQ1411" i="50" s="1"/>
  <c r="BO1411" i="50"/>
  <c r="BP1410" i="50"/>
  <c r="BQ1410" i="50" s="1"/>
  <c r="BO1410" i="50"/>
  <c r="BP1409" i="50"/>
  <c r="BQ1409" i="50" s="1"/>
  <c r="BO1409" i="50"/>
  <c r="BP1408" i="50"/>
  <c r="BQ1408" i="50" s="1"/>
  <c r="BO1408" i="50"/>
  <c r="BP1407" i="50"/>
  <c r="BQ1407" i="50" s="1"/>
  <c r="BO1407" i="50"/>
  <c r="BP1406" i="50"/>
  <c r="BQ1406" i="50" s="1"/>
  <c r="BO1406" i="50"/>
  <c r="BP1405" i="50"/>
  <c r="BQ1405" i="50" s="1"/>
  <c r="BO1405" i="50"/>
  <c r="BP1404" i="50"/>
  <c r="BQ1404" i="50" s="1"/>
  <c r="BO1404" i="50"/>
  <c r="BP1403" i="50"/>
  <c r="BQ1403" i="50" s="1"/>
  <c r="BO1403" i="50"/>
  <c r="BP1402" i="50"/>
  <c r="BQ1402" i="50" s="1"/>
  <c r="BO1402" i="50"/>
  <c r="BP1401" i="50"/>
  <c r="BQ1401" i="50" s="1"/>
  <c r="BO1401" i="50"/>
  <c r="BP1400" i="50"/>
  <c r="BQ1400" i="50" s="1"/>
  <c r="BO1400" i="50"/>
  <c r="BP1399" i="50"/>
  <c r="BQ1399" i="50" s="1"/>
  <c r="BO1399" i="50"/>
  <c r="BP1398" i="50"/>
  <c r="BQ1398" i="50" s="1"/>
  <c r="BO1398" i="50"/>
  <c r="BP1397" i="50"/>
  <c r="BQ1397" i="50" s="1"/>
  <c r="BO1397" i="50"/>
  <c r="BP1396" i="50"/>
  <c r="BQ1396" i="50" s="1"/>
  <c r="BO1396" i="50"/>
  <c r="BP1395" i="50"/>
  <c r="BQ1395" i="50" s="1"/>
  <c r="BO1395" i="50"/>
  <c r="BP1394" i="50"/>
  <c r="BQ1394" i="50" s="1"/>
  <c r="BO1394" i="50"/>
  <c r="BQ1393" i="50"/>
  <c r="BP1393" i="50"/>
  <c r="BO1393" i="50"/>
  <c r="BP1392" i="50"/>
  <c r="BQ1392" i="50" s="1"/>
  <c r="BO1392" i="50"/>
  <c r="BP1391" i="50"/>
  <c r="BQ1391" i="50" s="1"/>
  <c r="BO1391" i="50"/>
  <c r="BP1390" i="50"/>
  <c r="BQ1390" i="50" s="1"/>
  <c r="BO1390" i="50"/>
  <c r="BP1389" i="50"/>
  <c r="BQ1389" i="50" s="1"/>
  <c r="BO1389" i="50"/>
  <c r="BP1388" i="50"/>
  <c r="BQ1388" i="50" s="1"/>
  <c r="BO1388" i="50"/>
  <c r="BP1387" i="50"/>
  <c r="BQ1387" i="50" s="1"/>
  <c r="BO1387" i="50"/>
  <c r="BP1386" i="50"/>
  <c r="BQ1386" i="50" s="1"/>
  <c r="BO1386" i="50"/>
  <c r="BP1385" i="50"/>
  <c r="BQ1385" i="50" s="1"/>
  <c r="BO1385" i="50"/>
  <c r="BP1384" i="50"/>
  <c r="BQ1384" i="50" s="1"/>
  <c r="BO1384" i="50"/>
  <c r="BP1383" i="50"/>
  <c r="BQ1383" i="50" s="1"/>
  <c r="BO1383" i="50"/>
  <c r="BP1382" i="50"/>
  <c r="BQ1382" i="50" s="1"/>
  <c r="BO1382" i="50"/>
  <c r="BP1381" i="50"/>
  <c r="BQ1381" i="50" s="1"/>
  <c r="BO1381" i="50"/>
  <c r="BP1380" i="50"/>
  <c r="BQ1380" i="50" s="1"/>
  <c r="BO1380" i="50"/>
  <c r="BP1379" i="50"/>
  <c r="BQ1379" i="50" s="1"/>
  <c r="BO1379" i="50"/>
  <c r="BP1378" i="50"/>
  <c r="BQ1378" i="50" s="1"/>
  <c r="BO1378" i="50"/>
  <c r="BP1377" i="50"/>
  <c r="BQ1377" i="50" s="1"/>
  <c r="BO1377" i="50"/>
  <c r="BP1376" i="50"/>
  <c r="BQ1376" i="50" s="1"/>
  <c r="BO1376" i="50"/>
  <c r="BP1375" i="50"/>
  <c r="BQ1375" i="50" s="1"/>
  <c r="BO1375" i="50"/>
  <c r="BP1374" i="50"/>
  <c r="BQ1374" i="50" s="1"/>
  <c r="BO1374" i="50"/>
  <c r="BP1373" i="50"/>
  <c r="BQ1373" i="50" s="1"/>
  <c r="BO1373" i="50"/>
  <c r="BP1372" i="50"/>
  <c r="BQ1372" i="50" s="1"/>
  <c r="BO1372" i="50"/>
  <c r="BP1371" i="50"/>
  <c r="BQ1371" i="50" s="1"/>
  <c r="BO1371" i="50"/>
  <c r="BP1370" i="50"/>
  <c r="BQ1370" i="50" s="1"/>
  <c r="BO1370" i="50"/>
  <c r="BP1369" i="50"/>
  <c r="BQ1369" i="50" s="1"/>
  <c r="BO1369" i="50"/>
  <c r="BP1368" i="50"/>
  <c r="BQ1368" i="50" s="1"/>
  <c r="BO1368" i="50"/>
  <c r="BP1367" i="50"/>
  <c r="BQ1367" i="50" s="1"/>
  <c r="BO1367" i="50"/>
  <c r="BP1366" i="50"/>
  <c r="BQ1366" i="50" s="1"/>
  <c r="BO1366" i="50"/>
  <c r="BP1365" i="50"/>
  <c r="BQ1365" i="50" s="1"/>
  <c r="BO1365" i="50"/>
  <c r="BP1364" i="50"/>
  <c r="BQ1364" i="50" s="1"/>
  <c r="BO1364" i="50"/>
  <c r="BP1363" i="50"/>
  <c r="BQ1363" i="50" s="1"/>
  <c r="BO1363" i="50"/>
  <c r="BP1362" i="50"/>
  <c r="BQ1362" i="50" s="1"/>
  <c r="BO1362" i="50"/>
  <c r="BP1361" i="50"/>
  <c r="BQ1361" i="50" s="1"/>
  <c r="BO1361" i="50"/>
  <c r="BP1360" i="50"/>
  <c r="BQ1360" i="50" s="1"/>
  <c r="BO1360" i="50"/>
  <c r="BP1359" i="50"/>
  <c r="BQ1359" i="50" s="1"/>
  <c r="BO1359" i="50"/>
  <c r="BP1358" i="50"/>
  <c r="BQ1358" i="50" s="1"/>
  <c r="BO1358" i="50"/>
  <c r="BP1357" i="50"/>
  <c r="BQ1357" i="50" s="1"/>
  <c r="BO1357" i="50"/>
  <c r="BP1356" i="50"/>
  <c r="BQ1356" i="50" s="1"/>
  <c r="BO1356" i="50"/>
  <c r="BP1355" i="50"/>
  <c r="BQ1355" i="50" s="1"/>
  <c r="BO1355" i="50"/>
  <c r="BP1354" i="50"/>
  <c r="BQ1354" i="50" s="1"/>
  <c r="BO1354" i="50"/>
  <c r="BP1353" i="50"/>
  <c r="BQ1353" i="50" s="1"/>
  <c r="BO1353" i="50"/>
  <c r="BP1352" i="50"/>
  <c r="BQ1352" i="50" s="1"/>
  <c r="BO1352" i="50"/>
  <c r="BP1351" i="50"/>
  <c r="BQ1351" i="50" s="1"/>
  <c r="BO1351" i="50"/>
  <c r="BP1350" i="50"/>
  <c r="BQ1350" i="50" s="1"/>
  <c r="BO1350" i="50"/>
  <c r="BP1349" i="50"/>
  <c r="BQ1349" i="50" s="1"/>
  <c r="BO1349" i="50"/>
  <c r="BP1348" i="50"/>
  <c r="BQ1348" i="50" s="1"/>
  <c r="BO1348" i="50"/>
  <c r="BP1347" i="50"/>
  <c r="BQ1347" i="50" s="1"/>
  <c r="BO1347" i="50"/>
  <c r="BP1346" i="50"/>
  <c r="BQ1346" i="50" s="1"/>
  <c r="BO1346" i="50"/>
  <c r="BP1345" i="50"/>
  <c r="BQ1345" i="50" s="1"/>
  <c r="BO1345" i="50"/>
  <c r="BP1344" i="50"/>
  <c r="BQ1344" i="50" s="1"/>
  <c r="BO1344" i="50"/>
  <c r="BP1343" i="50"/>
  <c r="BQ1343" i="50" s="1"/>
  <c r="BO1343" i="50"/>
  <c r="BP1342" i="50"/>
  <c r="BQ1342" i="50" s="1"/>
  <c r="BO1342" i="50"/>
  <c r="BP1341" i="50"/>
  <c r="BQ1341" i="50" s="1"/>
  <c r="BO1341" i="50"/>
  <c r="BP1340" i="50"/>
  <c r="BQ1340" i="50" s="1"/>
  <c r="BO1340" i="50"/>
  <c r="BP1339" i="50"/>
  <c r="BQ1339" i="50" s="1"/>
  <c r="BO1339" i="50"/>
  <c r="BP1338" i="50"/>
  <c r="BQ1338" i="50" s="1"/>
  <c r="BO1338" i="50"/>
  <c r="BP1337" i="50"/>
  <c r="BQ1337" i="50" s="1"/>
  <c r="BO1337" i="50"/>
  <c r="BP1336" i="50"/>
  <c r="BQ1336" i="50" s="1"/>
  <c r="BO1336" i="50"/>
  <c r="BP1335" i="50"/>
  <c r="BQ1335" i="50" s="1"/>
  <c r="BO1335" i="50"/>
  <c r="BP1334" i="50"/>
  <c r="BQ1334" i="50" s="1"/>
  <c r="BO1334" i="50"/>
  <c r="BP1333" i="50"/>
  <c r="BQ1333" i="50" s="1"/>
  <c r="BO1333" i="50"/>
  <c r="BP1332" i="50"/>
  <c r="BQ1332" i="50" s="1"/>
  <c r="BO1332" i="50"/>
  <c r="BP1331" i="50"/>
  <c r="BQ1331" i="50" s="1"/>
  <c r="BO1331" i="50"/>
  <c r="BP1330" i="50"/>
  <c r="BQ1330" i="50" s="1"/>
  <c r="BO1330" i="50"/>
  <c r="BP1329" i="50"/>
  <c r="BQ1329" i="50" s="1"/>
  <c r="BO1329" i="50"/>
  <c r="BP1328" i="50"/>
  <c r="BQ1328" i="50" s="1"/>
  <c r="BO1328" i="50"/>
  <c r="BP1327" i="50"/>
  <c r="BQ1327" i="50" s="1"/>
  <c r="BO1327" i="50"/>
  <c r="BP1326" i="50"/>
  <c r="BQ1326" i="50" s="1"/>
  <c r="BO1326" i="50"/>
  <c r="BP1325" i="50"/>
  <c r="BQ1325" i="50" s="1"/>
  <c r="BO1325" i="50"/>
  <c r="BP1324" i="50"/>
  <c r="BQ1324" i="50" s="1"/>
  <c r="BO1324" i="50"/>
  <c r="BP1323" i="50"/>
  <c r="BQ1323" i="50" s="1"/>
  <c r="BO1323" i="50"/>
  <c r="BP1322" i="50"/>
  <c r="BQ1322" i="50" s="1"/>
  <c r="BO1322" i="50"/>
  <c r="BP1321" i="50"/>
  <c r="BQ1321" i="50" s="1"/>
  <c r="BO1321" i="50"/>
  <c r="BP1320" i="50"/>
  <c r="BQ1320" i="50" s="1"/>
  <c r="BO1320" i="50"/>
  <c r="BP1319" i="50"/>
  <c r="BQ1319" i="50" s="1"/>
  <c r="BO1319" i="50"/>
  <c r="BP1318" i="50"/>
  <c r="BQ1318" i="50" s="1"/>
  <c r="BO1318" i="50"/>
  <c r="BP1317" i="50"/>
  <c r="BQ1317" i="50" s="1"/>
  <c r="BO1317" i="50"/>
  <c r="BP1316" i="50"/>
  <c r="BQ1316" i="50" s="1"/>
  <c r="BO1316" i="50"/>
  <c r="BP1315" i="50"/>
  <c r="BQ1315" i="50" s="1"/>
  <c r="BO1315" i="50"/>
  <c r="BP1314" i="50"/>
  <c r="BQ1314" i="50" s="1"/>
  <c r="BO1314" i="50"/>
  <c r="BP1313" i="50"/>
  <c r="BQ1313" i="50" s="1"/>
  <c r="BO1313" i="50"/>
  <c r="BP1312" i="50"/>
  <c r="BQ1312" i="50" s="1"/>
  <c r="BO1312" i="50"/>
  <c r="BP1311" i="50"/>
  <c r="BQ1311" i="50" s="1"/>
  <c r="BO1311" i="50"/>
  <c r="BP1310" i="50"/>
  <c r="BQ1310" i="50" s="1"/>
  <c r="BO1310" i="50"/>
  <c r="BP1309" i="50"/>
  <c r="BQ1309" i="50" s="1"/>
  <c r="BO1309" i="50"/>
  <c r="BP1308" i="50"/>
  <c r="BQ1308" i="50" s="1"/>
  <c r="BO1308" i="50"/>
  <c r="BP1307" i="50"/>
  <c r="BQ1307" i="50" s="1"/>
  <c r="BO1307" i="50"/>
  <c r="BP1306" i="50"/>
  <c r="BQ1306" i="50" s="1"/>
  <c r="BO1306" i="50"/>
  <c r="BP1305" i="50"/>
  <c r="BQ1305" i="50" s="1"/>
  <c r="BO1305" i="50"/>
  <c r="BP1304" i="50"/>
  <c r="BQ1304" i="50" s="1"/>
  <c r="BO1304" i="50"/>
  <c r="BP1303" i="50"/>
  <c r="BQ1303" i="50" s="1"/>
  <c r="BO1303" i="50"/>
  <c r="BP1302" i="50"/>
  <c r="BQ1302" i="50" s="1"/>
  <c r="BO1302" i="50"/>
  <c r="BP1301" i="50"/>
  <c r="BQ1301" i="50" s="1"/>
  <c r="BO1301" i="50"/>
  <c r="BP1300" i="50"/>
  <c r="BQ1300" i="50" s="1"/>
  <c r="BO1300" i="50"/>
  <c r="BP1299" i="50"/>
  <c r="BQ1299" i="50" s="1"/>
  <c r="BO1299" i="50"/>
  <c r="BP1298" i="50"/>
  <c r="BQ1298" i="50" s="1"/>
  <c r="BO1298" i="50"/>
  <c r="BP1297" i="50"/>
  <c r="BQ1297" i="50" s="1"/>
  <c r="BO1297" i="50"/>
  <c r="BP1296" i="50"/>
  <c r="BQ1296" i="50" s="1"/>
  <c r="BO1296" i="50"/>
  <c r="BP1295" i="50"/>
  <c r="BQ1295" i="50" s="1"/>
  <c r="BO1295" i="50"/>
  <c r="BP1294" i="50"/>
  <c r="BQ1294" i="50" s="1"/>
  <c r="BO1294" i="50"/>
  <c r="BP1293" i="50"/>
  <c r="BQ1293" i="50" s="1"/>
  <c r="BO1293" i="50"/>
  <c r="BP1292" i="50"/>
  <c r="BQ1292" i="50" s="1"/>
  <c r="BO1292" i="50"/>
  <c r="BP1291" i="50"/>
  <c r="BQ1291" i="50" s="1"/>
  <c r="BO1291" i="50"/>
  <c r="BP1290" i="50"/>
  <c r="BQ1290" i="50" s="1"/>
  <c r="BO1290" i="50"/>
  <c r="BP1289" i="50"/>
  <c r="BQ1289" i="50" s="1"/>
  <c r="BO1289" i="50"/>
  <c r="BP1288" i="50"/>
  <c r="BQ1288" i="50" s="1"/>
  <c r="BO1288" i="50"/>
  <c r="BP1287" i="50"/>
  <c r="BQ1287" i="50" s="1"/>
  <c r="BO1287" i="50"/>
  <c r="BP1286" i="50"/>
  <c r="BQ1286" i="50" s="1"/>
  <c r="BO1286" i="50"/>
  <c r="BP1285" i="50"/>
  <c r="BQ1285" i="50" s="1"/>
  <c r="BO1285" i="50"/>
  <c r="BP1284" i="50"/>
  <c r="BQ1284" i="50" s="1"/>
  <c r="BO1284" i="50"/>
  <c r="BP1283" i="50"/>
  <c r="BQ1283" i="50" s="1"/>
  <c r="BO1283" i="50"/>
  <c r="BP1282" i="50"/>
  <c r="BQ1282" i="50" s="1"/>
  <c r="BO1282" i="50"/>
  <c r="BP1281" i="50"/>
  <c r="BQ1281" i="50" s="1"/>
  <c r="BO1281" i="50"/>
  <c r="BP1280" i="50"/>
  <c r="BQ1280" i="50" s="1"/>
  <c r="BO1280" i="50"/>
  <c r="BP1279" i="50"/>
  <c r="BQ1279" i="50" s="1"/>
  <c r="BO1279" i="50"/>
  <c r="BP1278" i="50"/>
  <c r="BQ1278" i="50" s="1"/>
  <c r="BO1278" i="50"/>
  <c r="BP1277" i="50"/>
  <c r="BQ1277" i="50" s="1"/>
  <c r="BO1277" i="50"/>
  <c r="BP1276" i="50"/>
  <c r="BQ1276" i="50" s="1"/>
  <c r="BO1276" i="50"/>
  <c r="BP1275" i="50"/>
  <c r="BQ1275" i="50" s="1"/>
  <c r="BO1275" i="50"/>
  <c r="BP1274" i="50"/>
  <c r="BQ1274" i="50" s="1"/>
  <c r="BO1274" i="50"/>
  <c r="BP1273" i="50"/>
  <c r="BQ1273" i="50" s="1"/>
  <c r="BO1273" i="50"/>
  <c r="BP1272" i="50"/>
  <c r="BQ1272" i="50" s="1"/>
  <c r="BO1272" i="50"/>
  <c r="BP1271" i="50"/>
  <c r="BQ1271" i="50" s="1"/>
  <c r="BO1271" i="50"/>
  <c r="BP1270" i="50"/>
  <c r="BQ1270" i="50" s="1"/>
  <c r="BO1270" i="50"/>
  <c r="BP1269" i="50"/>
  <c r="BQ1269" i="50" s="1"/>
  <c r="BO1269" i="50"/>
  <c r="BP1268" i="50"/>
  <c r="BQ1268" i="50" s="1"/>
  <c r="BO1268" i="50"/>
  <c r="BP1267" i="50"/>
  <c r="BQ1267" i="50" s="1"/>
  <c r="BO1267" i="50"/>
  <c r="BP1266" i="50"/>
  <c r="BQ1266" i="50" s="1"/>
  <c r="BO1266" i="50"/>
  <c r="BP1265" i="50"/>
  <c r="BQ1265" i="50" s="1"/>
  <c r="BO1265" i="50"/>
  <c r="BP1264" i="50"/>
  <c r="BQ1264" i="50" s="1"/>
  <c r="BO1264" i="50"/>
  <c r="BP1263" i="50"/>
  <c r="BQ1263" i="50" s="1"/>
  <c r="BO1263" i="50"/>
  <c r="BP1262" i="50"/>
  <c r="BQ1262" i="50" s="1"/>
  <c r="BO1262" i="50"/>
  <c r="BP1261" i="50"/>
  <c r="BQ1261" i="50" s="1"/>
  <c r="BO1261" i="50"/>
  <c r="BP1260" i="50"/>
  <c r="BQ1260" i="50" s="1"/>
  <c r="BO1260" i="50"/>
  <c r="BP1259" i="50"/>
  <c r="BQ1259" i="50" s="1"/>
  <c r="BO1259" i="50"/>
  <c r="BP1258" i="50"/>
  <c r="BQ1258" i="50" s="1"/>
  <c r="BO1258" i="50"/>
  <c r="BP1257" i="50"/>
  <c r="BQ1257" i="50" s="1"/>
  <c r="BO1257" i="50"/>
  <c r="BP1256" i="50"/>
  <c r="BQ1256" i="50" s="1"/>
  <c r="BO1256" i="50"/>
  <c r="BP1255" i="50"/>
  <c r="BQ1255" i="50" s="1"/>
  <c r="BO1255" i="50"/>
  <c r="BP1254" i="50"/>
  <c r="BQ1254" i="50" s="1"/>
  <c r="BO1254" i="50"/>
  <c r="BP1253" i="50"/>
  <c r="BQ1253" i="50" s="1"/>
  <c r="BO1253" i="50"/>
  <c r="BP1252" i="50"/>
  <c r="BQ1252" i="50" s="1"/>
  <c r="BO1252" i="50"/>
  <c r="BP1251" i="50"/>
  <c r="BQ1251" i="50" s="1"/>
  <c r="BO1251" i="50"/>
  <c r="BP1250" i="50"/>
  <c r="BQ1250" i="50" s="1"/>
  <c r="BO1250" i="50"/>
  <c r="BP1249" i="50"/>
  <c r="BQ1249" i="50" s="1"/>
  <c r="BO1249" i="50"/>
  <c r="BP1248" i="50"/>
  <c r="BQ1248" i="50" s="1"/>
  <c r="BO1248" i="50"/>
  <c r="BP1247" i="50"/>
  <c r="BQ1247" i="50" s="1"/>
  <c r="BO1247" i="50"/>
  <c r="BP1246" i="50"/>
  <c r="BQ1246" i="50" s="1"/>
  <c r="BO1246" i="50"/>
  <c r="BP1245" i="50"/>
  <c r="BQ1245" i="50" s="1"/>
  <c r="BO1245" i="50"/>
  <c r="BP1244" i="50"/>
  <c r="BQ1244" i="50" s="1"/>
  <c r="BO1244" i="50"/>
  <c r="BP1243" i="50"/>
  <c r="BQ1243" i="50" s="1"/>
  <c r="BO1243" i="50"/>
  <c r="BP1242" i="50"/>
  <c r="BQ1242" i="50" s="1"/>
  <c r="BO1242" i="50"/>
  <c r="BP1241" i="50"/>
  <c r="BQ1241" i="50" s="1"/>
  <c r="BO1241" i="50"/>
  <c r="BP1240" i="50"/>
  <c r="BQ1240" i="50" s="1"/>
  <c r="BO1240" i="50"/>
  <c r="BP1239" i="50"/>
  <c r="BQ1239" i="50" s="1"/>
  <c r="BO1239" i="50"/>
  <c r="BP1238" i="50"/>
  <c r="BQ1238" i="50" s="1"/>
  <c r="BO1238" i="50"/>
  <c r="BP1237" i="50"/>
  <c r="BQ1237" i="50" s="1"/>
  <c r="BO1237" i="50"/>
  <c r="BP1236" i="50"/>
  <c r="BQ1236" i="50" s="1"/>
  <c r="BO1236" i="50"/>
  <c r="BP1235" i="50"/>
  <c r="BQ1235" i="50" s="1"/>
  <c r="BO1235" i="50"/>
  <c r="BP1234" i="50"/>
  <c r="BQ1234" i="50" s="1"/>
  <c r="BO1234" i="50"/>
  <c r="BP1233" i="50"/>
  <c r="BQ1233" i="50" s="1"/>
  <c r="BO1233" i="50"/>
  <c r="BP1232" i="50"/>
  <c r="BQ1232" i="50" s="1"/>
  <c r="BO1232" i="50"/>
  <c r="BP1231" i="50"/>
  <c r="BQ1231" i="50" s="1"/>
  <c r="BO1231" i="50"/>
  <c r="BP1230" i="50"/>
  <c r="BQ1230" i="50" s="1"/>
  <c r="BO1230" i="50"/>
  <c r="BP1229" i="50"/>
  <c r="BQ1229" i="50" s="1"/>
  <c r="BO1229" i="50"/>
  <c r="BP1228" i="50"/>
  <c r="BQ1228" i="50" s="1"/>
  <c r="BO1228" i="50"/>
  <c r="BP1227" i="50"/>
  <c r="BQ1227" i="50" s="1"/>
  <c r="BO1227" i="50"/>
  <c r="BP1226" i="50"/>
  <c r="BQ1226" i="50" s="1"/>
  <c r="BO1226" i="50"/>
  <c r="BP1225" i="50"/>
  <c r="BQ1225" i="50" s="1"/>
  <c r="BO1225" i="50"/>
  <c r="BP1224" i="50"/>
  <c r="BQ1224" i="50" s="1"/>
  <c r="BO1224" i="50"/>
  <c r="BP1223" i="50"/>
  <c r="BQ1223" i="50" s="1"/>
  <c r="BO1223" i="50"/>
  <c r="BP1222" i="50"/>
  <c r="BQ1222" i="50" s="1"/>
  <c r="BO1222" i="50"/>
  <c r="BP1221" i="50"/>
  <c r="BQ1221" i="50" s="1"/>
  <c r="BO1221" i="50"/>
  <c r="BP1220" i="50"/>
  <c r="BQ1220" i="50" s="1"/>
  <c r="BO1220" i="50"/>
  <c r="BP1219" i="50"/>
  <c r="BQ1219" i="50" s="1"/>
  <c r="BO1219" i="50"/>
  <c r="BP1218" i="50"/>
  <c r="BQ1218" i="50" s="1"/>
  <c r="BO1218" i="50"/>
  <c r="BP1217" i="50"/>
  <c r="BQ1217" i="50" s="1"/>
  <c r="BO1217" i="50"/>
  <c r="BP1216" i="50"/>
  <c r="BQ1216" i="50" s="1"/>
  <c r="BO1216" i="50"/>
  <c r="BP1215" i="50"/>
  <c r="BQ1215" i="50" s="1"/>
  <c r="BO1215" i="50"/>
  <c r="BP1214" i="50"/>
  <c r="BQ1214" i="50" s="1"/>
  <c r="BO1214" i="50"/>
  <c r="BP1213" i="50"/>
  <c r="BQ1213" i="50" s="1"/>
  <c r="BO1213" i="50"/>
  <c r="BP1212" i="50"/>
  <c r="BQ1212" i="50" s="1"/>
  <c r="BO1212" i="50"/>
  <c r="BP1211" i="50"/>
  <c r="BQ1211" i="50" s="1"/>
  <c r="BO1211" i="50"/>
  <c r="BP1210" i="50"/>
  <c r="BQ1210" i="50" s="1"/>
  <c r="BO1210" i="50"/>
  <c r="BP1209" i="50"/>
  <c r="BQ1209" i="50" s="1"/>
  <c r="BO1209" i="50"/>
  <c r="BP1208" i="50"/>
  <c r="BQ1208" i="50" s="1"/>
  <c r="BO1208" i="50"/>
  <c r="BP1207" i="50"/>
  <c r="BQ1207" i="50" s="1"/>
  <c r="BO1207" i="50"/>
  <c r="BP1206" i="50"/>
  <c r="BQ1206" i="50" s="1"/>
  <c r="BO1206" i="50"/>
  <c r="BP1205" i="50"/>
  <c r="BQ1205" i="50" s="1"/>
  <c r="BO1205" i="50"/>
  <c r="BP1204" i="50"/>
  <c r="BQ1204" i="50" s="1"/>
  <c r="BO1204" i="50"/>
  <c r="BP1203" i="50"/>
  <c r="BQ1203" i="50" s="1"/>
  <c r="BO1203" i="50"/>
  <c r="BP1202" i="50"/>
  <c r="BQ1202" i="50" s="1"/>
  <c r="BO1202" i="50"/>
  <c r="BP1201" i="50"/>
  <c r="BQ1201" i="50" s="1"/>
  <c r="BO1201" i="50"/>
  <c r="BP1200" i="50"/>
  <c r="BQ1200" i="50" s="1"/>
  <c r="BO1200" i="50"/>
  <c r="BP1199" i="50"/>
  <c r="BQ1199" i="50" s="1"/>
  <c r="BO1199" i="50"/>
  <c r="BP1198" i="50"/>
  <c r="BQ1198" i="50" s="1"/>
  <c r="BO1198" i="50"/>
  <c r="BP1197" i="50"/>
  <c r="BQ1197" i="50" s="1"/>
  <c r="BO1197" i="50"/>
  <c r="BP1196" i="50"/>
  <c r="BQ1196" i="50" s="1"/>
  <c r="BO1196" i="50"/>
  <c r="BP1195" i="50"/>
  <c r="BQ1195" i="50" s="1"/>
  <c r="BO1195" i="50"/>
  <c r="BP1194" i="50"/>
  <c r="BQ1194" i="50" s="1"/>
  <c r="BO1194" i="50"/>
  <c r="BP1193" i="50"/>
  <c r="BQ1193" i="50" s="1"/>
  <c r="BO1193" i="50"/>
  <c r="BP1192" i="50"/>
  <c r="BQ1192" i="50" s="1"/>
  <c r="BO1192" i="50"/>
  <c r="BP1191" i="50"/>
  <c r="BQ1191" i="50" s="1"/>
  <c r="BO1191" i="50"/>
  <c r="BP1190" i="50"/>
  <c r="BQ1190" i="50" s="1"/>
  <c r="BO1190" i="50"/>
  <c r="BP1189" i="50"/>
  <c r="BQ1189" i="50" s="1"/>
  <c r="BO1189" i="50"/>
  <c r="BP1188" i="50"/>
  <c r="BQ1188" i="50" s="1"/>
  <c r="BO1188" i="50"/>
  <c r="BP1187" i="50"/>
  <c r="BQ1187" i="50" s="1"/>
  <c r="BO1187" i="50"/>
  <c r="BP1186" i="50"/>
  <c r="BQ1186" i="50" s="1"/>
  <c r="BO1186" i="50"/>
  <c r="BP1185" i="50"/>
  <c r="BQ1185" i="50" s="1"/>
  <c r="BO1185" i="50"/>
  <c r="BP1184" i="50"/>
  <c r="BQ1184" i="50" s="1"/>
  <c r="BO1184" i="50"/>
  <c r="BP1183" i="50"/>
  <c r="BQ1183" i="50" s="1"/>
  <c r="BO1183" i="50"/>
  <c r="BP1182" i="50"/>
  <c r="BQ1182" i="50" s="1"/>
  <c r="BO1182" i="50"/>
  <c r="BP1181" i="50"/>
  <c r="BQ1181" i="50" s="1"/>
  <c r="BO1181" i="50"/>
  <c r="BP1180" i="50"/>
  <c r="BQ1180" i="50" s="1"/>
  <c r="BO1180" i="50"/>
  <c r="BP1179" i="50"/>
  <c r="BQ1179" i="50" s="1"/>
  <c r="BO1179" i="50"/>
  <c r="BP1178" i="50"/>
  <c r="BQ1178" i="50" s="1"/>
  <c r="BO1178" i="50"/>
  <c r="BP1177" i="50"/>
  <c r="BQ1177" i="50" s="1"/>
  <c r="BO1177" i="50"/>
  <c r="BP1176" i="50"/>
  <c r="BQ1176" i="50" s="1"/>
  <c r="BO1176" i="50"/>
  <c r="BP1175" i="50"/>
  <c r="BQ1175" i="50" s="1"/>
  <c r="BO1175" i="50"/>
  <c r="BP1174" i="50"/>
  <c r="BQ1174" i="50" s="1"/>
  <c r="BO1174" i="50"/>
  <c r="BP1173" i="50"/>
  <c r="BQ1173" i="50" s="1"/>
  <c r="BO1173" i="50"/>
  <c r="BP1172" i="50"/>
  <c r="BQ1172" i="50" s="1"/>
  <c r="BO1172" i="50"/>
  <c r="BP1171" i="50"/>
  <c r="BQ1171" i="50" s="1"/>
  <c r="BO1171" i="50"/>
  <c r="BP1170" i="50"/>
  <c r="BQ1170" i="50" s="1"/>
  <c r="BO1170" i="50"/>
  <c r="BP1169" i="50"/>
  <c r="BQ1169" i="50" s="1"/>
  <c r="BO1169" i="50"/>
  <c r="BP1168" i="50"/>
  <c r="BQ1168" i="50" s="1"/>
  <c r="BO1168" i="50"/>
  <c r="BP1167" i="50"/>
  <c r="BQ1167" i="50" s="1"/>
  <c r="BO1167" i="50"/>
  <c r="BP1166" i="50"/>
  <c r="BQ1166" i="50" s="1"/>
  <c r="BO1166" i="50"/>
  <c r="BP1165" i="50"/>
  <c r="BQ1165" i="50" s="1"/>
  <c r="BO1165" i="50"/>
  <c r="BP1164" i="50"/>
  <c r="BQ1164" i="50" s="1"/>
  <c r="BO1164" i="50"/>
  <c r="BP1163" i="50"/>
  <c r="BQ1163" i="50" s="1"/>
  <c r="BO1163" i="50"/>
  <c r="BP1162" i="50"/>
  <c r="BQ1162" i="50" s="1"/>
  <c r="BO1162" i="50"/>
  <c r="BP1161" i="50"/>
  <c r="BQ1161" i="50" s="1"/>
  <c r="BO1161" i="50"/>
  <c r="BP1160" i="50"/>
  <c r="BQ1160" i="50" s="1"/>
  <c r="BO1160" i="50"/>
  <c r="BP1159" i="50"/>
  <c r="BQ1159" i="50" s="1"/>
  <c r="BO1159" i="50"/>
  <c r="BP1158" i="50"/>
  <c r="BQ1158" i="50" s="1"/>
  <c r="BO1158" i="50"/>
  <c r="BP1157" i="50"/>
  <c r="BQ1157" i="50" s="1"/>
  <c r="BO1157" i="50"/>
  <c r="BP1156" i="50"/>
  <c r="BQ1156" i="50" s="1"/>
  <c r="BO1156" i="50"/>
  <c r="BP1155" i="50"/>
  <c r="BQ1155" i="50" s="1"/>
  <c r="BO1155" i="50"/>
  <c r="BP1154" i="50"/>
  <c r="BQ1154" i="50" s="1"/>
  <c r="BO1154" i="50"/>
  <c r="BP1153" i="50"/>
  <c r="BQ1153" i="50" s="1"/>
  <c r="BO1153" i="50"/>
  <c r="BP1152" i="50"/>
  <c r="BQ1152" i="50" s="1"/>
  <c r="BO1152" i="50"/>
  <c r="BP1151" i="50"/>
  <c r="BQ1151" i="50" s="1"/>
  <c r="BO1151" i="50"/>
  <c r="BP1150" i="50"/>
  <c r="BQ1150" i="50" s="1"/>
  <c r="BO1150" i="50"/>
  <c r="BP1149" i="50"/>
  <c r="BQ1149" i="50" s="1"/>
  <c r="BO1149" i="50"/>
  <c r="BP1148" i="50"/>
  <c r="BQ1148" i="50" s="1"/>
  <c r="BO1148" i="50"/>
  <c r="BP1147" i="50"/>
  <c r="BQ1147" i="50" s="1"/>
  <c r="BO1147" i="50"/>
  <c r="BP1146" i="50"/>
  <c r="BQ1146" i="50" s="1"/>
  <c r="BO1146" i="50"/>
  <c r="BP1145" i="50"/>
  <c r="BQ1145" i="50" s="1"/>
  <c r="BO1145" i="50"/>
  <c r="BP1144" i="50"/>
  <c r="BQ1144" i="50" s="1"/>
  <c r="BO1144" i="50"/>
  <c r="BP1143" i="50"/>
  <c r="BQ1143" i="50" s="1"/>
  <c r="BO1143" i="50"/>
  <c r="BP1142" i="50"/>
  <c r="BQ1142" i="50" s="1"/>
  <c r="BO1142" i="50"/>
  <c r="BP1141" i="50"/>
  <c r="BQ1141" i="50" s="1"/>
  <c r="BO1141" i="50"/>
  <c r="BP1140" i="50"/>
  <c r="BQ1140" i="50" s="1"/>
  <c r="BO1140" i="50"/>
  <c r="BP1139" i="50"/>
  <c r="BQ1139" i="50" s="1"/>
  <c r="BO1139" i="50"/>
  <c r="BP1138" i="50"/>
  <c r="BQ1138" i="50" s="1"/>
  <c r="BO1138" i="50"/>
  <c r="BP1137" i="50"/>
  <c r="BQ1137" i="50" s="1"/>
  <c r="BO1137" i="50"/>
  <c r="BP1136" i="50"/>
  <c r="BQ1136" i="50" s="1"/>
  <c r="BO1136" i="50"/>
  <c r="BP1135" i="50"/>
  <c r="BQ1135" i="50" s="1"/>
  <c r="BO1135" i="50"/>
  <c r="BP1134" i="50"/>
  <c r="BQ1134" i="50" s="1"/>
  <c r="BO1134" i="50"/>
  <c r="BP1133" i="50"/>
  <c r="BQ1133" i="50" s="1"/>
  <c r="BO1133" i="50"/>
  <c r="BP1132" i="50"/>
  <c r="BQ1132" i="50" s="1"/>
  <c r="BO1132" i="50"/>
  <c r="BP1131" i="50"/>
  <c r="BQ1131" i="50" s="1"/>
  <c r="BO1131" i="50"/>
  <c r="BP1130" i="50"/>
  <c r="BQ1130" i="50" s="1"/>
  <c r="BO1130" i="50"/>
  <c r="BP1129" i="50"/>
  <c r="BQ1129" i="50" s="1"/>
  <c r="BO1129" i="50"/>
  <c r="BP1128" i="50"/>
  <c r="BQ1128" i="50" s="1"/>
  <c r="BO1128" i="50"/>
  <c r="BP1127" i="50"/>
  <c r="BQ1127" i="50" s="1"/>
  <c r="BO1127" i="50"/>
  <c r="BP1126" i="50"/>
  <c r="BQ1126" i="50" s="1"/>
  <c r="BO1126" i="50"/>
  <c r="BP1125" i="50"/>
  <c r="BQ1125" i="50" s="1"/>
  <c r="BO1125" i="50"/>
  <c r="BP1124" i="50"/>
  <c r="BQ1124" i="50" s="1"/>
  <c r="BO1124" i="50"/>
  <c r="BP1123" i="50"/>
  <c r="BQ1123" i="50" s="1"/>
  <c r="BO1123" i="50"/>
  <c r="BP1122" i="50"/>
  <c r="BQ1122" i="50" s="1"/>
  <c r="BO1122" i="50"/>
  <c r="BP1121" i="50"/>
  <c r="BQ1121" i="50" s="1"/>
  <c r="BO1121" i="50"/>
  <c r="BP1120" i="50"/>
  <c r="BQ1120" i="50" s="1"/>
  <c r="BO1120" i="50"/>
  <c r="BP1119" i="50"/>
  <c r="BQ1119" i="50" s="1"/>
  <c r="BO1119" i="50"/>
  <c r="BP1118" i="50"/>
  <c r="BQ1118" i="50" s="1"/>
  <c r="BO1118" i="50"/>
  <c r="BP1117" i="50"/>
  <c r="BQ1117" i="50" s="1"/>
  <c r="BO1117" i="50"/>
  <c r="BP1116" i="50"/>
  <c r="BQ1116" i="50" s="1"/>
  <c r="BO1116" i="50"/>
  <c r="BP1115" i="50"/>
  <c r="BQ1115" i="50" s="1"/>
  <c r="BO1115" i="50"/>
  <c r="BP1114" i="50"/>
  <c r="BQ1114" i="50" s="1"/>
  <c r="BO1114" i="50"/>
  <c r="BP1113" i="50"/>
  <c r="BQ1113" i="50" s="1"/>
  <c r="BO1113" i="50"/>
  <c r="BQ1112" i="50"/>
  <c r="BP1112" i="50"/>
  <c r="BO1112" i="50"/>
  <c r="BP1111" i="50"/>
  <c r="BQ1111" i="50" s="1"/>
  <c r="BO1111" i="50"/>
  <c r="BP1110" i="50"/>
  <c r="BQ1110" i="50" s="1"/>
  <c r="BO1110" i="50"/>
  <c r="BP1109" i="50"/>
  <c r="BQ1109" i="50" s="1"/>
  <c r="BO1109" i="50"/>
  <c r="BP1108" i="50"/>
  <c r="BQ1108" i="50" s="1"/>
  <c r="BO1108" i="50"/>
  <c r="BP1107" i="50"/>
  <c r="BQ1107" i="50" s="1"/>
  <c r="BO1107" i="50"/>
  <c r="BP1106" i="50"/>
  <c r="BQ1106" i="50" s="1"/>
  <c r="BO1106" i="50"/>
  <c r="BP1105" i="50"/>
  <c r="BQ1105" i="50" s="1"/>
  <c r="BO1105" i="50"/>
  <c r="BP1104" i="50"/>
  <c r="BQ1104" i="50" s="1"/>
  <c r="BO1104" i="50"/>
  <c r="BP1103" i="50"/>
  <c r="BQ1103" i="50" s="1"/>
  <c r="BO1103" i="50"/>
  <c r="BP1102" i="50"/>
  <c r="BQ1102" i="50" s="1"/>
  <c r="BO1102" i="50"/>
  <c r="BP1101" i="50"/>
  <c r="BQ1101" i="50" s="1"/>
  <c r="BO1101" i="50"/>
  <c r="BP1100" i="50"/>
  <c r="BQ1100" i="50" s="1"/>
  <c r="BO1100" i="50"/>
  <c r="BP1099" i="50"/>
  <c r="BQ1099" i="50" s="1"/>
  <c r="BO1099" i="50"/>
  <c r="BP1098" i="50"/>
  <c r="BQ1098" i="50" s="1"/>
  <c r="BO1098" i="50"/>
  <c r="BP1097" i="50"/>
  <c r="BQ1097" i="50" s="1"/>
  <c r="BO1097" i="50"/>
  <c r="BP1096" i="50"/>
  <c r="BQ1096" i="50" s="1"/>
  <c r="BO1096" i="50"/>
  <c r="BP1095" i="50"/>
  <c r="BQ1095" i="50" s="1"/>
  <c r="BO1095" i="50"/>
  <c r="BP1094" i="50"/>
  <c r="BQ1094" i="50" s="1"/>
  <c r="BO1094" i="50"/>
  <c r="BP1093" i="50"/>
  <c r="BQ1093" i="50" s="1"/>
  <c r="BO1093" i="50"/>
  <c r="BP1092" i="50"/>
  <c r="BQ1092" i="50" s="1"/>
  <c r="BO1092" i="50"/>
  <c r="BP1091" i="50"/>
  <c r="BQ1091" i="50" s="1"/>
  <c r="BO1091" i="50"/>
  <c r="BP1090" i="50"/>
  <c r="BQ1090" i="50" s="1"/>
  <c r="BO1090" i="50"/>
  <c r="BP1089" i="50"/>
  <c r="BQ1089" i="50" s="1"/>
  <c r="BO1089" i="50"/>
  <c r="BP1088" i="50"/>
  <c r="BQ1088" i="50" s="1"/>
  <c r="BO1088" i="50"/>
  <c r="BP1087" i="50"/>
  <c r="BQ1087" i="50" s="1"/>
  <c r="BO1087" i="50"/>
  <c r="BP1086" i="50"/>
  <c r="BQ1086" i="50" s="1"/>
  <c r="BO1086" i="50"/>
  <c r="BP1085" i="50"/>
  <c r="BQ1085" i="50" s="1"/>
  <c r="BO1085" i="50"/>
  <c r="BP1084" i="50"/>
  <c r="BQ1084" i="50" s="1"/>
  <c r="BO1084" i="50"/>
  <c r="BP1083" i="50"/>
  <c r="BQ1083" i="50" s="1"/>
  <c r="BO1083" i="50"/>
  <c r="BP1082" i="50"/>
  <c r="BQ1082" i="50" s="1"/>
  <c r="BO1082" i="50"/>
  <c r="BP1081" i="50"/>
  <c r="BQ1081" i="50" s="1"/>
  <c r="BO1081" i="50"/>
  <c r="BP1080" i="50"/>
  <c r="BQ1080" i="50" s="1"/>
  <c r="BO1080" i="50"/>
  <c r="BP1079" i="50"/>
  <c r="BQ1079" i="50" s="1"/>
  <c r="BO1079" i="50"/>
  <c r="BP1078" i="50"/>
  <c r="BQ1078" i="50" s="1"/>
  <c r="BO1078" i="50"/>
  <c r="BP1077" i="50"/>
  <c r="BQ1077" i="50" s="1"/>
  <c r="BO1077" i="50"/>
  <c r="BP1076" i="50"/>
  <c r="BQ1076" i="50" s="1"/>
  <c r="BO1076" i="50"/>
  <c r="BP1075" i="50"/>
  <c r="BQ1075" i="50" s="1"/>
  <c r="BO1075" i="50"/>
  <c r="BP1074" i="50"/>
  <c r="BQ1074" i="50" s="1"/>
  <c r="BO1074" i="50"/>
  <c r="BP1073" i="50"/>
  <c r="BQ1073" i="50" s="1"/>
  <c r="BO1073" i="50"/>
  <c r="BP1072" i="50"/>
  <c r="BQ1072" i="50" s="1"/>
  <c r="BO1072" i="50"/>
  <c r="BP1071" i="50"/>
  <c r="BQ1071" i="50" s="1"/>
  <c r="BO1071" i="50"/>
  <c r="BP1070" i="50"/>
  <c r="BQ1070" i="50" s="1"/>
  <c r="BO1070" i="50"/>
  <c r="BP1069" i="50"/>
  <c r="BQ1069" i="50" s="1"/>
  <c r="BO1069" i="50"/>
  <c r="BP1068" i="50"/>
  <c r="BQ1068" i="50" s="1"/>
  <c r="BO1068" i="50"/>
  <c r="BP1067" i="50"/>
  <c r="BQ1067" i="50" s="1"/>
  <c r="BO1067" i="50"/>
  <c r="BP1066" i="50"/>
  <c r="BQ1066" i="50" s="1"/>
  <c r="BO1066" i="50"/>
  <c r="BP1065" i="50"/>
  <c r="BQ1065" i="50" s="1"/>
  <c r="BO1065" i="50"/>
  <c r="BP1064" i="50"/>
  <c r="BQ1064" i="50" s="1"/>
  <c r="BO1064" i="50"/>
  <c r="BP1063" i="50"/>
  <c r="BQ1063" i="50" s="1"/>
  <c r="BO1063" i="50"/>
  <c r="BP1062" i="50"/>
  <c r="BQ1062" i="50" s="1"/>
  <c r="BO1062" i="50"/>
  <c r="BP1061" i="50"/>
  <c r="BQ1061" i="50" s="1"/>
  <c r="BO1061" i="50"/>
  <c r="BP1060" i="50"/>
  <c r="BQ1060" i="50" s="1"/>
  <c r="BO1060" i="50"/>
  <c r="BP1059" i="50"/>
  <c r="BQ1059" i="50" s="1"/>
  <c r="BO1059" i="50"/>
  <c r="BP1058" i="50"/>
  <c r="BQ1058" i="50" s="1"/>
  <c r="BO1058" i="50"/>
  <c r="BP1057" i="50"/>
  <c r="BQ1057" i="50" s="1"/>
  <c r="BO1057" i="50"/>
  <c r="BP1056" i="50"/>
  <c r="BQ1056" i="50" s="1"/>
  <c r="BO1056" i="50"/>
  <c r="BP1055" i="50"/>
  <c r="BQ1055" i="50" s="1"/>
  <c r="BO1055" i="50"/>
  <c r="BP1054" i="50"/>
  <c r="BQ1054" i="50" s="1"/>
  <c r="BO1054" i="50"/>
  <c r="BP1053" i="50"/>
  <c r="BQ1053" i="50" s="1"/>
  <c r="BO1053" i="50"/>
  <c r="BP1052" i="50"/>
  <c r="BQ1052" i="50" s="1"/>
  <c r="BO1052" i="50"/>
  <c r="BP1051" i="50"/>
  <c r="BQ1051" i="50" s="1"/>
  <c r="BO1051" i="50"/>
  <c r="BP1050" i="50"/>
  <c r="BQ1050" i="50" s="1"/>
  <c r="BO1050" i="50"/>
  <c r="BP1049" i="50"/>
  <c r="BQ1049" i="50" s="1"/>
  <c r="BO1049" i="50"/>
  <c r="BP1048" i="50"/>
  <c r="BQ1048" i="50" s="1"/>
  <c r="BO1048" i="50"/>
  <c r="BP1047" i="50"/>
  <c r="BQ1047" i="50" s="1"/>
  <c r="BO1047" i="50"/>
  <c r="BP1046" i="50"/>
  <c r="BQ1046" i="50" s="1"/>
  <c r="BO1046" i="50"/>
  <c r="BP1045" i="50"/>
  <c r="BQ1045" i="50" s="1"/>
  <c r="BO1045" i="50"/>
  <c r="BP1044" i="50"/>
  <c r="BQ1044" i="50" s="1"/>
  <c r="BO1044" i="50"/>
  <c r="BP1043" i="50"/>
  <c r="BQ1043" i="50" s="1"/>
  <c r="BO1043" i="50"/>
  <c r="BP1042" i="50"/>
  <c r="BQ1042" i="50" s="1"/>
  <c r="BO1042" i="50"/>
  <c r="BP1041" i="50"/>
  <c r="BQ1041" i="50" s="1"/>
  <c r="BO1041" i="50"/>
  <c r="BP1040" i="50"/>
  <c r="BQ1040" i="50" s="1"/>
  <c r="BO1040" i="50"/>
  <c r="BP1039" i="50"/>
  <c r="BQ1039" i="50" s="1"/>
  <c r="BO1039" i="50"/>
  <c r="BP1038" i="50"/>
  <c r="BQ1038" i="50" s="1"/>
  <c r="BO1038" i="50"/>
  <c r="BP1037" i="50"/>
  <c r="BQ1037" i="50" s="1"/>
  <c r="BO1037" i="50"/>
  <c r="BP1036" i="50"/>
  <c r="BQ1036" i="50" s="1"/>
  <c r="BO1036" i="50"/>
  <c r="BP1035" i="50"/>
  <c r="BQ1035" i="50" s="1"/>
  <c r="BO1035" i="50"/>
  <c r="BP1034" i="50"/>
  <c r="BQ1034" i="50" s="1"/>
  <c r="BO1034" i="50"/>
  <c r="BP1033" i="50"/>
  <c r="BQ1033" i="50" s="1"/>
  <c r="BO1033" i="50"/>
  <c r="BP1032" i="50"/>
  <c r="BQ1032" i="50" s="1"/>
  <c r="BO1032" i="50"/>
  <c r="BP1031" i="50"/>
  <c r="BQ1031" i="50" s="1"/>
  <c r="BO1031" i="50"/>
  <c r="BP1030" i="50"/>
  <c r="BQ1030" i="50" s="1"/>
  <c r="BO1030" i="50"/>
  <c r="BP1029" i="50"/>
  <c r="BQ1029" i="50" s="1"/>
  <c r="BO1029" i="50"/>
  <c r="BP1028" i="50"/>
  <c r="BQ1028" i="50" s="1"/>
  <c r="BO1028" i="50"/>
  <c r="BP1027" i="50"/>
  <c r="BQ1027" i="50" s="1"/>
  <c r="BO1027" i="50"/>
  <c r="BP1026" i="50"/>
  <c r="BQ1026" i="50" s="1"/>
  <c r="BO1026" i="50"/>
  <c r="BP1025" i="50"/>
  <c r="BQ1025" i="50" s="1"/>
  <c r="BO1025" i="50"/>
  <c r="BP1024" i="50"/>
  <c r="BQ1024" i="50" s="1"/>
  <c r="BO1024" i="50"/>
  <c r="BP1023" i="50"/>
  <c r="BQ1023" i="50" s="1"/>
  <c r="BO1023" i="50"/>
  <c r="BP1022" i="50"/>
  <c r="BQ1022" i="50" s="1"/>
  <c r="BO1022" i="50"/>
  <c r="BP1021" i="50"/>
  <c r="BQ1021" i="50" s="1"/>
  <c r="BO1021" i="50"/>
  <c r="BP1020" i="50"/>
  <c r="BQ1020" i="50" s="1"/>
  <c r="BO1020" i="50"/>
  <c r="BP1019" i="50"/>
  <c r="BQ1019" i="50" s="1"/>
  <c r="BO1019" i="50"/>
  <c r="BP1018" i="50"/>
  <c r="BQ1018" i="50" s="1"/>
  <c r="BO1018" i="50"/>
  <c r="BP1017" i="50"/>
  <c r="BQ1017" i="50" s="1"/>
  <c r="BO1017" i="50"/>
  <c r="BP1016" i="50"/>
  <c r="BQ1016" i="50" s="1"/>
  <c r="BO1016" i="50"/>
  <c r="BP1015" i="50"/>
  <c r="BQ1015" i="50" s="1"/>
  <c r="BO1015" i="50"/>
  <c r="BP1014" i="50"/>
  <c r="BQ1014" i="50" s="1"/>
  <c r="BO1014" i="50"/>
  <c r="BP1013" i="50"/>
  <c r="BQ1013" i="50" s="1"/>
  <c r="BO1013" i="50"/>
  <c r="BP1012" i="50"/>
  <c r="BQ1012" i="50" s="1"/>
  <c r="BO1012" i="50"/>
  <c r="BP1011" i="50"/>
  <c r="BQ1011" i="50" s="1"/>
  <c r="BO1011" i="50"/>
  <c r="BP1010" i="50"/>
  <c r="BQ1010" i="50" s="1"/>
  <c r="BO1010" i="50"/>
  <c r="BP1009" i="50"/>
  <c r="BQ1009" i="50" s="1"/>
  <c r="BO1009" i="50"/>
  <c r="BP1008" i="50"/>
  <c r="BQ1008" i="50" s="1"/>
  <c r="BO1008" i="50"/>
  <c r="BP1007" i="50"/>
  <c r="BQ1007" i="50" s="1"/>
  <c r="BO1007" i="50"/>
  <c r="BP1006" i="50"/>
  <c r="BQ1006" i="50" s="1"/>
  <c r="BO1006" i="50"/>
  <c r="BP1005" i="50"/>
  <c r="BQ1005" i="50" s="1"/>
  <c r="BO1005" i="50"/>
  <c r="BP1004" i="50"/>
  <c r="BQ1004" i="50" s="1"/>
  <c r="BO1004" i="50"/>
  <c r="BP1003" i="50"/>
  <c r="BQ1003" i="50" s="1"/>
  <c r="BO1003" i="50"/>
  <c r="BP1002" i="50"/>
  <c r="BQ1002" i="50" s="1"/>
  <c r="BO1002" i="50"/>
  <c r="BP1001" i="50"/>
  <c r="BQ1001" i="50" s="1"/>
  <c r="BO1001" i="50"/>
  <c r="BP1000" i="50"/>
  <c r="BQ1000" i="50" s="1"/>
  <c r="BO1000" i="50"/>
  <c r="BP999" i="50"/>
  <c r="BQ999" i="50" s="1"/>
  <c r="BO999" i="50"/>
  <c r="BP998" i="50"/>
  <c r="BQ998" i="50" s="1"/>
  <c r="BO998" i="50"/>
  <c r="BP997" i="50"/>
  <c r="BQ997" i="50" s="1"/>
  <c r="BO997" i="50"/>
  <c r="BP996" i="50"/>
  <c r="BQ996" i="50" s="1"/>
  <c r="BO996" i="50"/>
  <c r="BP995" i="50"/>
  <c r="BQ995" i="50" s="1"/>
  <c r="BO995" i="50"/>
  <c r="BP994" i="50"/>
  <c r="BQ994" i="50" s="1"/>
  <c r="BO994" i="50"/>
  <c r="BP993" i="50"/>
  <c r="BQ993" i="50" s="1"/>
  <c r="BO993" i="50"/>
  <c r="BP992" i="50"/>
  <c r="BQ992" i="50" s="1"/>
  <c r="BO992" i="50"/>
  <c r="BP991" i="50"/>
  <c r="BQ991" i="50" s="1"/>
  <c r="BO991" i="50"/>
  <c r="BP990" i="50"/>
  <c r="BQ990" i="50" s="1"/>
  <c r="BO990" i="50"/>
  <c r="BP989" i="50"/>
  <c r="BQ989" i="50" s="1"/>
  <c r="BO989" i="50"/>
  <c r="BP988" i="50"/>
  <c r="BQ988" i="50" s="1"/>
  <c r="BO988" i="50"/>
  <c r="BP987" i="50"/>
  <c r="BQ987" i="50" s="1"/>
  <c r="BO987" i="50"/>
  <c r="BP986" i="50"/>
  <c r="BQ986" i="50" s="1"/>
  <c r="BO986" i="50"/>
  <c r="BP985" i="50"/>
  <c r="BQ985" i="50" s="1"/>
  <c r="BO985" i="50"/>
  <c r="BP984" i="50"/>
  <c r="BQ984" i="50" s="1"/>
  <c r="BO984" i="50"/>
  <c r="BP983" i="50"/>
  <c r="BQ983" i="50" s="1"/>
  <c r="BO983" i="50"/>
  <c r="BP982" i="50"/>
  <c r="BQ982" i="50" s="1"/>
  <c r="BO982" i="50"/>
  <c r="BP981" i="50"/>
  <c r="BQ981" i="50" s="1"/>
  <c r="BO981" i="50"/>
  <c r="BP980" i="50"/>
  <c r="BQ980" i="50" s="1"/>
  <c r="BO980" i="50"/>
  <c r="BP979" i="50"/>
  <c r="BQ979" i="50" s="1"/>
  <c r="BO979" i="50"/>
  <c r="BP978" i="50"/>
  <c r="BQ978" i="50" s="1"/>
  <c r="BO978" i="50"/>
  <c r="BP977" i="50"/>
  <c r="BQ977" i="50" s="1"/>
  <c r="BO977" i="50"/>
  <c r="BP976" i="50"/>
  <c r="BQ976" i="50" s="1"/>
  <c r="BO976" i="50"/>
  <c r="BP975" i="50"/>
  <c r="BQ975" i="50" s="1"/>
  <c r="BO975" i="50"/>
  <c r="BP974" i="50"/>
  <c r="BQ974" i="50" s="1"/>
  <c r="BO974" i="50"/>
  <c r="BP973" i="50"/>
  <c r="BQ973" i="50" s="1"/>
  <c r="BO973" i="50"/>
  <c r="BQ972" i="50"/>
  <c r="BP972" i="50"/>
  <c r="BO972" i="50"/>
  <c r="BP971" i="50"/>
  <c r="BQ971" i="50" s="1"/>
  <c r="BO971" i="50"/>
  <c r="BP970" i="50"/>
  <c r="BQ970" i="50" s="1"/>
  <c r="BO970" i="50"/>
  <c r="BP969" i="50"/>
  <c r="BQ969" i="50" s="1"/>
  <c r="BO969" i="50"/>
  <c r="BP968" i="50"/>
  <c r="BQ968" i="50" s="1"/>
  <c r="BO968" i="50"/>
  <c r="BP967" i="50"/>
  <c r="BQ967" i="50" s="1"/>
  <c r="BO967" i="50"/>
  <c r="BP966" i="50"/>
  <c r="BQ966" i="50" s="1"/>
  <c r="BO966" i="50"/>
  <c r="BP965" i="50"/>
  <c r="BQ965" i="50" s="1"/>
  <c r="BO965" i="50"/>
  <c r="BP964" i="50"/>
  <c r="BQ964" i="50" s="1"/>
  <c r="BO964" i="50"/>
  <c r="BP963" i="50"/>
  <c r="BQ963" i="50" s="1"/>
  <c r="BO963" i="50"/>
  <c r="BP962" i="50"/>
  <c r="BQ962" i="50" s="1"/>
  <c r="BO962" i="50"/>
  <c r="BP961" i="50"/>
  <c r="BQ961" i="50" s="1"/>
  <c r="BO961" i="50"/>
  <c r="BP960" i="50"/>
  <c r="BQ960" i="50" s="1"/>
  <c r="BO960" i="50"/>
  <c r="BP959" i="50"/>
  <c r="BQ959" i="50" s="1"/>
  <c r="BO959" i="50"/>
  <c r="BP958" i="50"/>
  <c r="BQ958" i="50" s="1"/>
  <c r="BO958" i="50"/>
  <c r="BP957" i="50"/>
  <c r="BQ957" i="50" s="1"/>
  <c r="BO957" i="50"/>
  <c r="BP956" i="50"/>
  <c r="BQ956" i="50" s="1"/>
  <c r="BO956" i="50"/>
  <c r="BP955" i="50"/>
  <c r="BQ955" i="50" s="1"/>
  <c r="BO955" i="50"/>
  <c r="BP954" i="50"/>
  <c r="BQ954" i="50" s="1"/>
  <c r="BO954" i="50"/>
  <c r="BP953" i="50"/>
  <c r="BQ953" i="50" s="1"/>
  <c r="BO953" i="50"/>
  <c r="BP952" i="50"/>
  <c r="BQ952" i="50" s="1"/>
  <c r="BO952" i="50"/>
  <c r="BP951" i="50"/>
  <c r="BQ951" i="50" s="1"/>
  <c r="BO951" i="50"/>
  <c r="BP950" i="50"/>
  <c r="BQ950" i="50" s="1"/>
  <c r="BO950" i="50"/>
  <c r="BP949" i="50"/>
  <c r="BQ949" i="50" s="1"/>
  <c r="BO949" i="50"/>
  <c r="BP948" i="50"/>
  <c r="BQ948" i="50" s="1"/>
  <c r="BO948" i="50"/>
  <c r="BP947" i="50"/>
  <c r="BQ947" i="50" s="1"/>
  <c r="BO947" i="50"/>
  <c r="BP946" i="50"/>
  <c r="BQ946" i="50" s="1"/>
  <c r="BO946" i="50"/>
  <c r="BP945" i="50"/>
  <c r="BQ945" i="50" s="1"/>
  <c r="BO945" i="50"/>
  <c r="BP944" i="50"/>
  <c r="BQ944" i="50" s="1"/>
  <c r="BO944" i="50"/>
  <c r="BP943" i="50"/>
  <c r="BQ943" i="50" s="1"/>
  <c r="BO943" i="50"/>
  <c r="BP942" i="50"/>
  <c r="BQ942" i="50" s="1"/>
  <c r="BO942" i="50"/>
  <c r="BP941" i="50"/>
  <c r="BQ941" i="50" s="1"/>
  <c r="BO941" i="50"/>
  <c r="BP940" i="50"/>
  <c r="BQ940" i="50" s="1"/>
  <c r="BO940" i="50"/>
  <c r="BP939" i="50"/>
  <c r="BQ939" i="50" s="1"/>
  <c r="BO939" i="50"/>
  <c r="BP938" i="50"/>
  <c r="BQ938" i="50" s="1"/>
  <c r="BO938" i="50"/>
  <c r="BP937" i="50"/>
  <c r="BQ937" i="50" s="1"/>
  <c r="BO937" i="50"/>
  <c r="BP936" i="50"/>
  <c r="BQ936" i="50" s="1"/>
  <c r="BO936" i="50"/>
  <c r="BP935" i="50"/>
  <c r="BQ935" i="50" s="1"/>
  <c r="BO935" i="50"/>
  <c r="BP934" i="50"/>
  <c r="BQ934" i="50" s="1"/>
  <c r="BO934" i="50"/>
  <c r="BP933" i="50"/>
  <c r="BQ933" i="50" s="1"/>
  <c r="BO933" i="50"/>
  <c r="BP932" i="50"/>
  <c r="BQ932" i="50" s="1"/>
  <c r="BO932" i="50"/>
  <c r="BP931" i="50"/>
  <c r="BQ931" i="50" s="1"/>
  <c r="BO931" i="50"/>
  <c r="BP930" i="50"/>
  <c r="BQ930" i="50" s="1"/>
  <c r="BO930" i="50"/>
  <c r="BP929" i="50"/>
  <c r="BQ929" i="50" s="1"/>
  <c r="BO929" i="50"/>
  <c r="BP928" i="50"/>
  <c r="BQ928" i="50" s="1"/>
  <c r="BO928" i="50"/>
  <c r="BP927" i="50"/>
  <c r="BQ927" i="50" s="1"/>
  <c r="BO927" i="50"/>
  <c r="BP926" i="50"/>
  <c r="BQ926" i="50" s="1"/>
  <c r="BO926" i="50"/>
  <c r="BP925" i="50"/>
  <c r="BQ925" i="50" s="1"/>
  <c r="BO925" i="50"/>
  <c r="BP924" i="50"/>
  <c r="BQ924" i="50" s="1"/>
  <c r="BO924" i="50"/>
  <c r="BP923" i="50"/>
  <c r="BQ923" i="50" s="1"/>
  <c r="BO923" i="50"/>
  <c r="BP922" i="50"/>
  <c r="BQ922" i="50" s="1"/>
  <c r="BO922" i="50"/>
  <c r="BP921" i="50"/>
  <c r="BQ921" i="50" s="1"/>
  <c r="BO921" i="50"/>
  <c r="BP920" i="50"/>
  <c r="BQ920" i="50" s="1"/>
  <c r="BO920" i="50"/>
  <c r="BP919" i="50"/>
  <c r="BQ919" i="50" s="1"/>
  <c r="BO919" i="50"/>
  <c r="BP918" i="50"/>
  <c r="BQ918" i="50" s="1"/>
  <c r="BO918" i="50"/>
  <c r="BP917" i="50"/>
  <c r="BQ917" i="50" s="1"/>
  <c r="BO917" i="50"/>
  <c r="BP916" i="50"/>
  <c r="BQ916" i="50" s="1"/>
  <c r="BO916" i="50"/>
  <c r="BP915" i="50"/>
  <c r="BQ915" i="50" s="1"/>
  <c r="BO915" i="50"/>
  <c r="BP914" i="50"/>
  <c r="BQ914" i="50" s="1"/>
  <c r="BO914" i="50"/>
  <c r="BP913" i="50"/>
  <c r="BQ913" i="50" s="1"/>
  <c r="BO913" i="50"/>
  <c r="BP912" i="50"/>
  <c r="BQ912" i="50" s="1"/>
  <c r="BO912" i="50"/>
  <c r="BP911" i="50"/>
  <c r="BQ911" i="50" s="1"/>
  <c r="BO911" i="50"/>
  <c r="BP910" i="50"/>
  <c r="BQ910" i="50" s="1"/>
  <c r="BO910" i="50"/>
  <c r="BP909" i="50"/>
  <c r="BQ909" i="50" s="1"/>
  <c r="BO909" i="50"/>
  <c r="BP908" i="50"/>
  <c r="BQ908" i="50" s="1"/>
  <c r="BO908" i="50"/>
  <c r="BP907" i="50"/>
  <c r="BQ907" i="50" s="1"/>
  <c r="BO907" i="50"/>
  <c r="BP906" i="50"/>
  <c r="BQ906" i="50" s="1"/>
  <c r="BO906" i="50"/>
  <c r="BP905" i="50"/>
  <c r="BQ905" i="50" s="1"/>
  <c r="BO905" i="50"/>
  <c r="BP904" i="50"/>
  <c r="BQ904" i="50" s="1"/>
  <c r="BO904" i="50"/>
  <c r="BP903" i="50"/>
  <c r="BQ903" i="50" s="1"/>
  <c r="BO903" i="50"/>
  <c r="BP902" i="50"/>
  <c r="BQ902" i="50" s="1"/>
  <c r="BO902" i="50"/>
  <c r="BP901" i="50"/>
  <c r="BQ901" i="50" s="1"/>
  <c r="BO901" i="50"/>
  <c r="BP900" i="50"/>
  <c r="BQ900" i="50" s="1"/>
  <c r="BO900" i="50"/>
  <c r="BP899" i="50"/>
  <c r="BQ899" i="50" s="1"/>
  <c r="BO899" i="50"/>
  <c r="BP898" i="50"/>
  <c r="BQ898" i="50" s="1"/>
  <c r="BO898" i="50"/>
  <c r="BP897" i="50"/>
  <c r="BQ897" i="50" s="1"/>
  <c r="BO897" i="50"/>
  <c r="BP896" i="50"/>
  <c r="BQ896" i="50" s="1"/>
  <c r="BO896" i="50"/>
  <c r="BP895" i="50"/>
  <c r="BQ895" i="50" s="1"/>
  <c r="BO895" i="50"/>
  <c r="BP894" i="50"/>
  <c r="BQ894" i="50" s="1"/>
  <c r="BO894" i="50"/>
  <c r="BP893" i="50"/>
  <c r="BQ893" i="50" s="1"/>
  <c r="BO893" i="50"/>
  <c r="BP892" i="50"/>
  <c r="BQ892" i="50" s="1"/>
  <c r="BO892" i="50"/>
  <c r="BP891" i="50"/>
  <c r="BQ891" i="50" s="1"/>
  <c r="BO891" i="50"/>
  <c r="BP890" i="50"/>
  <c r="BQ890" i="50" s="1"/>
  <c r="BO890" i="50"/>
  <c r="BP889" i="50"/>
  <c r="BQ889" i="50" s="1"/>
  <c r="BO889" i="50"/>
  <c r="BP888" i="50"/>
  <c r="BQ888" i="50" s="1"/>
  <c r="BO888" i="50"/>
  <c r="BP887" i="50"/>
  <c r="BQ887" i="50" s="1"/>
  <c r="BO887" i="50"/>
  <c r="BP886" i="50"/>
  <c r="BQ886" i="50" s="1"/>
  <c r="BO886" i="50"/>
  <c r="BP885" i="50"/>
  <c r="BQ885" i="50" s="1"/>
  <c r="BO885" i="50"/>
  <c r="BP884" i="50"/>
  <c r="BQ884" i="50" s="1"/>
  <c r="BO884" i="50"/>
  <c r="BP883" i="50"/>
  <c r="BQ883" i="50" s="1"/>
  <c r="BO883" i="50"/>
  <c r="BP882" i="50"/>
  <c r="BQ882" i="50" s="1"/>
  <c r="BO882" i="50"/>
  <c r="BP881" i="50"/>
  <c r="BQ881" i="50" s="1"/>
  <c r="BO881" i="50"/>
  <c r="BP880" i="50"/>
  <c r="BQ880" i="50" s="1"/>
  <c r="BO880" i="50"/>
  <c r="BP879" i="50"/>
  <c r="BQ879" i="50" s="1"/>
  <c r="BO879" i="50"/>
  <c r="BP878" i="50"/>
  <c r="BQ878" i="50" s="1"/>
  <c r="BO878" i="50"/>
  <c r="BP877" i="50"/>
  <c r="BQ877" i="50" s="1"/>
  <c r="BO877" i="50"/>
  <c r="BP876" i="50"/>
  <c r="BQ876" i="50" s="1"/>
  <c r="BO876" i="50"/>
  <c r="BP875" i="50"/>
  <c r="BQ875" i="50" s="1"/>
  <c r="BO875" i="50"/>
  <c r="BP874" i="50"/>
  <c r="BQ874" i="50" s="1"/>
  <c r="BO874" i="50"/>
  <c r="BP873" i="50"/>
  <c r="BQ873" i="50" s="1"/>
  <c r="BO873" i="50"/>
  <c r="BP872" i="50"/>
  <c r="BQ872" i="50" s="1"/>
  <c r="BO872" i="50"/>
  <c r="BP871" i="50"/>
  <c r="BQ871" i="50" s="1"/>
  <c r="BO871" i="50"/>
  <c r="BP870" i="50"/>
  <c r="BQ870" i="50" s="1"/>
  <c r="BO870" i="50"/>
  <c r="BP869" i="50"/>
  <c r="BQ869" i="50" s="1"/>
  <c r="BO869" i="50"/>
  <c r="BP868" i="50"/>
  <c r="BQ868" i="50" s="1"/>
  <c r="BO868" i="50"/>
  <c r="BQ867" i="50"/>
  <c r="BP867" i="50"/>
  <c r="BO867" i="50"/>
  <c r="BP866" i="50"/>
  <c r="BQ866" i="50" s="1"/>
  <c r="BO866" i="50"/>
  <c r="BP865" i="50"/>
  <c r="BQ865" i="50" s="1"/>
  <c r="BO865" i="50"/>
  <c r="BP864" i="50"/>
  <c r="BQ864" i="50" s="1"/>
  <c r="BO864" i="50"/>
  <c r="BP863" i="50"/>
  <c r="BQ863" i="50" s="1"/>
  <c r="BO863" i="50"/>
  <c r="BP862" i="50"/>
  <c r="BQ862" i="50" s="1"/>
  <c r="BO862" i="50"/>
  <c r="BP861" i="50"/>
  <c r="BQ861" i="50" s="1"/>
  <c r="BO861" i="50"/>
  <c r="BP860" i="50"/>
  <c r="BQ860" i="50" s="1"/>
  <c r="BO860" i="50"/>
  <c r="BP859" i="50"/>
  <c r="BQ859" i="50" s="1"/>
  <c r="BO859" i="50"/>
  <c r="BP858" i="50"/>
  <c r="BQ858" i="50" s="1"/>
  <c r="BO858" i="50"/>
  <c r="BP857" i="50"/>
  <c r="BQ857" i="50" s="1"/>
  <c r="BO857" i="50"/>
  <c r="BP856" i="50"/>
  <c r="BQ856" i="50" s="1"/>
  <c r="BO856" i="50"/>
  <c r="BP855" i="50"/>
  <c r="BQ855" i="50" s="1"/>
  <c r="BO855" i="50"/>
  <c r="BP854" i="50"/>
  <c r="BQ854" i="50" s="1"/>
  <c r="BO854" i="50"/>
  <c r="BP853" i="50"/>
  <c r="BQ853" i="50" s="1"/>
  <c r="BO853" i="50"/>
  <c r="BP852" i="50"/>
  <c r="BQ852" i="50" s="1"/>
  <c r="BO852" i="50"/>
  <c r="BP851" i="50"/>
  <c r="BQ851" i="50" s="1"/>
  <c r="BO851" i="50"/>
  <c r="BP850" i="50"/>
  <c r="BQ850" i="50" s="1"/>
  <c r="BO850" i="50"/>
  <c r="BP849" i="50"/>
  <c r="BQ849" i="50" s="1"/>
  <c r="BO849" i="50"/>
  <c r="BP848" i="50"/>
  <c r="BQ848" i="50" s="1"/>
  <c r="BO848" i="50"/>
  <c r="BP847" i="50"/>
  <c r="BQ847" i="50" s="1"/>
  <c r="BO847" i="50"/>
  <c r="BP846" i="50"/>
  <c r="BQ846" i="50" s="1"/>
  <c r="BO846" i="50"/>
  <c r="BP845" i="50"/>
  <c r="BQ845" i="50" s="1"/>
  <c r="BO845" i="50"/>
  <c r="BP844" i="50"/>
  <c r="BQ844" i="50" s="1"/>
  <c r="BO844" i="50"/>
  <c r="BP843" i="50"/>
  <c r="BQ843" i="50" s="1"/>
  <c r="BO843" i="50"/>
  <c r="BP842" i="50"/>
  <c r="BQ842" i="50" s="1"/>
  <c r="BO842" i="50"/>
  <c r="BP841" i="50"/>
  <c r="BQ841" i="50" s="1"/>
  <c r="BO841" i="50"/>
  <c r="BP840" i="50"/>
  <c r="BQ840" i="50" s="1"/>
  <c r="BO840" i="50"/>
  <c r="BP839" i="50"/>
  <c r="BQ839" i="50" s="1"/>
  <c r="BO839" i="50"/>
  <c r="BP838" i="50"/>
  <c r="BQ838" i="50" s="1"/>
  <c r="BO838" i="50"/>
  <c r="BP837" i="50"/>
  <c r="BQ837" i="50" s="1"/>
  <c r="BO837" i="50"/>
  <c r="BP836" i="50"/>
  <c r="BQ836" i="50" s="1"/>
  <c r="BO836" i="50"/>
  <c r="BP835" i="50"/>
  <c r="BQ835" i="50" s="1"/>
  <c r="BO835" i="50"/>
  <c r="BP834" i="50"/>
  <c r="BQ834" i="50" s="1"/>
  <c r="BO834" i="50"/>
  <c r="BP833" i="50"/>
  <c r="BQ833" i="50" s="1"/>
  <c r="BO833" i="50"/>
  <c r="BP832" i="50"/>
  <c r="BQ832" i="50" s="1"/>
  <c r="BO832" i="50"/>
  <c r="BP831" i="50"/>
  <c r="BQ831" i="50" s="1"/>
  <c r="BO831" i="50"/>
  <c r="BP830" i="50"/>
  <c r="BQ830" i="50" s="1"/>
  <c r="BO830" i="50"/>
  <c r="BP829" i="50"/>
  <c r="BQ829" i="50" s="1"/>
  <c r="BO829" i="50"/>
  <c r="BP828" i="50"/>
  <c r="BQ828" i="50" s="1"/>
  <c r="BO828" i="50"/>
  <c r="BP827" i="50"/>
  <c r="BQ827" i="50" s="1"/>
  <c r="BO827" i="50"/>
  <c r="BP826" i="50"/>
  <c r="BQ826" i="50" s="1"/>
  <c r="BO826" i="50"/>
  <c r="BP825" i="50"/>
  <c r="BQ825" i="50" s="1"/>
  <c r="BO825" i="50"/>
  <c r="BP824" i="50"/>
  <c r="BQ824" i="50" s="1"/>
  <c r="BO824" i="50"/>
  <c r="BP823" i="50"/>
  <c r="BQ823" i="50" s="1"/>
  <c r="BO823" i="50"/>
  <c r="BP822" i="50"/>
  <c r="BQ822" i="50" s="1"/>
  <c r="BO822" i="50"/>
  <c r="BP821" i="50"/>
  <c r="BQ821" i="50" s="1"/>
  <c r="BO821" i="50"/>
  <c r="BP820" i="50"/>
  <c r="BQ820" i="50" s="1"/>
  <c r="BO820" i="50"/>
  <c r="BP819" i="50"/>
  <c r="BQ819" i="50" s="1"/>
  <c r="BO819" i="50"/>
  <c r="BP818" i="50"/>
  <c r="BQ818" i="50" s="1"/>
  <c r="BO818" i="50"/>
  <c r="BP817" i="50"/>
  <c r="BQ817" i="50" s="1"/>
  <c r="BO817" i="50"/>
  <c r="BP816" i="50"/>
  <c r="BQ816" i="50" s="1"/>
  <c r="BO816" i="50"/>
  <c r="BP815" i="50"/>
  <c r="BQ815" i="50" s="1"/>
  <c r="BO815" i="50"/>
  <c r="BP814" i="50"/>
  <c r="BQ814" i="50" s="1"/>
  <c r="BO814" i="50"/>
  <c r="BP813" i="50"/>
  <c r="BQ813" i="50" s="1"/>
  <c r="BO813" i="50"/>
  <c r="BP812" i="50"/>
  <c r="BQ812" i="50" s="1"/>
  <c r="BO812" i="50"/>
  <c r="BP811" i="50"/>
  <c r="BQ811" i="50" s="1"/>
  <c r="BO811" i="50"/>
  <c r="BP810" i="50"/>
  <c r="BQ810" i="50" s="1"/>
  <c r="BO810" i="50"/>
  <c r="BP809" i="50"/>
  <c r="BQ809" i="50" s="1"/>
  <c r="BO809" i="50"/>
  <c r="BP808" i="50"/>
  <c r="BQ808" i="50" s="1"/>
  <c r="BO808" i="50"/>
  <c r="BP807" i="50"/>
  <c r="BQ807" i="50" s="1"/>
  <c r="BO807" i="50"/>
  <c r="BP806" i="50"/>
  <c r="BQ806" i="50" s="1"/>
  <c r="BO806" i="50"/>
  <c r="BP805" i="50"/>
  <c r="BQ805" i="50" s="1"/>
  <c r="BO805" i="50"/>
  <c r="BP804" i="50"/>
  <c r="BQ804" i="50" s="1"/>
  <c r="BO804" i="50"/>
  <c r="BP803" i="50"/>
  <c r="BQ803" i="50" s="1"/>
  <c r="BO803" i="50"/>
  <c r="BP802" i="50"/>
  <c r="BQ802" i="50" s="1"/>
  <c r="BO802" i="50"/>
  <c r="BP801" i="50"/>
  <c r="BQ801" i="50" s="1"/>
  <c r="BO801" i="50"/>
  <c r="BP800" i="50"/>
  <c r="BQ800" i="50" s="1"/>
  <c r="BO800" i="50"/>
  <c r="BP799" i="50"/>
  <c r="BQ799" i="50" s="1"/>
  <c r="BO799" i="50"/>
  <c r="BP798" i="50"/>
  <c r="BQ798" i="50" s="1"/>
  <c r="BO798" i="50"/>
  <c r="BP797" i="50"/>
  <c r="BQ797" i="50" s="1"/>
  <c r="BO797" i="50"/>
  <c r="BP796" i="50"/>
  <c r="BQ796" i="50" s="1"/>
  <c r="BO796" i="50"/>
  <c r="BP795" i="50"/>
  <c r="BQ795" i="50" s="1"/>
  <c r="BO795" i="50"/>
  <c r="BP794" i="50"/>
  <c r="BQ794" i="50" s="1"/>
  <c r="BO794" i="50"/>
  <c r="BP793" i="50"/>
  <c r="BQ793" i="50" s="1"/>
  <c r="BO793" i="50"/>
  <c r="BP792" i="50"/>
  <c r="BQ792" i="50" s="1"/>
  <c r="BO792" i="50"/>
  <c r="BP791" i="50"/>
  <c r="BQ791" i="50" s="1"/>
  <c r="BO791" i="50"/>
  <c r="BP790" i="50"/>
  <c r="BQ790" i="50" s="1"/>
  <c r="BO790" i="50"/>
  <c r="BP789" i="50"/>
  <c r="BQ789" i="50" s="1"/>
  <c r="BO789" i="50"/>
  <c r="BP788" i="50"/>
  <c r="BQ788" i="50" s="1"/>
  <c r="BO788" i="50"/>
  <c r="BP787" i="50"/>
  <c r="BQ787" i="50" s="1"/>
  <c r="BO787" i="50"/>
  <c r="BP786" i="50"/>
  <c r="BQ786" i="50" s="1"/>
  <c r="BO786" i="50"/>
  <c r="BP785" i="50"/>
  <c r="BQ785" i="50" s="1"/>
  <c r="BO785" i="50"/>
  <c r="BP784" i="50"/>
  <c r="BQ784" i="50" s="1"/>
  <c r="BO784" i="50"/>
  <c r="BP783" i="50"/>
  <c r="BQ783" i="50" s="1"/>
  <c r="BO783" i="50"/>
  <c r="BP782" i="50"/>
  <c r="BQ782" i="50" s="1"/>
  <c r="BO782" i="50"/>
  <c r="BP781" i="50"/>
  <c r="BQ781" i="50" s="1"/>
  <c r="BO781" i="50"/>
  <c r="BP780" i="50"/>
  <c r="BQ780" i="50" s="1"/>
  <c r="BO780" i="50"/>
  <c r="BP779" i="50"/>
  <c r="BQ779" i="50" s="1"/>
  <c r="BO779" i="50"/>
  <c r="BP778" i="50"/>
  <c r="BQ778" i="50" s="1"/>
  <c r="BO778" i="50"/>
  <c r="BP777" i="50"/>
  <c r="BQ777" i="50" s="1"/>
  <c r="BO777" i="50"/>
  <c r="BP776" i="50"/>
  <c r="BQ776" i="50" s="1"/>
  <c r="BO776" i="50"/>
  <c r="BP775" i="50"/>
  <c r="BQ775" i="50" s="1"/>
  <c r="BO775" i="50"/>
  <c r="BP774" i="50"/>
  <c r="BQ774" i="50" s="1"/>
  <c r="BO774" i="50"/>
  <c r="BP773" i="50"/>
  <c r="BQ773" i="50" s="1"/>
  <c r="BO773" i="50"/>
  <c r="BP772" i="50"/>
  <c r="BQ772" i="50" s="1"/>
  <c r="BO772" i="50"/>
  <c r="BP771" i="50"/>
  <c r="BQ771" i="50" s="1"/>
  <c r="BO771" i="50"/>
  <c r="BP770" i="50"/>
  <c r="BQ770" i="50" s="1"/>
  <c r="BO770" i="50"/>
  <c r="BP769" i="50"/>
  <c r="BQ769" i="50" s="1"/>
  <c r="BO769" i="50"/>
  <c r="BP768" i="50"/>
  <c r="BQ768" i="50" s="1"/>
  <c r="BO768" i="50"/>
  <c r="BP767" i="50"/>
  <c r="BQ767" i="50" s="1"/>
  <c r="BO767" i="50"/>
  <c r="BP766" i="50"/>
  <c r="BQ766" i="50" s="1"/>
  <c r="BO766" i="50"/>
  <c r="BP765" i="50"/>
  <c r="BQ765" i="50" s="1"/>
  <c r="BO765" i="50"/>
  <c r="BP764" i="50"/>
  <c r="BQ764" i="50" s="1"/>
  <c r="BO764" i="50"/>
  <c r="BP763" i="50"/>
  <c r="BQ763" i="50" s="1"/>
  <c r="BO763" i="50"/>
  <c r="BP762" i="50"/>
  <c r="BQ762" i="50" s="1"/>
  <c r="BO762" i="50"/>
  <c r="BP761" i="50"/>
  <c r="BQ761" i="50" s="1"/>
  <c r="BO761" i="50"/>
  <c r="BP760" i="50"/>
  <c r="BQ760" i="50" s="1"/>
  <c r="BO760" i="50"/>
  <c r="BP759" i="50"/>
  <c r="BQ759" i="50" s="1"/>
  <c r="BO759" i="50"/>
  <c r="BP758" i="50"/>
  <c r="BQ758" i="50" s="1"/>
  <c r="BO758" i="50"/>
  <c r="BP757" i="50"/>
  <c r="BQ757" i="50" s="1"/>
  <c r="BO757" i="50"/>
  <c r="BP756" i="50"/>
  <c r="BQ756" i="50" s="1"/>
  <c r="BO756" i="50"/>
  <c r="BP755" i="50"/>
  <c r="BQ755" i="50" s="1"/>
  <c r="BO755" i="50"/>
  <c r="BP754" i="50"/>
  <c r="BQ754" i="50" s="1"/>
  <c r="BO754" i="50"/>
  <c r="BP753" i="50"/>
  <c r="BQ753" i="50" s="1"/>
  <c r="BO753" i="50"/>
  <c r="BP752" i="50"/>
  <c r="BQ752" i="50" s="1"/>
  <c r="BO752" i="50"/>
  <c r="BP751" i="50"/>
  <c r="BQ751" i="50" s="1"/>
  <c r="BO751" i="50"/>
  <c r="BP750" i="50"/>
  <c r="BQ750" i="50" s="1"/>
  <c r="BO750" i="50"/>
  <c r="BP749" i="50"/>
  <c r="BQ749" i="50" s="1"/>
  <c r="BO749" i="50"/>
  <c r="BP748" i="50"/>
  <c r="BQ748" i="50" s="1"/>
  <c r="BO748" i="50"/>
  <c r="BP747" i="50"/>
  <c r="BQ747" i="50" s="1"/>
  <c r="BO747" i="50"/>
  <c r="BP746" i="50"/>
  <c r="BQ746" i="50" s="1"/>
  <c r="BO746" i="50"/>
  <c r="BP745" i="50"/>
  <c r="BQ745" i="50" s="1"/>
  <c r="BO745" i="50"/>
  <c r="BP744" i="50"/>
  <c r="BQ744" i="50" s="1"/>
  <c r="BO744" i="50"/>
  <c r="BP743" i="50"/>
  <c r="BQ743" i="50" s="1"/>
  <c r="BO743" i="50"/>
  <c r="BP742" i="50"/>
  <c r="BQ742" i="50" s="1"/>
  <c r="BO742" i="50"/>
  <c r="BP741" i="50"/>
  <c r="BQ741" i="50" s="1"/>
  <c r="BO741" i="50"/>
  <c r="BP740" i="50"/>
  <c r="BQ740" i="50" s="1"/>
  <c r="BO740" i="50"/>
  <c r="BP739" i="50"/>
  <c r="BQ739" i="50" s="1"/>
  <c r="BO739" i="50"/>
  <c r="BP738" i="50"/>
  <c r="BQ738" i="50" s="1"/>
  <c r="BO738" i="50"/>
  <c r="BP737" i="50"/>
  <c r="BQ737" i="50" s="1"/>
  <c r="BO737" i="50"/>
  <c r="BP736" i="50"/>
  <c r="BQ736" i="50" s="1"/>
  <c r="BO736" i="50"/>
  <c r="BP735" i="50"/>
  <c r="BQ735" i="50" s="1"/>
  <c r="BO735" i="50"/>
  <c r="BP734" i="50"/>
  <c r="BQ734" i="50" s="1"/>
  <c r="BO734" i="50"/>
  <c r="BP733" i="50"/>
  <c r="BQ733" i="50" s="1"/>
  <c r="BO733" i="50"/>
  <c r="BP732" i="50"/>
  <c r="BQ732" i="50" s="1"/>
  <c r="BO732" i="50"/>
  <c r="BP731" i="50"/>
  <c r="BQ731" i="50" s="1"/>
  <c r="BO731" i="50"/>
  <c r="BP730" i="50"/>
  <c r="BQ730" i="50" s="1"/>
  <c r="BO730" i="50"/>
  <c r="BP729" i="50"/>
  <c r="BQ729" i="50" s="1"/>
  <c r="BO729" i="50"/>
  <c r="BP728" i="50"/>
  <c r="BQ728" i="50" s="1"/>
  <c r="BO728" i="50"/>
  <c r="BP727" i="50"/>
  <c r="BQ727" i="50" s="1"/>
  <c r="BO727" i="50"/>
  <c r="BP726" i="50"/>
  <c r="BQ726" i="50" s="1"/>
  <c r="BO726" i="50"/>
  <c r="BP725" i="50"/>
  <c r="BQ725" i="50" s="1"/>
  <c r="BO725" i="50"/>
  <c r="BP724" i="50"/>
  <c r="BQ724" i="50" s="1"/>
  <c r="BO724" i="50"/>
  <c r="BP723" i="50"/>
  <c r="BQ723" i="50" s="1"/>
  <c r="BO723" i="50"/>
  <c r="BP722" i="50"/>
  <c r="BQ722" i="50" s="1"/>
  <c r="BO722" i="50"/>
  <c r="BP721" i="50"/>
  <c r="BQ721" i="50" s="1"/>
  <c r="BO721" i="50"/>
  <c r="BP720" i="50"/>
  <c r="BQ720" i="50" s="1"/>
  <c r="BO720" i="50"/>
  <c r="BP719" i="50"/>
  <c r="BQ719" i="50" s="1"/>
  <c r="BO719" i="50"/>
  <c r="BP718" i="50"/>
  <c r="BQ718" i="50" s="1"/>
  <c r="BO718" i="50"/>
  <c r="BP717" i="50"/>
  <c r="BQ717" i="50" s="1"/>
  <c r="BO717" i="50"/>
  <c r="BP716" i="50"/>
  <c r="BQ716" i="50" s="1"/>
  <c r="BO716" i="50"/>
  <c r="BP715" i="50"/>
  <c r="BQ715" i="50" s="1"/>
  <c r="BO715" i="50"/>
  <c r="BP714" i="50"/>
  <c r="BQ714" i="50" s="1"/>
  <c r="BO714" i="50"/>
  <c r="BP713" i="50"/>
  <c r="BQ713" i="50" s="1"/>
  <c r="BO713" i="50"/>
  <c r="BP712" i="50"/>
  <c r="BQ712" i="50" s="1"/>
  <c r="BO712" i="50"/>
  <c r="BP711" i="50"/>
  <c r="BQ711" i="50" s="1"/>
  <c r="BO711" i="50"/>
  <c r="BP710" i="50"/>
  <c r="BQ710" i="50" s="1"/>
  <c r="BO710" i="50"/>
  <c r="BP709" i="50"/>
  <c r="BQ709" i="50" s="1"/>
  <c r="BO709" i="50"/>
  <c r="BP708" i="50"/>
  <c r="BQ708" i="50" s="1"/>
  <c r="BO708" i="50"/>
  <c r="BP707" i="50"/>
  <c r="BQ707" i="50" s="1"/>
  <c r="BO707" i="50"/>
  <c r="BP706" i="50"/>
  <c r="BQ706" i="50" s="1"/>
  <c r="BO706" i="50"/>
  <c r="BP705" i="50"/>
  <c r="BQ705" i="50" s="1"/>
  <c r="BO705" i="50"/>
  <c r="BP704" i="50"/>
  <c r="BQ704" i="50" s="1"/>
  <c r="BO704" i="50"/>
  <c r="BP703" i="50"/>
  <c r="BQ703" i="50" s="1"/>
  <c r="BO703" i="50"/>
  <c r="BP702" i="50"/>
  <c r="BQ702" i="50" s="1"/>
  <c r="BO702" i="50"/>
  <c r="BP701" i="50"/>
  <c r="BQ701" i="50" s="1"/>
  <c r="BO701" i="50"/>
  <c r="BP700" i="50"/>
  <c r="BQ700" i="50" s="1"/>
  <c r="BO700" i="50"/>
  <c r="BP699" i="50"/>
  <c r="BQ699" i="50" s="1"/>
  <c r="BO699" i="50"/>
  <c r="BP698" i="50"/>
  <c r="BQ698" i="50" s="1"/>
  <c r="BO698" i="50"/>
  <c r="BP697" i="50"/>
  <c r="BQ697" i="50" s="1"/>
  <c r="BO697" i="50"/>
  <c r="BP696" i="50"/>
  <c r="BQ696" i="50" s="1"/>
  <c r="BO696" i="50"/>
  <c r="BP695" i="50"/>
  <c r="BQ695" i="50" s="1"/>
  <c r="BO695" i="50"/>
  <c r="BP694" i="50"/>
  <c r="BQ694" i="50" s="1"/>
  <c r="BO694" i="50"/>
  <c r="BP693" i="50"/>
  <c r="BQ693" i="50" s="1"/>
  <c r="BO693" i="50"/>
  <c r="BP692" i="50"/>
  <c r="BQ692" i="50" s="1"/>
  <c r="BO692" i="50"/>
  <c r="BP691" i="50"/>
  <c r="BQ691" i="50" s="1"/>
  <c r="BO691" i="50"/>
  <c r="BP690" i="50"/>
  <c r="BQ690" i="50" s="1"/>
  <c r="BO690" i="50"/>
  <c r="BP689" i="50"/>
  <c r="BQ689" i="50" s="1"/>
  <c r="BO689" i="50"/>
  <c r="BP688" i="50"/>
  <c r="BQ688" i="50" s="1"/>
  <c r="BO688" i="50"/>
  <c r="BP687" i="50"/>
  <c r="BQ687" i="50" s="1"/>
  <c r="BO687" i="50"/>
  <c r="BP686" i="50"/>
  <c r="BQ686" i="50" s="1"/>
  <c r="BO686" i="50"/>
  <c r="BP685" i="50"/>
  <c r="BQ685" i="50" s="1"/>
  <c r="BO685" i="50"/>
  <c r="BP684" i="50"/>
  <c r="BQ684" i="50" s="1"/>
  <c r="BO684" i="50"/>
  <c r="BP683" i="50"/>
  <c r="BQ683" i="50" s="1"/>
  <c r="BO683" i="50"/>
  <c r="BP682" i="50"/>
  <c r="BQ682" i="50" s="1"/>
  <c r="BO682" i="50"/>
  <c r="BP681" i="50"/>
  <c r="BQ681" i="50" s="1"/>
  <c r="BO681" i="50"/>
  <c r="BP680" i="50"/>
  <c r="BQ680" i="50" s="1"/>
  <c r="BO680" i="50"/>
  <c r="BP679" i="50"/>
  <c r="BQ679" i="50" s="1"/>
  <c r="BO679" i="50"/>
  <c r="BP678" i="50"/>
  <c r="BQ678" i="50" s="1"/>
  <c r="BO678" i="50"/>
  <c r="BP677" i="50"/>
  <c r="BQ677" i="50" s="1"/>
  <c r="BO677" i="50"/>
  <c r="BP676" i="50"/>
  <c r="BQ676" i="50" s="1"/>
  <c r="BO676" i="50"/>
  <c r="BP675" i="50"/>
  <c r="BQ675" i="50" s="1"/>
  <c r="BO675" i="50"/>
  <c r="BP674" i="50"/>
  <c r="BQ674" i="50" s="1"/>
  <c r="BO674" i="50"/>
  <c r="BP673" i="50"/>
  <c r="BQ673" i="50" s="1"/>
  <c r="BO673" i="50"/>
  <c r="BP672" i="50"/>
  <c r="BQ672" i="50" s="1"/>
  <c r="BO672" i="50"/>
  <c r="BP671" i="50"/>
  <c r="BQ671" i="50" s="1"/>
  <c r="BO671" i="50"/>
  <c r="BP670" i="50"/>
  <c r="BQ670" i="50" s="1"/>
  <c r="BO670" i="50"/>
  <c r="BP669" i="50"/>
  <c r="BQ669" i="50" s="1"/>
  <c r="BO669" i="50"/>
  <c r="BP668" i="50"/>
  <c r="BQ668" i="50" s="1"/>
  <c r="BO668" i="50"/>
  <c r="BP667" i="50"/>
  <c r="BQ667" i="50" s="1"/>
  <c r="BO667" i="50"/>
  <c r="BP666" i="50"/>
  <c r="BQ666" i="50" s="1"/>
  <c r="BO666" i="50"/>
  <c r="BQ665" i="50"/>
  <c r="BP665" i="50"/>
  <c r="BO665" i="50"/>
  <c r="BP664" i="50"/>
  <c r="BQ664" i="50" s="1"/>
  <c r="BO664" i="50"/>
  <c r="BP663" i="50"/>
  <c r="BQ663" i="50" s="1"/>
  <c r="BO663" i="50"/>
  <c r="BP662" i="50"/>
  <c r="BQ662" i="50" s="1"/>
  <c r="BO662" i="50"/>
  <c r="BP661" i="50"/>
  <c r="BQ661" i="50" s="1"/>
  <c r="BO661" i="50"/>
  <c r="BP660" i="50"/>
  <c r="BQ660" i="50" s="1"/>
  <c r="BO660" i="50"/>
  <c r="BP659" i="50"/>
  <c r="BQ659" i="50" s="1"/>
  <c r="BO659" i="50"/>
  <c r="BP658" i="50"/>
  <c r="BQ658" i="50" s="1"/>
  <c r="BO658" i="50"/>
  <c r="BP657" i="50"/>
  <c r="BQ657" i="50" s="1"/>
  <c r="BO657" i="50"/>
  <c r="BP656" i="50"/>
  <c r="BQ656" i="50" s="1"/>
  <c r="BO656" i="50"/>
  <c r="BP655" i="50"/>
  <c r="BQ655" i="50" s="1"/>
  <c r="BO655" i="50"/>
  <c r="BP654" i="50"/>
  <c r="BQ654" i="50" s="1"/>
  <c r="BO654" i="50"/>
  <c r="BP653" i="50"/>
  <c r="BQ653" i="50" s="1"/>
  <c r="BO653" i="50"/>
  <c r="BP652" i="50"/>
  <c r="BQ652" i="50" s="1"/>
  <c r="BO652" i="50"/>
  <c r="BP651" i="50"/>
  <c r="BQ651" i="50" s="1"/>
  <c r="BO651" i="50"/>
  <c r="BP650" i="50"/>
  <c r="BQ650" i="50" s="1"/>
  <c r="BO650" i="50"/>
  <c r="BP649" i="50"/>
  <c r="BQ649" i="50" s="1"/>
  <c r="BO649" i="50"/>
  <c r="BP648" i="50"/>
  <c r="BQ648" i="50" s="1"/>
  <c r="BO648" i="50"/>
  <c r="BP647" i="50"/>
  <c r="BQ647" i="50" s="1"/>
  <c r="BO647" i="50"/>
  <c r="BP646" i="50"/>
  <c r="BQ646" i="50" s="1"/>
  <c r="BO646" i="50"/>
  <c r="BP645" i="50"/>
  <c r="BQ645" i="50" s="1"/>
  <c r="BO645" i="50"/>
  <c r="BP644" i="50"/>
  <c r="BQ644" i="50" s="1"/>
  <c r="BO644" i="50"/>
  <c r="BP643" i="50"/>
  <c r="BQ643" i="50" s="1"/>
  <c r="BO643" i="50"/>
  <c r="BP642" i="50"/>
  <c r="BQ642" i="50" s="1"/>
  <c r="BO642" i="50"/>
  <c r="BP641" i="50"/>
  <c r="BQ641" i="50" s="1"/>
  <c r="BO641" i="50"/>
  <c r="BP640" i="50"/>
  <c r="BQ640" i="50" s="1"/>
  <c r="BO640" i="50"/>
  <c r="BP639" i="50"/>
  <c r="BQ639" i="50" s="1"/>
  <c r="BO639" i="50"/>
  <c r="BP638" i="50"/>
  <c r="BQ638" i="50" s="1"/>
  <c r="BO638" i="50"/>
  <c r="BP637" i="50"/>
  <c r="BQ637" i="50" s="1"/>
  <c r="BO637" i="50"/>
  <c r="BP636" i="50"/>
  <c r="BQ636" i="50" s="1"/>
  <c r="BO636" i="50"/>
  <c r="BP635" i="50"/>
  <c r="BQ635" i="50" s="1"/>
  <c r="BO635" i="50"/>
  <c r="BP634" i="50"/>
  <c r="BQ634" i="50" s="1"/>
  <c r="BO634" i="50"/>
  <c r="BP633" i="50"/>
  <c r="BQ633" i="50" s="1"/>
  <c r="BO633" i="50"/>
  <c r="BP632" i="50"/>
  <c r="BQ632" i="50" s="1"/>
  <c r="BO632" i="50"/>
  <c r="BP631" i="50"/>
  <c r="BQ631" i="50" s="1"/>
  <c r="BO631" i="50"/>
  <c r="BP630" i="50"/>
  <c r="BQ630" i="50" s="1"/>
  <c r="BO630" i="50"/>
  <c r="BP629" i="50"/>
  <c r="BQ629" i="50" s="1"/>
  <c r="BO629" i="50"/>
  <c r="BP628" i="50"/>
  <c r="BQ628" i="50" s="1"/>
  <c r="BO628" i="50"/>
  <c r="BP627" i="50"/>
  <c r="BQ627" i="50" s="1"/>
  <c r="BO627" i="50"/>
  <c r="BP626" i="50"/>
  <c r="BQ626" i="50" s="1"/>
  <c r="BO626" i="50"/>
  <c r="BQ625" i="50"/>
  <c r="BP625" i="50"/>
  <c r="BO625" i="50"/>
  <c r="BP624" i="50"/>
  <c r="BQ624" i="50" s="1"/>
  <c r="BO624" i="50"/>
  <c r="BP623" i="50"/>
  <c r="BQ623" i="50" s="1"/>
  <c r="BO623" i="50"/>
  <c r="BP622" i="50"/>
  <c r="BQ622" i="50" s="1"/>
  <c r="BO622" i="50"/>
  <c r="BP621" i="50"/>
  <c r="BQ621" i="50" s="1"/>
  <c r="BO621" i="50"/>
  <c r="BP620" i="50"/>
  <c r="BQ620" i="50" s="1"/>
  <c r="BO620" i="50"/>
  <c r="BP619" i="50"/>
  <c r="BQ619" i="50" s="1"/>
  <c r="BO619" i="50"/>
  <c r="BP618" i="50"/>
  <c r="BQ618" i="50" s="1"/>
  <c r="BO618" i="50"/>
  <c r="BP617" i="50"/>
  <c r="BQ617" i="50" s="1"/>
  <c r="BO617" i="50"/>
  <c r="BP616" i="50"/>
  <c r="BQ616" i="50" s="1"/>
  <c r="BO616" i="50"/>
  <c r="BP615" i="50"/>
  <c r="BQ615" i="50" s="1"/>
  <c r="BO615" i="50"/>
  <c r="BP614" i="50"/>
  <c r="BQ614" i="50" s="1"/>
  <c r="BO614" i="50"/>
  <c r="BP613" i="50"/>
  <c r="BQ613" i="50" s="1"/>
  <c r="BO613" i="50"/>
  <c r="BP612" i="50"/>
  <c r="BQ612" i="50" s="1"/>
  <c r="BO612" i="50"/>
  <c r="BP611" i="50"/>
  <c r="BQ611" i="50" s="1"/>
  <c r="BO611" i="50"/>
  <c r="BP610" i="50"/>
  <c r="BQ610" i="50" s="1"/>
  <c r="BO610" i="50"/>
  <c r="BP609" i="50"/>
  <c r="BQ609" i="50" s="1"/>
  <c r="BO609" i="50"/>
  <c r="BP608" i="50"/>
  <c r="BQ608" i="50" s="1"/>
  <c r="BO608" i="50"/>
  <c r="BP607" i="50"/>
  <c r="BQ607" i="50" s="1"/>
  <c r="BO607" i="50"/>
  <c r="BP606" i="50"/>
  <c r="BQ606" i="50" s="1"/>
  <c r="BO606" i="50"/>
  <c r="BP605" i="50"/>
  <c r="BQ605" i="50" s="1"/>
  <c r="BO605" i="50"/>
  <c r="BP604" i="50"/>
  <c r="BQ604" i="50" s="1"/>
  <c r="BO604" i="50"/>
  <c r="BP603" i="50"/>
  <c r="BQ603" i="50" s="1"/>
  <c r="BO603" i="50"/>
  <c r="BP602" i="50"/>
  <c r="BQ602" i="50" s="1"/>
  <c r="BO602" i="50"/>
  <c r="BP601" i="50"/>
  <c r="BQ601" i="50" s="1"/>
  <c r="BO601" i="50"/>
  <c r="BP600" i="50"/>
  <c r="BQ600" i="50" s="1"/>
  <c r="BO600" i="50"/>
  <c r="BP599" i="50"/>
  <c r="BQ599" i="50" s="1"/>
  <c r="BO599" i="50"/>
  <c r="BP598" i="50"/>
  <c r="BQ598" i="50" s="1"/>
  <c r="BO598" i="50"/>
  <c r="BP597" i="50"/>
  <c r="BQ597" i="50" s="1"/>
  <c r="BO597" i="50"/>
  <c r="BP596" i="50"/>
  <c r="BQ596" i="50" s="1"/>
  <c r="BO596" i="50"/>
  <c r="BP595" i="50"/>
  <c r="BQ595" i="50" s="1"/>
  <c r="BO595" i="50"/>
  <c r="BP594" i="50"/>
  <c r="BQ594" i="50" s="1"/>
  <c r="BO594" i="50"/>
  <c r="BP593" i="50"/>
  <c r="BQ593" i="50" s="1"/>
  <c r="BO593" i="50"/>
  <c r="BP592" i="50"/>
  <c r="BQ592" i="50" s="1"/>
  <c r="BO592" i="50"/>
  <c r="BP591" i="50"/>
  <c r="BQ591" i="50" s="1"/>
  <c r="BO591" i="50"/>
  <c r="BP590" i="50"/>
  <c r="BQ590" i="50" s="1"/>
  <c r="BO590" i="50"/>
  <c r="BP589" i="50"/>
  <c r="BQ589" i="50" s="1"/>
  <c r="BO589" i="50"/>
  <c r="BP588" i="50"/>
  <c r="BQ588" i="50" s="1"/>
  <c r="BO588" i="50"/>
  <c r="BP587" i="50"/>
  <c r="BQ587" i="50" s="1"/>
  <c r="BO587" i="50"/>
  <c r="BP586" i="50"/>
  <c r="BQ586" i="50" s="1"/>
  <c r="BO586" i="50"/>
  <c r="BP585" i="50"/>
  <c r="BQ585" i="50" s="1"/>
  <c r="BO585" i="50"/>
  <c r="BP584" i="50"/>
  <c r="BQ584" i="50" s="1"/>
  <c r="BO584" i="50"/>
  <c r="BP583" i="50"/>
  <c r="BQ583" i="50" s="1"/>
  <c r="BO583" i="50"/>
  <c r="BP582" i="50"/>
  <c r="BQ582" i="50" s="1"/>
  <c r="BO582" i="50"/>
  <c r="BP581" i="50"/>
  <c r="BQ581" i="50" s="1"/>
  <c r="BO581" i="50"/>
  <c r="BP580" i="50"/>
  <c r="BQ580" i="50" s="1"/>
  <c r="BO580" i="50"/>
  <c r="BP579" i="50"/>
  <c r="BQ579" i="50" s="1"/>
  <c r="BO579" i="50"/>
  <c r="BP578" i="50"/>
  <c r="BQ578" i="50" s="1"/>
  <c r="BO578" i="50"/>
  <c r="BP577" i="50"/>
  <c r="BQ577" i="50" s="1"/>
  <c r="BO577" i="50"/>
  <c r="BP576" i="50"/>
  <c r="BQ576" i="50" s="1"/>
  <c r="BO576" i="50"/>
  <c r="BP575" i="50"/>
  <c r="BQ575" i="50" s="1"/>
  <c r="BO575" i="50"/>
  <c r="BP574" i="50"/>
  <c r="BQ574" i="50" s="1"/>
  <c r="BO574" i="50"/>
  <c r="BP573" i="50"/>
  <c r="BQ573" i="50" s="1"/>
  <c r="BO573" i="50"/>
  <c r="BP572" i="50"/>
  <c r="BQ572" i="50" s="1"/>
  <c r="BO572" i="50"/>
  <c r="BP571" i="50"/>
  <c r="BQ571" i="50" s="1"/>
  <c r="BO571" i="50"/>
  <c r="BP570" i="50"/>
  <c r="BQ570" i="50" s="1"/>
  <c r="BO570" i="50"/>
  <c r="BP569" i="50"/>
  <c r="BQ569" i="50" s="1"/>
  <c r="BO569" i="50"/>
  <c r="BP568" i="50"/>
  <c r="BQ568" i="50" s="1"/>
  <c r="BO568" i="50"/>
  <c r="BP567" i="50"/>
  <c r="BQ567" i="50" s="1"/>
  <c r="BO567" i="50"/>
  <c r="BP566" i="50"/>
  <c r="BQ566" i="50" s="1"/>
  <c r="BO566" i="50"/>
  <c r="BP565" i="50"/>
  <c r="BQ565" i="50" s="1"/>
  <c r="BO565" i="50"/>
  <c r="BP564" i="50"/>
  <c r="BQ564" i="50" s="1"/>
  <c r="BO564" i="50"/>
  <c r="BP563" i="50"/>
  <c r="BQ563" i="50" s="1"/>
  <c r="BO563" i="50"/>
  <c r="BP562" i="50"/>
  <c r="BQ562" i="50" s="1"/>
  <c r="BO562" i="50"/>
  <c r="BP561" i="50"/>
  <c r="BQ561" i="50" s="1"/>
  <c r="BO561" i="50"/>
  <c r="BP560" i="50"/>
  <c r="BQ560" i="50" s="1"/>
  <c r="BO560" i="50"/>
  <c r="BP559" i="50"/>
  <c r="BQ559" i="50" s="1"/>
  <c r="BO559" i="50"/>
  <c r="BP558" i="50"/>
  <c r="BQ558" i="50" s="1"/>
  <c r="BO558" i="50"/>
  <c r="BP557" i="50"/>
  <c r="BQ557" i="50" s="1"/>
  <c r="BO557" i="50"/>
  <c r="BP556" i="50"/>
  <c r="BQ556" i="50" s="1"/>
  <c r="BO556" i="50"/>
  <c r="BP555" i="50"/>
  <c r="BQ555" i="50" s="1"/>
  <c r="BO555" i="50"/>
  <c r="BP554" i="50"/>
  <c r="BQ554" i="50" s="1"/>
  <c r="BO554" i="50"/>
  <c r="BP553" i="50"/>
  <c r="BQ553" i="50" s="1"/>
  <c r="BO553" i="50"/>
  <c r="BP552" i="50"/>
  <c r="BQ552" i="50" s="1"/>
  <c r="BO552" i="50"/>
  <c r="BP551" i="50"/>
  <c r="BQ551" i="50" s="1"/>
  <c r="BO551" i="50"/>
  <c r="BP550" i="50"/>
  <c r="BQ550" i="50" s="1"/>
  <c r="BO550" i="50"/>
  <c r="BP549" i="50"/>
  <c r="BQ549" i="50" s="1"/>
  <c r="BO549" i="50"/>
  <c r="BP548" i="50"/>
  <c r="BQ548" i="50" s="1"/>
  <c r="BO548" i="50"/>
  <c r="BP547" i="50"/>
  <c r="BQ547" i="50" s="1"/>
  <c r="BO547" i="50"/>
  <c r="BP546" i="50"/>
  <c r="BQ546" i="50" s="1"/>
  <c r="BO546" i="50"/>
  <c r="BP545" i="50"/>
  <c r="BQ545" i="50" s="1"/>
  <c r="BO545" i="50"/>
  <c r="BP544" i="50"/>
  <c r="BQ544" i="50" s="1"/>
  <c r="BO544" i="50"/>
  <c r="BP543" i="50"/>
  <c r="BQ543" i="50" s="1"/>
  <c r="BO543" i="50"/>
  <c r="BP542" i="50"/>
  <c r="BQ542" i="50" s="1"/>
  <c r="BO542" i="50"/>
  <c r="BP541" i="50"/>
  <c r="BQ541" i="50" s="1"/>
  <c r="BO541" i="50"/>
  <c r="BP540" i="50"/>
  <c r="BQ540" i="50" s="1"/>
  <c r="BO540" i="50"/>
  <c r="BP539" i="50"/>
  <c r="BQ539" i="50" s="1"/>
  <c r="BO539" i="50"/>
  <c r="BP538" i="50"/>
  <c r="BQ538" i="50" s="1"/>
  <c r="BO538" i="50"/>
  <c r="BP537" i="50"/>
  <c r="BQ537" i="50" s="1"/>
  <c r="BO537" i="50"/>
  <c r="BP536" i="50"/>
  <c r="BQ536" i="50" s="1"/>
  <c r="BO536" i="50"/>
  <c r="BP535" i="50"/>
  <c r="BQ535" i="50" s="1"/>
  <c r="BO535" i="50"/>
  <c r="BP534" i="50"/>
  <c r="BQ534" i="50" s="1"/>
  <c r="BO534" i="50"/>
  <c r="BP533" i="50"/>
  <c r="BQ533" i="50" s="1"/>
  <c r="BO533" i="50"/>
  <c r="BP532" i="50"/>
  <c r="BQ532" i="50" s="1"/>
  <c r="BO532" i="50"/>
  <c r="BP531" i="50"/>
  <c r="BQ531" i="50" s="1"/>
  <c r="BO531" i="50"/>
  <c r="BP530" i="50"/>
  <c r="BQ530" i="50" s="1"/>
  <c r="BO530" i="50"/>
  <c r="BP529" i="50"/>
  <c r="BQ529" i="50" s="1"/>
  <c r="BO529" i="50"/>
  <c r="BP528" i="50"/>
  <c r="BQ528" i="50" s="1"/>
  <c r="BO528" i="50"/>
  <c r="BP527" i="50"/>
  <c r="BQ527" i="50" s="1"/>
  <c r="BO527" i="50"/>
  <c r="BP526" i="50"/>
  <c r="BQ526" i="50" s="1"/>
  <c r="BO526" i="50"/>
  <c r="BP525" i="50"/>
  <c r="BQ525" i="50" s="1"/>
  <c r="BO525" i="50"/>
  <c r="BP524" i="50"/>
  <c r="BQ524" i="50" s="1"/>
  <c r="BO524" i="50"/>
  <c r="BP523" i="50"/>
  <c r="BQ523" i="50" s="1"/>
  <c r="BO523" i="50"/>
  <c r="BP522" i="50"/>
  <c r="BQ522" i="50" s="1"/>
  <c r="BO522" i="50"/>
  <c r="BP521" i="50"/>
  <c r="BQ521" i="50" s="1"/>
  <c r="BO521" i="50"/>
  <c r="BP520" i="50"/>
  <c r="BQ520" i="50" s="1"/>
  <c r="BO520" i="50"/>
  <c r="BP519" i="50"/>
  <c r="BQ519" i="50" s="1"/>
  <c r="BO519" i="50"/>
  <c r="BP518" i="50"/>
  <c r="BQ518" i="50" s="1"/>
  <c r="BO518" i="50"/>
  <c r="BP517" i="50"/>
  <c r="BQ517" i="50" s="1"/>
  <c r="BO517" i="50"/>
  <c r="BP516" i="50"/>
  <c r="BQ516" i="50" s="1"/>
  <c r="BO516" i="50"/>
  <c r="BP515" i="50"/>
  <c r="BQ515" i="50" s="1"/>
  <c r="BO515" i="50"/>
  <c r="BP514" i="50"/>
  <c r="BQ514" i="50" s="1"/>
  <c r="BO514" i="50"/>
  <c r="BP513" i="50"/>
  <c r="BQ513" i="50" s="1"/>
  <c r="BO513" i="50"/>
  <c r="BP512" i="50"/>
  <c r="BQ512" i="50" s="1"/>
  <c r="BO512" i="50"/>
  <c r="BP511" i="50"/>
  <c r="BQ511" i="50" s="1"/>
  <c r="BO511" i="50"/>
  <c r="BP510" i="50"/>
  <c r="BQ510" i="50" s="1"/>
  <c r="BO510" i="50"/>
  <c r="BP509" i="50"/>
  <c r="BQ509" i="50" s="1"/>
  <c r="BO509" i="50"/>
  <c r="BP508" i="50"/>
  <c r="BQ508" i="50" s="1"/>
  <c r="BO508" i="50"/>
  <c r="BP507" i="50"/>
  <c r="BQ507" i="50" s="1"/>
  <c r="BO507" i="50"/>
  <c r="BP506" i="50"/>
  <c r="BQ506" i="50" s="1"/>
  <c r="BO506" i="50"/>
  <c r="BP505" i="50"/>
  <c r="BQ505" i="50" s="1"/>
  <c r="BO505" i="50"/>
  <c r="BP504" i="50"/>
  <c r="BQ504" i="50" s="1"/>
  <c r="BO504" i="50"/>
  <c r="BP503" i="50"/>
  <c r="BQ503" i="50" s="1"/>
  <c r="BO503" i="50"/>
  <c r="BP502" i="50"/>
  <c r="BQ502" i="50" s="1"/>
  <c r="BO502" i="50"/>
  <c r="BP501" i="50"/>
  <c r="BQ501" i="50" s="1"/>
  <c r="BO501" i="50"/>
  <c r="BP500" i="50"/>
  <c r="BQ500" i="50" s="1"/>
  <c r="BO500" i="50"/>
  <c r="BP499" i="50"/>
  <c r="BQ499" i="50" s="1"/>
  <c r="BO499" i="50"/>
  <c r="BP498" i="50"/>
  <c r="BQ498" i="50" s="1"/>
  <c r="BO498" i="50"/>
  <c r="BP497" i="50"/>
  <c r="BQ497" i="50" s="1"/>
  <c r="BO497" i="50"/>
  <c r="BP496" i="50"/>
  <c r="BQ496" i="50" s="1"/>
  <c r="BO496" i="50"/>
  <c r="BP495" i="50"/>
  <c r="BQ495" i="50" s="1"/>
  <c r="BO495" i="50"/>
  <c r="BP494" i="50"/>
  <c r="BQ494" i="50" s="1"/>
  <c r="BO494" i="50"/>
  <c r="BP493" i="50"/>
  <c r="BQ493" i="50" s="1"/>
  <c r="BO493" i="50"/>
  <c r="BP492" i="50"/>
  <c r="BQ492" i="50" s="1"/>
  <c r="BO492" i="50"/>
  <c r="BP491" i="50"/>
  <c r="BQ491" i="50" s="1"/>
  <c r="BO491" i="50"/>
  <c r="BP490" i="50"/>
  <c r="BQ490" i="50" s="1"/>
  <c r="BO490" i="50"/>
  <c r="BP489" i="50"/>
  <c r="BQ489" i="50" s="1"/>
  <c r="BO489" i="50"/>
  <c r="BP488" i="50"/>
  <c r="BQ488" i="50" s="1"/>
  <c r="BO488" i="50"/>
  <c r="BP487" i="50"/>
  <c r="BQ487" i="50" s="1"/>
  <c r="BO487" i="50"/>
  <c r="BP486" i="50"/>
  <c r="BQ486" i="50" s="1"/>
  <c r="BO486" i="50"/>
  <c r="BP485" i="50"/>
  <c r="BQ485" i="50" s="1"/>
  <c r="BO485" i="50"/>
  <c r="BP484" i="50"/>
  <c r="BQ484" i="50" s="1"/>
  <c r="BO484" i="50"/>
  <c r="BP483" i="50"/>
  <c r="BQ483" i="50" s="1"/>
  <c r="BO483" i="50"/>
  <c r="BP482" i="50"/>
  <c r="BQ482" i="50" s="1"/>
  <c r="BO482" i="50"/>
  <c r="BP481" i="50"/>
  <c r="BQ481" i="50" s="1"/>
  <c r="BO481" i="50"/>
  <c r="BP480" i="50"/>
  <c r="BQ480" i="50" s="1"/>
  <c r="BO480" i="50"/>
  <c r="BP479" i="50"/>
  <c r="BQ479" i="50" s="1"/>
  <c r="BO479" i="50"/>
  <c r="BP478" i="50"/>
  <c r="BQ478" i="50" s="1"/>
  <c r="BO478" i="50"/>
  <c r="BP477" i="50"/>
  <c r="BQ477" i="50" s="1"/>
  <c r="BO477" i="50"/>
  <c r="BP476" i="50"/>
  <c r="BQ476" i="50" s="1"/>
  <c r="BO476" i="50"/>
  <c r="BP475" i="50"/>
  <c r="BQ475" i="50" s="1"/>
  <c r="BO475" i="50"/>
  <c r="BP474" i="50"/>
  <c r="BQ474" i="50" s="1"/>
  <c r="BO474" i="50"/>
  <c r="BP473" i="50"/>
  <c r="BQ473" i="50" s="1"/>
  <c r="BO473" i="50"/>
  <c r="BP472" i="50"/>
  <c r="BQ472" i="50" s="1"/>
  <c r="BO472" i="50"/>
  <c r="BP471" i="50"/>
  <c r="BQ471" i="50" s="1"/>
  <c r="BO471" i="50"/>
  <c r="BP470" i="50"/>
  <c r="BQ470" i="50" s="1"/>
  <c r="BO470" i="50"/>
  <c r="BP469" i="50"/>
  <c r="BQ469" i="50" s="1"/>
  <c r="BO469" i="50"/>
  <c r="BP468" i="50"/>
  <c r="BQ468" i="50" s="1"/>
  <c r="BO468" i="50"/>
  <c r="BP467" i="50"/>
  <c r="BQ467" i="50" s="1"/>
  <c r="BO467" i="50"/>
  <c r="BP466" i="50"/>
  <c r="BQ466" i="50" s="1"/>
  <c r="BO466" i="50"/>
  <c r="BP465" i="50"/>
  <c r="BQ465" i="50" s="1"/>
  <c r="BO465" i="50"/>
  <c r="BP464" i="50"/>
  <c r="BQ464" i="50" s="1"/>
  <c r="BO464" i="50"/>
  <c r="BP463" i="50"/>
  <c r="BQ463" i="50" s="1"/>
  <c r="BO463" i="50"/>
  <c r="BP462" i="50"/>
  <c r="BQ462" i="50" s="1"/>
  <c r="BO462" i="50"/>
  <c r="BP461" i="50"/>
  <c r="BQ461" i="50" s="1"/>
  <c r="BO461" i="50"/>
  <c r="BP460" i="50"/>
  <c r="BQ460" i="50" s="1"/>
  <c r="BO460" i="50"/>
  <c r="BP459" i="50"/>
  <c r="BQ459" i="50" s="1"/>
  <c r="BO459" i="50"/>
  <c r="BP458" i="50"/>
  <c r="BQ458" i="50" s="1"/>
  <c r="BO458" i="50"/>
  <c r="BP457" i="50"/>
  <c r="BQ457" i="50" s="1"/>
  <c r="BO457" i="50"/>
  <c r="BP456" i="50"/>
  <c r="BQ456" i="50" s="1"/>
  <c r="BO456" i="50"/>
  <c r="BP455" i="50"/>
  <c r="BQ455" i="50" s="1"/>
  <c r="BO455" i="50"/>
  <c r="BP454" i="50"/>
  <c r="BQ454" i="50" s="1"/>
  <c r="BO454" i="50"/>
  <c r="BP453" i="50"/>
  <c r="BQ453" i="50" s="1"/>
  <c r="BO453" i="50"/>
  <c r="BP452" i="50"/>
  <c r="BQ452" i="50" s="1"/>
  <c r="BO452" i="50"/>
  <c r="BP451" i="50"/>
  <c r="BQ451" i="50" s="1"/>
  <c r="BO451" i="50"/>
  <c r="BP450" i="50"/>
  <c r="BQ450" i="50" s="1"/>
  <c r="BO450" i="50"/>
  <c r="BP449" i="50"/>
  <c r="BQ449" i="50" s="1"/>
  <c r="BO449" i="50"/>
  <c r="BP448" i="50"/>
  <c r="BQ448" i="50" s="1"/>
  <c r="BO448" i="50"/>
  <c r="BP447" i="50"/>
  <c r="BQ447" i="50" s="1"/>
  <c r="BO447" i="50"/>
  <c r="BP446" i="50"/>
  <c r="BQ446" i="50" s="1"/>
  <c r="BO446" i="50"/>
  <c r="BP445" i="50"/>
  <c r="BQ445" i="50" s="1"/>
  <c r="BO445" i="50"/>
  <c r="BP444" i="50"/>
  <c r="BQ444" i="50" s="1"/>
  <c r="BO444" i="50"/>
  <c r="BP443" i="50"/>
  <c r="BQ443" i="50" s="1"/>
  <c r="BO443" i="50"/>
  <c r="BP442" i="50"/>
  <c r="BQ442" i="50" s="1"/>
  <c r="BO442" i="50"/>
  <c r="BP441" i="50"/>
  <c r="BQ441" i="50" s="1"/>
  <c r="BO441" i="50"/>
  <c r="BP440" i="50"/>
  <c r="BQ440" i="50" s="1"/>
  <c r="BO440" i="50"/>
  <c r="BP439" i="50"/>
  <c r="BQ439" i="50" s="1"/>
  <c r="BO439" i="50"/>
  <c r="BP438" i="50"/>
  <c r="BQ438" i="50" s="1"/>
  <c r="BO438" i="50"/>
  <c r="BP437" i="50"/>
  <c r="BQ437" i="50" s="1"/>
  <c r="BO437" i="50"/>
  <c r="BP436" i="50"/>
  <c r="BQ436" i="50" s="1"/>
  <c r="BO436" i="50"/>
  <c r="BP435" i="50"/>
  <c r="BQ435" i="50" s="1"/>
  <c r="BO435" i="50"/>
  <c r="BP434" i="50"/>
  <c r="BQ434" i="50" s="1"/>
  <c r="BO434" i="50"/>
  <c r="BP433" i="50"/>
  <c r="BQ433" i="50" s="1"/>
  <c r="BO433" i="50"/>
  <c r="BP432" i="50"/>
  <c r="BQ432" i="50" s="1"/>
  <c r="BO432" i="50"/>
  <c r="BP431" i="50"/>
  <c r="BQ431" i="50" s="1"/>
  <c r="BO431" i="50"/>
  <c r="BP430" i="50"/>
  <c r="BQ430" i="50" s="1"/>
  <c r="BO430" i="50"/>
  <c r="BP429" i="50"/>
  <c r="BQ429" i="50" s="1"/>
  <c r="BO429" i="50"/>
  <c r="BP428" i="50"/>
  <c r="BQ428" i="50" s="1"/>
  <c r="BO428" i="50"/>
  <c r="BP427" i="50"/>
  <c r="BQ427" i="50" s="1"/>
  <c r="BO427" i="50"/>
  <c r="BP426" i="50"/>
  <c r="BQ426" i="50" s="1"/>
  <c r="BO426" i="50"/>
  <c r="BP425" i="50"/>
  <c r="BQ425" i="50" s="1"/>
  <c r="BO425" i="50"/>
  <c r="BP424" i="50"/>
  <c r="BQ424" i="50" s="1"/>
  <c r="BO424" i="50"/>
  <c r="BP423" i="50"/>
  <c r="BQ423" i="50" s="1"/>
  <c r="BO423" i="50"/>
  <c r="BP422" i="50"/>
  <c r="BQ422" i="50" s="1"/>
  <c r="BO422" i="50"/>
  <c r="BP421" i="50"/>
  <c r="BQ421" i="50" s="1"/>
  <c r="BO421" i="50"/>
  <c r="BP420" i="50"/>
  <c r="BQ420" i="50" s="1"/>
  <c r="BO420" i="50"/>
  <c r="BP419" i="50"/>
  <c r="BQ419" i="50" s="1"/>
  <c r="BO419" i="50"/>
  <c r="BP418" i="50"/>
  <c r="BQ418" i="50" s="1"/>
  <c r="BO418" i="50"/>
  <c r="BP417" i="50"/>
  <c r="BQ417" i="50" s="1"/>
  <c r="BO417" i="50"/>
  <c r="BP416" i="50"/>
  <c r="BQ416" i="50" s="1"/>
  <c r="BO416" i="50"/>
  <c r="BP415" i="50"/>
  <c r="BQ415" i="50" s="1"/>
  <c r="BO415" i="50"/>
  <c r="BP414" i="50"/>
  <c r="BQ414" i="50" s="1"/>
  <c r="BO414" i="50"/>
  <c r="BP413" i="50"/>
  <c r="BQ413" i="50" s="1"/>
  <c r="BO413" i="50"/>
  <c r="BP412" i="50"/>
  <c r="BQ412" i="50" s="1"/>
  <c r="BO412" i="50"/>
  <c r="BP411" i="50"/>
  <c r="BQ411" i="50" s="1"/>
  <c r="BO411" i="50"/>
  <c r="BP410" i="50"/>
  <c r="BQ410" i="50" s="1"/>
  <c r="BO410" i="50"/>
  <c r="BP409" i="50"/>
  <c r="BQ409" i="50" s="1"/>
  <c r="BO409" i="50"/>
  <c r="BP408" i="50"/>
  <c r="BQ408" i="50" s="1"/>
  <c r="BO408" i="50"/>
  <c r="BP407" i="50"/>
  <c r="BQ407" i="50" s="1"/>
  <c r="BO407" i="50"/>
  <c r="BP406" i="50"/>
  <c r="BQ406" i="50" s="1"/>
  <c r="BO406" i="50"/>
  <c r="BP405" i="50"/>
  <c r="BQ405" i="50" s="1"/>
  <c r="BO405" i="50"/>
  <c r="BP404" i="50"/>
  <c r="BQ404" i="50" s="1"/>
  <c r="BO404" i="50"/>
  <c r="BP403" i="50"/>
  <c r="BQ403" i="50" s="1"/>
  <c r="BO403" i="50"/>
  <c r="BP402" i="50"/>
  <c r="BQ402" i="50" s="1"/>
  <c r="BO402" i="50"/>
  <c r="BP401" i="50"/>
  <c r="BQ401" i="50" s="1"/>
  <c r="BO401" i="50"/>
  <c r="BP400" i="50"/>
  <c r="BQ400" i="50" s="1"/>
  <c r="BO400" i="50"/>
  <c r="BP399" i="50"/>
  <c r="BQ399" i="50" s="1"/>
  <c r="BO399" i="50"/>
  <c r="BP398" i="50"/>
  <c r="BQ398" i="50" s="1"/>
  <c r="BO398" i="50"/>
  <c r="BP397" i="50"/>
  <c r="BQ397" i="50" s="1"/>
  <c r="BO397" i="50"/>
  <c r="BP396" i="50"/>
  <c r="BQ396" i="50" s="1"/>
  <c r="BO396" i="50"/>
  <c r="BP395" i="50"/>
  <c r="BQ395" i="50" s="1"/>
  <c r="BO395" i="50"/>
  <c r="BP394" i="50"/>
  <c r="BQ394" i="50" s="1"/>
  <c r="BO394" i="50"/>
  <c r="BP393" i="50"/>
  <c r="BQ393" i="50" s="1"/>
  <c r="BO393" i="50"/>
  <c r="BP392" i="50"/>
  <c r="BQ392" i="50" s="1"/>
  <c r="BO392" i="50"/>
  <c r="BP391" i="50"/>
  <c r="BQ391" i="50" s="1"/>
  <c r="BO391" i="50"/>
  <c r="BP390" i="50"/>
  <c r="BQ390" i="50" s="1"/>
  <c r="BO390" i="50"/>
  <c r="BP389" i="50"/>
  <c r="BQ389" i="50" s="1"/>
  <c r="BO389" i="50"/>
  <c r="BP388" i="50"/>
  <c r="BQ388" i="50" s="1"/>
  <c r="BO388" i="50"/>
  <c r="BP387" i="50"/>
  <c r="BQ387" i="50" s="1"/>
  <c r="BO387" i="50"/>
  <c r="BP386" i="50"/>
  <c r="BQ386" i="50" s="1"/>
  <c r="BO386" i="50"/>
  <c r="BP385" i="50"/>
  <c r="BQ385" i="50" s="1"/>
  <c r="BO385" i="50"/>
  <c r="BP384" i="50"/>
  <c r="BQ384" i="50" s="1"/>
  <c r="BO384" i="50"/>
  <c r="BP383" i="50"/>
  <c r="BQ383" i="50" s="1"/>
  <c r="BO383" i="50"/>
  <c r="BP382" i="50"/>
  <c r="BQ382" i="50" s="1"/>
  <c r="BO382" i="50"/>
  <c r="BP381" i="50"/>
  <c r="BQ381" i="50" s="1"/>
  <c r="BO381" i="50"/>
  <c r="BP380" i="50"/>
  <c r="BQ380" i="50" s="1"/>
  <c r="BO380" i="50"/>
  <c r="BP379" i="50"/>
  <c r="BQ379" i="50" s="1"/>
  <c r="BO379" i="50"/>
  <c r="BP378" i="50"/>
  <c r="BQ378" i="50" s="1"/>
  <c r="BO378" i="50"/>
  <c r="BP377" i="50"/>
  <c r="BQ377" i="50" s="1"/>
  <c r="BO377" i="50"/>
  <c r="BP376" i="50"/>
  <c r="BQ376" i="50" s="1"/>
  <c r="BO376" i="50"/>
  <c r="BP375" i="50"/>
  <c r="BQ375" i="50" s="1"/>
  <c r="BO375" i="50"/>
  <c r="BP374" i="50"/>
  <c r="BQ374" i="50" s="1"/>
  <c r="BO374" i="50"/>
  <c r="BP373" i="50"/>
  <c r="BQ373" i="50" s="1"/>
  <c r="BO373" i="50"/>
  <c r="BP372" i="50"/>
  <c r="BQ372" i="50" s="1"/>
  <c r="BO372" i="50"/>
  <c r="BP371" i="50"/>
  <c r="BQ371" i="50" s="1"/>
  <c r="BO371" i="50"/>
  <c r="BP370" i="50"/>
  <c r="BQ370" i="50" s="1"/>
  <c r="BO370" i="50"/>
  <c r="BP369" i="50"/>
  <c r="BQ369" i="50" s="1"/>
  <c r="BO369" i="50"/>
  <c r="BP368" i="50"/>
  <c r="BQ368" i="50" s="1"/>
  <c r="BO368" i="50"/>
  <c r="BP367" i="50"/>
  <c r="BQ367" i="50" s="1"/>
  <c r="BO367" i="50"/>
  <c r="BP366" i="50"/>
  <c r="BQ366" i="50" s="1"/>
  <c r="BO366" i="50"/>
  <c r="BP365" i="50"/>
  <c r="BQ365" i="50" s="1"/>
  <c r="BO365" i="50"/>
  <c r="BP364" i="50"/>
  <c r="BQ364" i="50" s="1"/>
  <c r="BO364" i="50"/>
  <c r="BP363" i="50"/>
  <c r="BQ363" i="50" s="1"/>
  <c r="BO363" i="50"/>
  <c r="BP362" i="50"/>
  <c r="BQ362" i="50" s="1"/>
  <c r="BO362" i="50"/>
  <c r="BP361" i="50"/>
  <c r="BQ361" i="50" s="1"/>
  <c r="BO361" i="50"/>
  <c r="BP360" i="50"/>
  <c r="BQ360" i="50" s="1"/>
  <c r="BO360" i="50"/>
  <c r="BP359" i="50"/>
  <c r="BQ359" i="50" s="1"/>
  <c r="BO359" i="50"/>
  <c r="BP358" i="50"/>
  <c r="BQ358" i="50" s="1"/>
  <c r="BO358" i="50"/>
  <c r="BP357" i="50"/>
  <c r="BQ357" i="50" s="1"/>
  <c r="BO357" i="50"/>
  <c r="BP356" i="50"/>
  <c r="BQ356" i="50" s="1"/>
  <c r="BO356" i="50"/>
  <c r="BP355" i="50"/>
  <c r="BQ355" i="50" s="1"/>
  <c r="BO355" i="50"/>
  <c r="BP354" i="50"/>
  <c r="BQ354" i="50" s="1"/>
  <c r="BO354" i="50"/>
  <c r="BP353" i="50"/>
  <c r="BQ353" i="50" s="1"/>
  <c r="BO353" i="50"/>
  <c r="BP352" i="50"/>
  <c r="BQ352" i="50" s="1"/>
  <c r="BO352" i="50"/>
  <c r="BP351" i="50"/>
  <c r="BQ351" i="50" s="1"/>
  <c r="BO351" i="50"/>
  <c r="BP350" i="50"/>
  <c r="BQ350" i="50" s="1"/>
  <c r="BO350" i="50"/>
  <c r="BP349" i="50"/>
  <c r="BQ349" i="50" s="1"/>
  <c r="BO349" i="50"/>
  <c r="BP348" i="50"/>
  <c r="BQ348" i="50" s="1"/>
  <c r="BO348" i="50"/>
  <c r="BP347" i="50"/>
  <c r="BQ347" i="50" s="1"/>
  <c r="BO347" i="50"/>
  <c r="BP346" i="50"/>
  <c r="BQ346" i="50" s="1"/>
  <c r="BO346" i="50"/>
  <c r="BP345" i="50"/>
  <c r="BQ345" i="50" s="1"/>
  <c r="BO345" i="50"/>
  <c r="BP344" i="50"/>
  <c r="BQ344" i="50" s="1"/>
  <c r="BO344" i="50"/>
  <c r="BP343" i="50"/>
  <c r="BQ343" i="50" s="1"/>
  <c r="BO343" i="50"/>
  <c r="BP342" i="50"/>
  <c r="BQ342" i="50" s="1"/>
  <c r="BO342" i="50"/>
  <c r="BP341" i="50"/>
  <c r="BQ341" i="50" s="1"/>
  <c r="BO341" i="50"/>
  <c r="BP340" i="50"/>
  <c r="BQ340" i="50" s="1"/>
  <c r="BO340" i="50"/>
  <c r="BP339" i="50"/>
  <c r="BQ339" i="50" s="1"/>
  <c r="BO339" i="50"/>
  <c r="BP338" i="50"/>
  <c r="BQ338" i="50" s="1"/>
  <c r="BO338" i="50"/>
  <c r="BP337" i="50"/>
  <c r="BQ337" i="50" s="1"/>
  <c r="BO337" i="50"/>
  <c r="BP336" i="50"/>
  <c r="BQ336" i="50" s="1"/>
  <c r="BO336" i="50"/>
  <c r="BP335" i="50"/>
  <c r="BQ335" i="50" s="1"/>
  <c r="BO335" i="50"/>
  <c r="BP334" i="50"/>
  <c r="BQ334" i="50" s="1"/>
  <c r="BO334" i="50"/>
  <c r="BP333" i="50"/>
  <c r="BQ333" i="50" s="1"/>
  <c r="BO333" i="50"/>
  <c r="BP332" i="50"/>
  <c r="BQ332" i="50" s="1"/>
  <c r="BO332" i="50"/>
  <c r="BP331" i="50"/>
  <c r="BQ331" i="50" s="1"/>
  <c r="BO331" i="50"/>
  <c r="BP330" i="50"/>
  <c r="BQ330" i="50" s="1"/>
  <c r="BO330" i="50"/>
  <c r="BP329" i="50"/>
  <c r="BQ329" i="50" s="1"/>
  <c r="BO329" i="50"/>
  <c r="BP328" i="50"/>
  <c r="BQ328" i="50" s="1"/>
  <c r="BO328" i="50"/>
  <c r="BP327" i="50"/>
  <c r="BQ327" i="50" s="1"/>
  <c r="BO327" i="50"/>
  <c r="BP326" i="50"/>
  <c r="BQ326" i="50" s="1"/>
  <c r="BO326" i="50"/>
  <c r="BP325" i="50"/>
  <c r="BQ325" i="50" s="1"/>
  <c r="BO325" i="50"/>
  <c r="BP324" i="50"/>
  <c r="BQ324" i="50" s="1"/>
  <c r="BO324" i="50"/>
  <c r="BP323" i="50"/>
  <c r="BQ323" i="50" s="1"/>
  <c r="BO323" i="50"/>
  <c r="BP322" i="50"/>
  <c r="BQ322" i="50" s="1"/>
  <c r="BO322" i="50"/>
  <c r="BP321" i="50"/>
  <c r="BQ321" i="50" s="1"/>
  <c r="BO321" i="50"/>
  <c r="BP320" i="50"/>
  <c r="BQ320" i="50" s="1"/>
  <c r="BO320" i="50"/>
  <c r="BP319" i="50"/>
  <c r="BQ319" i="50" s="1"/>
  <c r="BO319" i="50"/>
  <c r="BP318" i="50"/>
  <c r="BQ318" i="50" s="1"/>
  <c r="BO318" i="50"/>
  <c r="BP317" i="50"/>
  <c r="BQ317" i="50" s="1"/>
  <c r="BO317" i="50"/>
  <c r="BP316" i="50"/>
  <c r="BQ316" i="50" s="1"/>
  <c r="BO316" i="50"/>
  <c r="BP315" i="50"/>
  <c r="BQ315" i="50" s="1"/>
  <c r="BO315" i="50"/>
  <c r="BP314" i="50"/>
  <c r="BQ314" i="50" s="1"/>
  <c r="BO314" i="50"/>
  <c r="BP313" i="50"/>
  <c r="BQ313" i="50" s="1"/>
  <c r="BO313" i="50"/>
  <c r="BP312" i="50"/>
  <c r="BQ312" i="50" s="1"/>
  <c r="BO312" i="50"/>
  <c r="BP311" i="50"/>
  <c r="BQ311" i="50" s="1"/>
  <c r="BO311" i="50"/>
  <c r="BP310" i="50"/>
  <c r="BQ310" i="50" s="1"/>
  <c r="BO310" i="50"/>
  <c r="BP309" i="50"/>
  <c r="BQ309" i="50" s="1"/>
  <c r="BO309" i="50"/>
  <c r="BP308" i="50"/>
  <c r="BQ308" i="50" s="1"/>
  <c r="BO308" i="50"/>
  <c r="BP307" i="50"/>
  <c r="BQ307" i="50" s="1"/>
  <c r="BO307" i="50"/>
  <c r="BP306" i="50"/>
  <c r="BQ306" i="50" s="1"/>
  <c r="BO306" i="50"/>
  <c r="BP305" i="50"/>
  <c r="BQ305" i="50" s="1"/>
  <c r="BO305" i="50"/>
  <c r="BP304" i="50"/>
  <c r="BQ304" i="50" s="1"/>
  <c r="BO304" i="50"/>
  <c r="BP303" i="50"/>
  <c r="BQ303" i="50" s="1"/>
  <c r="BO303" i="50"/>
  <c r="BP302" i="50"/>
  <c r="BQ302" i="50" s="1"/>
  <c r="BO302" i="50"/>
  <c r="BP301" i="50"/>
  <c r="BQ301" i="50" s="1"/>
  <c r="BO301" i="50"/>
  <c r="BP300" i="50"/>
  <c r="BQ300" i="50" s="1"/>
  <c r="BO300" i="50"/>
  <c r="BP299" i="50"/>
  <c r="BQ299" i="50" s="1"/>
  <c r="BO299" i="50"/>
  <c r="BP298" i="50"/>
  <c r="BQ298" i="50" s="1"/>
  <c r="BO298" i="50"/>
  <c r="BP297" i="50"/>
  <c r="BQ297" i="50" s="1"/>
  <c r="BO297" i="50"/>
  <c r="BP296" i="50"/>
  <c r="BQ296" i="50" s="1"/>
  <c r="BO296" i="50"/>
  <c r="BP295" i="50"/>
  <c r="BQ295" i="50" s="1"/>
  <c r="BO295" i="50"/>
  <c r="BP294" i="50"/>
  <c r="BQ294" i="50" s="1"/>
  <c r="BO294" i="50"/>
  <c r="BP293" i="50"/>
  <c r="BQ293" i="50" s="1"/>
  <c r="BO293" i="50"/>
  <c r="BP292" i="50"/>
  <c r="BQ292" i="50" s="1"/>
  <c r="BO292" i="50"/>
  <c r="BP291" i="50"/>
  <c r="BQ291" i="50" s="1"/>
  <c r="BO291" i="50"/>
  <c r="BP290" i="50"/>
  <c r="BQ290" i="50" s="1"/>
  <c r="BO290" i="50"/>
  <c r="BP289" i="50"/>
  <c r="BQ289" i="50" s="1"/>
  <c r="BO289" i="50"/>
  <c r="BP288" i="50"/>
  <c r="BQ288" i="50" s="1"/>
  <c r="BO288" i="50"/>
  <c r="BP287" i="50"/>
  <c r="BQ287" i="50" s="1"/>
  <c r="BO287" i="50"/>
  <c r="BP286" i="50"/>
  <c r="BQ286" i="50" s="1"/>
  <c r="BO286" i="50"/>
  <c r="BP285" i="50"/>
  <c r="BQ285" i="50" s="1"/>
  <c r="BO285" i="50"/>
  <c r="BP284" i="50"/>
  <c r="BQ284" i="50" s="1"/>
  <c r="BO284" i="50"/>
  <c r="BP283" i="50"/>
  <c r="BQ283" i="50" s="1"/>
  <c r="BO283" i="50"/>
  <c r="BP282" i="50"/>
  <c r="BQ282" i="50" s="1"/>
  <c r="BO282" i="50"/>
  <c r="BP281" i="50"/>
  <c r="BQ281" i="50" s="1"/>
  <c r="BO281" i="50"/>
  <c r="BP280" i="50"/>
  <c r="BQ280" i="50" s="1"/>
  <c r="BO280" i="50"/>
  <c r="BP279" i="50"/>
  <c r="BQ279" i="50" s="1"/>
  <c r="BO279" i="50"/>
  <c r="BP278" i="50"/>
  <c r="BQ278" i="50" s="1"/>
  <c r="BO278" i="50"/>
  <c r="BP277" i="50"/>
  <c r="BQ277" i="50" s="1"/>
  <c r="BO277" i="50"/>
  <c r="BP276" i="50"/>
  <c r="BQ276" i="50" s="1"/>
  <c r="BO276" i="50"/>
  <c r="BP275" i="50"/>
  <c r="BQ275" i="50" s="1"/>
  <c r="BO275" i="50"/>
  <c r="BP274" i="50"/>
  <c r="BQ274" i="50" s="1"/>
  <c r="BO274" i="50"/>
  <c r="BP273" i="50"/>
  <c r="BQ273" i="50" s="1"/>
  <c r="BO273" i="50"/>
  <c r="BP272" i="50"/>
  <c r="BQ272" i="50" s="1"/>
  <c r="BO272" i="50"/>
  <c r="BP271" i="50"/>
  <c r="BQ271" i="50" s="1"/>
  <c r="BO271" i="50"/>
  <c r="BP270" i="50"/>
  <c r="BQ270" i="50" s="1"/>
  <c r="BO270" i="50"/>
  <c r="BP269" i="50"/>
  <c r="BQ269" i="50" s="1"/>
  <c r="BO269" i="50"/>
  <c r="BP268" i="50"/>
  <c r="BQ268" i="50" s="1"/>
  <c r="BO268" i="50"/>
  <c r="BP267" i="50"/>
  <c r="BQ267" i="50" s="1"/>
  <c r="BO267" i="50"/>
  <c r="BP266" i="50"/>
  <c r="BQ266" i="50" s="1"/>
  <c r="BO266" i="50"/>
  <c r="BP265" i="50"/>
  <c r="BQ265" i="50" s="1"/>
  <c r="BO265" i="50"/>
  <c r="BP264" i="50"/>
  <c r="BQ264" i="50" s="1"/>
  <c r="BO264" i="50"/>
  <c r="BP263" i="50"/>
  <c r="BQ263" i="50" s="1"/>
  <c r="BO263" i="50"/>
  <c r="BP262" i="50"/>
  <c r="BQ262" i="50" s="1"/>
  <c r="BO262" i="50"/>
  <c r="BP261" i="50"/>
  <c r="BQ261" i="50" s="1"/>
  <c r="BO261" i="50"/>
  <c r="BP260" i="50"/>
  <c r="BQ260" i="50" s="1"/>
  <c r="BO260" i="50"/>
  <c r="BP259" i="50"/>
  <c r="BQ259" i="50" s="1"/>
  <c r="BO259" i="50"/>
  <c r="BP258" i="50"/>
  <c r="BQ258" i="50" s="1"/>
  <c r="BO258" i="50"/>
  <c r="BP257" i="50"/>
  <c r="BQ257" i="50" s="1"/>
  <c r="BO257" i="50"/>
  <c r="BP256" i="50"/>
  <c r="BQ256" i="50" s="1"/>
  <c r="BO256" i="50"/>
  <c r="BP255" i="50"/>
  <c r="BQ255" i="50" s="1"/>
  <c r="BO255" i="50"/>
  <c r="BP254" i="50"/>
  <c r="BQ254" i="50" s="1"/>
  <c r="BO254" i="50"/>
  <c r="BP253" i="50"/>
  <c r="BQ253" i="50" s="1"/>
  <c r="BO253" i="50"/>
  <c r="BP252" i="50"/>
  <c r="BQ252" i="50" s="1"/>
  <c r="BO252" i="50"/>
  <c r="BP251" i="50"/>
  <c r="BQ251" i="50" s="1"/>
  <c r="BO251" i="50"/>
  <c r="BP250" i="50"/>
  <c r="BQ250" i="50" s="1"/>
  <c r="BO250" i="50"/>
  <c r="BP249" i="50"/>
  <c r="BQ249" i="50" s="1"/>
  <c r="BO249" i="50"/>
  <c r="BP248" i="50"/>
  <c r="BQ248" i="50" s="1"/>
  <c r="BO248" i="50"/>
  <c r="BP247" i="50"/>
  <c r="BQ247" i="50" s="1"/>
  <c r="BO247" i="50"/>
  <c r="BP246" i="50"/>
  <c r="BQ246" i="50" s="1"/>
  <c r="BO246" i="50"/>
  <c r="BP245" i="50"/>
  <c r="BQ245" i="50" s="1"/>
  <c r="BO245" i="50"/>
  <c r="BP244" i="50"/>
  <c r="BQ244" i="50" s="1"/>
  <c r="BO244" i="50"/>
  <c r="BP243" i="50"/>
  <c r="BQ243" i="50" s="1"/>
  <c r="BO243" i="50"/>
  <c r="BP242" i="50"/>
  <c r="BQ242" i="50" s="1"/>
  <c r="BO242" i="50"/>
  <c r="BP241" i="50"/>
  <c r="BQ241" i="50" s="1"/>
  <c r="BO241" i="50"/>
  <c r="BP240" i="50"/>
  <c r="BQ240" i="50" s="1"/>
  <c r="BO240" i="50"/>
  <c r="BP239" i="50"/>
  <c r="BQ239" i="50" s="1"/>
  <c r="BO239" i="50"/>
  <c r="BP238" i="50"/>
  <c r="BQ238" i="50" s="1"/>
  <c r="BO238" i="50"/>
  <c r="BP237" i="50"/>
  <c r="BQ237" i="50" s="1"/>
  <c r="BO237" i="50"/>
  <c r="BP236" i="50"/>
  <c r="BQ236" i="50" s="1"/>
  <c r="BO236" i="50"/>
  <c r="BP235" i="50"/>
  <c r="BQ235" i="50" s="1"/>
  <c r="BO235" i="50"/>
  <c r="BP234" i="50"/>
  <c r="BQ234" i="50" s="1"/>
  <c r="BO234" i="50"/>
  <c r="BP233" i="50"/>
  <c r="BQ233" i="50" s="1"/>
  <c r="BO233" i="50"/>
  <c r="BP232" i="50"/>
  <c r="BQ232" i="50" s="1"/>
  <c r="BO232" i="50"/>
  <c r="BP231" i="50"/>
  <c r="BQ231" i="50" s="1"/>
  <c r="BO231" i="50"/>
  <c r="BP230" i="50"/>
  <c r="BQ230" i="50" s="1"/>
  <c r="BO230" i="50"/>
  <c r="BP229" i="50"/>
  <c r="BQ229" i="50" s="1"/>
  <c r="BO229" i="50"/>
  <c r="BP228" i="50"/>
  <c r="BQ228" i="50" s="1"/>
  <c r="BO228" i="50"/>
  <c r="BP227" i="50"/>
  <c r="BQ227" i="50" s="1"/>
  <c r="BO227" i="50"/>
  <c r="BP226" i="50"/>
  <c r="BQ226" i="50" s="1"/>
  <c r="BO226" i="50"/>
  <c r="BP225" i="50"/>
  <c r="BQ225" i="50" s="1"/>
  <c r="BO225" i="50"/>
  <c r="BP224" i="50"/>
  <c r="BQ224" i="50" s="1"/>
  <c r="BO224" i="50"/>
  <c r="BP223" i="50"/>
  <c r="BQ223" i="50" s="1"/>
  <c r="BO223" i="50"/>
  <c r="BP222" i="50"/>
  <c r="BQ222" i="50" s="1"/>
  <c r="BO222" i="50"/>
  <c r="BP221" i="50"/>
  <c r="BQ221" i="50" s="1"/>
  <c r="BO221" i="50"/>
  <c r="BP220" i="50"/>
  <c r="BQ220" i="50" s="1"/>
  <c r="BO220" i="50"/>
  <c r="BP219" i="50"/>
  <c r="BQ219" i="50" s="1"/>
  <c r="BO219" i="50"/>
  <c r="BP218" i="50"/>
  <c r="BQ218" i="50" s="1"/>
  <c r="BO218" i="50"/>
  <c r="BP217" i="50"/>
  <c r="BQ217" i="50" s="1"/>
  <c r="BO217" i="50"/>
  <c r="BP216" i="50"/>
  <c r="BQ216" i="50" s="1"/>
  <c r="BO216" i="50"/>
  <c r="BP215" i="50"/>
  <c r="BQ215" i="50" s="1"/>
  <c r="BO215" i="50"/>
  <c r="BP214" i="50"/>
  <c r="BQ214" i="50" s="1"/>
  <c r="BO214" i="50"/>
  <c r="BP213" i="50"/>
  <c r="BQ213" i="50" s="1"/>
  <c r="BO213" i="50"/>
  <c r="BP212" i="50"/>
  <c r="BQ212" i="50" s="1"/>
  <c r="BO212" i="50"/>
  <c r="BP211" i="50"/>
  <c r="BQ211" i="50" s="1"/>
  <c r="BO211" i="50"/>
  <c r="BP210" i="50"/>
  <c r="BQ210" i="50" s="1"/>
  <c r="BO210" i="50"/>
  <c r="BP209" i="50"/>
  <c r="BQ209" i="50" s="1"/>
  <c r="BO209" i="50"/>
  <c r="BP208" i="50"/>
  <c r="BQ208" i="50" s="1"/>
  <c r="BO208" i="50"/>
  <c r="BP207" i="50"/>
  <c r="BQ207" i="50" s="1"/>
  <c r="BO207" i="50"/>
  <c r="BP206" i="50"/>
  <c r="BQ206" i="50" s="1"/>
  <c r="BO206" i="50"/>
  <c r="BP205" i="50"/>
  <c r="BQ205" i="50" s="1"/>
  <c r="BO205" i="50"/>
  <c r="BP204" i="50"/>
  <c r="BQ204" i="50" s="1"/>
  <c r="BO204" i="50"/>
  <c r="BP203" i="50"/>
  <c r="BQ203" i="50" s="1"/>
  <c r="BO203" i="50"/>
  <c r="BP202" i="50"/>
  <c r="BQ202" i="50" s="1"/>
  <c r="BO202" i="50"/>
  <c r="BP201" i="50"/>
  <c r="BQ201" i="50" s="1"/>
  <c r="BO201" i="50"/>
  <c r="BP200" i="50"/>
  <c r="BQ200" i="50" s="1"/>
  <c r="BO200" i="50"/>
  <c r="BP199" i="50"/>
  <c r="BQ199" i="50" s="1"/>
  <c r="BO199" i="50"/>
  <c r="BP198" i="50"/>
  <c r="BQ198" i="50" s="1"/>
  <c r="BO198" i="50"/>
  <c r="BP197" i="50"/>
  <c r="BQ197" i="50" s="1"/>
  <c r="BO197" i="50"/>
  <c r="BP196" i="50"/>
  <c r="BQ196" i="50" s="1"/>
  <c r="BO196" i="50"/>
  <c r="BP195" i="50"/>
  <c r="BQ195" i="50" s="1"/>
  <c r="BO195" i="50"/>
  <c r="BP194" i="50"/>
  <c r="BQ194" i="50" s="1"/>
  <c r="BO194" i="50"/>
  <c r="BP193" i="50"/>
  <c r="BQ193" i="50" s="1"/>
  <c r="BO193" i="50"/>
  <c r="BP192" i="50"/>
  <c r="BQ192" i="50" s="1"/>
  <c r="BO192" i="50"/>
  <c r="BP191" i="50"/>
  <c r="BQ191" i="50" s="1"/>
  <c r="BO191" i="50"/>
  <c r="BP190" i="50"/>
  <c r="BQ190" i="50" s="1"/>
  <c r="BO190" i="50"/>
  <c r="BP189" i="50"/>
  <c r="BQ189" i="50" s="1"/>
  <c r="BO189" i="50"/>
  <c r="BP188" i="50"/>
  <c r="BQ188" i="50" s="1"/>
  <c r="BO188" i="50"/>
  <c r="BP187" i="50"/>
  <c r="BQ187" i="50" s="1"/>
  <c r="BO187" i="50"/>
  <c r="BP186" i="50"/>
  <c r="BQ186" i="50" s="1"/>
  <c r="BO186" i="50"/>
  <c r="BP185" i="50"/>
  <c r="BQ185" i="50" s="1"/>
  <c r="BO185" i="50"/>
  <c r="BP184" i="50"/>
  <c r="BQ184" i="50" s="1"/>
  <c r="BO184" i="50"/>
  <c r="BP183" i="50"/>
  <c r="BQ183" i="50" s="1"/>
  <c r="BO183" i="50"/>
  <c r="BP182" i="50"/>
  <c r="BQ182" i="50" s="1"/>
  <c r="BO182" i="50"/>
  <c r="BP181" i="50"/>
  <c r="BQ181" i="50" s="1"/>
  <c r="BO181" i="50"/>
  <c r="BP180" i="50"/>
  <c r="BQ180" i="50" s="1"/>
  <c r="BO180" i="50"/>
  <c r="BP179" i="50"/>
  <c r="BQ179" i="50" s="1"/>
  <c r="BO179" i="50"/>
  <c r="BP178" i="50"/>
  <c r="BQ178" i="50" s="1"/>
  <c r="BO178" i="50"/>
  <c r="BP177" i="50"/>
  <c r="BQ177" i="50" s="1"/>
  <c r="BO177" i="50"/>
  <c r="BP176" i="50"/>
  <c r="BQ176" i="50" s="1"/>
  <c r="BO176" i="50"/>
  <c r="BP175" i="50"/>
  <c r="BQ175" i="50" s="1"/>
  <c r="BO175" i="50"/>
  <c r="BP174" i="50"/>
  <c r="BQ174" i="50" s="1"/>
  <c r="BO174" i="50"/>
  <c r="BP173" i="50"/>
  <c r="BQ173" i="50" s="1"/>
  <c r="BO173" i="50"/>
  <c r="BP172" i="50"/>
  <c r="BQ172" i="50" s="1"/>
  <c r="BO172" i="50"/>
  <c r="BP171" i="50"/>
  <c r="BQ171" i="50" s="1"/>
  <c r="BO171" i="50"/>
  <c r="BP170" i="50"/>
  <c r="BQ170" i="50" s="1"/>
  <c r="BO170" i="50"/>
  <c r="BP169" i="50"/>
  <c r="BQ169" i="50" s="1"/>
  <c r="BO169" i="50"/>
  <c r="BP168" i="50"/>
  <c r="BQ168" i="50" s="1"/>
  <c r="BO168" i="50"/>
  <c r="BP167" i="50"/>
  <c r="BQ167" i="50" s="1"/>
  <c r="BO167" i="50"/>
  <c r="BP166" i="50"/>
  <c r="BQ166" i="50" s="1"/>
  <c r="BO166" i="50"/>
  <c r="BP165" i="50"/>
  <c r="BQ165" i="50" s="1"/>
  <c r="BO165" i="50"/>
  <c r="BP164" i="50"/>
  <c r="BQ164" i="50" s="1"/>
  <c r="BO164" i="50"/>
  <c r="BP163" i="50"/>
  <c r="BQ163" i="50" s="1"/>
  <c r="BO163" i="50"/>
  <c r="BP162" i="50"/>
  <c r="BQ162" i="50" s="1"/>
  <c r="BO162" i="50"/>
  <c r="BP161" i="50"/>
  <c r="BQ161" i="50" s="1"/>
  <c r="BO161" i="50"/>
  <c r="BP160" i="50"/>
  <c r="BQ160" i="50" s="1"/>
  <c r="BO160" i="50"/>
  <c r="BP159" i="50"/>
  <c r="BQ159" i="50" s="1"/>
  <c r="BO159" i="50"/>
  <c r="BP158" i="50"/>
  <c r="BQ158" i="50" s="1"/>
  <c r="BO158" i="50"/>
  <c r="BP157" i="50"/>
  <c r="BQ157" i="50" s="1"/>
  <c r="BO157" i="50"/>
  <c r="BP156" i="50"/>
  <c r="BQ156" i="50" s="1"/>
  <c r="BO156" i="50"/>
  <c r="BP155" i="50"/>
  <c r="BQ155" i="50" s="1"/>
  <c r="BO155" i="50"/>
  <c r="BP154" i="50"/>
  <c r="BQ154" i="50" s="1"/>
  <c r="BO154" i="50"/>
  <c r="BP153" i="50"/>
  <c r="BQ153" i="50" s="1"/>
  <c r="BO153" i="50"/>
  <c r="BP152" i="50"/>
  <c r="BQ152" i="50" s="1"/>
  <c r="BO152" i="50"/>
  <c r="BP151" i="50"/>
  <c r="BQ151" i="50" s="1"/>
  <c r="BO151" i="50"/>
  <c r="BP150" i="50"/>
  <c r="BQ150" i="50" s="1"/>
  <c r="BO150" i="50"/>
  <c r="BP149" i="50"/>
  <c r="BQ149" i="50" s="1"/>
  <c r="BO149" i="50"/>
  <c r="BP148" i="50"/>
  <c r="BQ148" i="50" s="1"/>
  <c r="BO148" i="50"/>
  <c r="BP147" i="50"/>
  <c r="BQ147" i="50" s="1"/>
  <c r="BO147" i="50"/>
  <c r="BP146" i="50"/>
  <c r="BQ146" i="50" s="1"/>
  <c r="BO146" i="50"/>
  <c r="BP145" i="50"/>
  <c r="BQ145" i="50" s="1"/>
  <c r="BO145" i="50"/>
  <c r="BP144" i="50"/>
  <c r="BQ144" i="50" s="1"/>
  <c r="BO144" i="50"/>
  <c r="BP143" i="50"/>
  <c r="BQ143" i="50" s="1"/>
  <c r="BO143" i="50"/>
  <c r="BP142" i="50"/>
  <c r="BQ142" i="50" s="1"/>
  <c r="BO142" i="50"/>
  <c r="BP141" i="50"/>
  <c r="BQ141" i="50" s="1"/>
  <c r="BO141" i="50"/>
  <c r="BP140" i="50"/>
  <c r="BQ140" i="50" s="1"/>
  <c r="BO140" i="50"/>
  <c r="BP139" i="50"/>
  <c r="BQ139" i="50" s="1"/>
  <c r="BO139" i="50"/>
  <c r="BP138" i="50"/>
  <c r="BQ138" i="50" s="1"/>
  <c r="BO138" i="50"/>
  <c r="BP137" i="50"/>
  <c r="BQ137" i="50" s="1"/>
  <c r="BO137" i="50"/>
  <c r="BP136" i="50"/>
  <c r="BQ136" i="50" s="1"/>
  <c r="BO136" i="50"/>
  <c r="BP135" i="50"/>
  <c r="BQ135" i="50" s="1"/>
  <c r="BO135" i="50"/>
  <c r="BP134" i="50"/>
  <c r="BQ134" i="50" s="1"/>
  <c r="BO134" i="50"/>
  <c r="BP133" i="50"/>
  <c r="BQ133" i="50" s="1"/>
  <c r="BO133" i="50"/>
  <c r="BP132" i="50"/>
  <c r="BQ132" i="50" s="1"/>
  <c r="BO132" i="50"/>
  <c r="BP131" i="50"/>
  <c r="BQ131" i="50" s="1"/>
  <c r="BO131" i="50"/>
  <c r="BP130" i="50"/>
  <c r="BQ130" i="50" s="1"/>
  <c r="BO130" i="50"/>
  <c r="BP129" i="50"/>
  <c r="BQ129" i="50" s="1"/>
  <c r="BO129" i="50"/>
  <c r="BP128" i="50"/>
  <c r="BQ128" i="50" s="1"/>
  <c r="BO128" i="50"/>
  <c r="BP127" i="50"/>
  <c r="BQ127" i="50" s="1"/>
  <c r="BO127" i="50"/>
  <c r="BP126" i="50"/>
  <c r="BQ126" i="50" s="1"/>
  <c r="BO126" i="50"/>
  <c r="BP125" i="50"/>
  <c r="BQ125" i="50" s="1"/>
  <c r="BO125" i="50"/>
  <c r="BP124" i="50"/>
  <c r="BQ124" i="50" s="1"/>
  <c r="BO124" i="50"/>
  <c r="BP123" i="50"/>
  <c r="BQ123" i="50" s="1"/>
  <c r="BO123" i="50"/>
  <c r="BP122" i="50"/>
  <c r="BQ122" i="50" s="1"/>
  <c r="BO122" i="50"/>
  <c r="BP121" i="50"/>
  <c r="BQ121" i="50" s="1"/>
  <c r="BO121" i="50"/>
  <c r="BP120" i="50"/>
  <c r="BQ120" i="50" s="1"/>
  <c r="BO120" i="50"/>
  <c r="BP119" i="50"/>
  <c r="BQ119" i="50" s="1"/>
  <c r="BO119" i="50"/>
  <c r="BP118" i="50"/>
  <c r="BQ118" i="50" s="1"/>
  <c r="BO118" i="50"/>
  <c r="BP117" i="50"/>
  <c r="BQ117" i="50" s="1"/>
  <c r="BO117" i="50"/>
  <c r="BP116" i="50"/>
  <c r="BQ116" i="50" s="1"/>
  <c r="BO116" i="50"/>
  <c r="BP115" i="50"/>
  <c r="BQ115" i="50" s="1"/>
  <c r="BO115" i="50"/>
  <c r="BP114" i="50"/>
  <c r="BQ114" i="50" s="1"/>
  <c r="BO114" i="50"/>
  <c r="BP113" i="50"/>
  <c r="BQ113" i="50" s="1"/>
  <c r="BO113" i="50"/>
  <c r="BP112" i="50"/>
  <c r="BQ112" i="50" s="1"/>
  <c r="BO112" i="50"/>
  <c r="BP111" i="50"/>
  <c r="BQ111" i="50" s="1"/>
  <c r="BO111" i="50"/>
  <c r="BP110" i="50"/>
  <c r="BQ110" i="50" s="1"/>
  <c r="BO110" i="50"/>
  <c r="BP109" i="50"/>
  <c r="BQ109" i="50" s="1"/>
  <c r="BO109" i="50"/>
  <c r="BP108" i="50"/>
  <c r="BQ108" i="50" s="1"/>
  <c r="BO108" i="50"/>
  <c r="BP107" i="50"/>
  <c r="BQ107" i="50" s="1"/>
  <c r="BO107" i="50"/>
  <c r="BP106" i="50"/>
  <c r="BQ106" i="50" s="1"/>
  <c r="BO106" i="50"/>
  <c r="BP105" i="50"/>
  <c r="BQ105" i="50" s="1"/>
  <c r="BO105" i="50"/>
  <c r="BP104" i="50"/>
  <c r="BQ104" i="50" s="1"/>
  <c r="BO104" i="50"/>
  <c r="BP103" i="50"/>
  <c r="BQ103" i="50" s="1"/>
  <c r="BO103" i="50"/>
  <c r="BP102" i="50"/>
  <c r="BQ102" i="50" s="1"/>
  <c r="BO102" i="50"/>
  <c r="BP101" i="50"/>
  <c r="BQ101" i="50" s="1"/>
  <c r="BO101" i="50"/>
  <c r="BP100" i="50"/>
  <c r="BQ100" i="50" s="1"/>
  <c r="BO100" i="50"/>
  <c r="BP99" i="50"/>
  <c r="BQ99" i="50" s="1"/>
  <c r="BO99" i="50"/>
  <c r="BP98" i="50"/>
  <c r="BQ98" i="50" s="1"/>
  <c r="BO98" i="50"/>
  <c r="BP97" i="50"/>
  <c r="BQ97" i="50" s="1"/>
  <c r="BO97" i="50"/>
  <c r="BP96" i="50"/>
  <c r="BQ96" i="50" s="1"/>
  <c r="BO96" i="50"/>
  <c r="BP95" i="50"/>
  <c r="BQ95" i="50" s="1"/>
  <c r="BO95" i="50"/>
  <c r="BP94" i="50"/>
  <c r="BQ94" i="50" s="1"/>
  <c r="BO94" i="50"/>
  <c r="BP93" i="50"/>
  <c r="BQ93" i="50" s="1"/>
  <c r="BO93" i="50"/>
  <c r="BP92" i="50"/>
  <c r="BQ92" i="50" s="1"/>
  <c r="BO92" i="50"/>
  <c r="BP91" i="50"/>
  <c r="BQ91" i="50" s="1"/>
  <c r="BO91" i="50"/>
  <c r="BP90" i="50"/>
  <c r="BQ90" i="50" s="1"/>
  <c r="BO90" i="50"/>
  <c r="BP89" i="50"/>
  <c r="BQ89" i="50" s="1"/>
  <c r="BO89" i="50"/>
  <c r="BP88" i="50"/>
  <c r="BQ88" i="50" s="1"/>
  <c r="BO88" i="50"/>
  <c r="BP87" i="50"/>
  <c r="BQ87" i="50" s="1"/>
  <c r="BO87" i="50"/>
  <c r="BP86" i="50"/>
  <c r="BQ86" i="50" s="1"/>
  <c r="BO86" i="50"/>
  <c r="BP85" i="50"/>
  <c r="BQ85" i="50" s="1"/>
  <c r="BO85" i="50"/>
  <c r="BP84" i="50"/>
  <c r="BQ84" i="50" s="1"/>
  <c r="BO84" i="50"/>
  <c r="BP83" i="50"/>
  <c r="BQ83" i="50" s="1"/>
  <c r="BO83" i="50"/>
  <c r="BP82" i="50"/>
  <c r="BQ82" i="50" s="1"/>
  <c r="BO82" i="50"/>
  <c r="BP81" i="50"/>
  <c r="BQ81" i="50" s="1"/>
  <c r="BO81" i="50"/>
  <c r="BP80" i="50"/>
  <c r="BQ80" i="50" s="1"/>
  <c r="BO80" i="50"/>
  <c r="BP79" i="50"/>
  <c r="BQ79" i="50" s="1"/>
  <c r="BO79" i="50"/>
  <c r="BP78" i="50"/>
  <c r="BQ78" i="50" s="1"/>
  <c r="BO78" i="50"/>
  <c r="BP77" i="50"/>
  <c r="BQ77" i="50" s="1"/>
  <c r="BO77" i="50"/>
  <c r="BP76" i="50"/>
  <c r="BQ76" i="50" s="1"/>
  <c r="BO76" i="50"/>
  <c r="BP75" i="50"/>
  <c r="BQ75" i="50" s="1"/>
  <c r="BO75" i="50"/>
  <c r="BP74" i="50"/>
  <c r="BQ74" i="50" s="1"/>
  <c r="BO74" i="50"/>
  <c r="BP73" i="50"/>
  <c r="BQ73" i="50" s="1"/>
  <c r="BO73" i="50"/>
  <c r="BP72" i="50"/>
  <c r="BQ72" i="50" s="1"/>
  <c r="BO72" i="50"/>
  <c r="BP71" i="50"/>
  <c r="BQ71" i="50" s="1"/>
  <c r="BO71" i="50"/>
  <c r="BP70" i="50"/>
  <c r="BQ70" i="50" s="1"/>
  <c r="BO70" i="50"/>
  <c r="BP69" i="50"/>
  <c r="BQ69" i="50" s="1"/>
  <c r="BO69" i="50"/>
  <c r="BP68" i="50"/>
  <c r="BQ68" i="50" s="1"/>
  <c r="BO68" i="50"/>
  <c r="BP67" i="50"/>
  <c r="BQ67" i="50" s="1"/>
  <c r="BO67" i="50"/>
  <c r="BP66" i="50"/>
  <c r="BQ66" i="50" s="1"/>
  <c r="BO66" i="50"/>
  <c r="BP65" i="50"/>
  <c r="BQ65" i="50" s="1"/>
  <c r="BO65" i="50"/>
  <c r="BP64" i="50"/>
  <c r="BQ64" i="50" s="1"/>
  <c r="BO64" i="50"/>
  <c r="BP63" i="50"/>
  <c r="BQ63" i="50" s="1"/>
  <c r="BO63" i="50"/>
  <c r="BP62" i="50"/>
  <c r="BQ62" i="50" s="1"/>
  <c r="BO62" i="50"/>
  <c r="BP61" i="50"/>
  <c r="BQ61" i="50" s="1"/>
  <c r="BO61" i="50"/>
  <c r="BP60" i="50"/>
  <c r="BQ60" i="50" s="1"/>
  <c r="BO60" i="50"/>
  <c r="BP59" i="50"/>
  <c r="BQ59" i="50" s="1"/>
  <c r="BO59" i="50"/>
  <c r="BP58" i="50"/>
  <c r="BQ58" i="50" s="1"/>
  <c r="BO58" i="50"/>
  <c r="BP57" i="50"/>
  <c r="BQ57" i="50" s="1"/>
  <c r="BO57" i="50"/>
  <c r="BP56" i="50"/>
  <c r="BQ56" i="50" s="1"/>
  <c r="BO56" i="50"/>
  <c r="BP55" i="50"/>
  <c r="BQ55" i="50" s="1"/>
  <c r="BO55" i="50"/>
  <c r="BP54" i="50"/>
  <c r="BQ54" i="50" s="1"/>
  <c r="BO54" i="50"/>
  <c r="BP53" i="50"/>
  <c r="BQ53" i="50" s="1"/>
  <c r="BO53" i="50"/>
  <c r="BP52" i="50"/>
  <c r="BQ52" i="50" s="1"/>
  <c r="BO52" i="50"/>
  <c r="BP51" i="50"/>
  <c r="BQ51" i="50" s="1"/>
  <c r="BO51" i="50"/>
  <c r="BP50" i="50"/>
  <c r="BQ50" i="50" s="1"/>
  <c r="BO50" i="50"/>
  <c r="BP49" i="50"/>
  <c r="BQ49" i="50" s="1"/>
  <c r="BO49" i="50"/>
  <c r="BP48" i="50"/>
  <c r="BQ48" i="50" s="1"/>
  <c r="BO48" i="50"/>
  <c r="BP47" i="50"/>
  <c r="BQ47" i="50" s="1"/>
  <c r="BO47" i="50"/>
  <c r="BP46" i="50"/>
  <c r="BQ46" i="50" s="1"/>
  <c r="BO46" i="50"/>
  <c r="BP45" i="50"/>
  <c r="BQ45" i="50" s="1"/>
  <c r="BO45" i="50"/>
  <c r="BP44" i="50"/>
  <c r="BQ44" i="50" s="1"/>
  <c r="BO44" i="50"/>
  <c r="BP43" i="50"/>
  <c r="BQ43" i="50" s="1"/>
  <c r="BO43" i="50"/>
  <c r="BP42" i="50"/>
  <c r="BQ42" i="50" s="1"/>
  <c r="BO42" i="50"/>
  <c r="BP41" i="50"/>
  <c r="BQ41" i="50" s="1"/>
  <c r="BO41" i="50"/>
  <c r="BP40" i="50"/>
  <c r="BQ40" i="50" s="1"/>
  <c r="BO40" i="50"/>
  <c r="BP39" i="50"/>
  <c r="BQ39" i="50" s="1"/>
  <c r="BO39" i="50"/>
  <c r="BP38" i="50"/>
  <c r="BQ38" i="50" s="1"/>
  <c r="BO38" i="50"/>
  <c r="BP37" i="50"/>
  <c r="BQ37" i="50" s="1"/>
  <c r="BO37" i="50"/>
  <c r="BP36" i="50"/>
  <c r="BQ36" i="50" s="1"/>
  <c r="BO36" i="50"/>
  <c r="BP35" i="50"/>
  <c r="BQ35" i="50" s="1"/>
  <c r="BO35" i="50"/>
  <c r="BP34" i="50"/>
  <c r="BQ34" i="50" s="1"/>
  <c r="BO34" i="50"/>
  <c r="BP33" i="50"/>
  <c r="BQ33" i="50" s="1"/>
  <c r="BO33" i="50"/>
  <c r="BP32" i="50"/>
  <c r="BQ32" i="50" s="1"/>
  <c r="BO32" i="50"/>
  <c r="BP31" i="50"/>
  <c r="BQ31" i="50" s="1"/>
  <c r="BO31" i="50"/>
  <c r="BP30" i="50"/>
  <c r="BQ30" i="50" s="1"/>
  <c r="BO30" i="50"/>
  <c r="BP29" i="50"/>
  <c r="BQ29" i="50" s="1"/>
  <c r="BO29" i="50"/>
  <c r="BP28" i="50"/>
  <c r="BQ28" i="50" s="1"/>
  <c r="BO28" i="50"/>
  <c r="BP27" i="50"/>
  <c r="BQ27" i="50" s="1"/>
  <c r="BO27" i="50"/>
  <c r="BP26" i="50"/>
  <c r="BQ26" i="50" s="1"/>
  <c r="BO26" i="50"/>
  <c r="BP25" i="50"/>
  <c r="BQ25" i="50" s="1"/>
  <c r="BO25" i="50"/>
  <c r="BP24" i="50"/>
  <c r="BQ24" i="50" s="1"/>
  <c r="BO24" i="50"/>
  <c r="BP23" i="50"/>
  <c r="BQ23" i="50" s="1"/>
  <c r="BO23" i="50"/>
  <c r="BP22" i="50"/>
  <c r="BQ22" i="50" s="1"/>
  <c r="BO22" i="50"/>
  <c r="BP21" i="50"/>
  <c r="BQ21" i="50" s="1"/>
  <c r="BO21" i="50"/>
  <c r="BP20" i="50"/>
  <c r="BQ20" i="50" s="1"/>
  <c r="BO20" i="50"/>
  <c r="BP19" i="50"/>
  <c r="BQ19" i="50" s="1"/>
  <c r="BO19" i="50"/>
  <c r="BP18" i="50"/>
  <c r="BQ18" i="50" s="1"/>
  <c r="BO18" i="50"/>
  <c r="BP17" i="50"/>
  <c r="BQ17" i="50" s="1"/>
  <c r="BO17" i="50"/>
  <c r="BP16" i="50"/>
  <c r="BQ16" i="50" s="1"/>
  <c r="BO16" i="50"/>
  <c r="BP15" i="50"/>
  <c r="BQ15" i="50" s="1"/>
  <c r="BO15" i="50"/>
  <c r="BP14" i="50"/>
  <c r="BQ14" i="50" s="1"/>
  <c r="BO14" i="50"/>
  <c r="BP13" i="50"/>
  <c r="BQ13" i="50" s="1"/>
  <c r="BO13" i="50"/>
  <c r="BP12" i="50"/>
  <c r="BQ12" i="50" s="1"/>
  <c r="BO12" i="50"/>
  <c r="BP11" i="50"/>
  <c r="BQ11" i="50" s="1"/>
  <c r="BO11" i="50"/>
  <c r="BP10" i="50"/>
  <c r="BQ10" i="50" s="1"/>
  <c r="BO10" i="50"/>
  <c r="BP9" i="50"/>
  <c r="BQ9" i="50" s="1"/>
  <c r="BO9" i="50"/>
  <c r="BP8" i="50"/>
  <c r="BQ8" i="50" s="1"/>
  <c r="BO8" i="50"/>
  <c r="BP7" i="50"/>
  <c r="BQ7" i="50" s="1"/>
  <c r="BO7" i="50"/>
  <c r="BP6" i="50"/>
  <c r="BQ6" i="50" s="1"/>
  <c r="BO6" i="50"/>
  <c r="BP5" i="50"/>
  <c r="BQ5" i="50" s="1"/>
  <c r="BO5" i="50"/>
  <c r="BP4" i="50"/>
  <c r="BQ4" i="50" s="1"/>
  <c r="BO4" i="50"/>
  <c r="BP3" i="50"/>
  <c r="BQ3" i="50" s="1"/>
  <c r="BO3" i="50"/>
  <c r="N72" i="55"/>
  <c r="O72" i="55" s="1"/>
  <c r="N73" i="55"/>
  <c r="O73" i="55" s="1"/>
  <c r="N74" i="55"/>
  <c r="N75" i="55"/>
  <c r="O75" i="55" s="1"/>
  <c r="N76" i="55"/>
  <c r="O76" i="55" s="1"/>
  <c r="N77" i="55"/>
  <c r="O77" i="55" s="1"/>
  <c r="N78" i="55"/>
  <c r="N79" i="55"/>
  <c r="N80" i="55"/>
  <c r="O80" i="55" s="1"/>
  <c r="N81" i="55"/>
  <c r="N82" i="55"/>
  <c r="O82" i="55" s="1"/>
  <c r="N83" i="55"/>
  <c r="N84" i="55"/>
  <c r="O84" i="55" s="1"/>
  <c r="N85" i="55"/>
  <c r="O85" i="55" s="1"/>
  <c r="N86" i="55"/>
  <c r="O86" i="55" s="1"/>
  <c r="N87" i="55"/>
  <c r="O87" i="55" s="1"/>
  <c r="N88" i="55"/>
  <c r="O88" i="55" s="1"/>
  <c r="N89" i="55"/>
  <c r="O89" i="55" s="1"/>
  <c r="N90" i="55"/>
  <c r="O90" i="55" s="1"/>
  <c r="N91" i="55"/>
  <c r="O91" i="55" s="1"/>
  <c r="N92" i="55"/>
  <c r="O92" i="55" s="1"/>
  <c r="N93" i="55"/>
  <c r="O93" i="55" s="1"/>
  <c r="N94" i="55"/>
  <c r="O94" i="55" s="1"/>
  <c r="N95" i="55"/>
  <c r="N96" i="55"/>
  <c r="O96" i="55" s="1"/>
  <c r="N97" i="55"/>
  <c r="N98" i="55"/>
  <c r="O98" i="55" s="1"/>
  <c r="N99" i="55"/>
  <c r="N100" i="55"/>
  <c r="O100" i="55" s="1"/>
  <c r="N101" i="55"/>
  <c r="N102" i="55"/>
  <c r="O102" i="55" s="1"/>
  <c r="N103" i="55"/>
  <c r="O103" i="55" s="1"/>
  <c r="N104" i="55"/>
  <c r="O104" i="55" s="1"/>
  <c r="N105" i="55"/>
  <c r="O105" i="55" s="1"/>
  <c r="N106" i="55"/>
  <c r="N107" i="55"/>
  <c r="Q107" i="55" s="1"/>
  <c r="N108" i="55"/>
  <c r="O108" i="55" s="1"/>
  <c r="N109" i="55"/>
  <c r="O109" i="55" s="1"/>
  <c r="N110" i="55"/>
  <c r="O110" i="55" s="1"/>
  <c r="N111" i="55"/>
  <c r="N112" i="55"/>
  <c r="O112" i="55" s="1"/>
  <c r="N113" i="55"/>
  <c r="N114" i="55"/>
  <c r="O114" i="55" s="1"/>
  <c r="N115" i="55"/>
  <c r="N116" i="55"/>
  <c r="O116" i="55" s="1"/>
  <c r="N117" i="55"/>
  <c r="O117" i="55" s="1"/>
  <c r="N118" i="55"/>
  <c r="O118" i="55" s="1"/>
  <c r="N119" i="55"/>
  <c r="O119" i="55" s="1"/>
  <c r="N120" i="55"/>
  <c r="O120" i="55" s="1"/>
  <c r="N71" i="55"/>
  <c r="Q71" i="55" s="1"/>
  <c r="AA182" i="55"/>
  <c r="Z182" i="55"/>
  <c r="Z184" i="55"/>
  <c r="AA184" i="55"/>
  <c r="Z185" i="55"/>
  <c r="AA185" i="55"/>
  <c r="Z186" i="55"/>
  <c r="AA186" i="55"/>
  <c r="Z187" i="55"/>
  <c r="AA187" i="55"/>
  <c r="Z188" i="55"/>
  <c r="AA188" i="55"/>
  <c r="Z189" i="55"/>
  <c r="AA189" i="55"/>
  <c r="Z190" i="55"/>
  <c r="AA190" i="55"/>
  <c r="Z191" i="55"/>
  <c r="AA191" i="55"/>
  <c r="Z192" i="55"/>
  <c r="AA192" i="55"/>
  <c r="Z193" i="55"/>
  <c r="AA193" i="55"/>
  <c r="Z194" i="55"/>
  <c r="AA194" i="55"/>
  <c r="Z195" i="55"/>
  <c r="AA195" i="55"/>
  <c r="Z196" i="55"/>
  <c r="AA196" i="55"/>
  <c r="Z197" i="55"/>
  <c r="AA197" i="55"/>
  <c r="Z198" i="55"/>
  <c r="AA198" i="55"/>
  <c r="Z199" i="55"/>
  <c r="AA199" i="55"/>
  <c r="Z200" i="55"/>
  <c r="AA200" i="55"/>
  <c r="Z201" i="55"/>
  <c r="AA201" i="55"/>
  <c r="Z202" i="55"/>
  <c r="AA202" i="55"/>
  <c r="Z203" i="55"/>
  <c r="AA203" i="55"/>
  <c r="Z204" i="55"/>
  <c r="AA204" i="55"/>
  <c r="Z205" i="55"/>
  <c r="AA205" i="55"/>
  <c r="Z206" i="55"/>
  <c r="AA206" i="55"/>
  <c r="Z207" i="55"/>
  <c r="AA207" i="55"/>
  <c r="Z208" i="55"/>
  <c r="AA208" i="55"/>
  <c r="Z209" i="55"/>
  <c r="AA209" i="55"/>
  <c r="Z210" i="55"/>
  <c r="AA210" i="55"/>
  <c r="Z211" i="55"/>
  <c r="AA211" i="55"/>
  <c r="Z212" i="55"/>
  <c r="AA212" i="55"/>
  <c r="Z213" i="55"/>
  <c r="AA213" i="55"/>
  <c r="Z214" i="55"/>
  <c r="AA214" i="55"/>
  <c r="Z215" i="55"/>
  <c r="AA215" i="55"/>
  <c r="Z216" i="55"/>
  <c r="AA216" i="55"/>
  <c r="Z217" i="55"/>
  <c r="AA217" i="55"/>
  <c r="Z218" i="55"/>
  <c r="AA218" i="55"/>
  <c r="Z219" i="55"/>
  <c r="AA219" i="55"/>
  <c r="Z220" i="55"/>
  <c r="AA220" i="55"/>
  <c r="Z221" i="55"/>
  <c r="AA221" i="55"/>
  <c r="Z222" i="55"/>
  <c r="AA222" i="55"/>
  <c r="Z223" i="55"/>
  <c r="AA223" i="55"/>
  <c r="Z224" i="55"/>
  <c r="AA224" i="55"/>
  <c r="Z225" i="55"/>
  <c r="AA225" i="55"/>
  <c r="Z226" i="55"/>
  <c r="AA226" i="55"/>
  <c r="Z227" i="55"/>
  <c r="AA227" i="55"/>
  <c r="Z228" i="55"/>
  <c r="AA228" i="55"/>
  <c r="Z229" i="55"/>
  <c r="AA229" i="55"/>
  <c r="Z230" i="55"/>
  <c r="AA230" i="55"/>
  <c r="Z231" i="55"/>
  <c r="AA231" i="55"/>
  <c r="Z232" i="55"/>
  <c r="AA232" i="55"/>
  <c r="AA183" i="55"/>
  <c r="Z183" i="55"/>
  <c r="AL126" i="55"/>
  <c r="AK126" i="55"/>
  <c r="AK128" i="55"/>
  <c r="AL128" i="55"/>
  <c r="AK129" i="55"/>
  <c r="AL129" i="55"/>
  <c r="AK130" i="55"/>
  <c r="AL130" i="55"/>
  <c r="AK131" i="55"/>
  <c r="AL131" i="55"/>
  <c r="AK132" i="55"/>
  <c r="AL132" i="55"/>
  <c r="AK133" i="55"/>
  <c r="AL133" i="55"/>
  <c r="AK134" i="55"/>
  <c r="AL134" i="55"/>
  <c r="AK135" i="55"/>
  <c r="AL135" i="55"/>
  <c r="AK136" i="55"/>
  <c r="AL136" i="55"/>
  <c r="AK137" i="55"/>
  <c r="AL137" i="55"/>
  <c r="AK138" i="55"/>
  <c r="AL138" i="55"/>
  <c r="AK139" i="55"/>
  <c r="AL139" i="55"/>
  <c r="AK140" i="55"/>
  <c r="AL140" i="55"/>
  <c r="AK141" i="55"/>
  <c r="AL141" i="55"/>
  <c r="AK142" i="55"/>
  <c r="AL142" i="55"/>
  <c r="AK143" i="55"/>
  <c r="AL143" i="55"/>
  <c r="AK144" i="55"/>
  <c r="AL144" i="55"/>
  <c r="AK145" i="55"/>
  <c r="AL145" i="55"/>
  <c r="AK146" i="55"/>
  <c r="AL146" i="55"/>
  <c r="AK147" i="55"/>
  <c r="AL147" i="55"/>
  <c r="AK148" i="55"/>
  <c r="AL148" i="55"/>
  <c r="AK149" i="55"/>
  <c r="AL149" i="55"/>
  <c r="AK150" i="55"/>
  <c r="AL150" i="55"/>
  <c r="AK151" i="55"/>
  <c r="AL151" i="55"/>
  <c r="AK152" i="55"/>
  <c r="AL152" i="55"/>
  <c r="AK153" i="55"/>
  <c r="AL153" i="55"/>
  <c r="AK154" i="55"/>
  <c r="AL154" i="55"/>
  <c r="AK155" i="55"/>
  <c r="AL155" i="55"/>
  <c r="AK156" i="55"/>
  <c r="AL156" i="55"/>
  <c r="AK157" i="55"/>
  <c r="AL157" i="55"/>
  <c r="AK158" i="55"/>
  <c r="AL158" i="55"/>
  <c r="AK159" i="55"/>
  <c r="AL159" i="55"/>
  <c r="AK160" i="55"/>
  <c r="AL160" i="55"/>
  <c r="AK161" i="55"/>
  <c r="AL161" i="55"/>
  <c r="AK162" i="55"/>
  <c r="AL162" i="55"/>
  <c r="AK163" i="55"/>
  <c r="AL163" i="55"/>
  <c r="AK164" i="55"/>
  <c r="AL164" i="55"/>
  <c r="AK165" i="55"/>
  <c r="AL165" i="55"/>
  <c r="AK166" i="55"/>
  <c r="AL166" i="55"/>
  <c r="AK167" i="55"/>
  <c r="AL167" i="55"/>
  <c r="AK168" i="55"/>
  <c r="AL168" i="55"/>
  <c r="AK169" i="55"/>
  <c r="AL169" i="55"/>
  <c r="AK170" i="55"/>
  <c r="AL170" i="55"/>
  <c r="AK171" i="55"/>
  <c r="AL171" i="55"/>
  <c r="AK172" i="55"/>
  <c r="AL172" i="55"/>
  <c r="AK173" i="55"/>
  <c r="AL173" i="55"/>
  <c r="AK174" i="55"/>
  <c r="AL174" i="55"/>
  <c r="AK175" i="55"/>
  <c r="AL175" i="55"/>
  <c r="AK176" i="55"/>
  <c r="AL176" i="55"/>
  <c r="AL127" i="55"/>
  <c r="AK127" i="55"/>
  <c r="Q176" i="55"/>
  <c r="R176" i="55" s="1"/>
  <c r="Q175" i="55"/>
  <c r="S175" i="55" s="1"/>
  <c r="Q174" i="55"/>
  <c r="S174" i="55" s="1"/>
  <c r="Q173" i="55"/>
  <c r="R173" i="55" s="1"/>
  <c r="Q172" i="55"/>
  <c r="R172" i="55" s="1"/>
  <c r="Q171" i="55"/>
  <c r="R171" i="55" s="1"/>
  <c r="Q170" i="55"/>
  <c r="T170" i="55" s="1"/>
  <c r="Q169" i="55"/>
  <c r="R169" i="55" s="1"/>
  <c r="Q168" i="55"/>
  <c r="R168" i="55" s="1"/>
  <c r="Q167" i="55"/>
  <c r="R167" i="55" s="1"/>
  <c r="Q166" i="55"/>
  <c r="T166" i="55" s="1"/>
  <c r="Q165" i="55"/>
  <c r="T165" i="55" s="1"/>
  <c r="Q164" i="55"/>
  <c r="R164" i="55" s="1"/>
  <c r="Q163" i="55"/>
  <c r="R163" i="55" s="1"/>
  <c r="Q162" i="55"/>
  <c r="S162" i="55" s="1"/>
  <c r="Q161" i="55"/>
  <c r="S161" i="55" s="1"/>
  <c r="Q160" i="55"/>
  <c r="R160" i="55" s="1"/>
  <c r="Q159" i="55"/>
  <c r="R159" i="55" s="1"/>
  <c r="Q158" i="55"/>
  <c r="S158" i="55" s="1"/>
  <c r="Q157" i="55"/>
  <c r="R157" i="55" s="1"/>
  <c r="Q156" i="55"/>
  <c r="R156" i="55" s="1"/>
  <c r="Q155" i="55"/>
  <c r="R155" i="55" s="1"/>
  <c r="Q154" i="55"/>
  <c r="T154" i="55" s="1"/>
  <c r="Q153" i="55"/>
  <c r="R153" i="55" s="1"/>
  <c r="Q152" i="55"/>
  <c r="R152" i="55" s="1"/>
  <c r="Q151" i="55"/>
  <c r="R151" i="55" s="1"/>
  <c r="Q150" i="55"/>
  <c r="T150" i="55" s="1"/>
  <c r="Q149" i="55"/>
  <c r="T149" i="55" s="1"/>
  <c r="Q148" i="55"/>
  <c r="R148" i="55" s="1"/>
  <c r="Q147" i="55"/>
  <c r="R147" i="55" s="1"/>
  <c r="Q146" i="55"/>
  <c r="S146" i="55" s="1"/>
  <c r="Q145" i="55"/>
  <c r="S145" i="55" s="1"/>
  <c r="Q144" i="55"/>
  <c r="R144" i="55" s="1"/>
  <c r="Q143" i="55"/>
  <c r="R143" i="55" s="1"/>
  <c r="Q142" i="55"/>
  <c r="S142" i="55" s="1"/>
  <c r="Q141" i="55"/>
  <c r="R141" i="55" s="1"/>
  <c r="Q140" i="55"/>
  <c r="R140" i="55" s="1"/>
  <c r="Q139" i="55"/>
  <c r="T139" i="55" s="1"/>
  <c r="Q138" i="55"/>
  <c r="T138" i="55" s="1"/>
  <c r="Q137" i="55"/>
  <c r="R137" i="55" s="1"/>
  <c r="Q136" i="55"/>
  <c r="R136" i="55" s="1"/>
  <c r="Q135" i="55"/>
  <c r="R135" i="55" s="1"/>
  <c r="Q134" i="55"/>
  <c r="T134" i="55" s="1"/>
  <c r="Q133" i="55"/>
  <c r="T133" i="55" s="1"/>
  <c r="Q132" i="55"/>
  <c r="R132" i="55" s="1"/>
  <c r="Q131" i="55"/>
  <c r="R131" i="55" s="1"/>
  <c r="Q130" i="55"/>
  <c r="S130" i="55" s="1"/>
  <c r="Q129" i="55"/>
  <c r="R129" i="55" s="1"/>
  <c r="Q128" i="55"/>
  <c r="R128" i="55" s="1"/>
  <c r="Q127" i="55"/>
  <c r="T127" i="55" s="1"/>
  <c r="J16" i="55"/>
  <c r="M16" i="55" s="1"/>
  <c r="J17" i="55"/>
  <c r="K17" i="55" s="1"/>
  <c r="J18" i="55"/>
  <c r="L18" i="55" s="1"/>
  <c r="J19" i="55"/>
  <c r="K19" i="55" s="1"/>
  <c r="J20" i="55"/>
  <c r="M20" i="55" s="1"/>
  <c r="J21" i="55"/>
  <c r="K21" i="55" s="1"/>
  <c r="J22" i="55"/>
  <c r="L22" i="55" s="1"/>
  <c r="J23" i="55"/>
  <c r="K23" i="55" s="1"/>
  <c r="J24" i="55"/>
  <c r="M24" i="55" s="1"/>
  <c r="J25" i="55"/>
  <c r="K25" i="55" s="1"/>
  <c r="J26" i="55"/>
  <c r="L26" i="55" s="1"/>
  <c r="J27" i="55"/>
  <c r="K27" i="55" s="1"/>
  <c r="J28" i="55"/>
  <c r="M28" i="55" s="1"/>
  <c r="J29" i="55"/>
  <c r="K29" i="55" s="1"/>
  <c r="J30" i="55"/>
  <c r="L30" i="55" s="1"/>
  <c r="J31" i="55"/>
  <c r="K31" i="55" s="1"/>
  <c r="J32" i="55"/>
  <c r="M32" i="55" s="1"/>
  <c r="J33" i="55"/>
  <c r="K33" i="55" s="1"/>
  <c r="J34" i="55"/>
  <c r="L34" i="55" s="1"/>
  <c r="J35" i="55"/>
  <c r="K35" i="55" s="1"/>
  <c r="J36" i="55"/>
  <c r="M36" i="55" s="1"/>
  <c r="J37" i="55"/>
  <c r="K37" i="55" s="1"/>
  <c r="J38" i="55"/>
  <c r="L38" i="55" s="1"/>
  <c r="J39" i="55"/>
  <c r="K39" i="55" s="1"/>
  <c r="J40" i="55"/>
  <c r="M40" i="55" s="1"/>
  <c r="J41" i="55"/>
  <c r="K41" i="55" s="1"/>
  <c r="J42" i="55"/>
  <c r="L42" i="55" s="1"/>
  <c r="J43" i="55"/>
  <c r="K43" i="55" s="1"/>
  <c r="J44" i="55"/>
  <c r="M44" i="55" s="1"/>
  <c r="J45" i="55"/>
  <c r="K45" i="55" s="1"/>
  <c r="J46" i="55"/>
  <c r="L46" i="55" s="1"/>
  <c r="J47" i="55"/>
  <c r="K47" i="55" s="1"/>
  <c r="J48" i="55"/>
  <c r="M48" i="55" s="1"/>
  <c r="J49" i="55"/>
  <c r="K49" i="55" s="1"/>
  <c r="J50" i="55"/>
  <c r="L50" i="55" s="1"/>
  <c r="J51" i="55"/>
  <c r="K51" i="55" s="1"/>
  <c r="J52" i="55"/>
  <c r="M52" i="55" s="1"/>
  <c r="J53" i="55"/>
  <c r="K53" i="55" s="1"/>
  <c r="J54" i="55"/>
  <c r="L54" i="55" s="1"/>
  <c r="J55" i="55"/>
  <c r="K55" i="55" s="1"/>
  <c r="J56" i="55"/>
  <c r="M56" i="55" s="1"/>
  <c r="J57" i="55"/>
  <c r="K57" i="55" s="1"/>
  <c r="J58" i="55"/>
  <c r="L58" i="55" s="1"/>
  <c r="J59" i="55"/>
  <c r="K59" i="55" s="1"/>
  <c r="J60" i="55"/>
  <c r="M60" i="55" s="1"/>
  <c r="J61" i="55"/>
  <c r="K61" i="55" s="1"/>
  <c r="J62" i="55"/>
  <c r="L62" i="55" s="1"/>
  <c r="J63" i="55"/>
  <c r="K63" i="55" s="1"/>
  <c r="J64" i="55"/>
  <c r="M64" i="55" s="1"/>
  <c r="J15" i="55"/>
  <c r="L15" i="55" s="1"/>
  <c r="K240" i="55"/>
  <c r="M240" i="55" s="1"/>
  <c r="K241" i="55"/>
  <c r="L241" i="55" s="1"/>
  <c r="K242" i="55"/>
  <c r="L242" i="55" s="1"/>
  <c r="K243" i="55"/>
  <c r="N243" i="55" s="1"/>
  <c r="K244" i="55"/>
  <c r="M244" i="55" s="1"/>
  <c r="K245" i="55"/>
  <c r="L245" i="55" s="1"/>
  <c r="K246" i="55"/>
  <c r="N246" i="55" s="1"/>
  <c r="K247" i="55"/>
  <c r="N247" i="55" s="1"/>
  <c r="K248" i="55"/>
  <c r="M248" i="55" s="1"/>
  <c r="K249" i="55"/>
  <c r="L249" i="55" s="1"/>
  <c r="K250" i="55"/>
  <c r="L250" i="55" s="1"/>
  <c r="K251" i="55"/>
  <c r="N251" i="55" s="1"/>
  <c r="K252" i="55"/>
  <c r="M252" i="55" s="1"/>
  <c r="K253" i="55"/>
  <c r="N253" i="55" s="1"/>
  <c r="K254" i="55"/>
  <c r="L254" i="55" s="1"/>
  <c r="K255" i="55"/>
  <c r="N255" i="55" s="1"/>
  <c r="K256" i="55"/>
  <c r="M256" i="55" s="1"/>
  <c r="K257" i="55"/>
  <c r="M257" i="55" s="1"/>
  <c r="K258" i="55"/>
  <c r="L258" i="55" s="1"/>
  <c r="K259" i="55"/>
  <c r="N259" i="55" s="1"/>
  <c r="K260" i="55"/>
  <c r="M260" i="55" s="1"/>
  <c r="K261" i="55"/>
  <c r="L261" i="55" s="1"/>
  <c r="K262" i="55"/>
  <c r="N262" i="55" s="1"/>
  <c r="K263" i="55"/>
  <c r="N263" i="55" s="1"/>
  <c r="K264" i="55"/>
  <c r="M264" i="55" s="1"/>
  <c r="K265" i="55"/>
  <c r="L265" i="55" s="1"/>
  <c r="K266" i="55"/>
  <c r="M266" i="55" s="1"/>
  <c r="K267" i="55"/>
  <c r="N267" i="55" s="1"/>
  <c r="K268" i="55"/>
  <c r="M268" i="55" s="1"/>
  <c r="K269" i="55"/>
  <c r="L269" i="55" s="1"/>
  <c r="K270" i="55"/>
  <c r="L270" i="55" s="1"/>
  <c r="K271" i="55"/>
  <c r="N271" i="55" s="1"/>
  <c r="K272" i="55"/>
  <c r="M272" i="55" s="1"/>
  <c r="K273" i="55"/>
  <c r="L273" i="55" s="1"/>
  <c r="K274" i="55"/>
  <c r="L274" i="55" s="1"/>
  <c r="K275" i="55"/>
  <c r="N275" i="55" s="1"/>
  <c r="K276" i="55"/>
  <c r="M276" i="55" s="1"/>
  <c r="K277" i="55"/>
  <c r="L277" i="55" s="1"/>
  <c r="K278" i="55"/>
  <c r="L278" i="55" s="1"/>
  <c r="K279" i="55"/>
  <c r="N279" i="55" s="1"/>
  <c r="K280" i="55"/>
  <c r="M280" i="55" s="1"/>
  <c r="K281" i="55"/>
  <c r="L281" i="55" s="1"/>
  <c r="K282" i="55"/>
  <c r="L282" i="55" s="1"/>
  <c r="K283" i="55"/>
  <c r="N283" i="55" s="1"/>
  <c r="K284" i="55"/>
  <c r="M284" i="55" s="1"/>
  <c r="K285" i="55"/>
  <c r="N285" i="55" s="1"/>
  <c r="K286" i="55"/>
  <c r="L286" i="55" s="1"/>
  <c r="K287" i="55"/>
  <c r="N287" i="55" s="1"/>
  <c r="K288" i="55"/>
  <c r="M288" i="55" s="1"/>
  <c r="K239" i="55"/>
  <c r="N239" i="55" s="1"/>
  <c r="O74" i="55"/>
  <c r="O78" i="55"/>
  <c r="P79" i="55"/>
  <c r="O81" i="55"/>
  <c r="O83" i="55"/>
  <c r="O95" i="55"/>
  <c r="O97" i="55"/>
  <c r="P99" i="55"/>
  <c r="O101" i="55"/>
  <c r="O106" i="55"/>
  <c r="O111" i="55"/>
  <c r="O113" i="55"/>
  <c r="O115" i="55"/>
  <c r="H183" i="55"/>
  <c r="J183" i="55" s="1"/>
  <c r="H232" i="55"/>
  <c r="K232" i="55" s="1"/>
  <c r="H231" i="55"/>
  <c r="I231" i="55" s="1"/>
  <c r="H230" i="55"/>
  <c r="I230" i="55" s="1"/>
  <c r="H229" i="55"/>
  <c r="I229" i="55" s="1"/>
  <c r="H228" i="55"/>
  <c r="I228" i="55" s="1"/>
  <c r="H227" i="55"/>
  <c r="K227" i="55" s="1"/>
  <c r="H226" i="55"/>
  <c r="I226" i="55" s="1"/>
  <c r="H225" i="55"/>
  <c r="I225" i="55" s="1"/>
  <c r="H224" i="55"/>
  <c r="I224" i="55" s="1"/>
  <c r="H223" i="55"/>
  <c r="I223" i="55" s="1"/>
  <c r="H222" i="55"/>
  <c r="K222" i="55" s="1"/>
  <c r="H221" i="55"/>
  <c r="I221" i="55" s="1"/>
  <c r="H220" i="55"/>
  <c r="I220" i="55" s="1"/>
  <c r="H219" i="55"/>
  <c r="I219" i="55" s="1"/>
  <c r="H218" i="55"/>
  <c r="J218" i="55" s="1"/>
  <c r="H217" i="55"/>
  <c r="J217" i="55" s="1"/>
  <c r="H216" i="55"/>
  <c r="I216" i="55" s="1"/>
  <c r="H215" i="55"/>
  <c r="I215" i="55" s="1"/>
  <c r="H214" i="55"/>
  <c r="I214" i="55" s="1"/>
  <c r="H213" i="55"/>
  <c r="I213" i="55" s="1"/>
  <c r="H212" i="55"/>
  <c r="I212" i="55" s="1"/>
  <c r="H211" i="55"/>
  <c r="K211" i="55" s="1"/>
  <c r="H210" i="55"/>
  <c r="I210" i="55" s="1"/>
  <c r="H209" i="55"/>
  <c r="I209" i="55" s="1"/>
  <c r="H208" i="55"/>
  <c r="I208" i="55" s="1"/>
  <c r="H207" i="55"/>
  <c r="I207" i="55" s="1"/>
  <c r="H206" i="55"/>
  <c r="K206" i="55" s="1"/>
  <c r="H205" i="55"/>
  <c r="I205" i="55" s="1"/>
  <c r="H204" i="55"/>
  <c r="I204" i="55" s="1"/>
  <c r="H203" i="55"/>
  <c r="I203" i="55" s="1"/>
  <c r="H202" i="55"/>
  <c r="I202" i="55" s="1"/>
  <c r="H201" i="55"/>
  <c r="J201" i="55" s="1"/>
  <c r="H200" i="55"/>
  <c r="J200" i="55" s="1"/>
  <c r="H199" i="55"/>
  <c r="I199" i="55" s="1"/>
  <c r="H198" i="55"/>
  <c r="I198" i="55" s="1"/>
  <c r="H197" i="55"/>
  <c r="I197" i="55" s="1"/>
  <c r="H196" i="55"/>
  <c r="I196" i="55" s="1"/>
  <c r="H195" i="55"/>
  <c r="K195" i="55" s="1"/>
  <c r="H194" i="55"/>
  <c r="I194" i="55" s="1"/>
  <c r="H193" i="55"/>
  <c r="I193" i="55" s="1"/>
  <c r="H192" i="55"/>
  <c r="I192" i="55" s="1"/>
  <c r="H191" i="55"/>
  <c r="I191" i="55" s="1"/>
  <c r="H190" i="55"/>
  <c r="K190" i="55" s="1"/>
  <c r="H189" i="55"/>
  <c r="I189" i="55" s="1"/>
  <c r="H188" i="55"/>
  <c r="I188" i="55" s="1"/>
  <c r="H187" i="55"/>
  <c r="I187" i="55" s="1"/>
  <c r="H186" i="55"/>
  <c r="I186" i="55" s="1"/>
  <c r="H185" i="55"/>
  <c r="J185" i="55" s="1"/>
  <c r="H184" i="55"/>
  <c r="I184" i="55" s="1"/>
  <c r="E11" i="56"/>
  <c r="F11" i="56"/>
  <c r="G11" i="56"/>
  <c r="H11" i="56"/>
  <c r="I11" i="56"/>
  <c r="J11" i="56"/>
  <c r="K11" i="56"/>
  <c r="I13" i="56"/>
  <c r="J13" i="56"/>
  <c r="I14" i="56"/>
  <c r="J14" i="56"/>
  <c r="I15" i="56"/>
  <c r="J15" i="56"/>
  <c r="I16" i="56"/>
  <c r="J16" i="56"/>
  <c r="I17" i="56"/>
  <c r="J17" i="56"/>
  <c r="I18" i="56"/>
  <c r="J18" i="56"/>
  <c r="I19" i="56"/>
  <c r="J19" i="56"/>
  <c r="I20" i="56"/>
  <c r="J20" i="56"/>
  <c r="I21" i="56"/>
  <c r="J21" i="56"/>
  <c r="I22" i="56"/>
  <c r="J22" i="56"/>
  <c r="I23" i="56"/>
  <c r="J23" i="56"/>
  <c r="I24" i="56"/>
  <c r="J24" i="56"/>
  <c r="I25" i="56"/>
  <c r="J25" i="56"/>
  <c r="I26" i="56"/>
  <c r="J26" i="56"/>
  <c r="I27" i="56"/>
  <c r="J27" i="56"/>
  <c r="I28" i="56"/>
  <c r="J28" i="56"/>
  <c r="I29" i="56"/>
  <c r="J29" i="56"/>
  <c r="I30" i="56"/>
  <c r="J30" i="56"/>
  <c r="I31" i="56"/>
  <c r="J31" i="56"/>
  <c r="I32" i="56"/>
  <c r="J32" i="56"/>
  <c r="I33" i="56"/>
  <c r="J33" i="56"/>
  <c r="I34" i="56"/>
  <c r="J34" i="56"/>
  <c r="I35" i="56"/>
  <c r="J35" i="56"/>
  <c r="I36" i="56"/>
  <c r="J36" i="56"/>
  <c r="I37" i="56"/>
  <c r="J37" i="56"/>
  <c r="I38" i="56"/>
  <c r="J38" i="56"/>
  <c r="I39" i="56"/>
  <c r="J39" i="56"/>
  <c r="I40" i="56"/>
  <c r="J40" i="56"/>
  <c r="I41" i="56"/>
  <c r="J41" i="56"/>
  <c r="I42" i="56"/>
  <c r="J42" i="56"/>
  <c r="I43" i="56"/>
  <c r="J43" i="56"/>
  <c r="I44" i="56"/>
  <c r="J44" i="56"/>
  <c r="I45" i="56"/>
  <c r="J45" i="56"/>
  <c r="I46" i="56"/>
  <c r="J46" i="56"/>
  <c r="I47" i="56"/>
  <c r="J47" i="56"/>
  <c r="I48" i="56"/>
  <c r="J48" i="56"/>
  <c r="I49" i="56"/>
  <c r="J49" i="56"/>
  <c r="I50" i="56"/>
  <c r="J50" i="56"/>
  <c r="I51" i="56"/>
  <c r="J51" i="56"/>
  <c r="I52" i="56"/>
  <c r="J52" i="56"/>
  <c r="I53" i="56"/>
  <c r="J53" i="56"/>
  <c r="I54" i="56"/>
  <c r="J54" i="56"/>
  <c r="I55" i="56"/>
  <c r="J55" i="56"/>
  <c r="I56" i="56"/>
  <c r="J56" i="56"/>
  <c r="I57" i="56"/>
  <c r="J57" i="56"/>
  <c r="I58" i="56"/>
  <c r="J58" i="56"/>
  <c r="I59" i="56"/>
  <c r="J59" i="56"/>
  <c r="I60" i="56"/>
  <c r="J60" i="56"/>
  <c r="I61" i="56"/>
  <c r="J61" i="56"/>
  <c r="I62" i="56"/>
  <c r="J62" i="56"/>
  <c r="I63" i="56"/>
  <c r="J63" i="56"/>
  <c r="I64" i="56"/>
  <c r="J64" i="56"/>
  <c r="I65" i="56"/>
  <c r="J65" i="56"/>
  <c r="I66" i="56"/>
  <c r="J66" i="56"/>
  <c r="I67" i="56"/>
  <c r="J67" i="56"/>
  <c r="I68" i="56"/>
  <c r="J68" i="56"/>
  <c r="I69" i="56"/>
  <c r="J69" i="56"/>
  <c r="I70" i="56"/>
  <c r="J70" i="56"/>
  <c r="I71" i="56"/>
  <c r="J71" i="56"/>
  <c r="I72" i="56"/>
  <c r="J72" i="56"/>
  <c r="I73" i="56"/>
  <c r="J73" i="56"/>
  <c r="I74" i="56"/>
  <c r="J74" i="56"/>
  <c r="I75" i="56"/>
  <c r="J75" i="56"/>
  <c r="I76" i="56"/>
  <c r="J76" i="56"/>
  <c r="I77" i="56"/>
  <c r="J77" i="56"/>
  <c r="I78" i="56"/>
  <c r="J78" i="56"/>
  <c r="I79" i="56"/>
  <c r="J79" i="56"/>
  <c r="I80" i="56"/>
  <c r="J80" i="56"/>
  <c r="I81" i="56"/>
  <c r="J81" i="56"/>
  <c r="I82" i="56"/>
  <c r="J82" i="56"/>
  <c r="I83" i="56"/>
  <c r="J83" i="56"/>
  <c r="I84" i="56"/>
  <c r="J84" i="56"/>
  <c r="I85" i="56"/>
  <c r="J85" i="56"/>
  <c r="I86" i="56"/>
  <c r="J86" i="56"/>
  <c r="I87" i="56"/>
  <c r="J87" i="56"/>
  <c r="I88" i="56"/>
  <c r="J88" i="56"/>
  <c r="I89" i="56"/>
  <c r="J89" i="56"/>
  <c r="I90" i="56"/>
  <c r="J90" i="56"/>
  <c r="I91" i="56"/>
  <c r="J91" i="56"/>
  <c r="I92" i="56"/>
  <c r="J92" i="56"/>
  <c r="I93" i="56"/>
  <c r="J93" i="56"/>
  <c r="I94" i="56"/>
  <c r="J94" i="56"/>
  <c r="I95" i="56"/>
  <c r="J95" i="56"/>
  <c r="I96" i="56"/>
  <c r="J96" i="56"/>
  <c r="I97" i="56"/>
  <c r="J97" i="56"/>
  <c r="I98" i="56"/>
  <c r="J98" i="56"/>
  <c r="I99" i="56"/>
  <c r="J99" i="56"/>
  <c r="I100" i="56"/>
  <c r="J100" i="56"/>
  <c r="I101" i="56"/>
  <c r="J101" i="56"/>
  <c r="I102" i="56"/>
  <c r="J102" i="56"/>
  <c r="I103" i="56"/>
  <c r="J103" i="56"/>
  <c r="I104" i="56"/>
  <c r="J104" i="56"/>
  <c r="I105" i="56"/>
  <c r="J105" i="56"/>
  <c r="I106" i="56"/>
  <c r="J106" i="56"/>
  <c r="I107" i="56"/>
  <c r="J107" i="56"/>
  <c r="I108" i="56"/>
  <c r="J108" i="56"/>
  <c r="I109" i="56"/>
  <c r="J109" i="56"/>
  <c r="I110" i="56"/>
  <c r="J110" i="56"/>
  <c r="I111" i="56"/>
  <c r="J111" i="56"/>
  <c r="I12" i="56"/>
  <c r="J12" i="56"/>
  <c r="C13" i="56"/>
  <c r="D13" i="56"/>
  <c r="E13" i="56"/>
  <c r="F13" i="56"/>
  <c r="G13" i="56"/>
  <c r="H13" i="56"/>
  <c r="C14" i="56"/>
  <c r="D14" i="56"/>
  <c r="E14" i="56"/>
  <c r="F14" i="56"/>
  <c r="G14" i="56"/>
  <c r="H14" i="56"/>
  <c r="C15" i="56"/>
  <c r="D15" i="56"/>
  <c r="E15" i="56"/>
  <c r="F15" i="56"/>
  <c r="G15" i="56"/>
  <c r="H15" i="56"/>
  <c r="C16" i="56"/>
  <c r="D16" i="56"/>
  <c r="E16" i="56"/>
  <c r="F16" i="56"/>
  <c r="G16" i="56"/>
  <c r="H16" i="56"/>
  <c r="C17" i="56"/>
  <c r="D17" i="56"/>
  <c r="E17" i="56"/>
  <c r="F17" i="56"/>
  <c r="G17" i="56"/>
  <c r="H17" i="56"/>
  <c r="C18" i="56"/>
  <c r="D18" i="56"/>
  <c r="E18" i="56"/>
  <c r="F18" i="56"/>
  <c r="G18" i="56"/>
  <c r="H18" i="56"/>
  <c r="C19" i="56"/>
  <c r="D19" i="56"/>
  <c r="E19" i="56"/>
  <c r="F19" i="56"/>
  <c r="G19" i="56"/>
  <c r="H19" i="56"/>
  <c r="C20" i="56"/>
  <c r="D20" i="56"/>
  <c r="E20" i="56"/>
  <c r="F20" i="56"/>
  <c r="G20" i="56"/>
  <c r="H20" i="56"/>
  <c r="C21" i="56"/>
  <c r="D21" i="56"/>
  <c r="E21" i="56"/>
  <c r="F21" i="56"/>
  <c r="G21" i="56"/>
  <c r="H21" i="56"/>
  <c r="C22" i="56"/>
  <c r="D22" i="56"/>
  <c r="E22" i="56"/>
  <c r="F22" i="56"/>
  <c r="G22" i="56"/>
  <c r="H22" i="56"/>
  <c r="C23" i="56"/>
  <c r="D23" i="56"/>
  <c r="E23" i="56"/>
  <c r="F23" i="56"/>
  <c r="G23" i="56"/>
  <c r="H23" i="56"/>
  <c r="C24" i="56"/>
  <c r="D24" i="56"/>
  <c r="E24" i="56"/>
  <c r="F24" i="56"/>
  <c r="G24" i="56"/>
  <c r="H24" i="56"/>
  <c r="C25" i="56"/>
  <c r="D25" i="56"/>
  <c r="E25" i="56"/>
  <c r="F25" i="56"/>
  <c r="G25" i="56"/>
  <c r="H25" i="56"/>
  <c r="C26" i="56"/>
  <c r="D26" i="56"/>
  <c r="E26" i="56"/>
  <c r="F26" i="56"/>
  <c r="G26" i="56"/>
  <c r="H26" i="56"/>
  <c r="C27" i="56"/>
  <c r="D27" i="56"/>
  <c r="E27" i="56"/>
  <c r="F27" i="56"/>
  <c r="G27" i="56"/>
  <c r="H27" i="56"/>
  <c r="C28" i="56"/>
  <c r="D28" i="56"/>
  <c r="E28" i="56"/>
  <c r="F28" i="56"/>
  <c r="G28" i="56"/>
  <c r="H28" i="56"/>
  <c r="C29" i="56"/>
  <c r="D29" i="56"/>
  <c r="E29" i="56"/>
  <c r="F29" i="56"/>
  <c r="G29" i="56"/>
  <c r="H29" i="56"/>
  <c r="C30" i="56"/>
  <c r="D30" i="56"/>
  <c r="E30" i="56"/>
  <c r="F30" i="56"/>
  <c r="G30" i="56"/>
  <c r="H30" i="56"/>
  <c r="C31" i="56"/>
  <c r="D31" i="56"/>
  <c r="E31" i="56"/>
  <c r="F31" i="56"/>
  <c r="G31" i="56"/>
  <c r="H31" i="56"/>
  <c r="C32" i="56"/>
  <c r="D32" i="56"/>
  <c r="E32" i="56"/>
  <c r="F32" i="56"/>
  <c r="G32" i="56"/>
  <c r="H32" i="56"/>
  <c r="C33" i="56"/>
  <c r="D33" i="56"/>
  <c r="E33" i="56"/>
  <c r="F33" i="56"/>
  <c r="G33" i="56"/>
  <c r="H33" i="56"/>
  <c r="C34" i="56"/>
  <c r="D34" i="56"/>
  <c r="E34" i="56"/>
  <c r="F34" i="56"/>
  <c r="G34" i="56"/>
  <c r="H34" i="56"/>
  <c r="C35" i="56"/>
  <c r="D35" i="56"/>
  <c r="E35" i="56"/>
  <c r="F35" i="56"/>
  <c r="G35" i="56"/>
  <c r="H35" i="56"/>
  <c r="C36" i="56"/>
  <c r="D36" i="56"/>
  <c r="E36" i="56"/>
  <c r="F36" i="56"/>
  <c r="G36" i="56"/>
  <c r="H36" i="56"/>
  <c r="C37" i="56"/>
  <c r="D37" i="56"/>
  <c r="E37" i="56"/>
  <c r="F37" i="56"/>
  <c r="G37" i="56"/>
  <c r="H37" i="56"/>
  <c r="C38" i="56"/>
  <c r="D38" i="56"/>
  <c r="E38" i="56"/>
  <c r="F38" i="56"/>
  <c r="G38" i="56"/>
  <c r="H38" i="56"/>
  <c r="C39" i="56"/>
  <c r="D39" i="56"/>
  <c r="E39" i="56"/>
  <c r="F39" i="56"/>
  <c r="G39" i="56"/>
  <c r="H39" i="56"/>
  <c r="C40" i="56"/>
  <c r="D40" i="56"/>
  <c r="E40" i="56"/>
  <c r="F40" i="56"/>
  <c r="G40" i="56"/>
  <c r="H40" i="56"/>
  <c r="C41" i="56"/>
  <c r="D41" i="56"/>
  <c r="E41" i="56"/>
  <c r="F41" i="56"/>
  <c r="G41" i="56"/>
  <c r="H41" i="56"/>
  <c r="C42" i="56"/>
  <c r="D42" i="56"/>
  <c r="E42" i="56"/>
  <c r="F42" i="56"/>
  <c r="G42" i="56"/>
  <c r="H42" i="56"/>
  <c r="C43" i="56"/>
  <c r="D43" i="56"/>
  <c r="E43" i="56"/>
  <c r="F43" i="56"/>
  <c r="G43" i="56"/>
  <c r="H43" i="56"/>
  <c r="C44" i="56"/>
  <c r="D44" i="56"/>
  <c r="E44" i="56"/>
  <c r="F44" i="56"/>
  <c r="G44" i="56"/>
  <c r="H44" i="56"/>
  <c r="C45" i="56"/>
  <c r="D45" i="56"/>
  <c r="E45" i="56"/>
  <c r="F45" i="56"/>
  <c r="G45" i="56"/>
  <c r="H45" i="56"/>
  <c r="C46" i="56"/>
  <c r="D46" i="56"/>
  <c r="E46" i="56"/>
  <c r="F46" i="56"/>
  <c r="G46" i="56"/>
  <c r="H46" i="56"/>
  <c r="C47" i="56"/>
  <c r="D47" i="56"/>
  <c r="E47" i="56"/>
  <c r="F47" i="56"/>
  <c r="G47" i="56"/>
  <c r="H47" i="56"/>
  <c r="C48" i="56"/>
  <c r="D48" i="56"/>
  <c r="E48" i="56"/>
  <c r="F48" i="56"/>
  <c r="G48" i="56"/>
  <c r="H48" i="56"/>
  <c r="C49" i="56"/>
  <c r="D49" i="56"/>
  <c r="E49" i="56"/>
  <c r="F49" i="56"/>
  <c r="G49" i="56"/>
  <c r="H49" i="56"/>
  <c r="C50" i="56"/>
  <c r="D50" i="56"/>
  <c r="E50" i="56"/>
  <c r="F50" i="56"/>
  <c r="G50" i="56"/>
  <c r="H50" i="56"/>
  <c r="C51" i="56"/>
  <c r="D51" i="56"/>
  <c r="E51" i="56"/>
  <c r="F51" i="56"/>
  <c r="G51" i="56"/>
  <c r="H51" i="56"/>
  <c r="C52" i="56"/>
  <c r="D52" i="56"/>
  <c r="E52" i="56"/>
  <c r="F52" i="56"/>
  <c r="G52" i="56"/>
  <c r="H52" i="56"/>
  <c r="C53" i="56"/>
  <c r="D53" i="56"/>
  <c r="E53" i="56"/>
  <c r="F53" i="56"/>
  <c r="G53" i="56"/>
  <c r="H53" i="56"/>
  <c r="C54" i="56"/>
  <c r="D54" i="56"/>
  <c r="E54" i="56"/>
  <c r="F54" i="56"/>
  <c r="G54" i="56"/>
  <c r="H54" i="56"/>
  <c r="C55" i="56"/>
  <c r="D55" i="56"/>
  <c r="E55" i="56"/>
  <c r="F55" i="56"/>
  <c r="G55" i="56"/>
  <c r="H55" i="56"/>
  <c r="C56" i="56"/>
  <c r="D56" i="56"/>
  <c r="E56" i="56"/>
  <c r="F56" i="56"/>
  <c r="G56" i="56"/>
  <c r="H56" i="56"/>
  <c r="C57" i="56"/>
  <c r="D57" i="56"/>
  <c r="E57" i="56"/>
  <c r="F57" i="56"/>
  <c r="G57" i="56"/>
  <c r="H57" i="56"/>
  <c r="C58" i="56"/>
  <c r="D58" i="56"/>
  <c r="E58" i="56"/>
  <c r="F58" i="56"/>
  <c r="G58" i="56"/>
  <c r="H58" i="56"/>
  <c r="C59" i="56"/>
  <c r="D59" i="56"/>
  <c r="E59" i="56"/>
  <c r="F59" i="56"/>
  <c r="G59" i="56"/>
  <c r="H59" i="56"/>
  <c r="C60" i="56"/>
  <c r="D60" i="56"/>
  <c r="E60" i="56"/>
  <c r="F60" i="56"/>
  <c r="G60" i="56"/>
  <c r="H60" i="56"/>
  <c r="C61" i="56"/>
  <c r="D61" i="56"/>
  <c r="E61" i="56"/>
  <c r="F61" i="56"/>
  <c r="G61" i="56"/>
  <c r="H61" i="56"/>
  <c r="C62" i="56"/>
  <c r="D62" i="56"/>
  <c r="E62" i="56"/>
  <c r="F62" i="56"/>
  <c r="G62" i="56"/>
  <c r="H62" i="56"/>
  <c r="C63" i="56"/>
  <c r="D63" i="56"/>
  <c r="E63" i="56"/>
  <c r="F63" i="56"/>
  <c r="G63" i="56"/>
  <c r="H63" i="56"/>
  <c r="C64" i="56"/>
  <c r="D64" i="56"/>
  <c r="E64" i="56"/>
  <c r="F64" i="56"/>
  <c r="G64" i="56"/>
  <c r="H64" i="56"/>
  <c r="C65" i="56"/>
  <c r="D65" i="56"/>
  <c r="E65" i="56"/>
  <c r="F65" i="56"/>
  <c r="G65" i="56"/>
  <c r="H65" i="56"/>
  <c r="C66" i="56"/>
  <c r="D66" i="56"/>
  <c r="E66" i="56"/>
  <c r="F66" i="56"/>
  <c r="G66" i="56"/>
  <c r="H66" i="56"/>
  <c r="C67" i="56"/>
  <c r="D67" i="56"/>
  <c r="E67" i="56"/>
  <c r="F67" i="56"/>
  <c r="G67" i="56"/>
  <c r="H67" i="56"/>
  <c r="C68" i="56"/>
  <c r="D68" i="56"/>
  <c r="E68" i="56"/>
  <c r="F68" i="56"/>
  <c r="G68" i="56"/>
  <c r="H68" i="56"/>
  <c r="C69" i="56"/>
  <c r="D69" i="56"/>
  <c r="E69" i="56"/>
  <c r="F69" i="56"/>
  <c r="G69" i="56"/>
  <c r="H69" i="56"/>
  <c r="C70" i="56"/>
  <c r="D70" i="56"/>
  <c r="E70" i="56"/>
  <c r="F70" i="56"/>
  <c r="G70" i="56"/>
  <c r="H70" i="56"/>
  <c r="C71" i="56"/>
  <c r="D71" i="56"/>
  <c r="E71" i="56"/>
  <c r="F71" i="56"/>
  <c r="G71" i="56"/>
  <c r="H71" i="56"/>
  <c r="C72" i="56"/>
  <c r="D72" i="56"/>
  <c r="E72" i="56"/>
  <c r="F72" i="56"/>
  <c r="G72" i="56"/>
  <c r="H72" i="56"/>
  <c r="C73" i="56"/>
  <c r="D73" i="56"/>
  <c r="E73" i="56"/>
  <c r="F73" i="56"/>
  <c r="G73" i="56"/>
  <c r="H73" i="56"/>
  <c r="C74" i="56"/>
  <c r="D74" i="56"/>
  <c r="E74" i="56"/>
  <c r="F74" i="56"/>
  <c r="G74" i="56"/>
  <c r="H74" i="56"/>
  <c r="C75" i="56"/>
  <c r="D75" i="56"/>
  <c r="E75" i="56"/>
  <c r="F75" i="56"/>
  <c r="G75" i="56"/>
  <c r="H75" i="56"/>
  <c r="C76" i="56"/>
  <c r="D76" i="56"/>
  <c r="E76" i="56"/>
  <c r="F76" i="56"/>
  <c r="G76" i="56"/>
  <c r="H76" i="56"/>
  <c r="C77" i="56"/>
  <c r="D77" i="56"/>
  <c r="E77" i="56"/>
  <c r="F77" i="56"/>
  <c r="G77" i="56"/>
  <c r="H77" i="56"/>
  <c r="C78" i="56"/>
  <c r="D78" i="56"/>
  <c r="E78" i="56"/>
  <c r="F78" i="56"/>
  <c r="G78" i="56"/>
  <c r="H78" i="56"/>
  <c r="C79" i="56"/>
  <c r="D79" i="56"/>
  <c r="E79" i="56"/>
  <c r="F79" i="56"/>
  <c r="G79" i="56"/>
  <c r="H79" i="56"/>
  <c r="C80" i="56"/>
  <c r="D80" i="56"/>
  <c r="E80" i="56"/>
  <c r="F80" i="56"/>
  <c r="G80" i="56"/>
  <c r="H80" i="56"/>
  <c r="C81" i="56"/>
  <c r="D81" i="56"/>
  <c r="E81" i="56"/>
  <c r="F81" i="56"/>
  <c r="G81" i="56"/>
  <c r="H81" i="56"/>
  <c r="C82" i="56"/>
  <c r="D82" i="56"/>
  <c r="E82" i="56"/>
  <c r="F82" i="56"/>
  <c r="G82" i="56"/>
  <c r="H82" i="56"/>
  <c r="C83" i="56"/>
  <c r="D83" i="56"/>
  <c r="E83" i="56"/>
  <c r="F83" i="56"/>
  <c r="G83" i="56"/>
  <c r="H83" i="56"/>
  <c r="C84" i="56"/>
  <c r="D84" i="56"/>
  <c r="E84" i="56"/>
  <c r="F84" i="56"/>
  <c r="G84" i="56"/>
  <c r="H84" i="56"/>
  <c r="C85" i="56"/>
  <c r="D85" i="56"/>
  <c r="E85" i="56"/>
  <c r="F85" i="56"/>
  <c r="G85" i="56"/>
  <c r="H85" i="56"/>
  <c r="C86" i="56"/>
  <c r="D86" i="56"/>
  <c r="E86" i="56"/>
  <c r="F86" i="56"/>
  <c r="G86" i="56"/>
  <c r="H86" i="56"/>
  <c r="C87" i="56"/>
  <c r="D87" i="56"/>
  <c r="E87" i="56"/>
  <c r="F87" i="56"/>
  <c r="G87" i="56"/>
  <c r="H87" i="56"/>
  <c r="C88" i="56"/>
  <c r="D88" i="56"/>
  <c r="E88" i="56"/>
  <c r="F88" i="56"/>
  <c r="G88" i="56"/>
  <c r="H88" i="56"/>
  <c r="C89" i="56"/>
  <c r="D89" i="56"/>
  <c r="E89" i="56"/>
  <c r="F89" i="56"/>
  <c r="G89" i="56"/>
  <c r="H89" i="56"/>
  <c r="C90" i="56"/>
  <c r="D90" i="56"/>
  <c r="E90" i="56"/>
  <c r="F90" i="56"/>
  <c r="G90" i="56"/>
  <c r="H90" i="56"/>
  <c r="C91" i="56"/>
  <c r="D91" i="56"/>
  <c r="E91" i="56"/>
  <c r="F91" i="56"/>
  <c r="G91" i="56"/>
  <c r="H91" i="56"/>
  <c r="C92" i="56"/>
  <c r="D92" i="56"/>
  <c r="E92" i="56"/>
  <c r="F92" i="56"/>
  <c r="G92" i="56"/>
  <c r="H92" i="56"/>
  <c r="C93" i="56"/>
  <c r="D93" i="56"/>
  <c r="E93" i="56"/>
  <c r="F93" i="56"/>
  <c r="G93" i="56"/>
  <c r="H93" i="56"/>
  <c r="C94" i="56"/>
  <c r="D94" i="56"/>
  <c r="E94" i="56"/>
  <c r="F94" i="56"/>
  <c r="G94" i="56"/>
  <c r="H94" i="56"/>
  <c r="C95" i="56"/>
  <c r="D95" i="56"/>
  <c r="E95" i="56"/>
  <c r="F95" i="56"/>
  <c r="G95" i="56"/>
  <c r="H95" i="56"/>
  <c r="C96" i="56"/>
  <c r="D96" i="56"/>
  <c r="E96" i="56"/>
  <c r="F96" i="56"/>
  <c r="G96" i="56"/>
  <c r="H96" i="56"/>
  <c r="C97" i="56"/>
  <c r="D97" i="56"/>
  <c r="E97" i="56"/>
  <c r="F97" i="56"/>
  <c r="G97" i="56"/>
  <c r="H97" i="56"/>
  <c r="C98" i="56"/>
  <c r="D98" i="56"/>
  <c r="E98" i="56"/>
  <c r="F98" i="56"/>
  <c r="G98" i="56"/>
  <c r="H98" i="56"/>
  <c r="C99" i="56"/>
  <c r="D99" i="56"/>
  <c r="E99" i="56"/>
  <c r="F99" i="56"/>
  <c r="G99" i="56"/>
  <c r="H99" i="56"/>
  <c r="C100" i="56"/>
  <c r="D100" i="56"/>
  <c r="E100" i="56"/>
  <c r="F100" i="56"/>
  <c r="G100" i="56"/>
  <c r="H100" i="56"/>
  <c r="C101" i="56"/>
  <c r="D101" i="56"/>
  <c r="E101" i="56"/>
  <c r="F101" i="56"/>
  <c r="G101" i="56"/>
  <c r="H101" i="56"/>
  <c r="C102" i="56"/>
  <c r="D102" i="56"/>
  <c r="E102" i="56"/>
  <c r="F102" i="56"/>
  <c r="G102" i="56"/>
  <c r="H102" i="56"/>
  <c r="C103" i="56"/>
  <c r="D103" i="56"/>
  <c r="E103" i="56"/>
  <c r="F103" i="56"/>
  <c r="G103" i="56"/>
  <c r="H103" i="56"/>
  <c r="C104" i="56"/>
  <c r="D104" i="56"/>
  <c r="E104" i="56"/>
  <c r="F104" i="56"/>
  <c r="G104" i="56"/>
  <c r="H104" i="56"/>
  <c r="C105" i="56"/>
  <c r="D105" i="56"/>
  <c r="E105" i="56"/>
  <c r="F105" i="56"/>
  <c r="G105" i="56"/>
  <c r="H105" i="56"/>
  <c r="C106" i="56"/>
  <c r="D106" i="56"/>
  <c r="E106" i="56"/>
  <c r="F106" i="56"/>
  <c r="G106" i="56"/>
  <c r="H106" i="56"/>
  <c r="C107" i="56"/>
  <c r="D107" i="56"/>
  <c r="E107" i="56"/>
  <c r="F107" i="56"/>
  <c r="G107" i="56"/>
  <c r="H107" i="56"/>
  <c r="C108" i="56"/>
  <c r="D108" i="56"/>
  <c r="E108" i="56"/>
  <c r="F108" i="56"/>
  <c r="G108" i="56"/>
  <c r="H108" i="56"/>
  <c r="C109" i="56"/>
  <c r="D109" i="56"/>
  <c r="E109" i="56"/>
  <c r="F109" i="56"/>
  <c r="G109" i="56"/>
  <c r="H109" i="56"/>
  <c r="C110" i="56"/>
  <c r="D110" i="56"/>
  <c r="E110" i="56"/>
  <c r="F110" i="56"/>
  <c r="G110" i="56"/>
  <c r="H110" i="56"/>
  <c r="C111" i="56"/>
  <c r="D111" i="56"/>
  <c r="E111" i="56"/>
  <c r="F111" i="56"/>
  <c r="G111" i="56"/>
  <c r="H111" i="56"/>
  <c r="H12" i="56"/>
  <c r="AU13" i="46"/>
  <c r="R175" i="55" l="1"/>
  <c r="S159" i="55"/>
  <c r="R146" i="55"/>
  <c r="S139" i="55"/>
  <c r="R139" i="55"/>
  <c r="R134" i="55"/>
  <c r="R130" i="55"/>
  <c r="T129" i="55"/>
  <c r="T174" i="55"/>
  <c r="S166" i="55"/>
  <c r="R174" i="55"/>
  <c r="R162" i="55"/>
  <c r="R158" i="55"/>
  <c r="T155" i="55"/>
  <c r="S150" i="55"/>
  <c r="R150" i="55"/>
  <c r="R170" i="55"/>
  <c r="R127" i="55"/>
  <c r="S129" i="55"/>
  <c r="S127" i="55"/>
  <c r="R166" i="55"/>
  <c r="R145" i="55"/>
  <c r="S170" i="55"/>
  <c r="T144" i="55"/>
  <c r="T128" i="55"/>
  <c r="T176" i="55"/>
  <c r="R161" i="55"/>
  <c r="S144" i="55"/>
  <c r="S128" i="55"/>
  <c r="S176" i="55"/>
  <c r="T160" i="55"/>
  <c r="T143" i="55"/>
  <c r="R154" i="55"/>
  <c r="T175" i="55"/>
  <c r="S160" i="55"/>
  <c r="S143" i="55"/>
  <c r="T159" i="55"/>
  <c r="R142" i="55"/>
  <c r="T171" i="55"/>
  <c r="S155" i="55"/>
  <c r="S138" i="55"/>
  <c r="S171" i="55"/>
  <c r="R138" i="55"/>
  <c r="S154" i="55"/>
  <c r="S134" i="55"/>
  <c r="S165" i="55"/>
  <c r="S149" i="55"/>
  <c r="S133" i="55"/>
  <c r="R165" i="55"/>
  <c r="R149" i="55"/>
  <c r="R133" i="55"/>
  <c r="T164" i="55"/>
  <c r="T148" i="55"/>
  <c r="T132" i="55"/>
  <c r="T169" i="55"/>
  <c r="S164" i="55"/>
  <c r="T153" i="55"/>
  <c r="S148" i="55"/>
  <c r="T137" i="55"/>
  <c r="S132" i="55"/>
  <c r="S169" i="55"/>
  <c r="T158" i="55"/>
  <c r="S153" i="55"/>
  <c r="T142" i="55"/>
  <c r="S137" i="55"/>
  <c r="T163" i="55"/>
  <c r="T147" i="55"/>
  <c r="T131" i="55"/>
  <c r="T168" i="55"/>
  <c r="S163" i="55"/>
  <c r="T152" i="55"/>
  <c r="S147" i="55"/>
  <c r="T136" i="55"/>
  <c r="S131" i="55"/>
  <c r="T173" i="55"/>
  <c r="S168" i="55"/>
  <c r="T157" i="55"/>
  <c r="S152" i="55"/>
  <c r="T141" i="55"/>
  <c r="S136" i="55"/>
  <c r="S173" i="55"/>
  <c r="T162" i="55"/>
  <c r="S157" i="55"/>
  <c r="T146" i="55"/>
  <c r="S141" i="55"/>
  <c r="T130" i="55"/>
  <c r="T167" i="55"/>
  <c r="T151" i="55"/>
  <c r="T135" i="55"/>
  <c r="T172" i="55"/>
  <c r="S167" i="55"/>
  <c r="T156" i="55"/>
  <c r="S151" i="55"/>
  <c r="T140" i="55"/>
  <c r="S135" i="55"/>
  <c r="S172" i="55"/>
  <c r="T161" i="55"/>
  <c r="S156" i="55"/>
  <c r="T145" i="55"/>
  <c r="S140" i="55"/>
  <c r="J232" i="55"/>
  <c r="I232" i="55"/>
  <c r="M246" i="55"/>
  <c r="N257" i="55"/>
  <c r="N274" i="55"/>
  <c r="L19" i="55"/>
  <c r="P109" i="55"/>
  <c r="N282" i="55"/>
  <c r="L27" i="55"/>
  <c r="N241" i="55"/>
  <c r="L35" i="55"/>
  <c r="M15" i="55"/>
  <c r="L63" i="55"/>
  <c r="L55" i="55"/>
  <c r="L47" i="55"/>
  <c r="L39" i="55"/>
  <c r="L31" i="55"/>
  <c r="L23" i="55"/>
  <c r="K62" i="55"/>
  <c r="K54" i="55"/>
  <c r="K46" i="55"/>
  <c r="K38" i="55"/>
  <c r="K30" i="55"/>
  <c r="K22" i="55"/>
  <c r="L285" i="55"/>
  <c r="L60" i="55"/>
  <c r="L52" i="55"/>
  <c r="L44" i="55"/>
  <c r="L36" i="55"/>
  <c r="L20" i="55"/>
  <c r="L28" i="55"/>
  <c r="Q77" i="55"/>
  <c r="K60" i="55"/>
  <c r="K52" i="55"/>
  <c r="K44" i="55"/>
  <c r="K36" i="55"/>
  <c r="K28" i="55"/>
  <c r="K20" i="55"/>
  <c r="N268" i="55"/>
  <c r="L59" i="55"/>
  <c r="L51" i="55"/>
  <c r="L43" i="55"/>
  <c r="K58" i="55"/>
  <c r="K50" i="55"/>
  <c r="K42" i="55"/>
  <c r="K34" i="55"/>
  <c r="K26" i="55"/>
  <c r="K18" i="55"/>
  <c r="Q87" i="55"/>
  <c r="O71" i="55"/>
  <c r="M278" i="55"/>
  <c r="N265" i="55"/>
  <c r="L64" i="55"/>
  <c r="L56" i="55"/>
  <c r="L48" i="55"/>
  <c r="L40" i="55"/>
  <c r="L32" i="55"/>
  <c r="L24" i="55"/>
  <c r="L16" i="55"/>
  <c r="K64" i="55"/>
  <c r="K56" i="55"/>
  <c r="K48" i="55"/>
  <c r="K40" i="55"/>
  <c r="K32" i="55"/>
  <c r="K24" i="55"/>
  <c r="K16" i="55"/>
  <c r="K15" i="55"/>
  <c r="M63" i="55"/>
  <c r="M59" i="55"/>
  <c r="M55" i="55"/>
  <c r="M51" i="55"/>
  <c r="M47" i="55"/>
  <c r="M43" i="55"/>
  <c r="M39" i="55"/>
  <c r="M35" i="55"/>
  <c r="M31" i="55"/>
  <c r="M27" i="55"/>
  <c r="M23" i="55"/>
  <c r="M19" i="55"/>
  <c r="M62" i="55"/>
  <c r="M58" i="55"/>
  <c r="M54" i="55"/>
  <c r="M50" i="55"/>
  <c r="M46" i="55"/>
  <c r="M42" i="55"/>
  <c r="M38" i="55"/>
  <c r="M34" i="55"/>
  <c r="M30" i="55"/>
  <c r="M26" i="55"/>
  <c r="M22" i="55"/>
  <c r="M18" i="55"/>
  <c r="M61" i="55"/>
  <c r="M57" i="55"/>
  <c r="M53" i="55"/>
  <c r="M49" i="55"/>
  <c r="M45" i="55"/>
  <c r="M41" i="55"/>
  <c r="M37" i="55"/>
  <c r="M33" i="55"/>
  <c r="M29" i="55"/>
  <c r="M25" i="55"/>
  <c r="M21" i="55"/>
  <c r="M17" i="55"/>
  <c r="L61" i="55"/>
  <c r="L57" i="55"/>
  <c r="L53" i="55"/>
  <c r="L49" i="55"/>
  <c r="L45" i="55"/>
  <c r="L41" i="55"/>
  <c r="L37" i="55"/>
  <c r="L33" i="55"/>
  <c r="L29" i="55"/>
  <c r="L25" i="55"/>
  <c r="L21" i="55"/>
  <c r="L17" i="55"/>
  <c r="Q113" i="55"/>
  <c r="M263" i="55"/>
  <c r="N270" i="55"/>
  <c r="M270" i="55"/>
  <c r="J221" i="55"/>
  <c r="Q97" i="55"/>
  <c r="J215" i="55"/>
  <c r="N278" i="55"/>
  <c r="N260" i="55"/>
  <c r="J211" i="55"/>
  <c r="J184" i="55"/>
  <c r="L268" i="55"/>
  <c r="M277" i="55"/>
  <c r="P107" i="55"/>
  <c r="O107" i="55"/>
  <c r="L266" i="55"/>
  <c r="M274" i="55"/>
  <c r="M265" i="55"/>
  <c r="N254" i="55"/>
  <c r="K228" i="55"/>
  <c r="I218" i="55"/>
  <c r="L275" i="55"/>
  <c r="M247" i="55"/>
  <c r="P95" i="55"/>
  <c r="K215" i="55"/>
  <c r="L283" i="55"/>
  <c r="N266" i="55"/>
  <c r="L247" i="55"/>
  <c r="I211" i="55"/>
  <c r="L246" i="55"/>
  <c r="K210" i="55"/>
  <c r="I200" i="55"/>
  <c r="K194" i="55"/>
  <c r="M279" i="55"/>
  <c r="J194" i="55"/>
  <c r="N264" i="55"/>
  <c r="L253" i="55"/>
  <c r="M251" i="55"/>
  <c r="N277" i="55"/>
  <c r="O79" i="55"/>
  <c r="K231" i="55"/>
  <c r="K212" i="55"/>
  <c r="I190" i="55"/>
  <c r="L271" i="55"/>
  <c r="N252" i="55"/>
  <c r="J231" i="55"/>
  <c r="J189" i="55"/>
  <c r="N284" i="55"/>
  <c r="L252" i="55"/>
  <c r="N245" i="55"/>
  <c r="K230" i="55"/>
  <c r="K184" i="55"/>
  <c r="L284" i="55"/>
  <c r="M245" i="55"/>
  <c r="J227" i="55"/>
  <c r="J210" i="55"/>
  <c r="M283" i="55"/>
  <c r="L257" i="55"/>
  <c r="L251" i="55"/>
  <c r="I227" i="55"/>
  <c r="I206" i="55"/>
  <c r="L243" i="55"/>
  <c r="Q75" i="55"/>
  <c r="K226" i="55"/>
  <c r="J205" i="55"/>
  <c r="N288" i="55"/>
  <c r="N269" i="55"/>
  <c r="N256" i="55"/>
  <c r="N250" i="55"/>
  <c r="P75" i="55"/>
  <c r="J226" i="55"/>
  <c r="K200" i="55"/>
  <c r="M269" i="55"/>
  <c r="N242" i="55"/>
  <c r="Q111" i="55"/>
  <c r="I222" i="55"/>
  <c r="M287" i="55"/>
  <c r="M255" i="55"/>
  <c r="M242" i="55"/>
  <c r="L287" i="55"/>
  <c r="L262" i="55"/>
  <c r="L255" i="55"/>
  <c r="K199" i="55"/>
  <c r="K216" i="55"/>
  <c r="J199" i="55"/>
  <c r="N286" i="55"/>
  <c r="N261" i="55"/>
  <c r="J216" i="55"/>
  <c r="J195" i="55"/>
  <c r="M286" i="55"/>
  <c r="L279" i="55"/>
  <c r="M261" i="55"/>
  <c r="M254" i="55"/>
  <c r="Q95" i="55"/>
  <c r="I195" i="55"/>
  <c r="N273" i="55"/>
  <c r="Q119" i="55"/>
  <c r="Q109" i="55"/>
  <c r="O99" i="55"/>
  <c r="K183" i="55"/>
  <c r="J222" i="55"/>
  <c r="I217" i="55"/>
  <c r="J206" i="55"/>
  <c r="I201" i="55"/>
  <c r="J190" i="55"/>
  <c r="I185" i="55"/>
  <c r="M285" i="55"/>
  <c r="L276" i="55"/>
  <c r="M271" i="55"/>
  <c r="M262" i="55"/>
  <c r="M253" i="55"/>
  <c r="L244" i="55"/>
  <c r="P119" i="55"/>
  <c r="Q89" i="55"/>
  <c r="N280" i="55"/>
  <c r="N248" i="55"/>
  <c r="P89" i="55"/>
  <c r="K221" i="55"/>
  <c r="K205" i="55"/>
  <c r="K189" i="55"/>
  <c r="L280" i="55"/>
  <c r="M275" i="55"/>
  <c r="L248" i="55"/>
  <c r="M243" i="55"/>
  <c r="K220" i="55"/>
  <c r="K204" i="55"/>
  <c r="K188" i="55"/>
  <c r="K225" i="55"/>
  <c r="J220" i="55"/>
  <c r="K209" i="55"/>
  <c r="J204" i="55"/>
  <c r="K193" i="55"/>
  <c r="J188" i="55"/>
  <c r="L288" i="55"/>
  <c r="L256" i="55"/>
  <c r="J225" i="55"/>
  <c r="K214" i="55"/>
  <c r="J209" i="55"/>
  <c r="K198" i="55"/>
  <c r="J193" i="55"/>
  <c r="J230" i="55"/>
  <c r="K219" i="55"/>
  <c r="J214" i="55"/>
  <c r="K203" i="55"/>
  <c r="J198" i="55"/>
  <c r="K187" i="55"/>
  <c r="L260" i="55"/>
  <c r="K224" i="55"/>
  <c r="J219" i="55"/>
  <c r="K208" i="55"/>
  <c r="J203" i="55"/>
  <c r="K192" i="55"/>
  <c r="J187" i="55"/>
  <c r="P113" i="55"/>
  <c r="Q83" i="55"/>
  <c r="K229" i="55"/>
  <c r="J224" i="55"/>
  <c r="K213" i="55"/>
  <c r="J208" i="55"/>
  <c r="K197" i="55"/>
  <c r="J192" i="55"/>
  <c r="M282" i="55"/>
  <c r="M273" i="55"/>
  <c r="L264" i="55"/>
  <c r="M259" i="55"/>
  <c r="M250" i="55"/>
  <c r="M241" i="55"/>
  <c r="P93" i="55"/>
  <c r="P83" i="55"/>
  <c r="J229" i="55"/>
  <c r="K218" i="55"/>
  <c r="J213" i="55"/>
  <c r="K202" i="55"/>
  <c r="J197" i="55"/>
  <c r="K186" i="55"/>
  <c r="L259" i="55"/>
  <c r="Q73" i="55"/>
  <c r="K223" i="55"/>
  <c r="K207" i="55"/>
  <c r="J202" i="55"/>
  <c r="K191" i="55"/>
  <c r="J186" i="55"/>
  <c r="J223" i="55"/>
  <c r="J207" i="55"/>
  <c r="K196" i="55"/>
  <c r="J191" i="55"/>
  <c r="N281" i="55"/>
  <c r="N272" i="55"/>
  <c r="L263" i="55"/>
  <c r="N258" i="55"/>
  <c r="N249" i="55"/>
  <c r="N240" i="55"/>
  <c r="Q99" i="55"/>
  <c r="Q91" i="55"/>
  <c r="P81" i="55"/>
  <c r="J228" i="55"/>
  <c r="K217" i="55"/>
  <c r="J212" i="55"/>
  <c r="K201" i="55"/>
  <c r="J196" i="55"/>
  <c r="K185" i="55"/>
  <c r="M281" i="55"/>
  <c r="L272" i="55"/>
  <c r="M267" i="55"/>
  <c r="M258" i="55"/>
  <c r="M249" i="55"/>
  <c r="L240" i="55"/>
  <c r="N276" i="55"/>
  <c r="L267" i="55"/>
  <c r="N244" i="55"/>
  <c r="M239" i="55"/>
  <c r="I183" i="55"/>
  <c r="P71" i="55"/>
  <c r="Q85" i="55"/>
  <c r="P85" i="55"/>
  <c r="Q105" i="55"/>
  <c r="P91" i="55"/>
  <c r="P77" i="55"/>
  <c r="P105" i="55"/>
  <c r="P111" i="55"/>
  <c r="P97" i="55"/>
  <c r="Q103" i="55"/>
  <c r="Q117" i="55"/>
  <c r="P103" i="55"/>
  <c r="P117" i="55"/>
  <c r="Q81" i="55"/>
  <c r="Q115" i="55"/>
  <c r="Q101" i="55"/>
  <c r="P87" i="55"/>
  <c r="P73" i="55"/>
  <c r="P115" i="55"/>
  <c r="P101" i="55"/>
  <c r="Q79" i="55"/>
  <c r="Q93" i="55"/>
  <c r="Q118" i="55"/>
  <c r="Q114" i="55"/>
  <c r="Q110" i="55"/>
  <c r="Q106" i="55"/>
  <c r="Q102" i="55"/>
  <c r="Q98" i="55"/>
  <c r="Q94" i="55"/>
  <c r="Q90" i="55"/>
  <c r="Q86" i="55"/>
  <c r="Q82" i="55"/>
  <c r="Q78" i="55"/>
  <c r="Q74" i="55"/>
  <c r="P118" i="55"/>
  <c r="P114" i="55"/>
  <c r="P110" i="55"/>
  <c r="P106" i="55"/>
  <c r="P102" i="55"/>
  <c r="P98" i="55"/>
  <c r="P94" i="55"/>
  <c r="P90" i="55"/>
  <c r="P86" i="55"/>
  <c r="P82" i="55"/>
  <c r="P78" i="55"/>
  <c r="P74" i="55"/>
  <c r="Q120" i="55"/>
  <c r="Q116" i="55"/>
  <c r="Q112" i="55"/>
  <c r="Q108" i="55"/>
  <c r="Q104" i="55"/>
  <c r="Q100" i="55"/>
  <c r="Q96" i="55"/>
  <c r="Q92" i="55"/>
  <c r="Q88" i="55"/>
  <c r="Q84" i="55"/>
  <c r="Q80" i="55"/>
  <c r="Q76" i="55"/>
  <c r="Q72" i="55"/>
  <c r="P120" i="55"/>
  <c r="P116" i="55"/>
  <c r="P112" i="55"/>
  <c r="P108" i="55"/>
  <c r="P104" i="55"/>
  <c r="P100" i="55"/>
  <c r="P96" i="55"/>
  <c r="P92" i="55"/>
  <c r="P88" i="55"/>
  <c r="P84" i="55"/>
  <c r="P80" i="55"/>
  <c r="P76" i="55"/>
  <c r="P72" i="55"/>
  <c r="L239" i="55"/>
  <c r="K13" i="56"/>
  <c r="L13" i="56"/>
  <c r="M13" i="56"/>
  <c r="N13" i="56"/>
  <c r="O13" i="56"/>
  <c r="P13" i="56"/>
  <c r="Q13" i="56"/>
  <c r="R13" i="56"/>
  <c r="S13" i="56"/>
  <c r="T13" i="56"/>
  <c r="U13" i="56"/>
  <c r="V13" i="56"/>
  <c r="W13" i="56"/>
  <c r="X13" i="56"/>
  <c r="Y13" i="56"/>
  <c r="Z13" i="56"/>
  <c r="AA13" i="56"/>
  <c r="AB13" i="56"/>
  <c r="AC13" i="56"/>
  <c r="AD13" i="56"/>
  <c r="K14" i="56"/>
  <c r="L14" i="56"/>
  <c r="M14" i="56"/>
  <c r="N14" i="56"/>
  <c r="O14" i="56"/>
  <c r="P14" i="56"/>
  <c r="Q14" i="56"/>
  <c r="R14" i="56"/>
  <c r="S14" i="56"/>
  <c r="T14" i="56"/>
  <c r="U14" i="56"/>
  <c r="V14" i="56"/>
  <c r="W14" i="56"/>
  <c r="X14" i="56"/>
  <c r="Y14" i="56"/>
  <c r="Z14" i="56"/>
  <c r="AA14" i="56"/>
  <c r="AB14" i="56"/>
  <c r="AC14" i="56"/>
  <c r="AD14" i="56"/>
  <c r="K15" i="56"/>
  <c r="L15" i="56"/>
  <c r="M15" i="56"/>
  <c r="N15" i="56"/>
  <c r="O15" i="56"/>
  <c r="P15" i="56"/>
  <c r="Q15" i="56"/>
  <c r="R15" i="56"/>
  <c r="S15" i="56"/>
  <c r="T15" i="56"/>
  <c r="U15" i="56"/>
  <c r="V15" i="56"/>
  <c r="W15" i="56"/>
  <c r="X15" i="56"/>
  <c r="Y15" i="56"/>
  <c r="Z15" i="56"/>
  <c r="AA15" i="56"/>
  <c r="AB15" i="56"/>
  <c r="AC15" i="56"/>
  <c r="AD15" i="56"/>
  <c r="K16" i="56"/>
  <c r="L16" i="56"/>
  <c r="M16" i="56"/>
  <c r="N16" i="56"/>
  <c r="O16" i="56"/>
  <c r="P16" i="56"/>
  <c r="Q16" i="56"/>
  <c r="R16" i="56"/>
  <c r="S16" i="56"/>
  <c r="T16" i="56"/>
  <c r="U16" i="56"/>
  <c r="V16" i="56"/>
  <c r="W16" i="56"/>
  <c r="X16" i="56"/>
  <c r="Y16" i="56"/>
  <c r="Z16" i="56"/>
  <c r="AA16" i="56"/>
  <c r="AB16" i="56"/>
  <c r="AC16" i="56"/>
  <c r="AD16" i="56"/>
  <c r="K17" i="56"/>
  <c r="L17" i="56"/>
  <c r="M17" i="56"/>
  <c r="N17" i="56"/>
  <c r="O17" i="56"/>
  <c r="P17" i="56"/>
  <c r="Q17" i="56"/>
  <c r="R17" i="56"/>
  <c r="S17" i="56"/>
  <c r="T17" i="56"/>
  <c r="U17" i="56"/>
  <c r="V17" i="56"/>
  <c r="W17" i="56"/>
  <c r="X17" i="56"/>
  <c r="Y17" i="56"/>
  <c r="Z17" i="56"/>
  <c r="AA17" i="56"/>
  <c r="AB17" i="56"/>
  <c r="AC17" i="56"/>
  <c r="AD17" i="56"/>
  <c r="K18" i="56"/>
  <c r="L18" i="56"/>
  <c r="M18" i="56"/>
  <c r="N18" i="56"/>
  <c r="O18" i="56"/>
  <c r="P18" i="56"/>
  <c r="Q18" i="56"/>
  <c r="R18" i="56"/>
  <c r="S18" i="56"/>
  <c r="T18" i="56"/>
  <c r="U18" i="56"/>
  <c r="V18" i="56"/>
  <c r="W18" i="56"/>
  <c r="X18" i="56"/>
  <c r="Y18" i="56"/>
  <c r="Z18" i="56"/>
  <c r="AA18" i="56"/>
  <c r="AB18" i="56"/>
  <c r="AC18" i="56"/>
  <c r="AD18" i="56"/>
  <c r="K19" i="56"/>
  <c r="L19" i="56"/>
  <c r="M19" i="56"/>
  <c r="N19" i="56"/>
  <c r="O19" i="56"/>
  <c r="P19" i="56"/>
  <c r="Q19" i="56"/>
  <c r="R19" i="56"/>
  <c r="S19" i="56"/>
  <c r="T19" i="56"/>
  <c r="U19" i="56"/>
  <c r="V19" i="56"/>
  <c r="W19" i="56"/>
  <c r="X19" i="56"/>
  <c r="Y19" i="56"/>
  <c r="Z19" i="56"/>
  <c r="AA19" i="56"/>
  <c r="AB19" i="56"/>
  <c r="AC19" i="56"/>
  <c r="AD19" i="56"/>
  <c r="K20" i="56"/>
  <c r="L20" i="56"/>
  <c r="M20" i="56"/>
  <c r="N20" i="56"/>
  <c r="O20" i="56"/>
  <c r="P20" i="56"/>
  <c r="Q20" i="56"/>
  <c r="R20" i="56"/>
  <c r="S20" i="56"/>
  <c r="T20" i="56"/>
  <c r="U20" i="56"/>
  <c r="V20" i="56"/>
  <c r="W20" i="56"/>
  <c r="X20" i="56"/>
  <c r="Y20" i="56"/>
  <c r="Z20" i="56"/>
  <c r="AA20" i="56"/>
  <c r="AB20" i="56"/>
  <c r="AC20" i="56"/>
  <c r="AD20" i="56"/>
  <c r="K21" i="56"/>
  <c r="L21" i="56"/>
  <c r="M21" i="56"/>
  <c r="N21" i="56"/>
  <c r="O21" i="56"/>
  <c r="P21" i="56"/>
  <c r="Q21" i="56"/>
  <c r="R21" i="56"/>
  <c r="S21" i="56"/>
  <c r="T21" i="56"/>
  <c r="U21" i="56"/>
  <c r="V21" i="56"/>
  <c r="W21" i="56"/>
  <c r="X21" i="56"/>
  <c r="Y21" i="56"/>
  <c r="Z21" i="56"/>
  <c r="AA21" i="56"/>
  <c r="AB21" i="56"/>
  <c r="AC21" i="56"/>
  <c r="AD21" i="56"/>
  <c r="K22" i="56"/>
  <c r="L22" i="56"/>
  <c r="M22" i="56"/>
  <c r="N22" i="56"/>
  <c r="O22" i="56"/>
  <c r="P22" i="56"/>
  <c r="Q22" i="56"/>
  <c r="R22" i="56"/>
  <c r="S22" i="56"/>
  <c r="T22" i="56"/>
  <c r="U22" i="56"/>
  <c r="V22" i="56"/>
  <c r="W22" i="56"/>
  <c r="X22" i="56"/>
  <c r="Y22" i="56"/>
  <c r="Z22" i="56"/>
  <c r="AA22" i="56"/>
  <c r="AB22" i="56"/>
  <c r="AC22" i="56"/>
  <c r="AD22" i="56"/>
  <c r="K23" i="56"/>
  <c r="L23" i="56"/>
  <c r="M23" i="56"/>
  <c r="N23" i="56"/>
  <c r="O23" i="56"/>
  <c r="P23" i="56"/>
  <c r="Q23" i="56"/>
  <c r="R23" i="56"/>
  <c r="S23" i="56"/>
  <c r="T23" i="56"/>
  <c r="U23" i="56"/>
  <c r="V23" i="56"/>
  <c r="W23" i="56"/>
  <c r="X23" i="56"/>
  <c r="Y23" i="56"/>
  <c r="Z23" i="56"/>
  <c r="AA23" i="56"/>
  <c r="AB23" i="56"/>
  <c r="AC23" i="56"/>
  <c r="AD23" i="56"/>
  <c r="K24" i="56"/>
  <c r="L24" i="56"/>
  <c r="M24" i="56"/>
  <c r="N24" i="56"/>
  <c r="O24" i="56"/>
  <c r="P24" i="56"/>
  <c r="Q24" i="56"/>
  <c r="R24" i="56"/>
  <c r="S24" i="56"/>
  <c r="T24" i="56"/>
  <c r="U24" i="56"/>
  <c r="V24" i="56"/>
  <c r="W24" i="56"/>
  <c r="X24" i="56"/>
  <c r="Y24" i="56"/>
  <c r="Z24" i="56"/>
  <c r="AA24" i="56"/>
  <c r="AB24" i="56"/>
  <c r="AC24" i="56"/>
  <c r="AD24" i="56"/>
  <c r="K25" i="56"/>
  <c r="L25" i="56"/>
  <c r="M25" i="56"/>
  <c r="N25" i="56"/>
  <c r="O25" i="56"/>
  <c r="P25" i="56"/>
  <c r="Q25" i="56"/>
  <c r="R25" i="56"/>
  <c r="S25" i="56"/>
  <c r="T25" i="56"/>
  <c r="U25" i="56"/>
  <c r="V25" i="56"/>
  <c r="W25" i="56"/>
  <c r="X25" i="56"/>
  <c r="Y25" i="56"/>
  <c r="Z25" i="56"/>
  <c r="AA25" i="56"/>
  <c r="AB25" i="56"/>
  <c r="AC25" i="56"/>
  <c r="AD25" i="56"/>
  <c r="K26" i="56"/>
  <c r="L26" i="56"/>
  <c r="M26" i="56"/>
  <c r="N26" i="56"/>
  <c r="O26" i="56"/>
  <c r="P26" i="56"/>
  <c r="Q26" i="56"/>
  <c r="R26" i="56"/>
  <c r="S26" i="56"/>
  <c r="T26" i="56"/>
  <c r="U26" i="56"/>
  <c r="V26" i="56"/>
  <c r="W26" i="56"/>
  <c r="X26" i="56"/>
  <c r="Y26" i="56"/>
  <c r="Z26" i="56"/>
  <c r="AA26" i="56"/>
  <c r="AB26" i="56"/>
  <c r="AC26" i="56"/>
  <c r="AD26" i="56"/>
  <c r="K27" i="56"/>
  <c r="L27" i="56"/>
  <c r="M27" i="56"/>
  <c r="N27" i="56"/>
  <c r="O27" i="56"/>
  <c r="P27" i="56"/>
  <c r="Q27" i="56"/>
  <c r="R27" i="56"/>
  <c r="S27" i="56"/>
  <c r="T27" i="56"/>
  <c r="U27" i="56"/>
  <c r="V27" i="56"/>
  <c r="W27" i="56"/>
  <c r="X27" i="56"/>
  <c r="Y27" i="56"/>
  <c r="Z27" i="56"/>
  <c r="AA27" i="56"/>
  <c r="AB27" i="56"/>
  <c r="AC27" i="56"/>
  <c r="AD27" i="56"/>
  <c r="K28" i="56"/>
  <c r="L28" i="56"/>
  <c r="M28" i="56"/>
  <c r="N28" i="56"/>
  <c r="O28" i="56"/>
  <c r="P28" i="56"/>
  <c r="Q28" i="56"/>
  <c r="R28" i="56"/>
  <c r="S28" i="56"/>
  <c r="T28" i="56"/>
  <c r="U28" i="56"/>
  <c r="V28" i="56"/>
  <c r="W28" i="56"/>
  <c r="X28" i="56"/>
  <c r="Y28" i="56"/>
  <c r="Z28" i="56"/>
  <c r="AA28" i="56"/>
  <c r="AB28" i="56"/>
  <c r="AC28" i="56"/>
  <c r="AD28" i="56"/>
  <c r="K29" i="56"/>
  <c r="L29" i="56"/>
  <c r="M29" i="56"/>
  <c r="N29" i="56"/>
  <c r="O29" i="56"/>
  <c r="P29" i="56"/>
  <c r="Q29" i="56"/>
  <c r="R29" i="56"/>
  <c r="S29" i="56"/>
  <c r="T29" i="56"/>
  <c r="U29" i="56"/>
  <c r="V29" i="56"/>
  <c r="W29" i="56"/>
  <c r="X29" i="56"/>
  <c r="Y29" i="56"/>
  <c r="Z29" i="56"/>
  <c r="AA29" i="56"/>
  <c r="AB29" i="56"/>
  <c r="AC29" i="56"/>
  <c r="AD29" i="56"/>
  <c r="K30" i="56"/>
  <c r="L30" i="56"/>
  <c r="M30" i="56"/>
  <c r="N30" i="56"/>
  <c r="O30" i="56"/>
  <c r="P30" i="56"/>
  <c r="Q30" i="56"/>
  <c r="R30" i="56"/>
  <c r="S30" i="56"/>
  <c r="T30" i="56"/>
  <c r="U30" i="56"/>
  <c r="V30" i="56"/>
  <c r="W30" i="56"/>
  <c r="X30" i="56"/>
  <c r="Y30" i="56"/>
  <c r="Z30" i="56"/>
  <c r="AA30" i="56"/>
  <c r="AB30" i="56"/>
  <c r="AC30" i="56"/>
  <c r="AD30" i="56"/>
  <c r="K31" i="56"/>
  <c r="L31" i="56"/>
  <c r="M31" i="56"/>
  <c r="N31" i="56"/>
  <c r="O31" i="56"/>
  <c r="P31" i="56"/>
  <c r="Q31" i="56"/>
  <c r="R31" i="56"/>
  <c r="S31" i="56"/>
  <c r="T31" i="56"/>
  <c r="U31" i="56"/>
  <c r="V31" i="56"/>
  <c r="W31" i="56"/>
  <c r="X31" i="56"/>
  <c r="Y31" i="56"/>
  <c r="Z31" i="56"/>
  <c r="AA31" i="56"/>
  <c r="AB31" i="56"/>
  <c r="AC31" i="56"/>
  <c r="AD31" i="56"/>
  <c r="K32" i="56"/>
  <c r="L32" i="56"/>
  <c r="M32" i="56"/>
  <c r="N32" i="56"/>
  <c r="O32" i="56"/>
  <c r="P32" i="56"/>
  <c r="Q32" i="56"/>
  <c r="R32" i="56"/>
  <c r="S32" i="56"/>
  <c r="T32" i="56"/>
  <c r="U32" i="56"/>
  <c r="V32" i="56"/>
  <c r="W32" i="56"/>
  <c r="X32" i="56"/>
  <c r="Y32" i="56"/>
  <c r="Z32" i="56"/>
  <c r="AA32" i="56"/>
  <c r="AB32" i="56"/>
  <c r="AC32" i="56"/>
  <c r="AD32" i="56"/>
  <c r="K33" i="56"/>
  <c r="L33" i="56"/>
  <c r="M33" i="56"/>
  <c r="N33" i="56"/>
  <c r="O33" i="56"/>
  <c r="P33" i="56"/>
  <c r="Q33" i="56"/>
  <c r="R33" i="56"/>
  <c r="S33" i="56"/>
  <c r="T33" i="56"/>
  <c r="U33" i="56"/>
  <c r="V33" i="56"/>
  <c r="W33" i="56"/>
  <c r="X33" i="56"/>
  <c r="Y33" i="56"/>
  <c r="Z33" i="56"/>
  <c r="AA33" i="56"/>
  <c r="AB33" i="56"/>
  <c r="AC33" i="56"/>
  <c r="AD33" i="56"/>
  <c r="K34" i="56"/>
  <c r="L34" i="56"/>
  <c r="M34" i="56"/>
  <c r="N34" i="56"/>
  <c r="O34" i="56"/>
  <c r="P34" i="56"/>
  <c r="Q34" i="56"/>
  <c r="R34" i="56"/>
  <c r="S34" i="56"/>
  <c r="T34" i="56"/>
  <c r="U34" i="56"/>
  <c r="V34" i="56"/>
  <c r="W34" i="56"/>
  <c r="X34" i="56"/>
  <c r="Y34" i="56"/>
  <c r="Z34" i="56"/>
  <c r="AA34" i="56"/>
  <c r="AB34" i="56"/>
  <c r="AC34" i="56"/>
  <c r="AD34" i="56"/>
  <c r="K35" i="56"/>
  <c r="L35" i="56"/>
  <c r="M35" i="56"/>
  <c r="N35" i="56"/>
  <c r="O35" i="56"/>
  <c r="P35" i="56"/>
  <c r="Q35" i="56"/>
  <c r="R35" i="56"/>
  <c r="S35" i="56"/>
  <c r="T35" i="56"/>
  <c r="U35" i="56"/>
  <c r="V35" i="56"/>
  <c r="W35" i="56"/>
  <c r="X35" i="56"/>
  <c r="Y35" i="56"/>
  <c r="Z35" i="56"/>
  <c r="AA35" i="56"/>
  <c r="AB35" i="56"/>
  <c r="AC35" i="56"/>
  <c r="AD35" i="56"/>
  <c r="K36" i="56"/>
  <c r="L36" i="56"/>
  <c r="M36" i="56"/>
  <c r="N36" i="56"/>
  <c r="O36" i="56"/>
  <c r="P36" i="56"/>
  <c r="Q36" i="56"/>
  <c r="R36" i="56"/>
  <c r="S36" i="56"/>
  <c r="T36" i="56"/>
  <c r="U36" i="56"/>
  <c r="V36" i="56"/>
  <c r="W36" i="56"/>
  <c r="X36" i="56"/>
  <c r="Y36" i="56"/>
  <c r="Z36" i="56"/>
  <c r="AA36" i="56"/>
  <c r="AB36" i="56"/>
  <c r="AC36" i="56"/>
  <c r="AD36" i="56"/>
  <c r="K37" i="56"/>
  <c r="L37" i="56"/>
  <c r="M37" i="56"/>
  <c r="N37" i="56"/>
  <c r="O37" i="56"/>
  <c r="P37" i="56"/>
  <c r="Q37" i="56"/>
  <c r="R37" i="56"/>
  <c r="S37" i="56"/>
  <c r="T37" i="56"/>
  <c r="U37" i="56"/>
  <c r="V37" i="56"/>
  <c r="W37" i="56"/>
  <c r="X37" i="56"/>
  <c r="Y37" i="56"/>
  <c r="Z37" i="56"/>
  <c r="AA37" i="56"/>
  <c r="AB37" i="56"/>
  <c r="AC37" i="56"/>
  <c r="AD37" i="56"/>
  <c r="K38" i="56"/>
  <c r="L38" i="56"/>
  <c r="M38" i="56"/>
  <c r="N38" i="56"/>
  <c r="O38" i="56"/>
  <c r="P38" i="56"/>
  <c r="Q38" i="56"/>
  <c r="R38" i="56"/>
  <c r="S38" i="56"/>
  <c r="T38" i="56"/>
  <c r="U38" i="56"/>
  <c r="V38" i="56"/>
  <c r="W38" i="56"/>
  <c r="X38" i="56"/>
  <c r="Y38" i="56"/>
  <c r="Z38" i="56"/>
  <c r="AA38" i="56"/>
  <c r="AB38" i="56"/>
  <c r="AC38" i="56"/>
  <c r="AD38" i="56"/>
  <c r="K39" i="56"/>
  <c r="L39" i="56"/>
  <c r="M39" i="56"/>
  <c r="N39" i="56"/>
  <c r="O39" i="56"/>
  <c r="P39" i="56"/>
  <c r="Q39" i="56"/>
  <c r="R39" i="56"/>
  <c r="S39" i="56"/>
  <c r="T39" i="56"/>
  <c r="U39" i="56"/>
  <c r="V39" i="56"/>
  <c r="W39" i="56"/>
  <c r="X39" i="56"/>
  <c r="Y39" i="56"/>
  <c r="Z39" i="56"/>
  <c r="AA39" i="56"/>
  <c r="AB39" i="56"/>
  <c r="AC39" i="56"/>
  <c r="AD39" i="56"/>
  <c r="K40" i="56"/>
  <c r="L40" i="56"/>
  <c r="M40" i="56"/>
  <c r="N40" i="56"/>
  <c r="O40" i="56"/>
  <c r="P40" i="56"/>
  <c r="Q40" i="56"/>
  <c r="R40" i="56"/>
  <c r="S40" i="56"/>
  <c r="T40" i="56"/>
  <c r="U40" i="56"/>
  <c r="V40" i="56"/>
  <c r="W40" i="56"/>
  <c r="X40" i="56"/>
  <c r="Y40" i="56"/>
  <c r="Z40" i="56"/>
  <c r="AA40" i="56"/>
  <c r="AB40" i="56"/>
  <c r="AC40" i="56"/>
  <c r="AD40" i="56"/>
  <c r="K41" i="56"/>
  <c r="L41" i="56"/>
  <c r="M41" i="56"/>
  <c r="N41" i="56"/>
  <c r="O41" i="56"/>
  <c r="P41" i="56"/>
  <c r="Q41" i="56"/>
  <c r="R41" i="56"/>
  <c r="S41" i="56"/>
  <c r="T41" i="56"/>
  <c r="U41" i="56"/>
  <c r="V41" i="56"/>
  <c r="W41" i="56"/>
  <c r="X41" i="56"/>
  <c r="Y41" i="56"/>
  <c r="Z41" i="56"/>
  <c r="AA41" i="56"/>
  <c r="AB41" i="56"/>
  <c r="AC41" i="56"/>
  <c r="AD41" i="56"/>
  <c r="K42" i="56"/>
  <c r="L42" i="56"/>
  <c r="M42" i="56"/>
  <c r="N42" i="56"/>
  <c r="O42" i="56"/>
  <c r="P42" i="56"/>
  <c r="Q42" i="56"/>
  <c r="R42" i="56"/>
  <c r="S42" i="56"/>
  <c r="T42" i="56"/>
  <c r="U42" i="56"/>
  <c r="V42" i="56"/>
  <c r="W42" i="56"/>
  <c r="X42" i="56"/>
  <c r="Y42" i="56"/>
  <c r="Z42" i="56"/>
  <c r="AA42" i="56"/>
  <c r="AB42" i="56"/>
  <c r="AC42" i="56"/>
  <c r="AD42" i="56"/>
  <c r="K43" i="56"/>
  <c r="L43" i="56"/>
  <c r="M43" i="56"/>
  <c r="N43" i="56"/>
  <c r="O43" i="56"/>
  <c r="P43" i="56"/>
  <c r="Q43" i="56"/>
  <c r="R43" i="56"/>
  <c r="S43" i="56"/>
  <c r="T43" i="56"/>
  <c r="U43" i="56"/>
  <c r="V43" i="56"/>
  <c r="W43" i="56"/>
  <c r="X43" i="56"/>
  <c r="Y43" i="56"/>
  <c r="Z43" i="56"/>
  <c r="AA43" i="56"/>
  <c r="AB43" i="56"/>
  <c r="AC43" i="56"/>
  <c r="AD43" i="56"/>
  <c r="K44" i="56"/>
  <c r="L44" i="56"/>
  <c r="M44" i="56"/>
  <c r="N44" i="56"/>
  <c r="O44" i="56"/>
  <c r="P44" i="56"/>
  <c r="Q44" i="56"/>
  <c r="R44" i="56"/>
  <c r="S44" i="56"/>
  <c r="T44" i="56"/>
  <c r="U44" i="56"/>
  <c r="V44" i="56"/>
  <c r="W44" i="56"/>
  <c r="X44" i="56"/>
  <c r="Y44" i="56"/>
  <c r="Z44" i="56"/>
  <c r="AA44" i="56"/>
  <c r="AB44" i="56"/>
  <c r="AC44" i="56"/>
  <c r="AD44" i="56"/>
  <c r="K45" i="56"/>
  <c r="L45" i="56"/>
  <c r="M45" i="56"/>
  <c r="N45" i="56"/>
  <c r="O45" i="56"/>
  <c r="P45" i="56"/>
  <c r="Q45" i="56"/>
  <c r="R45" i="56"/>
  <c r="S45" i="56"/>
  <c r="T45" i="56"/>
  <c r="U45" i="56"/>
  <c r="V45" i="56"/>
  <c r="W45" i="56"/>
  <c r="X45" i="56"/>
  <c r="Y45" i="56"/>
  <c r="Z45" i="56"/>
  <c r="AA45" i="56"/>
  <c r="AB45" i="56"/>
  <c r="AC45" i="56"/>
  <c r="AD45" i="56"/>
  <c r="K46" i="56"/>
  <c r="L46" i="56"/>
  <c r="M46" i="56"/>
  <c r="N46" i="56"/>
  <c r="O46" i="56"/>
  <c r="P46" i="56"/>
  <c r="Q46" i="56"/>
  <c r="R46" i="56"/>
  <c r="S46" i="56"/>
  <c r="T46" i="56"/>
  <c r="U46" i="56"/>
  <c r="V46" i="56"/>
  <c r="W46" i="56"/>
  <c r="X46" i="56"/>
  <c r="Y46" i="56"/>
  <c r="Z46" i="56"/>
  <c r="AA46" i="56"/>
  <c r="AB46" i="56"/>
  <c r="AC46" i="56"/>
  <c r="AD46" i="56"/>
  <c r="K47" i="56"/>
  <c r="L47" i="56"/>
  <c r="M47" i="56"/>
  <c r="N47" i="56"/>
  <c r="O47" i="56"/>
  <c r="P47" i="56"/>
  <c r="Q47" i="56"/>
  <c r="R47" i="56"/>
  <c r="S47" i="56"/>
  <c r="T47" i="56"/>
  <c r="U47" i="56"/>
  <c r="V47" i="56"/>
  <c r="W47" i="56"/>
  <c r="X47" i="56"/>
  <c r="Y47" i="56"/>
  <c r="Z47" i="56"/>
  <c r="AA47" i="56"/>
  <c r="AB47" i="56"/>
  <c r="AC47" i="56"/>
  <c r="AD47" i="56"/>
  <c r="K48" i="56"/>
  <c r="L48" i="56"/>
  <c r="M48" i="56"/>
  <c r="N48" i="56"/>
  <c r="O48" i="56"/>
  <c r="P48" i="56"/>
  <c r="Q48" i="56"/>
  <c r="R48" i="56"/>
  <c r="S48" i="56"/>
  <c r="T48" i="56"/>
  <c r="U48" i="56"/>
  <c r="V48" i="56"/>
  <c r="W48" i="56"/>
  <c r="X48" i="56"/>
  <c r="Y48" i="56"/>
  <c r="Z48" i="56"/>
  <c r="AA48" i="56"/>
  <c r="AB48" i="56"/>
  <c r="AC48" i="56"/>
  <c r="AD48" i="56"/>
  <c r="K49" i="56"/>
  <c r="L49" i="56"/>
  <c r="M49" i="56"/>
  <c r="N49" i="56"/>
  <c r="O49" i="56"/>
  <c r="P49" i="56"/>
  <c r="Q49" i="56"/>
  <c r="R49" i="56"/>
  <c r="S49" i="56"/>
  <c r="T49" i="56"/>
  <c r="U49" i="56"/>
  <c r="V49" i="56"/>
  <c r="W49" i="56"/>
  <c r="X49" i="56"/>
  <c r="Y49" i="56"/>
  <c r="Z49" i="56"/>
  <c r="AA49" i="56"/>
  <c r="AB49" i="56"/>
  <c r="AC49" i="56"/>
  <c r="AD49" i="56"/>
  <c r="K50" i="56"/>
  <c r="L50" i="56"/>
  <c r="M50" i="56"/>
  <c r="N50" i="56"/>
  <c r="O50" i="56"/>
  <c r="P50" i="56"/>
  <c r="Q50" i="56"/>
  <c r="R50" i="56"/>
  <c r="S50" i="56"/>
  <c r="T50" i="56"/>
  <c r="U50" i="56"/>
  <c r="V50" i="56"/>
  <c r="W50" i="56"/>
  <c r="X50" i="56"/>
  <c r="Y50" i="56"/>
  <c r="Z50" i="56"/>
  <c r="AA50" i="56"/>
  <c r="AB50" i="56"/>
  <c r="AC50" i="56"/>
  <c r="AD50" i="56"/>
  <c r="K51" i="56"/>
  <c r="L51" i="56"/>
  <c r="M51" i="56"/>
  <c r="N51" i="56"/>
  <c r="O51" i="56"/>
  <c r="P51" i="56"/>
  <c r="Q51" i="56"/>
  <c r="R51" i="56"/>
  <c r="S51" i="56"/>
  <c r="T51" i="56"/>
  <c r="U51" i="56"/>
  <c r="V51" i="56"/>
  <c r="W51" i="56"/>
  <c r="X51" i="56"/>
  <c r="Y51" i="56"/>
  <c r="Z51" i="56"/>
  <c r="AA51" i="56"/>
  <c r="AB51" i="56"/>
  <c r="AC51" i="56"/>
  <c r="AD51" i="56"/>
  <c r="K52" i="56"/>
  <c r="L52" i="56"/>
  <c r="M52" i="56"/>
  <c r="N52" i="56"/>
  <c r="O52" i="56"/>
  <c r="P52" i="56"/>
  <c r="Q52" i="56"/>
  <c r="R52" i="56"/>
  <c r="S52" i="56"/>
  <c r="T52" i="56"/>
  <c r="U52" i="56"/>
  <c r="V52" i="56"/>
  <c r="W52" i="56"/>
  <c r="X52" i="56"/>
  <c r="Y52" i="56"/>
  <c r="Z52" i="56"/>
  <c r="AA52" i="56"/>
  <c r="AB52" i="56"/>
  <c r="AC52" i="56"/>
  <c r="AD52" i="56"/>
  <c r="K53" i="56"/>
  <c r="L53" i="56"/>
  <c r="M53" i="56"/>
  <c r="N53" i="56"/>
  <c r="O53" i="56"/>
  <c r="P53" i="56"/>
  <c r="Q53" i="56"/>
  <c r="R53" i="56"/>
  <c r="S53" i="56"/>
  <c r="T53" i="56"/>
  <c r="U53" i="56"/>
  <c r="V53" i="56"/>
  <c r="W53" i="56"/>
  <c r="X53" i="56"/>
  <c r="Y53" i="56"/>
  <c r="Z53" i="56"/>
  <c r="AA53" i="56"/>
  <c r="AB53" i="56"/>
  <c r="AC53" i="56"/>
  <c r="AD53" i="56"/>
  <c r="K54" i="56"/>
  <c r="L54" i="56"/>
  <c r="M54" i="56"/>
  <c r="N54" i="56"/>
  <c r="O54" i="56"/>
  <c r="P54" i="56"/>
  <c r="Q54" i="56"/>
  <c r="R54" i="56"/>
  <c r="S54" i="56"/>
  <c r="T54" i="56"/>
  <c r="U54" i="56"/>
  <c r="V54" i="56"/>
  <c r="W54" i="56"/>
  <c r="X54" i="56"/>
  <c r="Y54" i="56"/>
  <c r="Z54" i="56"/>
  <c r="AA54" i="56"/>
  <c r="AB54" i="56"/>
  <c r="AC54" i="56"/>
  <c r="AD54" i="56"/>
  <c r="K55" i="56"/>
  <c r="L55" i="56"/>
  <c r="M55" i="56"/>
  <c r="N55" i="56"/>
  <c r="O55" i="56"/>
  <c r="P55" i="56"/>
  <c r="Q55" i="56"/>
  <c r="R55" i="56"/>
  <c r="S55" i="56"/>
  <c r="T55" i="56"/>
  <c r="U55" i="56"/>
  <c r="V55" i="56"/>
  <c r="W55" i="56"/>
  <c r="X55" i="56"/>
  <c r="Y55" i="56"/>
  <c r="Z55" i="56"/>
  <c r="AA55" i="56"/>
  <c r="AB55" i="56"/>
  <c r="AC55" i="56"/>
  <c r="AD55" i="56"/>
  <c r="K56" i="56"/>
  <c r="L56" i="56"/>
  <c r="M56" i="56"/>
  <c r="N56" i="56"/>
  <c r="O56" i="56"/>
  <c r="P56" i="56"/>
  <c r="Q56" i="56"/>
  <c r="R56" i="56"/>
  <c r="S56" i="56"/>
  <c r="T56" i="56"/>
  <c r="U56" i="56"/>
  <c r="V56" i="56"/>
  <c r="W56" i="56"/>
  <c r="X56" i="56"/>
  <c r="Y56" i="56"/>
  <c r="Z56" i="56"/>
  <c r="AA56" i="56"/>
  <c r="AB56" i="56"/>
  <c r="AC56" i="56"/>
  <c r="AD56" i="56"/>
  <c r="K57" i="56"/>
  <c r="L57" i="56"/>
  <c r="M57" i="56"/>
  <c r="N57" i="56"/>
  <c r="O57" i="56"/>
  <c r="P57" i="56"/>
  <c r="Q57" i="56"/>
  <c r="R57" i="56"/>
  <c r="S57" i="56"/>
  <c r="T57" i="56"/>
  <c r="U57" i="56"/>
  <c r="V57" i="56"/>
  <c r="W57" i="56"/>
  <c r="X57" i="56"/>
  <c r="Y57" i="56"/>
  <c r="Z57" i="56"/>
  <c r="AA57" i="56"/>
  <c r="AB57" i="56"/>
  <c r="AC57" i="56"/>
  <c r="AD57" i="56"/>
  <c r="K58" i="56"/>
  <c r="L58" i="56"/>
  <c r="M58" i="56"/>
  <c r="N58" i="56"/>
  <c r="O58" i="56"/>
  <c r="P58" i="56"/>
  <c r="Q58" i="56"/>
  <c r="R58" i="56"/>
  <c r="S58" i="56"/>
  <c r="T58" i="56"/>
  <c r="U58" i="56"/>
  <c r="V58" i="56"/>
  <c r="W58" i="56"/>
  <c r="X58" i="56"/>
  <c r="Y58" i="56"/>
  <c r="Z58" i="56"/>
  <c r="AA58" i="56"/>
  <c r="AB58" i="56"/>
  <c r="AC58" i="56"/>
  <c r="AD58" i="56"/>
  <c r="K59" i="56"/>
  <c r="L59" i="56"/>
  <c r="M59" i="56"/>
  <c r="N59" i="56"/>
  <c r="O59" i="56"/>
  <c r="P59" i="56"/>
  <c r="Q59" i="56"/>
  <c r="R59" i="56"/>
  <c r="S59" i="56"/>
  <c r="T59" i="56"/>
  <c r="U59" i="56"/>
  <c r="V59" i="56"/>
  <c r="W59" i="56"/>
  <c r="X59" i="56"/>
  <c r="Y59" i="56"/>
  <c r="Z59" i="56"/>
  <c r="AA59" i="56"/>
  <c r="AB59" i="56"/>
  <c r="AC59" i="56"/>
  <c r="AD59" i="56"/>
  <c r="K60" i="56"/>
  <c r="L60" i="56"/>
  <c r="M60" i="56"/>
  <c r="N60" i="56"/>
  <c r="O60" i="56"/>
  <c r="P60" i="56"/>
  <c r="Q60" i="56"/>
  <c r="R60" i="56"/>
  <c r="S60" i="56"/>
  <c r="T60" i="56"/>
  <c r="U60" i="56"/>
  <c r="V60" i="56"/>
  <c r="W60" i="56"/>
  <c r="X60" i="56"/>
  <c r="Y60" i="56"/>
  <c r="Z60" i="56"/>
  <c r="AA60" i="56"/>
  <c r="AB60" i="56"/>
  <c r="AC60" i="56"/>
  <c r="AD60" i="56"/>
  <c r="K61" i="56"/>
  <c r="L61" i="56"/>
  <c r="M61" i="56"/>
  <c r="N61" i="56"/>
  <c r="O61" i="56"/>
  <c r="P61" i="56"/>
  <c r="Q61" i="56"/>
  <c r="R61" i="56"/>
  <c r="S61" i="56"/>
  <c r="T61" i="56"/>
  <c r="U61" i="56"/>
  <c r="V61" i="56"/>
  <c r="W61" i="56"/>
  <c r="X61" i="56"/>
  <c r="Y61" i="56"/>
  <c r="Z61" i="56"/>
  <c r="AA61" i="56"/>
  <c r="AB61" i="56"/>
  <c r="AC61" i="56"/>
  <c r="AD61" i="56"/>
  <c r="K62" i="56"/>
  <c r="L62" i="56"/>
  <c r="M62" i="56"/>
  <c r="N62" i="56"/>
  <c r="O62" i="56"/>
  <c r="P62" i="56"/>
  <c r="Q62" i="56"/>
  <c r="R62" i="56"/>
  <c r="S62" i="56"/>
  <c r="T62" i="56"/>
  <c r="U62" i="56"/>
  <c r="V62" i="56"/>
  <c r="W62" i="56"/>
  <c r="X62" i="56"/>
  <c r="Y62" i="56"/>
  <c r="Z62" i="56"/>
  <c r="AA62" i="56"/>
  <c r="AB62" i="56"/>
  <c r="AC62" i="56"/>
  <c r="AD62" i="56"/>
  <c r="K63" i="56"/>
  <c r="L63" i="56"/>
  <c r="M63" i="56"/>
  <c r="N63" i="56"/>
  <c r="O63" i="56"/>
  <c r="P63" i="56"/>
  <c r="Q63" i="56"/>
  <c r="R63" i="56"/>
  <c r="S63" i="56"/>
  <c r="T63" i="56"/>
  <c r="U63" i="56"/>
  <c r="V63" i="56"/>
  <c r="W63" i="56"/>
  <c r="X63" i="56"/>
  <c r="Y63" i="56"/>
  <c r="Z63" i="56"/>
  <c r="AA63" i="56"/>
  <c r="AB63" i="56"/>
  <c r="AC63" i="56"/>
  <c r="AD63" i="56"/>
  <c r="K64" i="56"/>
  <c r="L64" i="56"/>
  <c r="M64" i="56"/>
  <c r="N64" i="56"/>
  <c r="O64" i="56"/>
  <c r="P64" i="56"/>
  <c r="Q64" i="56"/>
  <c r="R64" i="56"/>
  <c r="S64" i="56"/>
  <c r="T64" i="56"/>
  <c r="U64" i="56"/>
  <c r="V64" i="56"/>
  <c r="W64" i="56"/>
  <c r="X64" i="56"/>
  <c r="Y64" i="56"/>
  <c r="Z64" i="56"/>
  <c r="AA64" i="56"/>
  <c r="AB64" i="56"/>
  <c r="AC64" i="56"/>
  <c r="AD64" i="56"/>
  <c r="K65" i="56"/>
  <c r="L65" i="56"/>
  <c r="M65" i="56"/>
  <c r="N65" i="56"/>
  <c r="O65" i="56"/>
  <c r="P65" i="56"/>
  <c r="Q65" i="56"/>
  <c r="R65" i="56"/>
  <c r="S65" i="56"/>
  <c r="T65" i="56"/>
  <c r="U65" i="56"/>
  <c r="V65" i="56"/>
  <c r="W65" i="56"/>
  <c r="X65" i="56"/>
  <c r="Y65" i="56"/>
  <c r="Z65" i="56"/>
  <c r="AA65" i="56"/>
  <c r="AB65" i="56"/>
  <c r="AC65" i="56"/>
  <c r="AD65" i="56"/>
  <c r="K66" i="56"/>
  <c r="L66" i="56"/>
  <c r="M66" i="56"/>
  <c r="N66" i="56"/>
  <c r="O66" i="56"/>
  <c r="P66" i="56"/>
  <c r="Q66" i="56"/>
  <c r="R66" i="56"/>
  <c r="S66" i="56"/>
  <c r="T66" i="56"/>
  <c r="U66" i="56"/>
  <c r="V66" i="56"/>
  <c r="W66" i="56"/>
  <c r="X66" i="56"/>
  <c r="Y66" i="56"/>
  <c r="Z66" i="56"/>
  <c r="AA66" i="56"/>
  <c r="AB66" i="56"/>
  <c r="AC66" i="56"/>
  <c r="AD66" i="56"/>
  <c r="K67" i="56"/>
  <c r="L67" i="56"/>
  <c r="M67" i="56"/>
  <c r="N67" i="56"/>
  <c r="O67" i="56"/>
  <c r="P67" i="56"/>
  <c r="Q67" i="56"/>
  <c r="R67" i="56"/>
  <c r="S67" i="56"/>
  <c r="T67" i="56"/>
  <c r="U67" i="56"/>
  <c r="V67" i="56"/>
  <c r="W67" i="56"/>
  <c r="X67" i="56"/>
  <c r="Y67" i="56"/>
  <c r="Z67" i="56"/>
  <c r="AA67" i="56"/>
  <c r="AB67" i="56"/>
  <c r="AC67" i="56"/>
  <c r="AD67" i="56"/>
  <c r="K68" i="56"/>
  <c r="L68" i="56"/>
  <c r="M68" i="56"/>
  <c r="N68" i="56"/>
  <c r="O68" i="56"/>
  <c r="P68" i="56"/>
  <c r="Q68" i="56"/>
  <c r="R68" i="56"/>
  <c r="S68" i="56"/>
  <c r="T68" i="56"/>
  <c r="U68" i="56"/>
  <c r="V68" i="56"/>
  <c r="W68" i="56"/>
  <c r="X68" i="56"/>
  <c r="Y68" i="56"/>
  <c r="Z68" i="56"/>
  <c r="AA68" i="56"/>
  <c r="AB68" i="56"/>
  <c r="AC68" i="56"/>
  <c r="AD68" i="56"/>
  <c r="K69" i="56"/>
  <c r="L69" i="56"/>
  <c r="M69" i="56"/>
  <c r="N69" i="56"/>
  <c r="O69" i="56"/>
  <c r="P69" i="56"/>
  <c r="Q69" i="56"/>
  <c r="R69" i="56"/>
  <c r="S69" i="56"/>
  <c r="T69" i="56"/>
  <c r="U69" i="56"/>
  <c r="V69" i="56"/>
  <c r="W69" i="56"/>
  <c r="X69" i="56"/>
  <c r="Y69" i="56"/>
  <c r="Z69" i="56"/>
  <c r="AA69" i="56"/>
  <c r="AB69" i="56"/>
  <c r="AC69" i="56"/>
  <c r="AD69" i="56"/>
  <c r="K70" i="56"/>
  <c r="L70" i="56"/>
  <c r="M70" i="56"/>
  <c r="N70" i="56"/>
  <c r="O70" i="56"/>
  <c r="P70" i="56"/>
  <c r="Q70" i="56"/>
  <c r="R70" i="56"/>
  <c r="S70" i="56"/>
  <c r="T70" i="56"/>
  <c r="U70" i="56"/>
  <c r="V70" i="56"/>
  <c r="W70" i="56"/>
  <c r="X70" i="56"/>
  <c r="Y70" i="56"/>
  <c r="Z70" i="56"/>
  <c r="AA70" i="56"/>
  <c r="AB70" i="56"/>
  <c r="AC70" i="56"/>
  <c r="AD70" i="56"/>
  <c r="K71" i="56"/>
  <c r="L71" i="56"/>
  <c r="M71" i="56"/>
  <c r="N71" i="56"/>
  <c r="O71" i="56"/>
  <c r="P71" i="56"/>
  <c r="Q71" i="56"/>
  <c r="R71" i="56"/>
  <c r="S71" i="56"/>
  <c r="T71" i="56"/>
  <c r="U71" i="56"/>
  <c r="V71" i="56"/>
  <c r="W71" i="56"/>
  <c r="X71" i="56"/>
  <c r="Y71" i="56"/>
  <c r="Z71" i="56"/>
  <c r="AA71" i="56"/>
  <c r="AB71" i="56"/>
  <c r="AC71" i="56"/>
  <c r="AD71" i="56"/>
  <c r="K72" i="56"/>
  <c r="L72" i="56"/>
  <c r="M72" i="56"/>
  <c r="N72" i="56"/>
  <c r="O72" i="56"/>
  <c r="P72" i="56"/>
  <c r="Q72" i="56"/>
  <c r="R72" i="56"/>
  <c r="S72" i="56"/>
  <c r="T72" i="56"/>
  <c r="U72" i="56"/>
  <c r="V72" i="56"/>
  <c r="W72" i="56"/>
  <c r="X72" i="56"/>
  <c r="Y72" i="56"/>
  <c r="Z72" i="56"/>
  <c r="AA72" i="56"/>
  <c r="AB72" i="56"/>
  <c r="AC72" i="56"/>
  <c r="AD72" i="56"/>
  <c r="K73" i="56"/>
  <c r="L73" i="56"/>
  <c r="M73" i="56"/>
  <c r="N73" i="56"/>
  <c r="O73" i="56"/>
  <c r="P73" i="56"/>
  <c r="Q73" i="56"/>
  <c r="R73" i="56"/>
  <c r="S73" i="56"/>
  <c r="T73" i="56"/>
  <c r="U73" i="56"/>
  <c r="V73" i="56"/>
  <c r="W73" i="56"/>
  <c r="X73" i="56"/>
  <c r="Y73" i="56"/>
  <c r="Z73" i="56"/>
  <c r="AA73" i="56"/>
  <c r="AB73" i="56"/>
  <c r="AC73" i="56"/>
  <c r="AD73" i="56"/>
  <c r="K74" i="56"/>
  <c r="L74" i="56"/>
  <c r="M74" i="56"/>
  <c r="N74" i="56"/>
  <c r="O74" i="56"/>
  <c r="P74" i="56"/>
  <c r="Q74" i="56"/>
  <c r="R74" i="56"/>
  <c r="S74" i="56"/>
  <c r="T74" i="56"/>
  <c r="U74" i="56"/>
  <c r="V74" i="56"/>
  <c r="W74" i="56"/>
  <c r="X74" i="56"/>
  <c r="Y74" i="56"/>
  <c r="Z74" i="56"/>
  <c r="AA74" i="56"/>
  <c r="AB74" i="56"/>
  <c r="AC74" i="56"/>
  <c r="AD74" i="56"/>
  <c r="K75" i="56"/>
  <c r="L75" i="56"/>
  <c r="M75" i="56"/>
  <c r="N75" i="56"/>
  <c r="O75" i="56"/>
  <c r="P75" i="56"/>
  <c r="Q75" i="56"/>
  <c r="R75" i="56"/>
  <c r="S75" i="56"/>
  <c r="T75" i="56"/>
  <c r="U75" i="56"/>
  <c r="V75" i="56"/>
  <c r="W75" i="56"/>
  <c r="X75" i="56"/>
  <c r="Y75" i="56"/>
  <c r="Z75" i="56"/>
  <c r="AA75" i="56"/>
  <c r="AB75" i="56"/>
  <c r="AC75" i="56"/>
  <c r="AD75" i="56"/>
  <c r="K76" i="56"/>
  <c r="L76" i="56"/>
  <c r="M76" i="56"/>
  <c r="N76" i="56"/>
  <c r="O76" i="56"/>
  <c r="P76" i="56"/>
  <c r="Q76" i="56"/>
  <c r="R76" i="56"/>
  <c r="S76" i="56"/>
  <c r="T76" i="56"/>
  <c r="U76" i="56"/>
  <c r="V76" i="56"/>
  <c r="W76" i="56"/>
  <c r="X76" i="56"/>
  <c r="Y76" i="56"/>
  <c r="Z76" i="56"/>
  <c r="AA76" i="56"/>
  <c r="AB76" i="56"/>
  <c r="AC76" i="56"/>
  <c r="AD76" i="56"/>
  <c r="K77" i="56"/>
  <c r="L77" i="56"/>
  <c r="M77" i="56"/>
  <c r="N77" i="56"/>
  <c r="O77" i="56"/>
  <c r="P77" i="56"/>
  <c r="Q77" i="56"/>
  <c r="R77" i="56"/>
  <c r="S77" i="56"/>
  <c r="T77" i="56"/>
  <c r="U77" i="56"/>
  <c r="V77" i="56"/>
  <c r="W77" i="56"/>
  <c r="X77" i="56"/>
  <c r="Y77" i="56"/>
  <c r="Z77" i="56"/>
  <c r="AA77" i="56"/>
  <c r="AB77" i="56"/>
  <c r="AC77" i="56"/>
  <c r="AD77" i="56"/>
  <c r="K78" i="56"/>
  <c r="L78" i="56"/>
  <c r="M78" i="56"/>
  <c r="N78" i="56"/>
  <c r="O78" i="56"/>
  <c r="P78" i="56"/>
  <c r="Q78" i="56"/>
  <c r="R78" i="56"/>
  <c r="S78" i="56"/>
  <c r="T78" i="56"/>
  <c r="U78" i="56"/>
  <c r="V78" i="56"/>
  <c r="W78" i="56"/>
  <c r="X78" i="56"/>
  <c r="Y78" i="56"/>
  <c r="Z78" i="56"/>
  <c r="AA78" i="56"/>
  <c r="AB78" i="56"/>
  <c r="AC78" i="56"/>
  <c r="AD78" i="56"/>
  <c r="K79" i="56"/>
  <c r="L79" i="56"/>
  <c r="M79" i="56"/>
  <c r="N79" i="56"/>
  <c r="O79" i="56"/>
  <c r="P79" i="56"/>
  <c r="Q79" i="56"/>
  <c r="R79" i="56"/>
  <c r="S79" i="56"/>
  <c r="T79" i="56"/>
  <c r="U79" i="56"/>
  <c r="V79" i="56"/>
  <c r="W79" i="56"/>
  <c r="X79" i="56"/>
  <c r="Y79" i="56"/>
  <c r="Z79" i="56"/>
  <c r="AA79" i="56"/>
  <c r="AB79" i="56"/>
  <c r="AC79" i="56"/>
  <c r="AD79" i="56"/>
  <c r="K80" i="56"/>
  <c r="L80" i="56"/>
  <c r="M80" i="56"/>
  <c r="N80" i="56"/>
  <c r="O80" i="56"/>
  <c r="P80" i="56"/>
  <c r="Q80" i="56"/>
  <c r="R80" i="56"/>
  <c r="S80" i="56"/>
  <c r="T80" i="56"/>
  <c r="U80" i="56"/>
  <c r="V80" i="56"/>
  <c r="W80" i="56"/>
  <c r="X80" i="56"/>
  <c r="Y80" i="56"/>
  <c r="Z80" i="56"/>
  <c r="AA80" i="56"/>
  <c r="AB80" i="56"/>
  <c r="AC80" i="56"/>
  <c r="AD80" i="56"/>
  <c r="K81" i="56"/>
  <c r="L81" i="56"/>
  <c r="M81" i="56"/>
  <c r="N81" i="56"/>
  <c r="O81" i="56"/>
  <c r="P81" i="56"/>
  <c r="Q81" i="56"/>
  <c r="R81" i="56"/>
  <c r="S81" i="56"/>
  <c r="T81" i="56"/>
  <c r="U81" i="56"/>
  <c r="V81" i="56"/>
  <c r="W81" i="56"/>
  <c r="X81" i="56"/>
  <c r="Y81" i="56"/>
  <c r="Z81" i="56"/>
  <c r="AA81" i="56"/>
  <c r="AB81" i="56"/>
  <c r="AC81" i="56"/>
  <c r="AD81" i="56"/>
  <c r="K82" i="56"/>
  <c r="L82" i="56"/>
  <c r="M82" i="56"/>
  <c r="N82" i="56"/>
  <c r="O82" i="56"/>
  <c r="P82" i="56"/>
  <c r="Q82" i="56"/>
  <c r="R82" i="56"/>
  <c r="S82" i="56"/>
  <c r="T82" i="56"/>
  <c r="U82" i="56"/>
  <c r="V82" i="56"/>
  <c r="W82" i="56"/>
  <c r="X82" i="56"/>
  <c r="Y82" i="56"/>
  <c r="Z82" i="56"/>
  <c r="AA82" i="56"/>
  <c r="AB82" i="56"/>
  <c r="AC82" i="56"/>
  <c r="AD82" i="56"/>
  <c r="K83" i="56"/>
  <c r="L83" i="56"/>
  <c r="M83" i="56"/>
  <c r="N83" i="56"/>
  <c r="O83" i="56"/>
  <c r="P83" i="56"/>
  <c r="Q83" i="56"/>
  <c r="R83" i="56"/>
  <c r="S83" i="56"/>
  <c r="T83" i="56"/>
  <c r="U83" i="56"/>
  <c r="V83" i="56"/>
  <c r="W83" i="56"/>
  <c r="X83" i="56"/>
  <c r="Y83" i="56"/>
  <c r="Z83" i="56"/>
  <c r="AA83" i="56"/>
  <c r="AB83" i="56"/>
  <c r="AC83" i="56"/>
  <c r="AD83" i="56"/>
  <c r="K84" i="56"/>
  <c r="L84" i="56"/>
  <c r="M84" i="56"/>
  <c r="N84" i="56"/>
  <c r="O84" i="56"/>
  <c r="P84" i="56"/>
  <c r="Q84" i="56"/>
  <c r="R84" i="56"/>
  <c r="S84" i="56"/>
  <c r="T84" i="56"/>
  <c r="U84" i="56"/>
  <c r="V84" i="56"/>
  <c r="W84" i="56"/>
  <c r="X84" i="56"/>
  <c r="Y84" i="56"/>
  <c r="Z84" i="56"/>
  <c r="AA84" i="56"/>
  <c r="AB84" i="56"/>
  <c r="AC84" i="56"/>
  <c r="AD84" i="56"/>
  <c r="K85" i="56"/>
  <c r="L85" i="56"/>
  <c r="M85" i="56"/>
  <c r="N85" i="56"/>
  <c r="O85" i="56"/>
  <c r="P85" i="56"/>
  <c r="Q85" i="56"/>
  <c r="R85" i="56"/>
  <c r="S85" i="56"/>
  <c r="T85" i="56"/>
  <c r="U85" i="56"/>
  <c r="V85" i="56"/>
  <c r="W85" i="56"/>
  <c r="X85" i="56"/>
  <c r="Y85" i="56"/>
  <c r="Z85" i="56"/>
  <c r="AA85" i="56"/>
  <c r="AB85" i="56"/>
  <c r="AC85" i="56"/>
  <c r="AD85" i="56"/>
  <c r="K86" i="56"/>
  <c r="L86" i="56"/>
  <c r="M86" i="56"/>
  <c r="N86" i="56"/>
  <c r="O86" i="56"/>
  <c r="P86" i="56"/>
  <c r="Q86" i="56"/>
  <c r="R86" i="56"/>
  <c r="S86" i="56"/>
  <c r="T86" i="56"/>
  <c r="U86" i="56"/>
  <c r="V86" i="56"/>
  <c r="W86" i="56"/>
  <c r="X86" i="56"/>
  <c r="Y86" i="56"/>
  <c r="Z86" i="56"/>
  <c r="AA86" i="56"/>
  <c r="AB86" i="56"/>
  <c r="AC86" i="56"/>
  <c r="AD86" i="56"/>
  <c r="K87" i="56"/>
  <c r="L87" i="56"/>
  <c r="M87" i="56"/>
  <c r="N87" i="56"/>
  <c r="O87" i="56"/>
  <c r="P87" i="56"/>
  <c r="Q87" i="56"/>
  <c r="R87" i="56"/>
  <c r="S87" i="56"/>
  <c r="T87" i="56"/>
  <c r="U87" i="56"/>
  <c r="V87" i="56"/>
  <c r="W87" i="56"/>
  <c r="X87" i="56"/>
  <c r="Y87" i="56"/>
  <c r="Z87" i="56"/>
  <c r="AA87" i="56"/>
  <c r="AB87" i="56"/>
  <c r="AC87" i="56"/>
  <c r="AD87" i="56"/>
  <c r="K88" i="56"/>
  <c r="L88" i="56"/>
  <c r="M88" i="56"/>
  <c r="N88" i="56"/>
  <c r="O88" i="56"/>
  <c r="P88" i="56"/>
  <c r="Q88" i="56"/>
  <c r="R88" i="56"/>
  <c r="S88" i="56"/>
  <c r="T88" i="56"/>
  <c r="U88" i="56"/>
  <c r="V88" i="56"/>
  <c r="W88" i="56"/>
  <c r="X88" i="56"/>
  <c r="Y88" i="56"/>
  <c r="Z88" i="56"/>
  <c r="AA88" i="56"/>
  <c r="AB88" i="56"/>
  <c r="AC88" i="56"/>
  <c r="AD88" i="56"/>
  <c r="K89" i="56"/>
  <c r="L89" i="56"/>
  <c r="M89" i="56"/>
  <c r="N89" i="56"/>
  <c r="O89" i="56"/>
  <c r="P89" i="56"/>
  <c r="Q89" i="56"/>
  <c r="R89" i="56"/>
  <c r="S89" i="56"/>
  <c r="T89" i="56"/>
  <c r="U89" i="56"/>
  <c r="V89" i="56"/>
  <c r="W89" i="56"/>
  <c r="X89" i="56"/>
  <c r="Y89" i="56"/>
  <c r="Z89" i="56"/>
  <c r="AA89" i="56"/>
  <c r="AB89" i="56"/>
  <c r="AC89" i="56"/>
  <c r="AD89" i="56"/>
  <c r="K90" i="56"/>
  <c r="L90" i="56"/>
  <c r="M90" i="56"/>
  <c r="N90" i="56"/>
  <c r="O90" i="56"/>
  <c r="P90" i="56"/>
  <c r="Q90" i="56"/>
  <c r="R90" i="56"/>
  <c r="S90" i="56"/>
  <c r="T90" i="56"/>
  <c r="U90" i="56"/>
  <c r="V90" i="56"/>
  <c r="W90" i="56"/>
  <c r="X90" i="56"/>
  <c r="Y90" i="56"/>
  <c r="Z90" i="56"/>
  <c r="AA90" i="56"/>
  <c r="AB90" i="56"/>
  <c r="AC90" i="56"/>
  <c r="AD90" i="56"/>
  <c r="K91" i="56"/>
  <c r="L91" i="56"/>
  <c r="M91" i="56"/>
  <c r="N91" i="56"/>
  <c r="O91" i="56"/>
  <c r="P91" i="56"/>
  <c r="Q91" i="56"/>
  <c r="R91" i="56"/>
  <c r="S91" i="56"/>
  <c r="T91" i="56"/>
  <c r="U91" i="56"/>
  <c r="V91" i="56"/>
  <c r="W91" i="56"/>
  <c r="X91" i="56"/>
  <c r="Y91" i="56"/>
  <c r="Z91" i="56"/>
  <c r="AA91" i="56"/>
  <c r="AB91" i="56"/>
  <c r="AC91" i="56"/>
  <c r="AD91" i="56"/>
  <c r="K92" i="56"/>
  <c r="L92" i="56"/>
  <c r="M92" i="56"/>
  <c r="N92" i="56"/>
  <c r="O92" i="56"/>
  <c r="P92" i="56"/>
  <c r="Q92" i="56"/>
  <c r="R92" i="56"/>
  <c r="S92" i="56"/>
  <c r="T92" i="56"/>
  <c r="U92" i="56"/>
  <c r="V92" i="56"/>
  <c r="W92" i="56"/>
  <c r="X92" i="56"/>
  <c r="Y92" i="56"/>
  <c r="Z92" i="56"/>
  <c r="AA92" i="56"/>
  <c r="AB92" i="56"/>
  <c r="AC92" i="56"/>
  <c r="AD92" i="56"/>
  <c r="K93" i="56"/>
  <c r="L93" i="56"/>
  <c r="M93" i="56"/>
  <c r="N93" i="56"/>
  <c r="O93" i="56"/>
  <c r="P93" i="56"/>
  <c r="Q93" i="56"/>
  <c r="R93" i="56"/>
  <c r="S93" i="56"/>
  <c r="T93" i="56"/>
  <c r="U93" i="56"/>
  <c r="V93" i="56"/>
  <c r="W93" i="56"/>
  <c r="X93" i="56"/>
  <c r="Y93" i="56"/>
  <c r="Z93" i="56"/>
  <c r="AA93" i="56"/>
  <c r="AB93" i="56"/>
  <c r="AC93" i="56"/>
  <c r="AD93" i="56"/>
  <c r="K94" i="56"/>
  <c r="L94" i="56"/>
  <c r="M94" i="56"/>
  <c r="N94" i="56"/>
  <c r="O94" i="56"/>
  <c r="P94" i="56"/>
  <c r="Q94" i="56"/>
  <c r="R94" i="56"/>
  <c r="S94" i="56"/>
  <c r="T94" i="56"/>
  <c r="U94" i="56"/>
  <c r="V94" i="56"/>
  <c r="W94" i="56"/>
  <c r="X94" i="56"/>
  <c r="Y94" i="56"/>
  <c r="Z94" i="56"/>
  <c r="AA94" i="56"/>
  <c r="AB94" i="56"/>
  <c r="AC94" i="56"/>
  <c r="AD94" i="56"/>
  <c r="K95" i="56"/>
  <c r="L95" i="56"/>
  <c r="M95" i="56"/>
  <c r="N95" i="56"/>
  <c r="O95" i="56"/>
  <c r="P95" i="56"/>
  <c r="Q95" i="56"/>
  <c r="R95" i="56"/>
  <c r="S95" i="56"/>
  <c r="T95" i="56"/>
  <c r="U95" i="56"/>
  <c r="V95" i="56"/>
  <c r="W95" i="56"/>
  <c r="X95" i="56"/>
  <c r="Y95" i="56"/>
  <c r="Z95" i="56"/>
  <c r="AA95" i="56"/>
  <c r="AB95" i="56"/>
  <c r="AC95" i="56"/>
  <c r="AD95" i="56"/>
  <c r="K96" i="56"/>
  <c r="L96" i="56"/>
  <c r="M96" i="56"/>
  <c r="N96" i="56"/>
  <c r="O96" i="56"/>
  <c r="P96" i="56"/>
  <c r="Q96" i="56"/>
  <c r="R96" i="56"/>
  <c r="S96" i="56"/>
  <c r="T96" i="56"/>
  <c r="U96" i="56"/>
  <c r="V96" i="56"/>
  <c r="W96" i="56"/>
  <c r="X96" i="56"/>
  <c r="Y96" i="56"/>
  <c r="Z96" i="56"/>
  <c r="AA96" i="56"/>
  <c r="AB96" i="56"/>
  <c r="AC96" i="56"/>
  <c r="AD96" i="56"/>
  <c r="K97" i="56"/>
  <c r="L97" i="56"/>
  <c r="M97" i="56"/>
  <c r="N97" i="56"/>
  <c r="O97" i="56"/>
  <c r="P97" i="56"/>
  <c r="Q97" i="56"/>
  <c r="R97" i="56"/>
  <c r="S97" i="56"/>
  <c r="T97" i="56"/>
  <c r="U97" i="56"/>
  <c r="V97" i="56"/>
  <c r="W97" i="56"/>
  <c r="X97" i="56"/>
  <c r="Y97" i="56"/>
  <c r="Z97" i="56"/>
  <c r="AA97" i="56"/>
  <c r="AB97" i="56"/>
  <c r="AC97" i="56"/>
  <c r="AD97" i="56"/>
  <c r="K98" i="56"/>
  <c r="L98" i="56"/>
  <c r="M98" i="56"/>
  <c r="N98" i="56"/>
  <c r="O98" i="56"/>
  <c r="P98" i="56"/>
  <c r="Q98" i="56"/>
  <c r="R98" i="56"/>
  <c r="S98" i="56"/>
  <c r="T98" i="56"/>
  <c r="U98" i="56"/>
  <c r="V98" i="56"/>
  <c r="W98" i="56"/>
  <c r="X98" i="56"/>
  <c r="Y98" i="56"/>
  <c r="Z98" i="56"/>
  <c r="AA98" i="56"/>
  <c r="AB98" i="56"/>
  <c r="AC98" i="56"/>
  <c r="AD98" i="56"/>
  <c r="K99" i="56"/>
  <c r="L99" i="56"/>
  <c r="M99" i="56"/>
  <c r="N99" i="56"/>
  <c r="O99" i="56"/>
  <c r="P99" i="56"/>
  <c r="Q99" i="56"/>
  <c r="R99" i="56"/>
  <c r="S99" i="56"/>
  <c r="T99" i="56"/>
  <c r="U99" i="56"/>
  <c r="V99" i="56"/>
  <c r="W99" i="56"/>
  <c r="X99" i="56"/>
  <c r="Y99" i="56"/>
  <c r="Z99" i="56"/>
  <c r="AA99" i="56"/>
  <c r="AB99" i="56"/>
  <c r="AC99" i="56"/>
  <c r="AD99" i="56"/>
  <c r="K100" i="56"/>
  <c r="L100" i="56"/>
  <c r="M100" i="56"/>
  <c r="N100" i="56"/>
  <c r="O100" i="56"/>
  <c r="P100" i="56"/>
  <c r="Q100" i="56"/>
  <c r="R100" i="56"/>
  <c r="S100" i="56"/>
  <c r="T100" i="56"/>
  <c r="U100" i="56"/>
  <c r="V100" i="56"/>
  <c r="W100" i="56"/>
  <c r="X100" i="56"/>
  <c r="Y100" i="56"/>
  <c r="Z100" i="56"/>
  <c r="AA100" i="56"/>
  <c r="AB100" i="56"/>
  <c r="AC100" i="56"/>
  <c r="AD100" i="56"/>
  <c r="K101" i="56"/>
  <c r="L101" i="56"/>
  <c r="M101" i="56"/>
  <c r="N101" i="56"/>
  <c r="O101" i="56"/>
  <c r="P101" i="56"/>
  <c r="Q101" i="56"/>
  <c r="R101" i="56"/>
  <c r="S101" i="56"/>
  <c r="T101" i="56"/>
  <c r="U101" i="56"/>
  <c r="V101" i="56"/>
  <c r="W101" i="56"/>
  <c r="X101" i="56"/>
  <c r="Y101" i="56"/>
  <c r="Z101" i="56"/>
  <c r="AA101" i="56"/>
  <c r="AB101" i="56"/>
  <c r="AC101" i="56"/>
  <c r="AD101" i="56"/>
  <c r="K102" i="56"/>
  <c r="L102" i="56"/>
  <c r="M102" i="56"/>
  <c r="N102" i="56"/>
  <c r="O102" i="56"/>
  <c r="P102" i="56"/>
  <c r="Q102" i="56"/>
  <c r="R102" i="56"/>
  <c r="S102" i="56"/>
  <c r="T102" i="56"/>
  <c r="U102" i="56"/>
  <c r="V102" i="56"/>
  <c r="W102" i="56"/>
  <c r="X102" i="56"/>
  <c r="Y102" i="56"/>
  <c r="Z102" i="56"/>
  <c r="AA102" i="56"/>
  <c r="AB102" i="56"/>
  <c r="AC102" i="56"/>
  <c r="AD102" i="56"/>
  <c r="K103" i="56"/>
  <c r="L103" i="56"/>
  <c r="M103" i="56"/>
  <c r="N103" i="56"/>
  <c r="O103" i="56"/>
  <c r="P103" i="56"/>
  <c r="Q103" i="56"/>
  <c r="R103" i="56"/>
  <c r="S103" i="56"/>
  <c r="T103" i="56"/>
  <c r="U103" i="56"/>
  <c r="V103" i="56"/>
  <c r="W103" i="56"/>
  <c r="X103" i="56"/>
  <c r="Y103" i="56"/>
  <c r="Z103" i="56"/>
  <c r="AA103" i="56"/>
  <c r="AB103" i="56"/>
  <c r="AC103" i="56"/>
  <c r="AD103" i="56"/>
  <c r="K104" i="56"/>
  <c r="L104" i="56"/>
  <c r="M104" i="56"/>
  <c r="N104" i="56"/>
  <c r="O104" i="56"/>
  <c r="P104" i="56"/>
  <c r="Q104" i="56"/>
  <c r="R104" i="56"/>
  <c r="S104" i="56"/>
  <c r="T104" i="56"/>
  <c r="U104" i="56"/>
  <c r="V104" i="56"/>
  <c r="W104" i="56"/>
  <c r="X104" i="56"/>
  <c r="Y104" i="56"/>
  <c r="Z104" i="56"/>
  <c r="AA104" i="56"/>
  <c r="AB104" i="56"/>
  <c r="AC104" i="56"/>
  <c r="AD104" i="56"/>
  <c r="K105" i="56"/>
  <c r="L105" i="56"/>
  <c r="M105" i="56"/>
  <c r="N105" i="56"/>
  <c r="O105" i="56"/>
  <c r="P105" i="56"/>
  <c r="Q105" i="56"/>
  <c r="R105" i="56"/>
  <c r="S105" i="56"/>
  <c r="T105" i="56"/>
  <c r="U105" i="56"/>
  <c r="V105" i="56"/>
  <c r="W105" i="56"/>
  <c r="X105" i="56"/>
  <c r="Y105" i="56"/>
  <c r="Z105" i="56"/>
  <c r="AA105" i="56"/>
  <c r="AB105" i="56"/>
  <c r="AC105" i="56"/>
  <c r="AD105" i="56"/>
  <c r="K106" i="56"/>
  <c r="L106" i="56"/>
  <c r="M106" i="56"/>
  <c r="N106" i="56"/>
  <c r="O106" i="56"/>
  <c r="P106" i="56"/>
  <c r="Q106" i="56"/>
  <c r="R106" i="56"/>
  <c r="S106" i="56"/>
  <c r="T106" i="56"/>
  <c r="U106" i="56"/>
  <c r="V106" i="56"/>
  <c r="W106" i="56"/>
  <c r="X106" i="56"/>
  <c r="Y106" i="56"/>
  <c r="Z106" i="56"/>
  <c r="AA106" i="56"/>
  <c r="AB106" i="56"/>
  <c r="AC106" i="56"/>
  <c r="AD106" i="56"/>
  <c r="K107" i="56"/>
  <c r="L107" i="56"/>
  <c r="M107" i="56"/>
  <c r="N107" i="56"/>
  <c r="O107" i="56"/>
  <c r="P107" i="56"/>
  <c r="Q107" i="56"/>
  <c r="R107" i="56"/>
  <c r="S107" i="56"/>
  <c r="T107" i="56"/>
  <c r="U107" i="56"/>
  <c r="V107" i="56"/>
  <c r="W107" i="56"/>
  <c r="X107" i="56"/>
  <c r="Y107" i="56"/>
  <c r="Z107" i="56"/>
  <c r="AA107" i="56"/>
  <c r="AB107" i="56"/>
  <c r="AC107" i="56"/>
  <c r="AD107" i="56"/>
  <c r="K108" i="56"/>
  <c r="L108" i="56"/>
  <c r="M108" i="56"/>
  <c r="N108" i="56"/>
  <c r="O108" i="56"/>
  <c r="P108" i="56"/>
  <c r="Q108" i="56"/>
  <c r="R108" i="56"/>
  <c r="S108" i="56"/>
  <c r="T108" i="56"/>
  <c r="U108" i="56"/>
  <c r="V108" i="56"/>
  <c r="W108" i="56"/>
  <c r="X108" i="56"/>
  <c r="Y108" i="56"/>
  <c r="Z108" i="56"/>
  <c r="AA108" i="56"/>
  <c r="AB108" i="56"/>
  <c r="AC108" i="56"/>
  <c r="AD108" i="56"/>
  <c r="K109" i="56"/>
  <c r="L109" i="56"/>
  <c r="M109" i="56"/>
  <c r="N109" i="56"/>
  <c r="O109" i="56"/>
  <c r="P109" i="56"/>
  <c r="Q109" i="56"/>
  <c r="R109" i="56"/>
  <c r="S109" i="56"/>
  <c r="T109" i="56"/>
  <c r="U109" i="56"/>
  <c r="V109" i="56"/>
  <c r="W109" i="56"/>
  <c r="X109" i="56"/>
  <c r="Y109" i="56"/>
  <c r="Z109" i="56"/>
  <c r="AA109" i="56"/>
  <c r="AB109" i="56"/>
  <c r="AC109" i="56"/>
  <c r="AD109" i="56"/>
  <c r="K110" i="56"/>
  <c r="L110" i="56"/>
  <c r="M110" i="56"/>
  <c r="N110" i="56"/>
  <c r="O110" i="56"/>
  <c r="P110" i="56"/>
  <c r="Q110" i="56"/>
  <c r="R110" i="56"/>
  <c r="S110" i="56"/>
  <c r="T110" i="56"/>
  <c r="U110" i="56"/>
  <c r="V110" i="56"/>
  <c r="W110" i="56"/>
  <c r="X110" i="56"/>
  <c r="Y110" i="56"/>
  <c r="Z110" i="56"/>
  <c r="AA110" i="56"/>
  <c r="AB110" i="56"/>
  <c r="AC110" i="56"/>
  <c r="AD110" i="56"/>
  <c r="K111" i="56"/>
  <c r="L111" i="56"/>
  <c r="M111" i="56"/>
  <c r="N111" i="56"/>
  <c r="O111" i="56"/>
  <c r="P111" i="56"/>
  <c r="Q111" i="56"/>
  <c r="R111" i="56"/>
  <c r="S111" i="56"/>
  <c r="T111" i="56"/>
  <c r="U111" i="56"/>
  <c r="V111" i="56"/>
  <c r="W111" i="56"/>
  <c r="X111" i="56"/>
  <c r="Y111" i="56"/>
  <c r="Z111" i="56"/>
  <c r="AA111" i="56"/>
  <c r="AB111" i="56"/>
  <c r="AC111" i="56"/>
  <c r="AD111" i="56"/>
  <c r="X15" i="55"/>
  <c r="AV112" i="46"/>
  <c r="AU112" i="46"/>
  <c r="AV111" i="46"/>
  <c r="AU111" i="46"/>
  <c r="AV110" i="46"/>
  <c r="AU110" i="46"/>
  <c r="AV109" i="46"/>
  <c r="AU109" i="46"/>
  <c r="AV108" i="46"/>
  <c r="AU108" i="46"/>
  <c r="AV107" i="46"/>
  <c r="AU107" i="46"/>
  <c r="AV106" i="46"/>
  <c r="AU106" i="46"/>
  <c r="AV105" i="46"/>
  <c r="AU105" i="46"/>
  <c r="AV104" i="46"/>
  <c r="AU104" i="46"/>
  <c r="AV103" i="46"/>
  <c r="AU103" i="46"/>
  <c r="AV102" i="46"/>
  <c r="AU102" i="46"/>
  <c r="AV101" i="46"/>
  <c r="AU101" i="46"/>
  <c r="AV100" i="46"/>
  <c r="AU100" i="46"/>
  <c r="AV99" i="46"/>
  <c r="AU99" i="46"/>
  <c r="AV98" i="46"/>
  <c r="AU98" i="46"/>
  <c r="AV97" i="46"/>
  <c r="AU97" i="46"/>
  <c r="AV96" i="46"/>
  <c r="AU96" i="46"/>
  <c r="AV95" i="46"/>
  <c r="AU95" i="46"/>
  <c r="AV94" i="46"/>
  <c r="AU94" i="46"/>
  <c r="AV93" i="46"/>
  <c r="AU93" i="46"/>
  <c r="AV92" i="46"/>
  <c r="AU92" i="46"/>
  <c r="AV91" i="46"/>
  <c r="AU91" i="46"/>
  <c r="AV90" i="46"/>
  <c r="AU90" i="46"/>
  <c r="AV89" i="46"/>
  <c r="AU89" i="46"/>
  <c r="AV88" i="46"/>
  <c r="AU88" i="46"/>
  <c r="AV87" i="46"/>
  <c r="AU87" i="46"/>
  <c r="AV86" i="46"/>
  <c r="AU86" i="46"/>
  <c r="AV85" i="46"/>
  <c r="AU85" i="46"/>
  <c r="AV84" i="46"/>
  <c r="AU84" i="46"/>
  <c r="AV83" i="46"/>
  <c r="AU83" i="46"/>
  <c r="AV82" i="46"/>
  <c r="AU82" i="46"/>
  <c r="AV81" i="46"/>
  <c r="AU81" i="46"/>
  <c r="AV80" i="46"/>
  <c r="AU80" i="46"/>
  <c r="AV79" i="46"/>
  <c r="AU79" i="46"/>
  <c r="AV78" i="46"/>
  <c r="AU78" i="46"/>
  <c r="AV77" i="46"/>
  <c r="AU77" i="46"/>
  <c r="AV76" i="46"/>
  <c r="AU76" i="46"/>
  <c r="AV75" i="46"/>
  <c r="AU75" i="46"/>
  <c r="AV74" i="46"/>
  <c r="AU74" i="46"/>
  <c r="AV73" i="46"/>
  <c r="AU73" i="46"/>
  <c r="AV72" i="46"/>
  <c r="AU72" i="46"/>
  <c r="AV71" i="46"/>
  <c r="AU71" i="46"/>
  <c r="AV70" i="46"/>
  <c r="AU70" i="46"/>
  <c r="AV69" i="46"/>
  <c r="AU69" i="46"/>
  <c r="AV68" i="46"/>
  <c r="AU68" i="46"/>
  <c r="AV67" i="46"/>
  <c r="AU67" i="46"/>
  <c r="AV66" i="46"/>
  <c r="AU66" i="46"/>
  <c r="AV65" i="46"/>
  <c r="AU65" i="46"/>
  <c r="AV64" i="46"/>
  <c r="AU64" i="46"/>
  <c r="AV63" i="46"/>
  <c r="AU63" i="46"/>
  <c r="AV62" i="46"/>
  <c r="AU62" i="46"/>
  <c r="AV61" i="46"/>
  <c r="AU61" i="46"/>
  <c r="AV60" i="46"/>
  <c r="AU60" i="46"/>
  <c r="AV59" i="46"/>
  <c r="AU59" i="46"/>
  <c r="AV58" i="46"/>
  <c r="AU58" i="46"/>
  <c r="AV57" i="46"/>
  <c r="AU57" i="46"/>
  <c r="AV56" i="46"/>
  <c r="AU56" i="46"/>
  <c r="AV55" i="46"/>
  <c r="AU55" i="46"/>
  <c r="AV54" i="46"/>
  <c r="AU54" i="46"/>
  <c r="AV53" i="46"/>
  <c r="AU53" i="46"/>
  <c r="AV52" i="46"/>
  <c r="AU52" i="46"/>
  <c r="AV51" i="46"/>
  <c r="AU51" i="46"/>
  <c r="AV50" i="46"/>
  <c r="AU50" i="46"/>
  <c r="AV49" i="46"/>
  <c r="AU49" i="46"/>
  <c r="AV48" i="46"/>
  <c r="AU48" i="46"/>
  <c r="AV47" i="46"/>
  <c r="AU47" i="46"/>
  <c r="AV46" i="46"/>
  <c r="AU46" i="46"/>
  <c r="AV45" i="46"/>
  <c r="AU45" i="46"/>
  <c r="AV44" i="46"/>
  <c r="AU44" i="46"/>
  <c r="AV43" i="46"/>
  <c r="AU43" i="46"/>
  <c r="AV42" i="46"/>
  <c r="AU42" i="46"/>
  <c r="AV41" i="46"/>
  <c r="AU41" i="46"/>
  <c r="AV40" i="46"/>
  <c r="AU40" i="46"/>
  <c r="AV39" i="46"/>
  <c r="AU39" i="46"/>
  <c r="AV38" i="46"/>
  <c r="AU38" i="46"/>
  <c r="AV37" i="46"/>
  <c r="AU37" i="46"/>
  <c r="AV36" i="46"/>
  <c r="AU36" i="46"/>
  <c r="AV35" i="46"/>
  <c r="AU35" i="46"/>
  <c r="AV34" i="46"/>
  <c r="AU34" i="46"/>
  <c r="AV33" i="46"/>
  <c r="AU33" i="46"/>
  <c r="AV32" i="46"/>
  <c r="AU32" i="46"/>
  <c r="AV31" i="46"/>
  <c r="AU31" i="46"/>
  <c r="AV30" i="46"/>
  <c r="AU30" i="46"/>
  <c r="AV29" i="46"/>
  <c r="AU29" i="46"/>
  <c r="AV28" i="46"/>
  <c r="AU28" i="46"/>
  <c r="AV27" i="46"/>
  <c r="AU27" i="46"/>
  <c r="AV26" i="46"/>
  <c r="AU26" i="46"/>
  <c r="AV25" i="46"/>
  <c r="AU25" i="46"/>
  <c r="AV24" i="46"/>
  <c r="AU24" i="46"/>
  <c r="AV23" i="46"/>
  <c r="AU23" i="46"/>
  <c r="AV22" i="46"/>
  <c r="AU22" i="46"/>
  <c r="AV21" i="46"/>
  <c r="AU21" i="46"/>
  <c r="AV20" i="46"/>
  <c r="AU20" i="46"/>
  <c r="AV19" i="46"/>
  <c r="AU19" i="46"/>
  <c r="AV18" i="46"/>
  <c r="AU18" i="46"/>
  <c r="AV17" i="46"/>
  <c r="AU17" i="46"/>
  <c r="AV16" i="46"/>
  <c r="AU16" i="46"/>
  <c r="AV15" i="46"/>
  <c r="AU15" i="46"/>
  <c r="AV14" i="46"/>
  <c r="AU14" i="46"/>
  <c r="AV13" i="46"/>
  <c r="AV12" i="46"/>
  <c r="AU12" i="46"/>
  <c r="F12" i="56"/>
  <c r="G12" i="56"/>
  <c r="K12" i="56"/>
  <c r="L12" i="56"/>
  <c r="M12" i="56"/>
  <c r="N12" i="56"/>
  <c r="O12" i="56"/>
  <c r="P12" i="56"/>
  <c r="Q12" i="56"/>
  <c r="R12" i="56"/>
  <c r="S12" i="56"/>
  <c r="T12" i="56"/>
  <c r="U12" i="56"/>
  <c r="V12" i="56"/>
  <c r="W12" i="56"/>
  <c r="X12" i="56"/>
  <c r="Y12" i="56"/>
  <c r="Z12" i="56"/>
  <c r="AA12" i="56"/>
  <c r="AB12" i="56"/>
  <c r="AC12" i="56"/>
  <c r="AD12" i="56"/>
  <c r="D12" i="56"/>
  <c r="E12" i="56"/>
  <c r="C12" i="56"/>
  <c r="P13" i="46"/>
  <c r="B36" i="57"/>
  <c r="B81" i="45" s="1"/>
  <c r="E4" i="47"/>
  <c r="F4" i="47" s="1"/>
  <c r="E5" i="47"/>
  <c r="F5" i="47" s="1"/>
  <c r="E6" i="47"/>
  <c r="F6" i="47" s="1"/>
  <c r="E7" i="47"/>
  <c r="F7" i="47" s="1"/>
  <c r="E8" i="47"/>
  <c r="F8" i="47" s="1"/>
  <c r="E9" i="47"/>
  <c r="F9" i="47" s="1"/>
  <c r="E10" i="47"/>
  <c r="F10" i="47" s="1"/>
  <c r="E11" i="47"/>
  <c r="F11" i="47" s="1"/>
  <c r="E12" i="47"/>
  <c r="F12" i="47" s="1"/>
  <c r="E13" i="47"/>
  <c r="F13" i="47" s="1"/>
  <c r="E14" i="47"/>
  <c r="F14" i="47" s="1"/>
  <c r="E15" i="47"/>
  <c r="F15" i="47" s="1"/>
  <c r="E16" i="47"/>
  <c r="F16" i="47" s="1"/>
  <c r="E17" i="47"/>
  <c r="F17" i="47" s="1"/>
  <c r="E18" i="47"/>
  <c r="F18" i="47" s="1"/>
  <c r="E19" i="47"/>
  <c r="F19" i="47" s="1"/>
  <c r="E20" i="47"/>
  <c r="F20" i="47" s="1"/>
  <c r="E21" i="47"/>
  <c r="F21" i="47" s="1"/>
  <c r="E22" i="47"/>
  <c r="F22" i="47" s="1"/>
  <c r="E23" i="47"/>
  <c r="F23" i="47" s="1"/>
  <c r="E24" i="47"/>
  <c r="F24" i="47" s="1"/>
  <c r="E25" i="47"/>
  <c r="F25" i="47" s="1"/>
  <c r="E26" i="47"/>
  <c r="F26" i="47" s="1"/>
  <c r="E27" i="47"/>
  <c r="F27" i="47" s="1"/>
  <c r="E28" i="47"/>
  <c r="F28" i="47" s="1"/>
  <c r="E29" i="47"/>
  <c r="F29" i="47" s="1"/>
  <c r="E30" i="47"/>
  <c r="F30" i="47" s="1"/>
  <c r="E31" i="47"/>
  <c r="F31" i="47" s="1"/>
  <c r="E32" i="47"/>
  <c r="F32" i="47" s="1"/>
  <c r="E33" i="47"/>
  <c r="F33" i="47" s="1"/>
  <c r="E34" i="47"/>
  <c r="F34" i="47" s="1"/>
  <c r="E35" i="47"/>
  <c r="F35" i="47" s="1"/>
  <c r="E36" i="47"/>
  <c r="F36" i="47" s="1"/>
  <c r="E37" i="47"/>
  <c r="F37" i="47" s="1"/>
  <c r="E38" i="47"/>
  <c r="F38" i="47" s="1"/>
  <c r="E39" i="47"/>
  <c r="F39" i="47" s="1"/>
  <c r="E40" i="47"/>
  <c r="F40" i="47" s="1"/>
  <c r="E41" i="47"/>
  <c r="F41" i="47" s="1"/>
  <c r="E42" i="47"/>
  <c r="F42" i="47" s="1"/>
  <c r="E43" i="47"/>
  <c r="F43" i="47" s="1"/>
  <c r="E44" i="47"/>
  <c r="F44" i="47" s="1"/>
  <c r="E45" i="47"/>
  <c r="F45" i="47" s="1"/>
  <c r="E46" i="47"/>
  <c r="F46" i="47" s="1"/>
  <c r="E47" i="47"/>
  <c r="F47" i="47" s="1"/>
  <c r="E48" i="47"/>
  <c r="F48" i="47" s="1"/>
  <c r="E49" i="47"/>
  <c r="F49" i="47" s="1"/>
  <c r="E50" i="47"/>
  <c r="F50" i="47" s="1"/>
  <c r="E51" i="47"/>
  <c r="F51" i="47" s="1"/>
  <c r="E52" i="47"/>
  <c r="F52" i="47" s="1"/>
  <c r="E53" i="47"/>
  <c r="F53" i="47" s="1"/>
  <c r="E54" i="47"/>
  <c r="F54" i="47" s="1"/>
  <c r="E55" i="47"/>
  <c r="F55" i="47" s="1"/>
  <c r="E56" i="47"/>
  <c r="F56" i="47" s="1"/>
  <c r="E57" i="47"/>
  <c r="F57" i="47" s="1"/>
  <c r="E58" i="47"/>
  <c r="F58" i="47" s="1"/>
  <c r="E59" i="47"/>
  <c r="F59" i="47" s="1"/>
  <c r="E60" i="47"/>
  <c r="F60" i="47" s="1"/>
  <c r="E61" i="47"/>
  <c r="F61" i="47" s="1"/>
  <c r="E62" i="47"/>
  <c r="F62" i="47" s="1"/>
  <c r="E63" i="47"/>
  <c r="F63" i="47" s="1"/>
  <c r="E64" i="47"/>
  <c r="F64" i="47" s="1"/>
  <c r="E65" i="47"/>
  <c r="F65" i="47" s="1"/>
  <c r="E66" i="47"/>
  <c r="F66" i="47" s="1"/>
  <c r="E67" i="47"/>
  <c r="F67" i="47" s="1"/>
  <c r="E68" i="47"/>
  <c r="F68" i="47" s="1"/>
  <c r="E69" i="47"/>
  <c r="F69" i="47" s="1"/>
  <c r="E70" i="47"/>
  <c r="F70" i="47" s="1"/>
  <c r="E71" i="47"/>
  <c r="F71" i="47" s="1"/>
  <c r="E72" i="47"/>
  <c r="F72" i="47" s="1"/>
  <c r="E73" i="47"/>
  <c r="F73" i="47" s="1"/>
  <c r="E74" i="47"/>
  <c r="F74" i="47" s="1"/>
  <c r="E75" i="47"/>
  <c r="F75" i="47" s="1"/>
  <c r="E76" i="47"/>
  <c r="F76" i="47" s="1"/>
  <c r="E77" i="47"/>
  <c r="F77" i="47" s="1"/>
  <c r="E78" i="47"/>
  <c r="F78" i="47" s="1"/>
  <c r="E79" i="47"/>
  <c r="F79" i="47" s="1"/>
  <c r="E80" i="47"/>
  <c r="F80" i="47" s="1"/>
  <c r="E81" i="47"/>
  <c r="F81" i="47" s="1"/>
  <c r="E82" i="47"/>
  <c r="F82" i="47" s="1"/>
  <c r="E83" i="47"/>
  <c r="F83" i="47" s="1"/>
  <c r="E84" i="47"/>
  <c r="F84" i="47" s="1"/>
  <c r="E85" i="47"/>
  <c r="F85" i="47" s="1"/>
  <c r="E86" i="47"/>
  <c r="F86" i="47" s="1"/>
  <c r="E87" i="47"/>
  <c r="F87" i="47" s="1"/>
  <c r="E88" i="47"/>
  <c r="F88" i="47" s="1"/>
  <c r="E89" i="47"/>
  <c r="F89" i="47" s="1"/>
  <c r="E90" i="47"/>
  <c r="F90" i="47" s="1"/>
  <c r="E91" i="47"/>
  <c r="F91" i="47" s="1"/>
  <c r="E92" i="47"/>
  <c r="F92" i="47" s="1"/>
  <c r="E93" i="47"/>
  <c r="F93" i="47" s="1"/>
  <c r="E94" i="47"/>
  <c r="F94" i="47" s="1"/>
  <c r="E95" i="47"/>
  <c r="F95" i="47" s="1"/>
  <c r="E96" i="47"/>
  <c r="F96" i="47" s="1"/>
  <c r="E97" i="47"/>
  <c r="F97" i="47" s="1"/>
  <c r="E98" i="47"/>
  <c r="F98" i="47" s="1"/>
  <c r="E99" i="47"/>
  <c r="F99" i="47" s="1"/>
  <c r="E100" i="47"/>
  <c r="F100" i="47" s="1"/>
  <c r="E101" i="47"/>
  <c r="F101" i="47" s="1"/>
  <c r="E102" i="47"/>
  <c r="F102" i="47" s="1"/>
  <c r="E103" i="47"/>
  <c r="F103" i="47" s="1"/>
  <c r="E104" i="47"/>
  <c r="F104" i="47" s="1"/>
  <c r="E105" i="47"/>
  <c r="F105" i="47" s="1"/>
  <c r="E106" i="47"/>
  <c r="F106" i="47" s="1"/>
  <c r="E107" i="47"/>
  <c r="F107" i="47" s="1"/>
  <c r="E108" i="47"/>
  <c r="F108" i="47" s="1"/>
  <c r="E109" i="47"/>
  <c r="F109" i="47" s="1"/>
  <c r="E110" i="47"/>
  <c r="F110" i="47" s="1"/>
  <c r="E111" i="47"/>
  <c r="F111" i="47" s="1"/>
  <c r="E112" i="47"/>
  <c r="F112" i="47" s="1"/>
  <c r="E113" i="47"/>
  <c r="F113" i="47" s="1"/>
  <c r="E114" i="47"/>
  <c r="F114" i="47" s="1"/>
  <c r="E115" i="47"/>
  <c r="F115" i="47" s="1"/>
  <c r="E116" i="47"/>
  <c r="F116" i="47" s="1"/>
  <c r="E117" i="47"/>
  <c r="F117" i="47" s="1"/>
  <c r="E118" i="47"/>
  <c r="F118" i="47" s="1"/>
  <c r="E119" i="47"/>
  <c r="F119" i="47" s="1"/>
  <c r="E120" i="47"/>
  <c r="F120" i="47" s="1"/>
  <c r="E121" i="47"/>
  <c r="F121" i="47" s="1"/>
  <c r="E122" i="47"/>
  <c r="F122" i="47" s="1"/>
  <c r="E123" i="47"/>
  <c r="F123" i="47" s="1"/>
  <c r="E124" i="47"/>
  <c r="F124" i="47" s="1"/>
  <c r="E125" i="47"/>
  <c r="F125" i="47" s="1"/>
  <c r="E126" i="47"/>
  <c r="F126" i="47" s="1"/>
  <c r="E127" i="47"/>
  <c r="F127" i="47" s="1"/>
  <c r="E128" i="47"/>
  <c r="F128" i="47" s="1"/>
  <c r="E129" i="47"/>
  <c r="F129" i="47" s="1"/>
  <c r="E130" i="47"/>
  <c r="F130" i="47" s="1"/>
  <c r="E131" i="47"/>
  <c r="F131" i="47" s="1"/>
  <c r="E132" i="47"/>
  <c r="F132" i="47" s="1"/>
  <c r="E133" i="47"/>
  <c r="F133" i="47" s="1"/>
  <c r="E134" i="47"/>
  <c r="F134" i="47" s="1"/>
  <c r="E135" i="47"/>
  <c r="F135" i="47" s="1"/>
  <c r="E136" i="47"/>
  <c r="F136" i="47" s="1"/>
  <c r="E137" i="47"/>
  <c r="F137" i="47" s="1"/>
  <c r="E138" i="47"/>
  <c r="F138" i="47" s="1"/>
  <c r="E139" i="47"/>
  <c r="F139" i="47" s="1"/>
  <c r="E140" i="47"/>
  <c r="F140" i="47" s="1"/>
  <c r="E141" i="47"/>
  <c r="F141" i="47" s="1"/>
  <c r="E142" i="47"/>
  <c r="F142" i="47" s="1"/>
  <c r="E143" i="47"/>
  <c r="F143" i="47" s="1"/>
  <c r="E144" i="47"/>
  <c r="F144" i="47" s="1"/>
  <c r="E145" i="47"/>
  <c r="F145" i="47" s="1"/>
  <c r="E146" i="47"/>
  <c r="F146" i="47" s="1"/>
  <c r="E147" i="47"/>
  <c r="F147" i="47" s="1"/>
  <c r="E148" i="47"/>
  <c r="F148" i="47" s="1"/>
  <c r="E149" i="47"/>
  <c r="F149" i="47" s="1"/>
  <c r="E150" i="47"/>
  <c r="F150" i="47" s="1"/>
  <c r="E151" i="47"/>
  <c r="F151" i="47" s="1"/>
  <c r="E152" i="47"/>
  <c r="F152" i="47" s="1"/>
  <c r="E153" i="47"/>
  <c r="F153" i="47" s="1"/>
  <c r="E154" i="47"/>
  <c r="F154" i="47" s="1"/>
  <c r="E155" i="47"/>
  <c r="F155" i="47" s="1"/>
  <c r="E156" i="47"/>
  <c r="F156" i="47" s="1"/>
  <c r="E157" i="47"/>
  <c r="F157" i="47" s="1"/>
  <c r="E158" i="47"/>
  <c r="F158" i="47" s="1"/>
  <c r="E159" i="47"/>
  <c r="F159" i="47" s="1"/>
  <c r="E160" i="47"/>
  <c r="F160" i="47" s="1"/>
  <c r="E161" i="47"/>
  <c r="F161" i="47" s="1"/>
  <c r="E162" i="47"/>
  <c r="F162" i="47" s="1"/>
  <c r="E163" i="47"/>
  <c r="F163" i="47" s="1"/>
  <c r="E164" i="47"/>
  <c r="F164" i="47" s="1"/>
  <c r="E165" i="47"/>
  <c r="F165" i="47" s="1"/>
  <c r="E166" i="47"/>
  <c r="F166" i="47" s="1"/>
  <c r="E167" i="47"/>
  <c r="F167" i="47" s="1"/>
  <c r="E168" i="47"/>
  <c r="F168" i="47" s="1"/>
  <c r="E169" i="47"/>
  <c r="F169" i="47" s="1"/>
  <c r="E170" i="47"/>
  <c r="F170" i="47" s="1"/>
  <c r="E171" i="47"/>
  <c r="F171" i="47" s="1"/>
  <c r="E172" i="47"/>
  <c r="F172" i="47" s="1"/>
  <c r="E173" i="47"/>
  <c r="F173" i="47" s="1"/>
  <c r="E174" i="47"/>
  <c r="F174" i="47" s="1"/>
  <c r="E175" i="47"/>
  <c r="F175" i="47" s="1"/>
  <c r="E176" i="47"/>
  <c r="F176" i="47" s="1"/>
  <c r="E177" i="47"/>
  <c r="F177" i="47" s="1"/>
  <c r="E178" i="47"/>
  <c r="F178" i="47" s="1"/>
  <c r="E179" i="47"/>
  <c r="F179" i="47" s="1"/>
  <c r="E180" i="47"/>
  <c r="F180" i="47" s="1"/>
  <c r="E181" i="47"/>
  <c r="F181" i="47" s="1"/>
  <c r="E182" i="47"/>
  <c r="F182" i="47" s="1"/>
  <c r="E183" i="47"/>
  <c r="F183" i="47" s="1"/>
  <c r="E184" i="47"/>
  <c r="F184" i="47" s="1"/>
  <c r="E185" i="47"/>
  <c r="F185" i="47" s="1"/>
  <c r="E186" i="47"/>
  <c r="F186" i="47" s="1"/>
  <c r="E187" i="47"/>
  <c r="F187" i="47" s="1"/>
  <c r="E188" i="47"/>
  <c r="F188" i="47" s="1"/>
  <c r="E189" i="47"/>
  <c r="F189" i="47" s="1"/>
  <c r="E190" i="47"/>
  <c r="F190" i="47" s="1"/>
  <c r="E191" i="47"/>
  <c r="F191" i="47" s="1"/>
  <c r="E192" i="47"/>
  <c r="F192" i="47" s="1"/>
  <c r="E193" i="47"/>
  <c r="F193" i="47" s="1"/>
  <c r="E194" i="47"/>
  <c r="F194" i="47" s="1"/>
  <c r="E195" i="47"/>
  <c r="F195" i="47" s="1"/>
  <c r="E196" i="47"/>
  <c r="F196" i="47" s="1"/>
  <c r="E197" i="47"/>
  <c r="F197" i="47" s="1"/>
  <c r="E198" i="47"/>
  <c r="F198" i="47" s="1"/>
  <c r="E199" i="47"/>
  <c r="F199" i="47" s="1"/>
  <c r="E200" i="47"/>
  <c r="F200" i="47" s="1"/>
  <c r="E201" i="47"/>
  <c r="F201" i="47" s="1"/>
  <c r="E202" i="47"/>
  <c r="F202" i="47" s="1"/>
  <c r="E203" i="47"/>
  <c r="F203" i="47" s="1"/>
  <c r="E204" i="47"/>
  <c r="F204" i="47" s="1"/>
  <c r="E205" i="47"/>
  <c r="F205" i="47" s="1"/>
  <c r="E206" i="47"/>
  <c r="F206" i="47" s="1"/>
  <c r="E207" i="47"/>
  <c r="F207" i="47" s="1"/>
  <c r="E208" i="47"/>
  <c r="F208" i="47" s="1"/>
  <c r="E209" i="47"/>
  <c r="F209" i="47" s="1"/>
  <c r="E210" i="47"/>
  <c r="F210" i="47" s="1"/>
  <c r="E211" i="47"/>
  <c r="F211" i="47" s="1"/>
  <c r="E212" i="47"/>
  <c r="F212" i="47" s="1"/>
  <c r="E213" i="47"/>
  <c r="F213" i="47" s="1"/>
  <c r="E214" i="47"/>
  <c r="F214" i="47" s="1"/>
  <c r="E215" i="47"/>
  <c r="F215" i="47" s="1"/>
  <c r="E216" i="47"/>
  <c r="F216" i="47" s="1"/>
  <c r="E217" i="47"/>
  <c r="F217" i="47" s="1"/>
  <c r="E218" i="47"/>
  <c r="F218" i="47" s="1"/>
  <c r="E219" i="47"/>
  <c r="F219" i="47" s="1"/>
  <c r="E220" i="47"/>
  <c r="F220" i="47" s="1"/>
  <c r="E221" i="47"/>
  <c r="F221" i="47" s="1"/>
  <c r="E222" i="47"/>
  <c r="F222" i="47" s="1"/>
  <c r="E223" i="47"/>
  <c r="F223" i="47" s="1"/>
  <c r="E224" i="47"/>
  <c r="F224" i="47" s="1"/>
  <c r="E225" i="47"/>
  <c r="F225" i="47" s="1"/>
  <c r="E226" i="47"/>
  <c r="F226" i="47" s="1"/>
  <c r="E227" i="47"/>
  <c r="F227" i="47" s="1"/>
  <c r="E228" i="47"/>
  <c r="F228" i="47" s="1"/>
  <c r="E229" i="47"/>
  <c r="F229" i="47" s="1"/>
  <c r="E230" i="47"/>
  <c r="F230" i="47" s="1"/>
  <c r="E231" i="47"/>
  <c r="F231" i="47" s="1"/>
  <c r="E232" i="47"/>
  <c r="F232" i="47" s="1"/>
  <c r="E233" i="47"/>
  <c r="F233" i="47" s="1"/>
  <c r="E234" i="47"/>
  <c r="F234" i="47" s="1"/>
  <c r="E235" i="47"/>
  <c r="F235" i="47" s="1"/>
  <c r="E236" i="47"/>
  <c r="F236" i="47" s="1"/>
  <c r="E237" i="47"/>
  <c r="F237" i="47" s="1"/>
  <c r="E238" i="47"/>
  <c r="F238" i="47" s="1"/>
  <c r="E239" i="47"/>
  <c r="F239" i="47" s="1"/>
  <c r="E240" i="47"/>
  <c r="F240" i="47" s="1"/>
  <c r="E241" i="47"/>
  <c r="F241" i="47" s="1"/>
  <c r="E242" i="47"/>
  <c r="F242" i="47" s="1"/>
  <c r="E243" i="47"/>
  <c r="F243" i="47" s="1"/>
  <c r="E244" i="47"/>
  <c r="F244" i="47" s="1"/>
  <c r="E245" i="47"/>
  <c r="F245" i="47" s="1"/>
  <c r="E246" i="47"/>
  <c r="F246" i="47" s="1"/>
  <c r="E247" i="47"/>
  <c r="F247" i="47" s="1"/>
  <c r="E248" i="47"/>
  <c r="F248" i="47" s="1"/>
  <c r="E249" i="47"/>
  <c r="F249" i="47" s="1"/>
  <c r="E250" i="47"/>
  <c r="F250" i="47" s="1"/>
  <c r="E251" i="47"/>
  <c r="F251" i="47" s="1"/>
  <c r="E252" i="47"/>
  <c r="F252" i="47" s="1"/>
  <c r="E253" i="47"/>
  <c r="F253" i="47" s="1"/>
  <c r="E254" i="47"/>
  <c r="F254" i="47" s="1"/>
  <c r="E255" i="47"/>
  <c r="F255" i="47" s="1"/>
  <c r="E256" i="47"/>
  <c r="F256" i="47" s="1"/>
  <c r="E257" i="47"/>
  <c r="F257" i="47" s="1"/>
  <c r="E258" i="47"/>
  <c r="F258" i="47" s="1"/>
  <c r="E259" i="47"/>
  <c r="F259" i="47" s="1"/>
  <c r="E260" i="47"/>
  <c r="F260" i="47" s="1"/>
  <c r="E261" i="47"/>
  <c r="F261" i="47" s="1"/>
  <c r="E262" i="47"/>
  <c r="F262" i="47" s="1"/>
  <c r="E263" i="47"/>
  <c r="F263" i="47" s="1"/>
  <c r="E264" i="47"/>
  <c r="F264" i="47" s="1"/>
  <c r="E265" i="47"/>
  <c r="F265" i="47" s="1"/>
  <c r="E266" i="47"/>
  <c r="F266" i="47" s="1"/>
  <c r="E267" i="47"/>
  <c r="F267" i="47" s="1"/>
  <c r="E268" i="47"/>
  <c r="F268" i="47" s="1"/>
  <c r="E269" i="47"/>
  <c r="F269" i="47" s="1"/>
  <c r="E270" i="47"/>
  <c r="F270" i="47" s="1"/>
  <c r="E271" i="47"/>
  <c r="F271" i="47" s="1"/>
  <c r="E272" i="47"/>
  <c r="F272" i="47" s="1"/>
  <c r="E273" i="47"/>
  <c r="F273" i="47" s="1"/>
  <c r="E274" i="47"/>
  <c r="F274" i="47" s="1"/>
  <c r="E275" i="47"/>
  <c r="F275" i="47" s="1"/>
  <c r="E276" i="47"/>
  <c r="F276" i="47" s="1"/>
  <c r="E277" i="47"/>
  <c r="F277" i="47" s="1"/>
  <c r="E278" i="47"/>
  <c r="F278" i="47" s="1"/>
  <c r="E279" i="47"/>
  <c r="F279" i="47" s="1"/>
  <c r="E280" i="47"/>
  <c r="F280" i="47" s="1"/>
  <c r="E281" i="47"/>
  <c r="F281" i="47" s="1"/>
  <c r="E282" i="47"/>
  <c r="F282" i="47" s="1"/>
  <c r="E283" i="47"/>
  <c r="F283" i="47" s="1"/>
  <c r="E284" i="47"/>
  <c r="F284" i="47" s="1"/>
  <c r="E285" i="47"/>
  <c r="F285" i="47" s="1"/>
  <c r="E286" i="47"/>
  <c r="F286" i="47" s="1"/>
  <c r="E287" i="47"/>
  <c r="F287" i="47" s="1"/>
  <c r="E288" i="47"/>
  <c r="F288" i="47" s="1"/>
  <c r="E289" i="47"/>
  <c r="F289" i="47" s="1"/>
  <c r="E290" i="47"/>
  <c r="F290" i="47" s="1"/>
  <c r="E291" i="47"/>
  <c r="F291" i="47" s="1"/>
  <c r="E292" i="47"/>
  <c r="F292" i="47" s="1"/>
  <c r="E293" i="47"/>
  <c r="F293" i="47" s="1"/>
  <c r="E294" i="47"/>
  <c r="F294" i="47" s="1"/>
  <c r="E295" i="47"/>
  <c r="F295" i="47" s="1"/>
  <c r="E296" i="47"/>
  <c r="F296" i="47" s="1"/>
  <c r="E297" i="47"/>
  <c r="F297" i="47" s="1"/>
  <c r="E298" i="47"/>
  <c r="F298" i="47" s="1"/>
  <c r="E299" i="47"/>
  <c r="F299" i="47" s="1"/>
  <c r="E300" i="47"/>
  <c r="F300" i="47" s="1"/>
  <c r="E301" i="47"/>
  <c r="F301" i="47" s="1"/>
  <c r="E302" i="47"/>
  <c r="F302" i="47" s="1"/>
  <c r="E303" i="47"/>
  <c r="F303" i="47" s="1"/>
  <c r="E304" i="47"/>
  <c r="F304" i="47" s="1"/>
  <c r="E305" i="47"/>
  <c r="F305" i="47" s="1"/>
  <c r="E306" i="47"/>
  <c r="F306" i="47" s="1"/>
  <c r="E307" i="47"/>
  <c r="F307" i="47" s="1"/>
  <c r="E308" i="47"/>
  <c r="F308" i="47" s="1"/>
  <c r="E309" i="47"/>
  <c r="F309" i="47" s="1"/>
  <c r="E310" i="47"/>
  <c r="F310" i="47" s="1"/>
  <c r="E311" i="47"/>
  <c r="F311" i="47" s="1"/>
  <c r="E312" i="47"/>
  <c r="F312" i="47" s="1"/>
  <c r="E313" i="47"/>
  <c r="F313" i="47" s="1"/>
  <c r="E314" i="47"/>
  <c r="F314" i="47" s="1"/>
  <c r="E315" i="47"/>
  <c r="F315" i="47" s="1"/>
  <c r="E316" i="47"/>
  <c r="F316" i="47" s="1"/>
  <c r="E317" i="47"/>
  <c r="F317" i="47" s="1"/>
  <c r="E318" i="47"/>
  <c r="F318" i="47" s="1"/>
  <c r="E319" i="47"/>
  <c r="F319" i="47" s="1"/>
  <c r="E320" i="47"/>
  <c r="F320" i="47" s="1"/>
  <c r="E329" i="47"/>
  <c r="F329" i="47" s="1"/>
  <c r="E330" i="47"/>
  <c r="F330" i="47" s="1"/>
  <c r="E331" i="47"/>
  <c r="F331" i="47" s="1"/>
  <c r="E332" i="47"/>
  <c r="F332" i="47" s="1"/>
  <c r="E333" i="47"/>
  <c r="F333" i="47" s="1"/>
  <c r="E334" i="47"/>
  <c r="F334" i="47" s="1"/>
  <c r="E335" i="47"/>
  <c r="F335" i="47" s="1"/>
  <c r="E336" i="47"/>
  <c r="F336" i="47" s="1"/>
  <c r="E337" i="47"/>
  <c r="F337" i="47" s="1"/>
  <c r="E338" i="47"/>
  <c r="F338" i="47" s="1"/>
  <c r="E339" i="47"/>
  <c r="F339" i="47" s="1"/>
  <c r="E340" i="47"/>
  <c r="F340" i="47" s="1"/>
  <c r="E341" i="47"/>
  <c r="F341" i="47" s="1"/>
  <c r="E342" i="47"/>
  <c r="F342" i="47" s="1"/>
  <c r="E343" i="47"/>
  <c r="F343" i="47" s="1"/>
  <c r="E344" i="47"/>
  <c r="F344" i="47" s="1"/>
  <c r="E345" i="47"/>
  <c r="F345" i="47" s="1"/>
  <c r="E346" i="47"/>
  <c r="F346" i="47" s="1"/>
  <c r="E347" i="47"/>
  <c r="F347" i="47" s="1"/>
  <c r="E348" i="47"/>
  <c r="F348" i="47" s="1"/>
  <c r="E349" i="47"/>
  <c r="F349" i="47" s="1"/>
  <c r="E350" i="47"/>
  <c r="F350" i="47" s="1"/>
  <c r="E351" i="47"/>
  <c r="F351" i="47" s="1"/>
  <c r="E352" i="47"/>
  <c r="F352" i="47" s="1"/>
  <c r="E353" i="47"/>
  <c r="F353" i="47" s="1"/>
  <c r="E354" i="47"/>
  <c r="F354" i="47" s="1"/>
  <c r="E355" i="47"/>
  <c r="F355" i="47" s="1"/>
  <c r="E356" i="47"/>
  <c r="F356" i="47" s="1"/>
  <c r="E357" i="47"/>
  <c r="F357" i="47" s="1"/>
  <c r="E358" i="47"/>
  <c r="F358" i="47" s="1"/>
  <c r="E359" i="47"/>
  <c r="F359" i="47" s="1"/>
  <c r="E360" i="47"/>
  <c r="F360" i="47" s="1"/>
  <c r="E361" i="47"/>
  <c r="F361" i="47" s="1"/>
  <c r="E362" i="47"/>
  <c r="F362" i="47" s="1"/>
  <c r="E363" i="47"/>
  <c r="F363" i="47" s="1"/>
  <c r="E364" i="47"/>
  <c r="F364" i="47" s="1"/>
  <c r="E365" i="47"/>
  <c r="F365" i="47" s="1"/>
  <c r="E366" i="47"/>
  <c r="F366" i="47" s="1"/>
  <c r="E367" i="47"/>
  <c r="F367" i="47" s="1"/>
  <c r="E368" i="47"/>
  <c r="F368" i="47" s="1"/>
  <c r="E369" i="47"/>
  <c r="F369" i="47" s="1"/>
  <c r="E370" i="47"/>
  <c r="F370" i="47" s="1"/>
  <c r="E371" i="47"/>
  <c r="F371" i="47" s="1"/>
  <c r="E372" i="47"/>
  <c r="F372" i="47" s="1"/>
  <c r="E373" i="47"/>
  <c r="F373" i="47" s="1"/>
  <c r="E374" i="47"/>
  <c r="F374" i="47" s="1"/>
  <c r="E375" i="47"/>
  <c r="F375" i="47" s="1"/>
  <c r="E376" i="47"/>
  <c r="F376" i="47" s="1"/>
  <c r="E377" i="47"/>
  <c r="F377" i="47" s="1"/>
  <c r="E378" i="47"/>
  <c r="F378" i="47" s="1"/>
  <c r="E379" i="47"/>
  <c r="F379" i="47" s="1"/>
  <c r="E380" i="47"/>
  <c r="F380" i="47" s="1"/>
  <c r="E381" i="47"/>
  <c r="F381" i="47" s="1"/>
  <c r="E382" i="47"/>
  <c r="F382" i="47" s="1"/>
  <c r="E383" i="47"/>
  <c r="F383" i="47" s="1"/>
  <c r="E384" i="47"/>
  <c r="F384" i="47" s="1"/>
  <c r="E385" i="47"/>
  <c r="F385" i="47" s="1"/>
  <c r="E386" i="47"/>
  <c r="F386" i="47" s="1"/>
  <c r="E387" i="47"/>
  <c r="F387" i="47" s="1"/>
  <c r="E388" i="47"/>
  <c r="F388" i="47" s="1"/>
  <c r="E389" i="47"/>
  <c r="F389" i="47" s="1"/>
  <c r="E390" i="47"/>
  <c r="F390" i="47" s="1"/>
  <c r="E391" i="47"/>
  <c r="F391" i="47" s="1"/>
  <c r="E392" i="47"/>
  <c r="F392" i="47" s="1"/>
  <c r="E393" i="47"/>
  <c r="F393" i="47" s="1"/>
  <c r="E394" i="47"/>
  <c r="F394" i="47" s="1"/>
  <c r="E395" i="47"/>
  <c r="F395" i="47" s="1"/>
  <c r="E396" i="47"/>
  <c r="F396" i="47" s="1"/>
  <c r="E397" i="47"/>
  <c r="F397" i="47" s="1"/>
  <c r="E398" i="47"/>
  <c r="F398" i="47" s="1"/>
  <c r="E399" i="47"/>
  <c r="F399" i="47" s="1"/>
  <c r="E400" i="47"/>
  <c r="F400" i="47" s="1"/>
  <c r="E401" i="47"/>
  <c r="F401" i="47" s="1"/>
  <c r="E402" i="47"/>
  <c r="F402" i="47" s="1"/>
  <c r="E403" i="47"/>
  <c r="F403" i="47" s="1"/>
  <c r="E404" i="47"/>
  <c r="F404" i="47" s="1"/>
  <c r="E405" i="47"/>
  <c r="F405" i="47" s="1"/>
  <c r="E406" i="47"/>
  <c r="F406" i="47" s="1"/>
  <c r="E407" i="47"/>
  <c r="F407" i="47" s="1"/>
  <c r="E408" i="47"/>
  <c r="F408" i="47" s="1"/>
  <c r="E409" i="47"/>
  <c r="F409" i="47" s="1"/>
  <c r="E410" i="47"/>
  <c r="F410" i="47" s="1"/>
  <c r="E411" i="47"/>
  <c r="F411" i="47" s="1"/>
  <c r="E412" i="47"/>
  <c r="F412" i="47" s="1"/>
  <c r="E413" i="47"/>
  <c r="F413" i="47" s="1"/>
  <c r="E414" i="47"/>
  <c r="F414" i="47" s="1"/>
  <c r="E415" i="47"/>
  <c r="F415" i="47" s="1"/>
  <c r="E416" i="47"/>
  <c r="F416" i="47" s="1"/>
  <c r="E417" i="47"/>
  <c r="F417" i="47" s="1"/>
  <c r="E418" i="47"/>
  <c r="F418" i="47" s="1"/>
  <c r="E419" i="47"/>
  <c r="F419" i="47" s="1"/>
  <c r="E420" i="47"/>
  <c r="F420" i="47" s="1"/>
  <c r="E421" i="47"/>
  <c r="F421" i="47" s="1"/>
  <c r="E422" i="47"/>
  <c r="F422" i="47" s="1"/>
  <c r="E423" i="47"/>
  <c r="F423" i="47" s="1"/>
  <c r="E424" i="47"/>
  <c r="F424" i="47" s="1"/>
  <c r="E425" i="47"/>
  <c r="F425" i="47" s="1"/>
  <c r="E426" i="47"/>
  <c r="F426" i="47" s="1"/>
  <c r="E427" i="47"/>
  <c r="F427" i="47" s="1"/>
  <c r="E428" i="47"/>
  <c r="F428" i="47" s="1"/>
  <c r="E429" i="47"/>
  <c r="F429" i="47" s="1"/>
  <c r="E430" i="47"/>
  <c r="F430" i="47" s="1"/>
  <c r="E431" i="47"/>
  <c r="F431" i="47" s="1"/>
  <c r="E432" i="47"/>
  <c r="F432" i="47" s="1"/>
  <c r="E433" i="47"/>
  <c r="F433" i="47" s="1"/>
  <c r="E434" i="47"/>
  <c r="F434" i="47" s="1"/>
  <c r="E435" i="47"/>
  <c r="F435" i="47" s="1"/>
  <c r="E436" i="47"/>
  <c r="F436" i="47" s="1"/>
  <c r="E437" i="47"/>
  <c r="F437" i="47" s="1"/>
  <c r="E438" i="47"/>
  <c r="F438" i="47" s="1"/>
  <c r="E439" i="47"/>
  <c r="F439" i="47" s="1"/>
  <c r="E440" i="47"/>
  <c r="F440" i="47" s="1"/>
  <c r="E441" i="47"/>
  <c r="F441" i="47" s="1"/>
  <c r="E442" i="47"/>
  <c r="F442" i="47" s="1"/>
  <c r="E443" i="47"/>
  <c r="F443" i="47" s="1"/>
  <c r="E444" i="47"/>
  <c r="F444" i="47" s="1"/>
  <c r="E445" i="47"/>
  <c r="F445" i="47" s="1"/>
  <c r="E446" i="47"/>
  <c r="F446" i="47" s="1"/>
  <c r="E447" i="47"/>
  <c r="F447" i="47" s="1"/>
  <c r="E448" i="47"/>
  <c r="F448" i="47" s="1"/>
  <c r="E449" i="47"/>
  <c r="F449" i="47" s="1"/>
  <c r="E450" i="47"/>
  <c r="F450" i="47" s="1"/>
  <c r="E451" i="47"/>
  <c r="F451" i="47" s="1"/>
  <c r="E452" i="47"/>
  <c r="F452" i="47" s="1"/>
  <c r="E453" i="47"/>
  <c r="F453" i="47" s="1"/>
  <c r="E454" i="47"/>
  <c r="F454" i="47" s="1"/>
  <c r="E455" i="47"/>
  <c r="F455" i="47" s="1"/>
  <c r="E456" i="47"/>
  <c r="F456" i="47" s="1"/>
  <c r="E457" i="47"/>
  <c r="F457" i="47" s="1"/>
  <c r="E458" i="47"/>
  <c r="F458" i="47" s="1"/>
  <c r="E459" i="47"/>
  <c r="F459" i="47" s="1"/>
  <c r="E460" i="47"/>
  <c r="F460" i="47" s="1"/>
  <c r="E461" i="47"/>
  <c r="F461" i="47" s="1"/>
  <c r="E462" i="47"/>
  <c r="F462" i="47" s="1"/>
  <c r="E463" i="47"/>
  <c r="F463" i="47" s="1"/>
  <c r="E464" i="47"/>
  <c r="F464" i="47" s="1"/>
  <c r="E465" i="47"/>
  <c r="F465" i="47" s="1"/>
  <c r="E466" i="47"/>
  <c r="F466" i="47" s="1"/>
  <c r="E467" i="47"/>
  <c r="F467" i="47" s="1"/>
  <c r="E468" i="47"/>
  <c r="F468" i="47" s="1"/>
  <c r="E469" i="47"/>
  <c r="F469" i="47" s="1"/>
  <c r="E470" i="47"/>
  <c r="F470" i="47" s="1"/>
  <c r="E471" i="47"/>
  <c r="F471" i="47" s="1"/>
  <c r="E472" i="47"/>
  <c r="F472" i="47" s="1"/>
  <c r="E473" i="47"/>
  <c r="F473" i="47" s="1"/>
  <c r="E474" i="47"/>
  <c r="F474" i="47" s="1"/>
  <c r="E475" i="47"/>
  <c r="F475" i="47" s="1"/>
  <c r="E476" i="47"/>
  <c r="F476" i="47" s="1"/>
  <c r="E477" i="47"/>
  <c r="F477" i="47" s="1"/>
  <c r="E478" i="47"/>
  <c r="F478" i="47" s="1"/>
  <c r="E479" i="47"/>
  <c r="F479" i="47" s="1"/>
  <c r="E480" i="47"/>
  <c r="F480" i="47" s="1"/>
  <c r="E481" i="47"/>
  <c r="F481" i="47" s="1"/>
  <c r="E482" i="47"/>
  <c r="F482" i="47" s="1"/>
  <c r="E483" i="47"/>
  <c r="F483" i="47" s="1"/>
  <c r="E484" i="47"/>
  <c r="F484" i="47" s="1"/>
  <c r="E485" i="47"/>
  <c r="F485" i="47" s="1"/>
  <c r="E486" i="47"/>
  <c r="F486" i="47" s="1"/>
  <c r="E487" i="47"/>
  <c r="F487" i="47" s="1"/>
  <c r="E488" i="47"/>
  <c r="F488" i="47" s="1"/>
  <c r="E489" i="47"/>
  <c r="F489" i="47" s="1"/>
  <c r="E490" i="47"/>
  <c r="F490" i="47" s="1"/>
  <c r="E491" i="47"/>
  <c r="F491" i="47" s="1"/>
  <c r="E492" i="47"/>
  <c r="F492" i="47" s="1"/>
  <c r="E493" i="47"/>
  <c r="F493" i="47" s="1"/>
  <c r="E494" i="47"/>
  <c r="F494" i="47" s="1"/>
  <c r="E495" i="47"/>
  <c r="F495" i="47" s="1"/>
  <c r="E496" i="47"/>
  <c r="F496" i="47" s="1"/>
  <c r="E497" i="47"/>
  <c r="F497" i="47" s="1"/>
  <c r="E498" i="47"/>
  <c r="F498" i="47" s="1"/>
  <c r="E499" i="47"/>
  <c r="F499" i="47" s="1"/>
  <c r="E500" i="47"/>
  <c r="F500" i="47" s="1"/>
  <c r="E501" i="47"/>
  <c r="F501" i="47" s="1"/>
  <c r="E502" i="47"/>
  <c r="F502" i="47" s="1"/>
  <c r="E503" i="47"/>
  <c r="F503" i="47" s="1"/>
  <c r="E504" i="47"/>
  <c r="F504" i="47" s="1"/>
  <c r="E505" i="47"/>
  <c r="F505" i="47" s="1"/>
  <c r="E506" i="47"/>
  <c r="F506" i="47" s="1"/>
  <c r="E507" i="47"/>
  <c r="F507" i="47" s="1"/>
  <c r="E508" i="47"/>
  <c r="F508" i="47" s="1"/>
  <c r="E509" i="47"/>
  <c r="F509" i="47" s="1"/>
  <c r="E510" i="47"/>
  <c r="F510" i="47" s="1"/>
  <c r="E511" i="47"/>
  <c r="F511" i="47" s="1"/>
  <c r="E512" i="47"/>
  <c r="F512" i="47" s="1"/>
  <c r="E513" i="47"/>
  <c r="F513" i="47" s="1"/>
  <c r="E514" i="47"/>
  <c r="F514" i="47" s="1"/>
  <c r="E515" i="47"/>
  <c r="F515" i="47" s="1"/>
  <c r="E516" i="47"/>
  <c r="F516" i="47" s="1"/>
  <c r="E517" i="47"/>
  <c r="F517" i="47" s="1"/>
  <c r="E518" i="47"/>
  <c r="F518" i="47" s="1"/>
  <c r="E519" i="47"/>
  <c r="F519" i="47" s="1"/>
  <c r="E520" i="47"/>
  <c r="F520" i="47" s="1"/>
  <c r="E521" i="47"/>
  <c r="F521" i="47" s="1"/>
  <c r="E522" i="47"/>
  <c r="F522" i="47" s="1"/>
  <c r="E523" i="47"/>
  <c r="F523" i="47" s="1"/>
  <c r="E524" i="47"/>
  <c r="F524" i="47" s="1"/>
  <c r="E525" i="47"/>
  <c r="F525" i="47" s="1"/>
  <c r="E526" i="47"/>
  <c r="F526" i="47" s="1"/>
  <c r="E527" i="47"/>
  <c r="F527" i="47" s="1"/>
  <c r="E528" i="47"/>
  <c r="F528" i="47" s="1"/>
  <c r="E529" i="47"/>
  <c r="F529" i="47" s="1"/>
  <c r="E530" i="47"/>
  <c r="F530" i="47" s="1"/>
  <c r="E531" i="47"/>
  <c r="F531" i="47" s="1"/>
  <c r="E532" i="47"/>
  <c r="F532" i="47" s="1"/>
  <c r="E533" i="47"/>
  <c r="F533" i="47" s="1"/>
  <c r="E534" i="47"/>
  <c r="F534" i="47" s="1"/>
  <c r="E535" i="47"/>
  <c r="F535" i="47" s="1"/>
  <c r="E536" i="47"/>
  <c r="F536" i="47" s="1"/>
  <c r="E537" i="47"/>
  <c r="F537" i="47" s="1"/>
  <c r="E538" i="47"/>
  <c r="F538" i="47" s="1"/>
  <c r="E539" i="47"/>
  <c r="F539" i="47" s="1"/>
  <c r="E540" i="47"/>
  <c r="F540" i="47" s="1"/>
  <c r="E541" i="47"/>
  <c r="F541" i="47" s="1"/>
  <c r="E542" i="47"/>
  <c r="F542" i="47" s="1"/>
  <c r="E543" i="47"/>
  <c r="F543" i="47" s="1"/>
  <c r="E544" i="47"/>
  <c r="F544" i="47" s="1"/>
  <c r="E545" i="47"/>
  <c r="F545" i="47" s="1"/>
  <c r="E546" i="47"/>
  <c r="F546" i="47" s="1"/>
  <c r="E547" i="47"/>
  <c r="F547" i="47" s="1"/>
  <c r="E548" i="47"/>
  <c r="F548" i="47" s="1"/>
  <c r="E549" i="47"/>
  <c r="F549" i="47" s="1"/>
  <c r="E550" i="47"/>
  <c r="F550" i="47" s="1"/>
  <c r="E551" i="47"/>
  <c r="F551" i="47" s="1"/>
  <c r="E552" i="47"/>
  <c r="F552" i="47" s="1"/>
  <c r="E553" i="47"/>
  <c r="F553" i="47" s="1"/>
  <c r="E554" i="47"/>
  <c r="F554" i="47" s="1"/>
  <c r="E555" i="47"/>
  <c r="F555" i="47" s="1"/>
  <c r="E556" i="47"/>
  <c r="F556" i="47" s="1"/>
  <c r="E557" i="47"/>
  <c r="F557" i="47" s="1"/>
  <c r="E558" i="47"/>
  <c r="F558" i="47" s="1"/>
  <c r="E559" i="47"/>
  <c r="F559" i="47" s="1"/>
  <c r="E560" i="47"/>
  <c r="F560" i="47" s="1"/>
  <c r="E561" i="47"/>
  <c r="F561" i="47" s="1"/>
  <c r="E562" i="47"/>
  <c r="F562" i="47" s="1"/>
  <c r="E563" i="47"/>
  <c r="F563" i="47" s="1"/>
  <c r="E564" i="47"/>
  <c r="F564" i="47" s="1"/>
  <c r="E565" i="47"/>
  <c r="F565" i="47" s="1"/>
  <c r="E566" i="47"/>
  <c r="F566" i="47" s="1"/>
  <c r="E567" i="47"/>
  <c r="F567" i="47" s="1"/>
  <c r="E568" i="47"/>
  <c r="F568" i="47" s="1"/>
  <c r="E569" i="47"/>
  <c r="F569" i="47" s="1"/>
  <c r="E570" i="47"/>
  <c r="F570" i="47" s="1"/>
  <c r="E571" i="47"/>
  <c r="F571" i="47" s="1"/>
  <c r="E572" i="47"/>
  <c r="F572" i="47" s="1"/>
  <c r="E573" i="47"/>
  <c r="F573" i="47" s="1"/>
  <c r="E574" i="47"/>
  <c r="F574" i="47" s="1"/>
  <c r="E575" i="47"/>
  <c r="F575" i="47" s="1"/>
  <c r="E576" i="47"/>
  <c r="F576" i="47" s="1"/>
  <c r="E577" i="47"/>
  <c r="F577" i="47" s="1"/>
  <c r="E578" i="47"/>
  <c r="F578" i="47" s="1"/>
  <c r="E579" i="47"/>
  <c r="F579" i="47" s="1"/>
  <c r="E580" i="47"/>
  <c r="F580" i="47" s="1"/>
  <c r="E581" i="47"/>
  <c r="F581" i="47" s="1"/>
  <c r="E582" i="47"/>
  <c r="F582" i="47" s="1"/>
  <c r="E583" i="47"/>
  <c r="F583" i="47" s="1"/>
  <c r="E584" i="47"/>
  <c r="F584" i="47" s="1"/>
  <c r="E585" i="47"/>
  <c r="F585" i="47" s="1"/>
  <c r="E586" i="47"/>
  <c r="F586" i="47" s="1"/>
  <c r="E587" i="47"/>
  <c r="F587" i="47" s="1"/>
  <c r="E588" i="47"/>
  <c r="F588" i="47" s="1"/>
  <c r="E589" i="47"/>
  <c r="F589" i="47" s="1"/>
  <c r="E590" i="47"/>
  <c r="F590" i="47" s="1"/>
  <c r="E591" i="47"/>
  <c r="F591" i="47" s="1"/>
  <c r="E592" i="47"/>
  <c r="F592" i="47" s="1"/>
  <c r="E593" i="47"/>
  <c r="F593" i="47" s="1"/>
  <c r="E594" i="47"/>
  <c r="F594" i="47" s="1"/>
  <c r="E595" i="47"/>
  <c r="F595" i="47" s="1"/>
  <c r="E596" i="47"/>
  <c r="F596" i="47" s="1"/>
  <c r="E597" i="47"/>
  <c r="F597" i="47" s="1"/>
  <c r="E598" i="47"/>
  <c r="F598" i="47" s="1"/>
  <c r="E599" i="47"/>
  <c r="F599" i="47" s="1"/>
  <c r="E600" i="47"/>
  <c r="F600" i="47" s="1"/>
  <c r="E601" i="47"/>
  <c r="F601" i="47" s="1"/>
  <c r="E602" i="47"/>
  <c r="F602" i="47" s="1"/>
  <c r="E603" i="47"/>
  <c r="F603" i="47" s="1"/>
  <c r="E604" i="47"/>
  <c r="F604" i="47" s="1"/>
  <c r="E605" i="47"/>
  <c r="F605" i="47" s="1"/>
  <c r="E606" i="47"/>
  <c r="F606" i="47" s="1"/>
  <c r="E607" i="47"/>
  <c r="F607" i="47" s="1"/>
  <c r="E608" i="47"/>
  <c r="F608" i="47" s="1"/>
  <c r="E609" i="47"/>
  <c r="F609" i="47" s="1"/>
  <c r="E610" i="47"/>
  <c r="F610" i="47" s="1"/>
  <c r="E611" i="47"/>
  <c r="F611" i="47" s="1"/>
  <c r="E612" i="47"/>
  <c r="F612" i="47" s="1"/>
  <c r="E613" i="47"/>
  <c r="F613" i="47" s="1"/>
  <c r="E614" i="47"/>
  <c r="F614" i="47" s="1"/>
  <c r="E615" i="47"/>
  <c r="F615" i="47" s="1"/>
  <c r="E616" i="47"/>
  <c r="F616" i="47" s="1"/>
  <c r="E617" i="47"/>
  <c r="F617" i="47" s="1"/>
  <c r="E618" i="47"/>
  <c r="F618" i="47" s="1"/>
  <c r="E619" i="47"/>
  <c r="F619" i="47" s="1"/>
  <c r="E620" i="47"/>
  <c r="F620" i="47" s="1"/>
  <c r="E621" i="47"/>
  <c r="F621" i="47" s="1"/>
  <c r="E622" i="47"/>
  <c r="F622" i="47" s="1"/>
  <c r="E623" i="47"/>
  <c r="F623" i="47" s="1"/>
  <c r="E624" i="47"/>
  <c r="F624" i="47" s="1"/>
  <c r="E625" i="47"/>
  <c r="F625" i="47" s="1"/>
  <c r="E626" i="47"/>
  <c r="F626" i="47" s="1"/>
  <c r="E627" i="47"/>
  <c r="F627" i="47" s="1"/>
  <c r="E628" i="47"/>
  <c r="F628" i="47" s="1"/>
  <c r="E629" i="47"/>
  <c r="F629" i="47" s="1"/>
  <c r="E630" i="47"/>
  <c r="F630" i="47" s="1"/>
  <c r="E631" i="47"/>
  <c r="F631" i="47" s="1"/>
  <c r="E632" i="47"/>
  <c r="F632" i="47" s="1"/>
  <c r="E633" i="47"/>
  <c r="F633" i="47" s="1"/>
  <c r="E634" i="47"/>
  <c r="F634" i="47" s="1"/>
  <c r="E635" i="47"/>
  <c r="F635" i="47" s="1"/>
  <c r="E636" i="47"/>
  <c r="F636" i="47" s="1"/>
  <c r="E637" i="47"/>
  <c r="F637" i="47" s="1"/>
  <c r="E638" i="47"/>
  <c r="F638" i="47" s="1"/>
  <c r="E639" i="47"/>
  <c r="F639" i="47" s="1"/>
  <c r="E640" i="47"/>
  <c r="F640" i="47" s="1"/>
  <c r="E641" i="47"/>
  <c r="F641" i="47" s="1"/>
  <c r="E642" i="47"/>
  <c r="F642" i="47" s="1"/>
  <c r="E643" i="47"/>
  <c r="F643" i="47" s="1"/>
  <c r="E644" i="47"/>
  <c r="F644" i="47" s="1"/>
  <c r="E645" i="47"/>
  <c r="F645" i="47" s="1"/>
  <c r="E646" i="47"/>
  <c r="F646" i="47" s="1"/>
  <c r="E647" i="47"/>
  <c r="F647" i="47" s="1"/>
  <c r="E648" i="47"/>
  <c r="F648" i="47" s="1"/>
  <c r="E649" i="47"/>
  <c r="F649" i="47" s="1"/>
  <c r="E650" i="47"/>
  <c r="F650" i="47" s="1"/>
  <c r="E651" i="47"/>
  <c r="F651" i="47" s="1"/>
  <c r="E652" i="47"/>
  <c r="F652" i="47" s="1"/>
  <c r="E653" i="47"/>
  <c r="F653" i="47" s="1"/>
  <c r="E654" i="47"/>
  <c r="F654" i="47" s="1"/>
  <c r="E655" i="47"/>
  <c r="F655" i="47" s="1"/>
  <c r="E656" i="47"/>
  <c r="F656" i="47" s="1"/>
  <c r="E657" i="47"/>
  <c r="F657" i="47" s="1"/>
  <c r="E658" i="47"/>
  <c r="F658" i="47" s="1"/>
  <c r="E659" i="47"/>
  <c r="F659" i="47" s="1"/>
  <c r="E660" i="47"/>
  <c r="F660" i="47" s="1"/>
  <c r="E661" i="47"/>
  <c r="F661" i="47" s="1"/>
  <c r="E662" i="47"/>
  <c r="F662" i="47" s="1"/>
  <c r="E663" i="47"/>
  <c r="F663" i="47" s="1"/>
  <c r="E664" i="47"/>
  <c r="F664" i="47" s="1"/>
  <c r="E665" i="47"/>
  <c r="F665" i="47" s="1"/>
  <c r="E666" i="47"/>
  <c r="F666" i="47" s="1"/>
  <c r="E667" i="47"/>
  <c r="F667" i="47" s="1"/>
  <c r="E668" i="47"/>
  <c r="F668" i="47" s="1"/>
  <c r="E669" i="47"/>
  <c r="F669" i="47" s="1"/>
  <c r="E670" i="47"/>
  <c r="F670" i="47" s="1"/>
  <c r="E671" i="47"/>
  <c r="F671" i="47" s="1"/>
  <c r="E672" i="47"/>
  <c r="F672" i="47" s="1"/>
  <c r="E673" i="47"/>
  <c r="F673" i="47" s="1"/>
  <c r="E674" i="47"/>
  <c r="F674" i="47" s="1"/>
  <c r="E675" i="47"/>
  <c r="F675" i="47" s="1"/>
  <c r="E676" i="47"/>
  <c r="F676" i="47" s="1"/>
  <c r="E677" i="47"/>
  <c r="F677" i="47" s="1"/>
  <c r="E678" i="47"/>
  <c r="F678" i="47" s="1"/>
  <c r="E679" i="47"/>
  <c r="F679" i="47" s="1"/>
  <c r="E680" i="47"/>
  <c r="F680" i="47" s="1"/>
  <c r="E681" i="47"/>
  <c r="F681" i="47" s="1"/>
  <c r="E682" i="47"/>
  <c r="F682" i="47" s="1"/>
  <c r="E683" i="47"/>
  <c r="F683" i="47" s="1"/>
  <c r="E684" i="47"/>
  <c r="F684" i="47" s="1"/>
  <c r="E685" i="47"/>
  <c r="F685" i="47" s="1"/>
  <c r="E686" i="47"/>
  <c r="F686" i="47" s="1"/>
  <c r="E687" i="47"/>
  <c r="F687" i="47" s="1"/>
  <c r="E688" i="47"/>
  <c r="F688" i="47" s="1"/>
  <c r="E689" i="47"/>
  <c r="F689" i="47" s="1"/>
  <c r="E690" i="47"/>
  <c r="F690" i="47" s="1"/>
  <c r="E691" i="47"/>
  <c r="F691" i="47" s="1"/>
  <c r="E692" i="47"/>
  <c r="F692" i="47" s="1"/>
  <c r="E693" i="47"/>
  <c r="F693" i="47" s="1"/>
  <c r="E694" i="47"/>
  <c r="F694" i="47" s="1"/>
  <c r="E695" i="47"/>
  <c r="F695" i="47" s="1"/>
  <c r="E696" i="47"/>
  <c r="F696" i="47" s="1"/>
  <c r="E697" i="47"/>
  <c r="F697" i="47" s="1"/>
  <c r="E698" i="47"/>
  <c r="F698" i="47" s="1"/>
  <c r="E699" i="47"/>
  <c r="F699" i="47" s="1"/>
  <c r="E700" i="47"/>
  <c r="F700" i="47" s="1"/>
  <c r="E701" i="47"/>
  <c r="F701" i="47" s="1"/>
  <c r="E702" i="47"/>
  <c r="F702" i="47" s="1"/>
  <c r="E703" i="47"/>
  <c r="F703" i="47" s="1"/>
  <c r="E704" i="47"/>
  <c r="F704" i="47" s="1"/>
  <c r="E705" i="47"/>
  <c r="F705" i="47" s="1"/>
  <c r="E706" i="47"/>
  <c r="F706" i="47" s="1"/>
  <c r="E707" i="47"/>
  <c r="F707" i="47" s="1"/>
  <c r="E708" i="47"/>
  <c r="F708" i="47" s="1"/>
  <c r="E709" i="47"/>
  <c r="F709" i="47" s="1"/>
  <c r="E710" i="47"/>
  <c r="F710" i="47" s="1"/>
  <c r="E711" i="47"/>
  <c r="F711" i="47" s="1"/>
  <c r="E712" i="47"/>
  <c r="F712" i="47" s="1"/>
  <c r="E713" i="47"/>
  <c r="F713" i="47" s="1"/>
  <c r="E714" i="47"/>
  <c r="F714" i="47" s="1"/>
  <c r="E715" i="47"/>
  <c r="F715" i="47" s="1"/>
  <c r="E716" i="47"/>
  <c r="F716" i="47" s="1"/>
  <c r="E717" i="47"/>
  <c r="F717" i="47" s="1"/>
  <c r="E718" i="47"/>
  <c r="F718" i="47" s="1"/>
  <c r="E719" i="47"/>
  <c r="F719" i="47" s="1"/>
  <c r="E720" i="47"/>
  <c r="F720" i="47" s="1"/>
  <c r="E721" i="47"/>
  <c r="F721" i="47" s="1"/>
  <c r="E722" i="47"/>
  <c r="F722" i="47" s="1"/>
  <c r="E723" i="47"/>
  <c r="F723" i="47" s="1"/>
  <c r="E724" i="47"/>
  <c r="F724" i="47" s="1"/>
  <c r="E725" i="47"/>
  <c r="F725" i="47" s="1"/>
  <c r="E726" i="47"/>
  <c r="F726" i="47" s="1"/>
  <c r="E727" i="47"/>
  <c r="F727" i="47" s="1"/>
  <c r="E728" i="47"/>
  <c r="F728" i="47" s="1"/>
  <c r="E729" i="47"/>
  <c r="F729" i="47" s="1"/>
  <c r="E730" i="47"/>
  <c r="F730" i="47" s="1"/>
  <c r="E731" i="47"/>
  <c r="F731" i="47" s="1"/>
  <c r="E732" i="47"/>
  <c r="F732" i="47" s="1"/>
  <c r="E733" i="47"/>
  <c r="F733" i="47" s="1"/>
  <c r="E734" i="47"/>
  <c r="F734" i="47" s="1"/>
  <c r="E735" i="47"/>
  <c r="F735" i="47" s="1"/>
  <c r="E736" i="47"/>
  <c r="F736" i="47" s="1"/>
  <c r="E737" i="47"/>
  <c r="F737" i="47" s="1"/>
  <c r="E738" i="47"/>
  <c r="F738" i="47" s="1"/>
  <c r="E739" i="47"/>
  <c r="F739" i="47" s="1"/>
  <c r="E740" i="47"/>
  <c r="F740" i="47" s="1"/>
  <c r="E741" i="47"/>
  <c r="F741" i="47" s="1"/>
  <c r="E742" i="47"/>
  <c r="F742" i="47" s="1"/>
  <c r="E743" i="47"/>
  <c r="F743" i="47" s="1"/>
  <c r="E744" i="47"/>
  <c r="F744" i="47" s="1"/>
  <c r="E745" i="47"/>
  <c r="F745" i="47" s="1"/>
  <c r="E746" i="47"/>
  <c r="F746" i="47" s="1"/>
  <c r="E747" i="47"/>
  <c r="F747" i="47" s="1"/>
  <c r="E748" i="47"/>
  <c r="F748" i="47" s="1"/>
  <c r="E749" i="47"/>
  <c r="F749" i="47" s="1"/>
  <c r="E750" i="47"/>
  <c r="F750" i="47" s="1"/>
  <c r="E751" i="47"/>
  <c r="F751" i="47" s="1"/>
  <c r="E752" i="47"/>
  <c r="F752" i="47" s="1"/>
  <c r="E753" i="47"/>
  <c r="F753" i="47" s="1"/>
  <c r="E754" i="47"/>
  <c r="F754" i="47" s="1"/>
  <c r="E755" i="47"/>
  <c r="F755" i="47" s="1"/>
  <c r="E756" i="47"/>
  <c r="F756" i="47" s="1"/>
  <c r="E757" i="47"/>
  <c r="F757" i="47" s="1"/>
  <c r="E758" i="47"/>
  <c r="F758" i="47" s="1"/>
  <c r="E759" i="47"/>
  <c r="F759" i="47" s="1"/>
  <c r="E760" i="47"/>
  <c r="F760" i="47" s="1"/>
  <c r="E761" i="47"/>
  <c r="F761" i="47" s="1"/>
  <c r="E762" i="47"/>
  <c r="F762" i="47" s="1"/>
  <c r="E763" i="47"/>
  <c r="F763" i="47" s="1"/>
  <c r="E764" i="47"/>
  <c r="F764" i="47" s="1"/>
  <c r="E765" i="47"/>
  <c r="F765" i="47" s="1"/>
  <c r="E766" i="47"/>
  <c r="F766" i="47" s="1"/>
  <c r="E767" i="47"/>
  <c r="F767" i="47" s="1"/>
  <c r="E768" i="47"/>
  <c r="F768" i="47" s="1"/>
  <c r="E769" i="47"/>
  <c r="F769" i="47" s="1"/>
  <c r="E770" i="47"/>
  <c r="F770" i="47" s="1"/>
  <c r="E771" i="47"/>
  <c r="F771" i="47" s="1"/>
  <c r="E772" i="47"/>
  <c r="F772" i="47" s="1"/>
  <c r="E773" i="47"/>
  <c r="F773" i="47" s="1"/>
  <c r="E774" i="47"/>
  <c r="F774" i="47" s="1"/>
  <c r="E775" i="47"/>
  <c r="F775" i="47" s="1"/>
  <c r="E776" i="47"/>
  <c r="F776" i="47" s="1"/>
  <c r="E777" i="47"/>
  <c r="F777" i="47" s="1"/>
  <c r="E778" i="47"/>
  <c r="F778" i="47" s="1"/>
  <c r="E779" i="47"/>
  <c r="F779" i="47" s="1"/>
  <c r="E780" i="47"/>
  <c r="F780" i="47" s="1"/>
  <c r="E781" i="47"/>
  <c r="F781" i="47" s="1"/>
  <c r="E782" i="47"/>
  <c r="F782" i="47" s="1"/>
  <c r="E783" i="47"/>
  <c r="F783" i="47" s="1"/>
  <c r="E784" i="47"/>
  <c r="F784" i="47" s="1"/>
  <c r="E785" i="47"/>
  <c r="F785" i="47" s="1"/>
  <c r="E786" i="47"/>
  <c r="F786" i="47" s="1"/>
  <c r="E787" i="47"/>
  <c r="F787" i="47" s="1"/>
  <c r="E788" i="47"/>
  <c r="F788" i="47" s="1"/>
  <c r="E789" i="47"/>
  <c r="F789" i="47" s="1"/>
  <c r="E790" i="47"/>
  <c r="F790" i="47" s="1"/>
  <c r="E791" i="47"/>
  <c r="F791" i="47" s="1"/>
  <c r="E792" i="47"/>
  <c r="F792" i="47" s="1"/>
  <c r="E793" i="47"/>
  <c r="F793" i="47" s="1"/>
  <c r="E794" i="47"/>
  <c r="F794" i="47" s="1"/>
  <c r="E795" i="47"/>
  <c r="F795" i="47" s="1"/>
  <c r="E796" i="47"/>
  <c r="F796" i="47" s="1"/>
  <c r="E797" i="47"/>
  <c r="F797" i="47" s="1"/>
  <c r="E798" i="47"/>
  <c r="F798" i="47" s="1"/>
  <c r="E799" i="47"/>
  <c r="F799" i="47" s="1"/>
  <c r="E800" i="47"/>
  <c r="F800" i="47" s="1"/>
  <c r="E801" i="47"/>
  <c r="F801" i="47" s="1"/>
  <c r="E802" i="47"/>
  <c r="F802" i="47" s="1"/>
  <c r="E803" i="47"/>
  <c r="F803" i="47" s="1"/>
  <c r="E804" i="47"/>
  <c r="F804" i="47" s="1"/>
  <c r="E805" i="47"/>
  <c r="F805" i="47" s="1"/>
  <c r="E806" i="47"/>
  <c r="F806" i="47" s="1"/>
  <c r="E807" i="47"/>
  <c r="F807" i="47" s="1"/>
  <c r="E808" i="47"/>
  <c r="F808" i="47" s="1"/>
  <c r="E809" i="47"/>
  <c r="F809" i="47" s="1"/>
  <c r="E810" i="47"/>
  <c r="F810" i="47" s="1"/>
  <c r="E811" i="47"/>
  <c r="F811" i="47" s="1"/>
  <c r="E812" i="47"/>
  <c r="F812" i="47" s="1"/>
  <c r="E813" i="47"/>
  <c r="F813" i="47" s="1"/>
  <c r="E814" i="47"/>
  <c r="F814" i="47" s="1"/>
  <c r="E815" i="47"/>
  <c r="F815" i="47" s="1"/>
  <c r="E816" i="47"/>
  <c r="F816" i="47" s="1"/>
  <c r="E817" i="47"/>
  <c r="F817" i="47" s="1"/>
  <c r="E818" i="47"/>
  <c r="F818" i="47" s="1"/>
  <c r="E819" i="47"/>
  <c r="F819" i="47" s="1"/>
  <c r="E820" i="47"/>
  <c r="F820" i="47" s="1"/>
  <c r="E821" i="47"/>
  <c r="F821" i="47" s="1"/>
  <c r="E822" i="47"/>
  <c r="F822" i="47" s="1"/>
  <c r="E823" i="47"/>
  <c r="F823" i="47" s="1"/>
  <c r="E824" i="47"/>
  <c r="F824" i="47" s="1"/>
  <c r="E825" i="47"/>
  <c r="F825" i="47" s="1"/>
  <c r="E826" i="47"/>
  <c r="F826" i="47" s="1"/>
  <c r="E827" i="47"/>
  <c r="F827" i="47" s="1"/>
  <c r="E828" i="47"/>
  <c r="F828" i="47" s="1"/>
  <c r="E829" i="47"/>
  <c r="F829" i="47" s="1"/>
  <c r="E830" i="47"/>
  <c r="F830" i="47" s="1"/>
  <c r="E831" i="47"/>
  <c r="F831" i="47" s="1"/>
  <c r="E832" i="47"/>
  <c r="F832" i="47" s="1"/>
  <c r="E833" i="47"/>
  <c r="F833" i="47" s="1"/>
  <c r="E834" i="47"/>
  <c r="F834" i="47" s="1"/>
  <c r="E835" i="47"/>
  <c r="F835" i="47" s="1"/>
  <c r="E836" i="47"/>
  <c r="F836" i="47" s="1"/>
  <c r="E837" i="47"/>
  <c r="F837" i="47" s="1"/>
  <c r="E838" i="47"/>
  <c r="F838" i="47" s="1"/>
  <c r="E839" i="47"/>
  <c r="F839" i="47" s="1"/>
  <c r="E840" i="47"/>
  <c r="F840" i="47" s="1"/>
  <c r="E841" i="47"/>
  <c r="F841" i="47" s="1"/>
  <c r="E842" i="47"/>
  <c r="F842" i="47" s="1"/>
  <c r="E843" i="47"/>
  <c r="F843" i="47" s="1"/>
  <c r="E844" i="47"/>
  <c r="F844" i="47" s="1"/>
  <c r="E845" i="47"/>
  <c r="F845" i="47" s="1"/>
  <c r="E846" i="47"/>
  <c r="F846" i="47" s="1"/>
  <c r="E847" i="47"/>
  <c r="F847" i="47" s="1"/>
  <c r="E848" i="47"/>
  <c r="F848" i="47" s="1"/>
  <c r="E849" i="47"/>
  <c r="F849" i="47" s="1"/>
  <c r="E850" i="47"/>
  <c r="F850" i="47" s="1"/>
  <c r="E851" i="47"/>
  <c r="F851" i="47" s="1"/>
  <c r="E852" i="47"/>
  <c r="F852" i="47" s="1"/>
  <c r="E853" i="47"/>
  <c r="F853" i="47" s="1"/>
  <c r="E854" i="47"/>
  <c r="F854" i="47" s="1"/>
  <c r="E855" i="47"/>
  <c r="F855" i="47" s="1"/>
  <c r="E856" i="47"/>
  <c r="F856" i="47" s="1"/>
  <c r="E857" i="47"/>
  <c r="F857" i="47" s="1"/>
  <c r="E858" i="47"/>
  <c r="F858" i="47" s="1"/>
  <c r="E859" i="47"/>
  <c r="F859" i="47" s="1"/>
  <c r="E860" i="47"/>
  <c r="F860" i="47" s="1"/>
  <c r="E861" i="47"/>
  <c r="F861" i="47" s="1"/>
  <c r="E862" i="47"/>
  <c r="F862" i="47" s="1"/>
  <c r="E863" i="47"/>
  <c r="F863" i="47" s="1"/>
  <c r="E864" i="47"/>
  <c r="F864" i="47" s="1"/>
  <c r="E865" i="47"/>
  <c r="F865" i="47" s="1"/>
  <c r="E866" i="47"/>
  <c r="F866" i="47" s="1"/>
  <c r="E867" i="47"/>
  <c r="F867" i="47" s="1"/>
  <c r="E868" i="47"/>
  <c r="F868" i="47" s="1"/>
  <c r="E869" i="47"/>
  <c r="F869" i="47" s="1"/>
  <c r="E870" i="47"/>
  <c r="F870" i="47" s="1"/>
  <c r="E871" i="47"/>
  <c r="F871" i="47" s="1"/>
  <c r="E872" i="47"/>
  <c r="F872" i="47" s="1"/>
  <c r="E873" i="47"/>
  <c r="F873" i="47" s="1"/>
  <c r="E874" i="47"/>
  <c r="F874" i="47" s="1"/>
  <c r="E875" i="47"/>
  <c r="F875" i="47" s="1"/>
  <c r="E876" i="47"/>
  <c r="F876" i="47" s="1"/>
  <c r="E877" i="47"/>
  <c r="F877" i="47" s="1"/>
  <c r="E878" i="47"/>
  <c r="F878" i="47" s="1"/>
  <c r="E879" i="47"/>
  <c r="F879" i="47" s="1"/>
  <c r="E880" i="47"/>
  <c r="F880" i="47" s="1"/>
  <c r="E881" i="47"/>
  <c r="F881" i="47" s="1"/>
  <c r="E882" i="47"/>
  <c r="F882" i="47" s="1"/>
  <c r="E883" i="47"/>
  <c r="F883" i="47" s="1"/>
  <c r="E884" i="47"/>
  <c r="F884" i="47" s="1"/>
  <c r="E885" i="47"/>
  <c r="F885" i="47" s="1"/>
  <c r="E886" i="47"/>
  <c r="F886" i="47" s="1"/>
  <c r="E887" i="47"/>
  <c r="F887" i="47" s="1"/>
  <c r="E888" i="47"/>
  <c r="F888" i="47" s="1"/>
  <c r="E889" i="47"/>
  <c r="F889" i="47" s="1"/>
  <c r="E890" i="47"/>
  <c r="F890" i="47" s="1"/>
  <c r="E891" i="47"/>
  <c r="F891" i="47" s="1"/>
  <c r="E892" i="47"/>
  <c r="F892" i="47" s="1"/>
  <c r="E893" i="47"/>
  <c r="F893" i="47" s="1"/>
  <c r="E894" i="47"/>
  <c r="F894" i="47" s="1"/>
  <c r="E895" i="47"/>
  <c r="F895" i="47" s="1"/>
  <c r="E896" i="47"/>
  <c r="F896" i="47" s="1"/>
  <c r="E897" i="47"/>
  <c r="F897" i="47" s="1"/>
  <c r="E898" i="47"/>
  <c r="F898" i="47" s="1"/>
  <c r="E899" i="47"/>
  <c r="F899" i="47" s="1"/>
  <c r="E900" i="47"/>
  <c r="F900" i="47" s="1"/>
  <c r="E901" i="47"/>
  <c r="F901" i="47" s="1"/>
  <c r="E902" i="47"/>
  <c r="F902" i="47" s="1"/>
  <c r="E903" i="47"/>
  <c r="F903" i="47" s="1"/>
  <c r="E904" i="47"/>
  <c r="F904" i="47" s="1"/>
  <c r="E905" i="47"/>
  <c r="F905" i="47" s="1"/>
  <c r="E906" i="47"/>
  <c r="F906" i="47" s="1"/>
  <c r="E907" i="47"/>
  <c r="F907" i="47" s="1"/>
  <c r="E908" i="47"/>
  <c r="F908" i="47" s="1"/>
  <c r="E909" i="47"/>
  <c r="F909" i="47" s="1"/>
  <c r="E910" i="47"/>
  <c r="F910" i="47" s="1"/>
  <c r="E911" i="47"/>
  <c r="F911" i="47" s="1"/>
  <c r="E912" i="47"/>
  <c r="F912" i="47" s="1"/>
  <c r="E913" i="47"/>
  <c r="F913" i="47" s="1"/>
  <c r="E914" i="47"/>
  <c r="F914" i="47" s="1"/>
  <c r="E915" i="47"/>
  <c r="F915" i="47" s="1"/>
  <c r="E916" i="47"/>
  <c r="F916" i="47" s="1"/>
  <c r="E917" i="47"/>
  <c r="F917" i="47" s="1"/>
  <c r="E918" i="47"/>
  <c r="F918" i="47" s="1"/>
  <c r="E919" i="47"/>
  <c r="F919" i="47" s="1"/>
  <c r="E920" i="47"/>
  <c r="F920" i="47" s="1"/>
  <c r="E921" i="47"/>
  <c r="F921" i="47" s="1"/>
  <c r="E922" i="47"/>
  <c r="F922" i="47" s="1"/>
  <c r="E923" i="47"/>
  <c r="F923" i="47" s="1"/>
  <c r="E924" i="47"/>
  <c r="F924" i="47" s="1"/>
  <c r="E925" i="47"/>
  <c r="F925" i="47" s="1"/>
  <c r="E926" i="47"/>
  <c r="F926" i="47" s="1"/>
  <c r="E927" i="47"/>
  <c r="F927" i="47" s="1"/>
  <c r="E928" i="47"/>
  <c r="F928" i="47" s="1"/>
  <c r="E929" i="47"/>
  <c r="F929" i="47" s="1"/>
  <c r="E930" i="47"/>
  <c r="F930" i="47" s="1"/>
  <c r="E931" i="47"/>
  <c r="F931" i="47" s="1"/>
  <c r="E932" i="47"/>
  <c r="F932" i="47" s="1"/>
  <c r="E933" i="47"/>
  <c r="F933" i="47" s="1"/>
  <c r="E934" i="47"/>
  <c r="F934" i="47" s="1"/>
  <c r="E935" i="47"/>
  <c r="F935" i="47" s="1"/>
  <c r="E936" i="47"/>
  <c r="F936" i="47" s="1"/>
  <c r="E937" i="47"/>
  <c r="F937" i="47" s="1"/>
  <c r="E938" i="47"/>
  <c r="F938" i="47" s="1"/>
  <c r="E939" i="47"/>
  <c r="F939" i="47" s="1"/>
  <c r="E940" i="47"/>
  <c r="F940" i="47" s="1"/>
  <c r="E941" i="47"/>
  <c r="F941" i="47" s="1"/>
  <c r="E942" i="47"/>
  <c r="F942" i="47" s="1"/>
  <c r="E943" i="47"/>
  <c r="F943" i="47" s="1"/>
  <c r="E944" i="47"/>
  <c r="F944" i="47" s="1"/>
  <c r="E945" i="47"/>
  <c r="F945" i="47" s="1"/>
  <c r="E946" i="47"/>
  <c r="F946" i="47" s="1"/>
  <c r="E947" i="47"/>
  <c r="F947" i="47" s="1"/>
  <c r="E948" i="47"/>
  <c r="F948" i="47" s="1"/>
  <c r="E949" i="47"/>
  <c r="F949" i="47" s="1"/>
  <c r="E950" i="47"/>
  <c r="F950" i="47" s="1"/>
  <c r="E951" i="47"/>
  <c r="F951" i="47" s="1"/>
  <c r="E952" i="47"/>
  <c r="F952" i="47" s="1"/>
  <c r="E953" i="47"/>
  <c r="F953" i="47" s="1"/>
  <c r="E954" i="47"/>
  <c r="F954" i="47" s="1"/>
  <c r="E955" i="47"/>
  <c r="F955" i="47" s="1"/>
  <c r="E956" i="47"/>
  <c r="F956" i="47" s="1"/>
  <c r="E957" i="47"/>
  <c r="F957" i="47" s="1"/>
  <c r="E958" i="47"/>
  <c r="F958" i="47" s="1"/>
  <c r="E959" i="47"/>
  <c r="F959" i="47" s="1"/>
  <c r="E960" i="47"/>
  <c r="F960" i="47" s="1"/>
  <c r="E961" i="47"/>
  <c r="F961" i="47" s="1"/>
  <c r="E962" i="47"/>
  <c r="F962" i="47" s="1"/>
  <c r="E963" i="47"/>
  <c r="F963" i="47" s="1"/>
  <c r="E964" i="47"/>
  <c r="F964" i="47" s="1"/>
  <c r="E965" i="47"/>
  <c r="F965" i="47" s="1"/>
  <c r="E966" i="47"/>
  <c r="F966" i="47" s="1"/>
  <c r="E967" i="47"/>
  <c r="F967" i="47" s="1"/>
  <c r="E968" i="47"/>
  <c r="F968" i="47" s="1"/>
  <c r="E969" i="47"/>
  <c r="F969" i="47" s="1"/>
  <c r="E970" i="47"/>
  <c r="F970" i="47" s="1"/>
  <c r="E971" i="47"/>
  <c r="F971" i="47" s="1"/>
  <c r="E972" i="47"/>
  <c r="F972" i="47" s="1"/>
  <c r="E973" i="47"/>
  <c r="F973" i="47" s="1"/>
  <c r="E974" i="47"/>
  <c r="F974" i="47" s="1"/>
  <c r="E975" i="47"/>
  <c r="F975" i="47" s="1"/>
  <c r="E976" i="47"/>
  <c r="F976" i="47" s="1"/>
  <c r="E977" i="47"/>
  <c r="F977" i="47" s="1"/>
  <c r="E978" i="47"/>
  <c r="F978" i="47" s="1"/>
  <c r="E979" i="47"/>
  <c r="F979" i="47" s="1"/>
  <c r="E980" i="47"/>
  <c r="F980" i="47" s="1"/>
  <c r="E981" i="47"/>
  <c r="F981" i="47" s="1"/>
  <c r="E982" i="47"/>
  <c r="F982" i="47" s="1"/>
  <c r="E983" i="47"/>
  <c r="F983" i="47" s="1"/>
  <c r="E984" i="47"/>
  <c r="F984" i="47" s="1"/>
  <c r="E985" i="47"/>
  <c r="F985" i="47" s="1"/>
  <c r="E986" i="47"/>
  <c r="F986" i="47" s="1"/>
  <c r="E987" i="47"/>
  <c r="F987" i="47" s="1"/>
  <c r="E988" i="47"/>
  <c r="F988" i="47" s="1"/>
  <c r="E989" i="47"/>
  <c r="F989" i="47" s="1"/>
  <c r="E990" i="47"/>
  <c r="F990" i="47" s="1"/>
  <c r="E991" i="47"/>
  <c r="F991" i="47" s="1"/>
  <c r="E992" i="47"/>
  <c r="F992" i="47" s="1"/>
  <c r="E993" i="47"/>
  <c r="F993" i="47" s="1"/>
  <c r="E994" i="47"/>
  <c r="F994" i="47" s="1"/>
  <c r="E995" i="47"/>
  <c r="F995" i="47" s="1"/>
  <c r="E996" i="47"/>
  <c r="F996" i="47" s="1"/>
  <c r="E997" i="47"/>
  <c r="F997" i="47" s="1"/>
  <c r="E998" i="47"/>
  <c r="F998" i="47" s="1"/>
  <c r="E999" i="47"/>
  <c r="F999" i="47" s="1"/>
  <c r="E1000" i="47"/>
  <c r="F1000" i="47" s="1"/>
  <c r="E1001" i="47"/>
  <c r="F1001" i="47" s="1"/>
  <c r="E1002" i="47"/>
  <c r="F1002" i="47" s="1"/>
  <c r="E1003" i="47"/>
  <c r="F1003" i="47" s="1"/>
  <c r="E1004" i="47"/>
  <c r="F1004" i="47" s="1"/>
  <c r="E1005" i="47"/>
  <c r="F1005" i="47" s="1"/>
  <c r="E1006" i="47"/>
  <c r="F1006" i="47" s="1"/>
  <c r="E1007" i="47"/>
  <c r="F1007" i="47" s="1"/>
  <c r="E1008" i="47"/>
  <c r="F1008" i="47" s="1"/>
  <c r="E1009" i="47"/>
  <c r="F1009" i="47" s="1"/>
  <c r="E1010" i="47"/>
  <c r="F1010" i="47" s="1"/>
  <c r="E1011" i="47"/>
  <c r="F1011" i="47" s="1"/>
  <c r="E1012" i="47"/>
  <c r="F1012" i="47" s="1"/>
  <c r="E1013" i="47"/>
  <c r="F1013" i="47" s="1"/>
  <c r="E1014" i="47"/>
  <c r="F1014" i="47" s="1"/>
  <c r="E1015" i="47"/>
  <c r="F1015" i="47" s="1"/>
  <c r="E1016" i="47"/>
  <c r="F1016" i="47" s="1"/>
  <c r="E1017" i="47"/>
  <c r="F1017" i="47" s="1"/>
  <c r="E1018" i="47"/>
  <c r="F1018" i="47" s="1"/>
  <c r="E1019" i="47"/>
  <c r="F1019" i="47" s="1"/>
  <c r="E1020" i="47"/>
  <c r="F1020" i="47" s="1"/>
  <c r="E1021" i="47"/>
  <c r="F1021" i="47" s="1"/>
  <c r="E1022" i="47"/>
  <c r="F1022" i="47" s="1"/>
  <c r="E1023" i="47"/>
  <c r="F1023" i="47" s="1"/>
  <c r="E1024" i="47"/>
  <c r="F1024" i="47" s="1"/>
  <c r="E1025" i="47"/>
  <c r="F1025" i="47" s="1"/>
  <c r="E1026" i="47"/>
  <c r="F1026" i="47" s="1"/>
  <c r="E1027" i="47"/>
  <c r="F1027" i="47" s="1"/>
  <c r="E1028" i="47"/>
  <c r="F1028" i="47" s="1"/>
  <c r="E1029" i="47"/>
  <c r="F1029" i="47" s="1"/>
  <c r="E1030" i="47"/>
  <c r="F1030" i="47" s="1"/>
  <c r="E1031" i="47"/>
  <c r="F1031" i="47" s="1"/>
  <c r="E1032" i="47"/>
  <c r="F1032" i="47" s="1"/>
  <c r="E1033" i="47"/>
  <c r="F1033" i="47" s="1"/>
  <c r="E1034" i="47"/>
  <c r="F1034" i="47" s="1"/>
  <c r="E1035" i="47"/>
  <c r="F1035" i="47" s="1"/>
  <c r="E1036" i="47"/>
  <c r="F1036" i="47" s="1"/>
  <c r="E1037" i="47"/>
  <c r="F1037" i="47" s="1"/>
  <c r="E1038" i="47"/>
  <c r="F1038" i="47" s="1"/>
  <c r="E1039" i="47"/>
  <c r="F1039" i="47" s="1"/>
  <c r="E1040" i="47"/>
  <c r="F1040" i="47" s="1"/>
  <c r="E1041" i="47"/>
  <c r="F1041" i="47" s="1"/>
  <c r="E1042" i="47"/>
  <c r="F1042" i="47" s="1"/>
  <c r="E1043" i="47"/>
  <c r="F1043" i="47" s="1"/>
  <c r="E1044" i="47"/>
  <c r="F1044" i="47" s="1"/>
  <c r="E1045" i="47"/>
  <c r="F1045" i="47" s="1"/>
  <c r="E1046" i="47"/>
  <c r="F1046" i="47" s="1"/>
  <c r="E1047" i="47"/>
  <c r="F1047" i="47" s="1"/>
  <c r="E1048" i="47"/>
  <c r="F1048" i="47" s="1"/>
  <c r="E1049" i="47"/>
  <c r="F1049" i="47" s="1"/>
  <c r="E1050" i="47"/>
  <c r="F1050" i="47" s="1"/>
  <c r="E1051" i="47"/>
  <c r="F1051" i="47" s="1"/>
  <c r="E1052" i="47"/>
  <c r="F1052" i="47" s="1"/>
  <c r="E1053" i="47"/>
  <c r="F1053" i="47" s="1"/>
  <c r="E1054" i="47"/>
  <c r="F1054" i="47" s="1"/>
  <c r="E1055" i="47"/>
  <c r="F1055" i="47" s="1"/>
  <c r="E1056" i="47"/>
  <c r="F1056" i="47" s="1"/>
  <c r="E1057" i="47"/>
  <c r="F1057" i="47" s="1"/>
  <c r="E1058" i="47"/>
  <c r="F1058" i="47" s="1"/>
  <c r="E1059" i="47"/>
  <c r="F1059" i="47" s="1"/>
  <c r="E1060" i="47"/>
  <c r="F1060" i="47" s="1"/>
  <c r="E1061" i="47"/>
  <c r="F1061" i="47" s="1"/>
  <c r="E1062" i="47"/>
  <c r="F1062" i="47" s="1"/>
  <c r="E1063" i="47"/>
  <c r="F1063" i="47" s="1"/>
  <c r="E1064" i="47"/>
  <c r="F1064" i="47" s="1"/>
  <c r="E1065" i="47"/>
  <c r="F1065" i="47" s="1"/>
  <c r="E1066" i="47"/>
  <c r="F1066" i="47" s="1"/>
  <c r="E1067" i="47"/>
  <c r="F1067" i="47" s="1"/>
  <c r="E1068" i="47"/>
  <c r="F1068" i="47" s="1"/>
  <c r="E1069" i="47"/>
  <c r="F1069" i="47" s="1"/>
  <c r="E1070" i="47"/>
  <c r="F1070" i="47" s="1"/>
  <c r="E1071" i="47"/>
  <c r="F1071" i="47" s="1"/>
  <c r="E1072" i="47"/>
  <c r="F1072" i="47" s="1"/>
  <c r="E1073" i="47"/>
  <c r="F1073" i="47" s="1"/>
  <c r="E1074" i="47"/>
  <c r="F1074" i="47" s="1"/>
  <c r="E1075" i="47"/>
  <c r="F1075" i="47" s="1"/>
  <c r="E1076" i="47"/>
  <c r="F1076" i="47" s="1"/>
  <c r="E1077" i="47"/>
  <c r="F1077" i="47" s="1"/>
  <c r="E1078" i="47"/>
  <c r="F1078" i="47" s="1"/>
  <c r="E1079" i="47"/>
  <c r="F1079" i="47" s="1"/>
  <c r="E1080" i="47"/>
  <c r="F1080" i="47" s="1"/>
  <c r="E1081" i="47"/>
  <c r="F1081" i="47" s="1"/>
  <c r="E1082" i="47"/>
  <c r="F1082" i="47" s="1"/>
  <c r="E1083" i="47"/>
  <c r="F1083" i="47" s="1"/>
  <c r="E1084" i="47"/>
  <c r="F1084" i="47" s="1"/>
  <c r="E1085" i="47"/>
  <c r="F1085" i="47" s="1"/>
  <c r="E1086" i="47"/>
  <c r="F1086" i="47" s="1"/>
  <c r="E1087" i="47"/>
  <c r="F1087" i="47" s="1"/>
  <c r="E1088" i="47"/>
  <c r="F1088" i="47" s="1"/>
  <c r="E1089" i="47"/>
  <c r="F1089" i="47" s="1"/>
  <c r="E1090" i="47"/>
  <c r="F1090" i="47" s="1"/>
  <c r="E1091" i="47"/>
  <c r="F1091" i="47" s="1"/>
  <c r="E1092" i="47"/>
  <c r="F1092" i="47" s="1"/>
  <c r="E1093" i="47"/>
  <c r="F1093" i="47" s="1"/>
  <c r="E1094" i="47"/>
  <c r="F1094" i="47" s="1"/>
  <c r="E1095" i="47"/>
  <c r="F1095" i="47" s="1"/>
  <c r="E1096" i="47"/>
  <c r="F1096" i="47" s="1"/>
  <c r="E1097" i="47"/>
  <c r="F1097" i="47" s="1"/>
  <c r="E1098" i="47"/>
  <c r="F1098" i="47" s="1"/>
  <c r="E1099" i="47"/>
  <c r="F1099" i="47" s="1"/>
  <c r="E1100" i="47"/>
  <c r="F1100" i="47" s="1"/>
  <c r="E1101" i="47"/>
  <c r="F1101" i="47" s="1"/>
  <c r="E1102" i="47"/>
  <c r="F1102" i="47" s="1"/>
  <c r="E1103" i="47"/>
  <c r="F1103" i="47" s="1"/>
  <c r="E1104" i="47"/>
  <c r="F1104" i="47" s="1"/>
  <c r="E1105" i="47"/>
  <c r="F1105" i="47" s="1"/>
  <c r="E1106" i="47"/>
  <c r="F1106" i="47" s="1"/>
  <c r="E1107" i="47"/>
  <c r="F1107" i="47" s="1"/>
  <c r="E1108" i="47"/>
  <c r="F1108" i="47" s="1"/>
  <c r="E1109" i="47"/>
  <c r="F1109" i="47" s="1"/>
  <c r="E1110" i="47"/>
  <c r="F1110" i="47" s="1"/>
  <c r="E1111" i="47"/>
  <c r="F1111" i="47" s="1"/>
  <c r="E1112" i="47"/>
  <c r="F1112" i="47" s="1"/>
  <c r="E1113" i="47"/>
  <c r="F1113" i="47" s="1"/>
  <c r="E1114" i="47"/>
  <c r="F1114" i="47" s="1"/>
  <c r="E1115" i="47"/>
  <c r="F1115" i="47" s="1"/>
  <c r="E1116" i="47"/>
  <c r="F1116" i="47" s="1"/>
  <c r="E1117" i="47"/>
  <c r="F1117" i="47" s="1"/>
  <c r="E1118" i="47"/>
  <c r="F1118" i="47" s="1"/>
  <c r="E1119" i="47"/>
  <c r="F1119" i="47" s="1"/>
  <c r="E1120" i="47"/>
  <c r="F1120" i="47" s="1"/>
  <c r="E1121" i="47"/>
  <c r="F1121" i="47" s="1"/>
  <c r="E1122" i="47"/>
  <c r="F1122" i="47" s="1"/>
  <c r="E1123" i="47"/>
  <c r="F1123" i="47" s="1"/>
  <c r="E1124" i="47"/>
  <c r="F1124" i="47" s="1"/>
  <c r="E1125" i="47"/>
  <c r="F1125" i="47" s="1"/>
  <c r="E1126" i="47"/>
  <c r="F1126" i="47" s="1"/>
  <c r="E1127" i="47"/>
  <c r="F1127" i="47" s="1"/>
  <c r="E1128" i="47"/>
  <c r="F1128" i="47" s="1"/>
  <c r="E1129" i="47"/>
  <c r="F1129" i="47" s="1"/>
  <c r="E1130" i="47"/>
  <c r="F1130" i="47" s="1"/>
  <c r="E1131" i="47"/>
  <c r="F1131" i="47" s="1"/>
  <c r="E1132" i="47"/>
  <c r="F1132" i="47" s="1"/>
  <c r="E1133" i="47"/>
  <c r="F1133" i="47" s="1"/>
  <c r="E1134" i="47"/>
  <c r="F1134" i="47" s="1"/>
  <c r="E1135" i="47"/>
  <c r="F1135" i="47" s="1"/>
  <c r="E1136" i="47"/>
  <c r="F1136" i="47" s="1"/>
  <c r="E1137" i="47"/>
  <c r="F1137" i="47" s="1"/>
  <c r="E1138" i="47"/>
  <c r="F1138" i="47" s="1"/>
  <c r="E1139" i="47"/>
  <c r="F1139" i="47" s="1"/>
  <c r="E1140" i="47"/>
  <c r="F1140" i="47" s="1"/>
  <c r="E1141" i="47"/>
  <c r="F1141" i="47" s="1"/>
  <c r="E1142" i="47"/>
  <c r="F1142" i="47" s="1"/>
  <c r="E1143" i="47"/>
  <c r="F1143" i="47" s="1"/>
  <c r="E1144" i="47"/>
  <c r="F1144" i="47" s="1"/>
  <c r="E1145" i="47"/>
  <c r="F1145" i="47" s="1"/>
  <c r="E1146" i="47"/>
  <c r="F1146" i="47" s="1"/>
  <c r="E1147" i="47"/>
  <c r="F1147" i="47" s="1"/>
  <c r="E1148" i="47"/>
  <c r="F1148" i="47" s="1"/>
  <c r="E1149" i="47"/>
  <c r="F1149" i="47" s="1"/>
  <c r="E1150" i="47"/>
  <c r="F1150" i="47" s="1"/>
  <c r="E1151" i="47"/>
  <c r="F1151" i="47" s="1"/>
  <c r="E1152" i="47"/>
  <c r="F1152" i="47" s="1"/>
  <c r="E1153" i="47"/>
  <c r="F1153" i="47" s="1"/>
  <c r="E1154" i="47"/>
  <c r="F1154" i="47" s="1"/>
  <c r="E1155" i="47"/>
  <c r="F1155" i="47" s="1"/>
  <c r="E1156" i="47"/>
  <c r="F1156" i="47" s="1"/>
  <c r="E1157" i="47"/>
  <c r="F1157" i="47" s="1"/>
  <c r="E1158" i="47"/>
  <c r="F1158" i="47" s="1"/>
  <c r="E1159" i="47"/>
  <c r="F1159" i="47" s="1"/>
  <c r="E1160" i="47"/>
  <c r="F1160" i="47" s="1"/>
  <c r="E1161" i="47"/>
  <c r="F1161" i="47" s="1"/>
  <c r="E1162" i="47"/>
  <c r="F1162" i="47" s="1"/>
  <c r="E1163" i="47"/>
  <c r="F1163" i="47" s="1"/>
  <c r="E1164" i="47"/>
  <c r="F1164" i="47" s="1"/>
  <c r="E1165" i="47"/>
  <c r="F1165" i="47" s="1"/>
  <c r="E1166" i="47"/>
  <c r="F1166" i="47" s="1"/>
  <c r="E1167" i="47"/>
  <c r="F1167" i="47" s="1"/>
  <c r="E1168" i="47"/>
  <c r="F1168" i="47" s="1"/>
  <c r="E1169" i="47"/>
  <c r="F1169" i="47" s="1"/>
  <c r="E1170" i="47"/>
  <c r="F1170" i="47" s="1"/>
  <c r="E1171" i="47"/>
  <c r="F1171" i="47" s="1"/>
  <c r="E1172" i="47"/>
  <c r="F1172" i="47" s="1"/>
  <c r="E1173" i="47"/>
  <c r="F1173" i="47" s="1"/>
  <c r="E1174" i="47"/>
  <c r="F1174" i="47" s="1"/>
  <c r="E1175" i="47"/>
  <c r="F1175" i="47" s="1"/>
  <c r="E1176" i="47"/>
  <c r="F1176" i="47" s="1"/>
  <c r="E1177" i="47"/>
  <c r="F1177" i="47" s="1"/>
  <c r="E1178" i="47"/>
  <c r="F1178" i="47" s="1"/>
  <c r="E1179" i="47"/>
  <c r="F1179" i="47" s="1"/>
  <c r="E1180" i="47"/>
  <c r="F1180" i="47" s="1"/>
  <c r="E1181" i="47"/>
  <c r="F1181" i="47" s="1"/>
  <c r="E1182" i="47"/>
  <c r="F1182" i="47" s="1"/>
  <c r="E1183" i="47"/>
  <c r="F1183" i="47" s="1"/>
  <c r="E1184" i="47"/>
  <c r="F1184" i="47" s="1"/>
  <c r="E1185" i="47"/>
  <c r="F1185" i="47" s="1"/>
  <c r="E1186" i="47"/>
  <c r="F1186" i="47" s="1"/>
  <c r="E1187" i="47"/>
  <c r="F1187" i="47" s="1"/>
  <c r="E1188" i="47"/>
  <c r="F1188" i="47" s="1"/>
  <c r="E1189" i="47"/>
  <c r="F1189" i="47" s="1"/>
  <c r="E1190" i="47"/>
  <c r="F1190" i="47" s="1"/>
  <c r="E1191" i="47"/>
  <c r="F1191" i="47" s="1"/>
  <c r="E1192" i="47"/>
  <c r="F1192" i="47" s="1"/>
  <c r="E1193" i="47"/>
  <c r="F1193" i="47" s="1"/>
  <c r="E1194" i="47"/>
  <c r="F1194" i="47" s="1"/>
  <c r="E1195" i="47"/>
  <c r="F1195" i="47" s="1"/>
  <c r="E1196" i="47"/>
  <c r="F1196" i="47" s="1"/>
  <c r="E1197" i="47"/>
  <c r="F1197" i="47" s="1"/>
  <c r="E1198" i="47"/>
  <c r="F1198" i="47" s="1"/>
  <c r="E1199" i="47"/>
  <c r="F1199" i="47" s="1"/>
  <c r="E1200" i="47"/>
  <c r="F1200" i="47" s="1"/>
  <c r="E1201" i="47"/>
  <c r="F1201" i="47" s="1"/>
  <c r="E1202" i="47"/>
  <c r="F1202" i="47" s="1"/>
  <c r="E1203" i="47"/>
  <c r="F1203" i="47" s="1"/>
  <c r="E1204" i="47"/>
  <c r="F1204" i="47" s="1"/>
  <c r="E1205" i="47"/>
  <c r="F1205" i="47" s="1"/>
  <c r="E1206" i="47"/>
  <c r="F1206" i="47" s="1"/>
  <c r="E1207" i="47"/>
  <c r="F1207" i="47" s="1"/>
  <c r="E1208" i="47"/>
  <c r="F1208" i="47" s="1"/>
  <c r="E1209" i="47"/>
  <c r="F1209" i="47" s="1"/>
  <c r="E1210" i="47"/>
  <c r="F1210" i="47" s="1"/>
  <c r="E1211" i="47"/>
  <c r="F1211" i="47" s="1"/>
  <c r="E1212" i="47"/>
  <c r="F1212" i="47" s="1"/>
  <c r="E1213" i="47"/>
  <c r="F1213" i="47" s="1"/>
  <c r="E1214" i="47"/>
  <c r="F1214" i="47" s="1"/>
  <c r="E1215" i="47"/>
  <c r="F1215" i="47" s="1"/>
  <c r="E1216" i="47"/>
  <c r="F1216" i="47" s="1"/>
  <c r="E1217" i="47"/>
  <c r="F1217" i="47" s="1"/>
  <c r="E1218" i="47"/>
  <c r="F1218" i="47" s="1"/>
  <c r="E1219" i="47"/>
  <c r="F1219" i="47" s="1"/>
  <c r="E1220" i="47"/>
  <c r="F1220" i="47" s="1"/>
  <c r="E1221" i="47"/>
  <c r="F1221" i="47" s="1"/>
  <c r="E1222" i="47"/>
  <c r="F1222" i="47" s="1"/>
  <c r="E1223" i="47"/>
  <c r="F1223" i="47" s="1"/>
  <c r="E1224" i="47"/>
  <c r="F1224" i="47" s="1"/>
  <c r="E1225" i="47"/>
  <c r="F1225" i="47" s="1"/>
  <c r="E1226" i="47"/>
  <c r="F1226" i="47" s="1"/>
  <c r="E1227" i="47"/>
  <c r="F1227" i="47" s="1"/>
  <c r="E1228" i="47"/>
  <c r="F1228" i="47" s="1"/>
  <c r="E1229" i="47"/>
  <c r="F1229" i="47" s="1"/>
  <c r="E1230" i="47"/>
  <c r="F1230" i="47" s="1"/>
  <c r="E1231" i="47"/>
  <c r="F1231" i="47" s="1"/>
  <c r="E1232" i="47"/>
  <c r="F1232" i="47" s="1"/>
  <c r="E1233" i="47"/>
  <c r="F1233" i="47" s="1"/>
  <c r="E1234" i="47"/>
  <c r="F1234" i="47" s="1"/>
  <c r="E1235" i="47"/>
  <c r="F1235" i="47" s="1"/>
  <c r="E1236" i="47"/>
  <c r="F1236" i="47" s="1"/>
  <c r="E1237" i="47"/>
  <c r="F1237" i="47" s="1"/>
  <c r="E1238" i="47"/>
  <c r="F1238" i="47" s="1"/>
  <c r="E1239" i="47"/>
  <c r="F1239" i="47" s="1"/>
  <c r="E1240" i="47"/>
  <c r="F1240" i="47" s="1"/>
  <c r="E1241" i="47"/>
  <c r="F1241" i="47" s="1"/>
  <c r="E1242" i="47"/>
  <c r="F1242" i="47" s="1"/>
  <c r="E1243" i="47"/>
  <c r="F1243" i="47" s="1"/>
  <c r="E1244" i="47"/>
  <c r="F1244" i="47" s="1"/>
  <c r="E1245" i="47"/>
  <c r="F1245" i="47" s="1"/>
  <c r="E1246" i="47"/>
  <c r="F1246" i="47" s="1"/>
  <c r="E1247" i="47"/>
  <c r="F1247" i="47" s="1"/>
  <c r="E1248" i="47"/>
  <c r="F1248" i="47" s="1"/>
  <c r="E1249" i="47"/>
  <c r="F1249" i="47" s="1"/>
  <c r="E1250" i="47"/>
  <c r="F1250" i="47" s="1"/>
  <c r="E1251" i="47"/>
  <c r="F1251" i="47" s="1"/>
  <c r="E1252" i="47"/>
  <c r="F1252" i="47" s="1"/>
  <c r="E1253" i="47"/>
  <c r="F1253" i="47" s="1"/>
  <c r="E1254" i="47"/>
  <c r="F1254" i="47" s="1"/>
  <c r="E1255" i="47"/>
  <c r="F1255" i="47" s="1"/>
  <c r="E1256" i="47"/>
  <c r="F1256" i="47" s="1"/>
  <c r="E1257" i="47"/>
  <c r="F1257" i="47" s="1"/>
  <c r="E1258" i="47"/>
  <c r="F1258" i="47" s="1"/>
  <c r="E1259" i="47"/>
  <c r="F1259" i="47" s="1"/>
  <c r="E1260" i="47"/>
  <c r="F1260" i="47" s="1"/>
  <c r="E1261" i="47"/>
  <c r="F1261" i="47" s="1"/>
  <c r="E1262" i="47"/>
  <c r="F1262" i="47" s="1"/>
  <c r="E1263" i="47"/>
  <c r="F1263" i="47" s="1"/>
  <c r="E1264" i="47"/>
  <c r="F1264" i="47" s="1"/>
  <c r="E1265" i="47"/>
  <c r="F1265" i="47" s="1"/>
  <c r="E1266" i="47"/>
  <c r="F1266" i="47" s="1"/>
  <c r="E1267" i="47"/>
  <c r="F1267" i="47" s="1"/>
  <c r="E1268" i="47"/>
  <c r="F1268" i="47" s="1"/>
  <c r="E1269" i="47"/>
  <c r="F1269" i="47" s="1"/>
  <c r="E1270" i="47"/>
  <c r="F1270" i="47" s="1"/>
  <c r="E1271" i="47"/>
  <c r="F1271" i="47" s="1"/>
  <c r="E1272" i="47"/>
  <c r="F1272" i="47" s="1"/>
  <c r="E1273" i="47"/>
  <c r="F1273" i="47" s="1"/>
  <c r="E1274" i="47"/>
  <c r="F1274" i="47" s="1"/>
  <c r="E1275" i="47"/>
  <c r="F1275" i="47" s="1"/>
  <c r="E1276" i="47"/>
  <c r="F1276" i="47" s="1"/>
  <c r="E1277" i="47"/>
  <c r="F1277" i="47" s="1"/>
  <c r="E1278" i="47"/>
  <c r="F1278" i="47" s="1"/>
  <c r="E1279" i="47"/>
  <c r="F1279" i="47" s="1"/>
  <c r="E1280" i="47"/>
  <c r="F1280" i="47" s="1"/>
  <c r="E1281" i="47"/>
  <c r="F1281" i="47" s="1"/>
  <c r="E1282" i="47"/>
  <c r="F1282" i="47" s="1"/>
  <c r="E1283" i="47"/>
  <c r="F1283" i="47" s="1"/>
  <c r="E1284" i="47"/>
  <c r="F1284" i="47" s="1"/>
  <c r="E1285" i="47"/>
  <c r="F1285" i="47" s="1"/>
  <c r="E1286" i="47"/>
  <c r="F1286" i="47" s="1"/>
  <c r="E1287" i="47"/>
  <c r="F1287" i="47" s="1"/>
  <c r="E1288" i="47"/>
  <c r="F1288" i="47" s="1"/>
  <c r="E1289" i="47"/>
  <c r="F1289" i="47" s="1"/>
  <c r="E1290" i="47"/>
  <c r="F1290" i="47" s="1"/>
  <c r="E1291" i="47"/>
  <c r="F1291" i="47" s="1"/>
  <c r="E1292" i="47"/>
  <c r="F1292" i="47" s="1"/>
  <c r="E1293" i="47"/>
  <c r="F1293" i="47" s="1"/>
  <c r="E1294" i="47"/>
  <c r="F1294" i="47" s="1"/>
  <c r="E1295" i="47"/>
  <c r="F1295" i="47" s="1"/>
  <c r="E1296" i="47"/>
  <c r="F1296" i="47" s="1"/>
  <c r="E1297" i="47"/>
  <c r="F1297" i="47" s="1"/>
  <c r="E1298" i="47"/>
  <c r="F1298" i="47" s="1"/>
  <c r="E1299" i="47"/>
  <c r="F1299" i="47" s="1"/>
  <c r="E1300" i="47"/>
  <c r="F1300" i="47" s="1"/>
  <c r="E1301" i="47"/>
  <c r="F1301" i="47" s="1"/>
  <c r="E1302" i="47"/>
  <c r="F1302" i="47" s="1"/>
  <c r="E1303" i="47"/>
  <c r="F1303" i="47" s="1"/>
  <c r="E1304" i="47"/>
  <c r="F1304" i="47" s="1"/>
  <c r="E1305" i="47"/>
  <c r="F1305" i="47" s="1"/>
  <c r="E1306" i="47"/>
  <c r="F1306" i="47" s="1"/>
  <c r="E1307" i="47"/>
  <c r="F1307" i="47" s="1"/>
  <c r="E1308" i="47"/>
  <c r="F1308" i="47" s="1"/>
  <c r="E1309" i="47"/>
  <c r="F1309" i="47" s="1"/>
  <c r="E1310" i="47"/>
  <c r="F1310" i="47" s="1"/>
  <c r="E1311" i="47"/>
  <c r="F1311" i="47" s="1"/>
  <c r="E1312" i="47"/>
  <c r="F1312" i="47" s="1"/>
  <c r="E1313" i="47"/>
  <c r="F1313" i="47" s="1"/>
  <c r="E1314" i="47"/>
  <c r="F1314" i="47" s="1"/>
  <c r="E1315" i="47"/>
  <c r="F1315" i="47" s="1"/>
  <c r="E1316" i="47"/>
  <c r="F1316" i="47" s="1"/>
  <c r="E1317" i="47"/>
  <c r="F1317" i="47" s="1"/>
  <c r="E1318" i="47"/>
  <c r="F1318" i="47" s="1"/>
  <c r="E1319" i="47"/>
  <c r="F1319" i="47" s="1"/>
  <c r="E1320" i="47"/>
  <c r="F1320" i="47" s="1"/>
  <c r="E1321" i="47"/>
  <c r="F1321" i="47" s="1"/>
  <c r="E1322" i="47"/>
  <c r="F1322" i="47" s="1"/>
  <c r="E1323" i="47"/>
  <c r="F1323" i="47" s="1"/>
  <c r="E1324" i="47"/>
  <c r="F1324" i="47" s="1"/>
  <c r="E1325" i="47"/>
  <c r="F1325" i="47" s="1"/>
  <c r="E1326" i="47"/>
  <c r="F1326" i="47" s="1"/>
  <c r="E1327" i="47"/>
  <c r="F1327" i="47" s="1"/>
  <c r="E1328" i="47"/>
  <c r="F1328" i="47" s="1"/>
  <c r="E1329" i="47"/>
  <c r="F1329" i="47" s="1"/>
  <c r="E1330" i="47"/>
  <c r="F1330" i="47" s="1"/>
  <c r="E1331" i="47"/>
  <c r="F1331" i="47" s="1"/>
  <c r="E1332" i="47"/>
  <c r="F1332" i="47" s="1"/>
  <c r="E1333" i="47"/>
  <c r="F1333" i="47" s="1"/>
  <c r="E1334" i="47"/>
  <c r="F1334" i="47" s="1"/>
  <c r="E1335" i="47"/>
  <c r="F1335" i="47" s="1"/>
  <c r="E1336" i="47"/>
  <c r="F1336" i="47" s="1"/>
  <c r="E1337" i="47"/>
  <c r="F1337" i="47" s="1"/>
  <c r="E1338" i="47"/>
  <c r="F1338" i="47" s="1"/>
  <c r="E1339" i="47"/>
  <c r="F1339" i="47" s="1"/>
  <c r="E1340" i="47"/>
  <c r="F1340" i="47" s="1"/>
  <c r="E1341" i="47"/>
  <c r="F1341" i="47" s="1"/>
  <c r="E1342" i="47"/>
  <c r="F1342" i="47" s="1"/>
  <c r="E1343" i="47"/>
  <c r="F1343" i="47" s="1"/>
  <c r="E1344" i="47"/>
  <c r="F1344" i="47" s="1"/>
  <c r="E1345" i="47"/>
  <c r="F1345" i="47" s="1"/>
  <c r="E1346" i="47"/>
  <c r="F1346" i="47" s="1"/>
  <c r="E1347" i="47"/>
  <c r="F1347" i="47" s="1"/>
  <c r="E1348" i="47"/>
  <c r="F1348" i="47" s="1"/>
  <c r="E1349" i="47"/>
  <c r="F1349" i="47" s="1"/>
  <c r="E1350" i="47"/>
  <c r="F1350" i="47" s="1"/>
  <c r="E1351" i="47"/>
  <c r="F1351" i="47" s="1"/>
  <c r="E1352" i="47"/>
  <c r="F1352" i="47" s="1"/>
  <c r="E1353" i="47"/>
  <c r="F1353" i="47" s="1"/>
  <c r="E1354" i="47"/>
  <c r="F1354" i="47" s="1"/>
  <c r="E1355" i="47"/>
  <c r="F1355" i="47" s="1"/>
  <c r="E1356" i="47"/>
  <c r="F1356" i="47" s="1"/>
  <c r="E1357" i="47"/>
  <c r="F1357" i="47" s="1"/>
  <c r="E1358" i="47"/>
  <c r="F1358" i="47" s="1"/>
  <c r="E1359" i="47"/>
  <c r="F1359" i="47" s="1"/>
  <c r="E1360" i="47"/>
  <c r="F1360" i="47" s="1"/>
  <c r="E1361" i="47"/>
  <c r="F1361" i="47" s="1"/>
  <c r="E1362" i="47"/>
  <c r="F1362" i="47" s="1"/>
  <c r="E1363" i="47"/>
  <c r="F1363" i="47" s="1"/>
  <c r="E1364" i="47"/>
  <c r="F1364" i="47" s="1"/>
  <c r="E1365" i="47"/>
  <c r="F1365" i="47" s="1"/>
  <c r="E1366" i="47"/>
  <c r="F1366" i="47" s="1"/>
  <c r="E1367" i="47"/>
  <c r="F1367" i="47" s="1"/>
  <c r="E1368" i="47"/>
  <c r="F1368" i="47" s="1"/>
  <c r="E1369" i="47"/>
  <c r="F1369" i="47" s="1"/>
  <c r="E1370" i="47"/>
  <c r="F1370" i="47" s="1"/>
  <c r="E1371" i="47"/>
  <c r="F1371" i="47" s="1"/>
  <c r="E1372" i="47"/>
  <c r="F1372" i="47" s="1"/>
  <c r="E1373" i="47"/>
  <c r="F1373" i="47" s="1"/>
  <c r="E1374" i="47"/>
  <c r="F1374" i="47" s="1"/>
  <c r="E1375" i="47"/>
  <c r="F1375" i="47" s="1"/>
  <c r="E1376" i="47"/>
  <c r="F1376" i="47" s="1"/>
  <c r="E1377" i="47"/>
  <c r="F1377" i="47" s="1"/>
  <c r="E1378" i="47"/>
  <c r="F1378" i="47" s="1"/>
  <c r="E1379" i="47"/>
  <c r="F1379" i="47" s="1"/>
  <c r="E1380" i="47"/>
  <c r="F1380" i="47" s="1"/>
  <c r="E1381" i="47"/>
  <c r="F1381" i="47" s="1"/>
  <c r="E1382" i="47"/>
  <c r="F1382" i="47" s="1"/>
  <c r="E1383" i="47"/>
  <c r="F1383" i="47" s="1"/>
  <c r="E1384" i="47"/>
  <c r="F1384" i="47" s="1"/>
  <c r="E1385" i="47"/>
  <c r="F1385" i="47" s="1"/>
  <c r="E1386" i="47"/>
  <c r="F1386" i="47" s="1"/>
  <c r="E1387" i="47"/>
  <c r="F1387" i="47" s="1"/>
  <c r="E1388" i="47"/>
  <c r="F1388" i="47" s="1"/>
  <c r="E1389" i="47"/>
  <c r="F1389" i="47" s="1"/>
  <c r="E1390" i="47"/>
  <c r="F1390" i="47" s="1"/>
  <c r="E1391" i="47"/>
  <c r="F1391" i="47" s="1"/>
  <c r="E1392" i="47"/>
  <c r="F1392" i="47" s="1"/>
  <c r="E1393" i="47"/>
  <c r="F1393" i="47" s="1"/>
  <c r="E1394" i="47"/>
  <c r="F1394" i="47" s="1"/>
  <c r="E1395" i="47"/>
  <c r="F1395" i="47" s="1"/>
  <c r="E1396" i="47"/>
  <c r="F1396" i="47" s="1"/>
  <c r="E1397" i="47"/>
  <c r="F1397" i="47" s="1"/>
  <c r="E1398" i="47"/>
  <c r="F1398" i="47" s="1"/>
  <c r="E1399" i="47"/>
  <c r="F1399" i="47" s="1"/>
  <c r="E1400" i="47"/>
  <c r="F1400" i="47" s="1"/>
  <c r="E1401" i="47"/>
  <c r="F1401" i="47" s="1"/>
  <c r="E1402" i="47"/>
  <c r="F1402" i="47" s="1"/>
  <c r="E1403" i="47"/>
  <c r="F1403" i="47" s="1"/>
  <c r="E1404" i="47"/>
  <c r="F1404" i="47" s="1"/>
  <c r="E1405" i="47"/>
  <c r="F1405" i="47" s="1"/>
  <c r="E1406" i="47"/>
  <c r="F1406" i="47" s="1"/>
  <c r="E1407" i="47"/>
  <c r="F1407" i="47" s="1"/>
  <c r="E1408" i="47"/>
  <c r="F1408" i="47" s="1"/>
  <c r="E1409" i="47"/>
  <c r="F1409" i="47" s="1"/>
  <c r="E1410" i="47"/>
  <c r="F1410" i="47" s="1"/>
  <c r="E1411" i="47"/>
  <c r="F1411" i="47" s="1"/>
  <c r="E1412" i="47"/>
  <c r="F1412" i="47" s="1"/>
  <c r="E1413" i="47"/>
  <c r="F1413" i="47" s="1"/>
  <c r="E1414" i="47"/>
  <c r="F1414" i="47" s="1"/>
  <c r="E1415" i="47"/>
  <c r="F1415" i="47" s="1"/>
  <c r="E1416" i="47"/>
  <c r="F1416" i="47" s="1"/>
  <c r="E1417" i="47"/>
  <c r="F1417" i="47" s="1"/>
  <c r="E1418" i="47"/>
  <c r="F1418" i="47" s="1"/>
  <c r="E1419" i="47"/>
  <c r="F1419" i="47" s="1"/>
  <c r="E1420" i="47"/>
  <c r="F1420" i="47" s="1"/>
  <c r="E1421" i="47"/>
  <c r="F1421" i="47" s="1"/>
  <c r="E1422" i="47"/>
  <c r="F1422" i="47" s="1"/>
  <c r="E1423" i="47"/>
  <c r="F1423" i="47" s="1"/>
  <c r="E1424" i="47"/>
  <c r="F1424" i="47" s="1"/>
  <c r="E1425" i="47"/>
  <c r="F1425" i="47" s="1"/>
  <c r="E1426" i="47"/>
  <c r="F1426" i="47" s="1"/>
  <c r="E1427" i="47"/>
  <c r="F1427" i="47" s="1"/>
  <c r="E1428" i="47"/>
  <c r="F1428" i="47" s="1"/>
  <c r="E1429" i="47"/>
  <c r="F1429" i="47" s="1"/>
  <c r="E1430" i="47"/>
  <c r="F1430" i="47" s="1"/>
  <c r="E1431" i="47"/>
  <c r="F1431" i="47" s="1"/>
  <c r="E1432" i="47"/>
  <c r="F1432" i="47" s="1"/>
  <c r="E1433" i="47"/>
  <c r="F1433" i="47" s="1"/>
  <c r="E1434" i="47"/>
  <c r="F1434" i="47" s="1"/>
  <c r="E1435" i="47"/>
  <c r="F1435" i="47" s="1"/>
  <c r="E1436" i="47"/>
  <c r="F1436" i="47" s="1"/>
  <c r="E1437" i="47"/>
  <c r="F1437" i="47" s="1"/>
  <c r="E1438" i="47"/>
  <c r="F1438" i="47" s="1"/>
  <c r="E1439" i="47"/>
  <c r="F1439" i="47" s="1"/>
  <c r="E1440" i="47"/>
  <c r="F1440" i="47" s="1"/>
  <c r="E1441" i="47"/>
  <c r="F1441" i="47" s="1"/>
  <c r="E1442" i="47"/>
  <c r="F1442" i="47" s="1"/>
  <c r="E1443" i="47"/>
  <c r="F1443" i="47" s="1"/>
  <c r="E1444" i="47"/>
  <c r="F1444" i="47" s="1"/>
  <c r="E1445" i="47"/>
  <c r="F1445" i="47" s="1"/>
  <c r="E1446" i="47"/>
  <c r="F1446" i="47" s="1"/>
  <c r="E1447" i="47"/>
  <c r="F1447" i="47" s="1"/>
  <c r="E1448" i="47"/>
  <c r="F1448" i="47" s="1"/>
  <c r="E1449" i="47"/>
  <c r="F1449" i="47" s="1"/>
  <c r="E1450" i="47"/>
  <c r="F1450" i="47" s="1"/>
  <c r="E1451" i="47"/>
  <c r="F1451" i="47" s="1"/>
  <c r="E1452" i="47"/>
  <c r="F1452" i="47" s="1"/>
  <c r="E1453" i="47"/>
  <c r="F1453" i="47" s="1"/>
  <c r="E1454" i="47"/>
  <c r="F1454" i="47" s="1"/>
  <c r="E1455" i="47"/>
  <c r="F1455" i="47" s="1"/>
  <c r="E1456" i="47"/>
  <c r="F1456" i="47" s="1"/>
  <c r="E1457" i="47"/>
  <c r="F1457" i="47" s="1"/>
  <c r="E1458" i="47"/>
  <c r="F1458" i="47" s="1"/>
  <c r="E1459" i="47"/>
  <c r="F1459" i="47" s="1"/>
  <c r="E1460" i="47"/>
  <c r="F1460" i="47" s="1"/>
  <c r="E1461" i="47"/>
  <c r="F1461" i="47" s="1"/>
  <c r="E1462" i="47"/>
  <c r="F1462" i="47" s="1"/>
  <c r="E1463" i="47"/>
  <c r="F1463" i="47" s="1"/>
  <c r="E1464" i="47"/>
  <c r="F1464" i="47" s="1"/>
  <c r="E1465" i="47"/>
  <c r="F1465" i="47" s="1"/>
  <c r="E1466" i="47"/>
  <c r="F1466" i="47" s="1"/>
  <c r="E1467" i="47"/>
  <c r="F1467" i="47" s="1"/>
  <c r="E1468" i="47"/>
  <c r="F1468" i="47" s="1"/>
  <c r="E1469" i="47"/>
  <c r="F1469" i="47" s="1"/>
  <c r="E1470" i="47"/>
  <c r="F1470" i="47" s="1"/>
  <c r="E1471" i="47"/>
  <c r="F1471" i="47" s="1"/>
  <c r="E1472" i="47"/>
  <c r="F1472" i="47" s="1"/>
  <c r="E1473" i="47"/>
  <c r="F1473" i="47" s="1"/>
  <c r="E1474" i="47"/>
  <c r="F1474" i="47" s="1"/>
  <c r="E1475" i="47"/>
  <c r="F1475" i="47" s="1"/>
  <c r="E1476" i="47"/>
  <c r="F1476" i="47" s="1"/>
  <c r="E1477" i="47"/>
  <c r="F1477" i="47" s="1"/>
  <c r="E1478" i="47"/>
  <c r="F1478" i="47" s="1"/>
  <c r="E1479" i="47"/>
  <c r="F1479" i="47" s="1"/>
  <c r="E1480" i="47"/>
  <c r="F1480" i="47" s="1"/>
  <c r="E1481" i="47"/>
  <c r="F1481" i="47" s="1"/>
  <c r="E1482" i="47"/>
  <c r="F1482" i="47" s="1"/>
  <c r="E1483" i="47"/>
  <c r="F1483" i="47" s="1"/>
  <c r="E1484" i="47"/>
  <c r="F1484" i="47" s="1"/>
  <c r="E1485" i="47"/>
  <c r="F1485" i="47" s="1"/>
  <c r="E1486" i="47"/>
  <c r="F1486" i="47" s="1"/>
  <c r="E1487" i="47"/>
  <c r="F1487" i="47" s="1"/>
  <c r="E1488" i="47"/>
  <c r="F1488" i="47" s="1"/>
  <c r="E1489" i="47"/>
  <c r="F1489" i="47" s="1"/>
  <c r="E1490" i="47"/>
  <c r="F1490" i="47" s="1"/>
  <c r="E1491" i="47"/>
  <c r="F1491" i="47" s="1"/>
  <c r="E1492" i="47"/>
  <c r="F1492" i="47" s="1"/>
  <c r="E1493" i="47"/>
  <c r="F1493" i="47" s="1"/>
  <c r="E1494" i="47"/>
  <c r="F1494" i="47" s="1"/>
  <c r="E1495" i="47"/>
  <c r="F1495" i="47" s="1"/>
  <c r="E1496" i="47"/>
  <c r="F1496" i="47" s="1"/>
  <c r="E1497" i="47"/>
  <c r="F1497" i="47" s="1"/>
  <c r="E1498" i="47"/>
  <c r="F1498" i="47" s="1"/>
  <c r="E1499" i="47"/>
  <c r="F1499" i="47" s="1"/>
  <c r="E1500" i="47"/>
  <c r="F1500" i="47" s="1"/>
  <c r="E1501" i="47"/>
  <c r="F1501" i="47" s="1"/>
  <c r="E1502" i="47"/>
  <c r="F1502" i="47" s="1"/>
  <c r="E1503" i="47"/>
  <c r="F1503" i="47" s="1"/>
  <c r="E1504" i="47"/>
  <c r="F1504" i="47" s="1"/>
  <c r="E1505" i="47"/>
  <c r="F1505" i="47" s="1"/>
  <c r="E1506" i="47"/>
  <c r="F1506" i="47" s="1"/>
  <c r="E1507" i="47"/>
  <c r="F1507" i="47" s="1"/>
  <c r="E1508" i="47"/>
  <c r="F1508" i="47" s="1"/>
  <c r="E1509" i="47"/>
  <c r="F1509" i="47" s="1"/>
  <c r="E1510" i="47"/>
  <c r="F1510" i="47" s="1"/>
  <c r="E1511" i="47"/>
  <c r="F1511" i="47" s="1"/>
  <c r="E1512" i="47"/>
  <c r="F1512" i="47" s="1"/>
  <c r="E1513" i="47"/>
  <c r="F1513" i="47" s="1"/>
  <c r="E1514" i="47"/>
  <c r="F1514" i="47" s="1"/>
  <c r="E1515" i="47"/>
  <c r="F1515" i="47" s="1"/>
  <c r="E1516" i="47"/>
  <c r="F1516" i="47" s="1"/>
  <c r="E1517" i="47"/>
  <c r="F1517" i="47" s="1"/>
  <c r="E1518" i="47"/>
  <c r="F1518" i="47" s="1"/>
  <c r="E1519" i="47"/>
  <c r="F1519" i="47" s="1"/>
  <c r="E1520" i="47"/>
  <c r="F1520" i="47" s="1"/>
  <c r="E1521" i="47"/>
  <c r="F1521" i="47" s="1"/>
  <c r="E1522" i="47"/>
  <c r="F1522" i="47" s="1"/>
  <c r="E1523" i="47"/>
  <c r="F1523" i="47" s="1"/>
  <c r="E1524" i="47"/>
  <c r="F1524" i="47" s="1"/>
  <c r="E1525" i="47"/>
  <c r="F1525" i="47" s="1"/>
  <c r="E1526" i="47"/>
  <c r="F1526" i="47" s="1"/>
  <c r="E1527" i="47"/>
  <c r="F1527" i="47" s="1"/>
  <c r="E1528" i="47"/>
  <c r="F1528" i="47" s="1"/>
  <c r="E1529" i="47"/>
  <c r="F1529" i="47" s="1"/>
  <c r="E1530" i="47"/>
  <c r="F1530" i="47" s="1"/>
  <c r="E1531" i="47"/>
  <c r="F1531" i="47" s="1"/>
  <c r="E1532" i="47"/>
  <c r="F1532" i="47" s="1"/>
  <c r="E1533" i="47"/>
  <c r="F1533" i="47" s="1"/>
  <c r="E1534" i="47"/>
  <c r="F1534" i="47" s="1"/>
  <c r="E1535" i="47"/>
  <c r="F1535" i="47" s="1"/>
  <c r="E1536" i="47"/>
  <c r="F1536" i="47" s="1"/>
  <c r="E1537" i="47"/>
  <c r="F1537" i="47" s="1"/>
  <c r="E1538" i="47"/>
  <c r="F1538" i="47" s="1"/>
  <c r="E1539" i="47"/>
  <c r="F1539" i="47" s="1"/>
  <c r="E1540" i="47"/>
  <c r="F1540" i="47" s="1"/>
  <c r="E1541" i="47"/>
  <c r="F1541" i="47" s="1"/>
  <c r="E1542" i="47"/>
  <c r="F1542" i="47" s="1"/>
  <c r="E1543" i="47"/>
  <c r="F1543" i="47" s="1"/>
  <c r="E1544" i="47"/>
  <c r="F1544" i="47" s="1"/>
  <c r="E1545" i="47"/>
  <c r="F1545" i="47" s="1"/>
  <c r="E1546" i="47"/>
  <c r="F1546" i="47" s="1"/>
  <c r="E1547" i="47"/>
  <c r="F1547" i="47" s="1"/>
  <c r="E1548" i="47"/>
  <c r="F1548" i="47" s="1"/>
  <c r="E1549" i="47"/>
  <c r="F1549" i="47" s="1"/>
  <c r="E1550" i="47"/>
  <c r="F1550" i="47" s="1"/>
  <c r="E1551" i="47"/>
  <c r="F1551" i="47" s="1"/>
  <c r="E1552" i="47"/>
  <c r="F1552" i="47" s="1"/>
  <c r="E1553" i="47"/>
  <c r="F1553" i="47" s="1"/>
  <c r="E1554" i="47"/>
  <c r="F1554" i="47" s="1"/>
  <c r="E1555" i="47"/>
  <c r="F1555" i="47" s="1"/>
  <c r="E1556" i="47"/>
  <c r="F1556" i="47" s="1"/>
  <c r="E1557" i="47"/>
  <c r="F1557" i="47" s="1"/>
  <c r="E1558" i="47"/>
  <c r="F1558" i="47" s="1"/>
  <c r="E1559" i="47"/>
  <c r="F1559" i="47" s="1"/>
  <c r="E1560" i="47"/>
  <c r="F1560" i="47" s="1"/>
  <c r="E1561" i="47"/>
  <c r="F1561" i="47" s="1"/>
  <c r="E1562" i="47"/>
  <c r="F1562" i="47" s="1"/>
  <c r="E1563" i="47"/>
  <c r="F1563" i="47" s="1"/>
  <c r="E1564" i="47"/>
  <c r="F1564" i="47" s="1"/>
  <c r="E1565" i="47"/>
  <c r="F1565" i="47" s="1"/>
  <c r="E1566" i="47"/>
  <c r="F1566" i="47" s="1"/>
  <c r="E1567" i="47"/>
  <c r="F1567" i="47" s="1"/>
  <c r="E1568" i="47"/>
  <c r="F1568" i="47" s="1"/>
  <c r="E1569" i="47"/>
  <c r="F1569" i="47" s="1"/>
  <c r="E1570" i="47"/>
  <c r="F1570" i="47" s="1"/>
  <c r="E1571" i="47"/>
  <c r="F1571" i="47" s="1"/>
  <c r="E1572" i="47"/>
  <c r="F1572" i="47" s="1"/>
  <c r="E1573" i="47"/>
  <c r="F1573" i="47" s="1"/>
  <c r="E1574" i="47"/>
  <c r="F1574" i="47" s="1"/>
  <c r="E1575" i="47"/>
  <c r="F1575" i="47" s="1"/>
  <c r="E1576" i="47"/>
  <c r="F1576" i="47" s="1"/>
  <c r="E1577" i="47"/>
  <c r="F1577" i="47" s="1"/>
  <c r="E1578" i="47"/>
  <c r="F1578" i="47" s="1"/>
  <c r="E1579" i="47"/>
  <c r="F1579" i="47" s="1"/>
  <c r="E1580" i="47"/>
  <c r="F1580" i="47" s="1"/>
  <c r="E1581" i="47"/>
  <c r="F1581" i="47" s="1"/>
  <c r="E1582" i="47"/>
  <c r="F1582" i="47" s="1"/>
  <c r="E1583" i="47"/>
  <c r="F1583" i="47" s="1"/>
  <c r="E1584" i="47"/>
  <c r="F1584" i="47" s="1"/>
  <c r="E1585" i="47"/>
  <c r="F1585" i="47" s="1"/>
  <c r="E1586" i="47"/>
  <c r="F1586" i="47" s="1"/>
  <c r="E1587" i="47"/>
  <c r="F1587" i="47" s="1"/>
  <c r="E1588" i="47"/>
  <c r="F1588" i="47" s="1"/>
  <c r="E1589" i="47"/>
  <c r="F1589" i="47" s="1"/>
  <c r="E1590" i="47"/>
  <c r="F1590" i="47" s="1"/>
  <c r="E1591" i="47"/>
  <c r="F1591" i="47" s="1"/>
  <c r="E1592" i="47"/>
  <c r="F1592" i="47" s="1"/>
  <c r="E1593" i="47"/>
  <c r="F1593" i="47" s="1"/>
  <c r="E1594" i="47"/>
  <c r="F1594" i="47" s="1"/>
  <c r="E1595" i="47"/>
  <c r="F1595" i="47" s="1"/>
  <c r="E1596" i="47"/>
  <c r="F1596" i="47" s="1"/>
  <c r="E1597" i="47"/>
  <c r="F1597" i="47" s="1"/>
  <c r="E1598" i="47"/>
  <c r="F1598" i="47" s="1"/>
  <c r="E1599" i="47"/>
  <c r="F1599" i="47" s="1"/>
  <c r="E1600" i="47"/>
  <c r="F1600" i="47" s="1"/>
  <c r="E1601" i="47"/>
  <c r="F1601" i="47" s="1"/>
  <c r="E1602" i="47"/>
  <c r="F1602" i="47" s="1"/>
  <c r="E1603" i="47"/>
  <c r="F1603" i="47" s="1"/>
  <c r="E1604" i="47"/>
  <c r="F1604" i="47" s="1"/>
  <c r="E1605" i="47"/>
  <c r="F1605" i="47" s="1"/>
  <c r="E1606" i="47"/>
  <c r="F1606" i="47" s="1"/>
  <c r="E1607" i="47"/>
  <c r="F1607" i="47" s="1"/>
  <c r="E1608" i="47"/>
  <c r="F1608" i="47" s="1"/>
  <c r="E1609" i="47"/>
  <c r="F1609" i="47" s="1"/>
  <c r="E1610" i="47"/>
  <c r="F1610" i="47" s="1"/>
  <c r="E1611" i="47"/>
  <c r="F1611" i="47" s="1"/>
  <c r="E1612" i="47"/>
  <c r="F1612" i="47" s="1"/>
  <c r="E1613" i="47"/>
  <c r="F1613" i="47" s="1"/>
  <c r="E1614" i="47"/>
  <c r="F1614" i="47" s="1"/>
  <c r="E1615" i="47"/>
  <c r="F1615" i="47" s="1"/>
  <c r="E1616" i="47"/>
  <c r="F1616" i="47" s="1"/>
  <c r="E1617" i="47"/>
  <c r="F1617" i="47" s="1"/>
  <c r="E1618" i="47"/>
  <c r="F1618" i="47" s="1"/>
  <c r="E1619" i="47"/>
  <c r="F1619" i="47" s="1"/>
  <c r="E1620" i="47"/>
  <c r="F1620" i="47" s="1"/>
  <c r="E1621" i="47"/>
  <c r="F1621" i="47" s="1"/>
  <c r="E1622" i="47"/>
  <c r="F1622" i="47" s="1"/>
  <c r="E1623" i="47"/>
  <c r="F1623" i="47" s="1"/>
  <c r="E1624" i="47"/>
  <c r="F1624" i="47" s="1"/>
  <c r="E1625" i="47"/>
  <c r="F1625" i="47" s="1"/>
  <c r="E1626" i="47"/>
  <c r="F1626" i="47" s="1"/>
  <c r="E1627" i="47"/>
  <c r="F1627" i="47" s="1"/>
  <c r="E1628" i="47"/>
  <c r="F1628" i="47" s="1"/>
  <c r="E1629" i="47"/>
  <c r="F1629" i="47" s="1"/>
  <c r="E1630" i="47"/>
  <c r="F1630" i="47" s="1"/>
  <c r="E1631" i="47"/>
  <c r="F1631" i="47" s="1"/>
  <c r="E1632" i="47"/>
  <c r="F1632" i="47" s="1"/>
  <c r="E1633" i="47"/>
  <c r="F1633" i="47" s="1"/>
  <c r="E1634" i="47"/>
  <c r="F1634" i="47" s="1"/>
  <c r="E1635" i="47"/>
  <c r="F1635" i="47" s="1"/>
  <c r="E1636" i="47"/>
  <c r="F1636" i="47" s="1"/>
  <c r="E1637" i="47"/>
  <c r="F1637" i="47" s="1"/>
  <c r="E1638" i="47"/>
  <c r="F1638" i="47" s="1"/>
  <c r="E1639" i="47"/>
  <c r="F1639" i="47" s="1"/>
  <c r="E1640" i="47"/>
  <c r="F1640" i="47" s="1"/>
  <c r="E1641" i="47"/>
  <c r="F1641" i="47" s="1"/>
  <c r="E1642" i="47"/>
  <c r="F1642" i="47" s="1"/>
  <c r="E1643" i="47"/>
  <c r="F1643" i="47" s="1"/>
  <c r="E1644" i="47"/>
  <c r="F1644" i="47" s="1"/>
  <c r="E1645" i="47"/>
  <c r="F1645" i="47" s="1"/>
  <c r="E1646" i="47"/>
  <c r="F1646" i="47" s="1"/>
  <c r="E1647" i="47"/>
  <c r="F1647" i="47" s="1"/>
  <c r="E1648" i="47"/>
  <c r="F1648" i="47" s="1"/>
  <c r="E1649" i="47"/>
  <c r="F1649" i="47" s="1"/>
  <c r="E1650" i="47"/>
  <c r="F1650" i="47" s="1"/>
  <c r="E1651" i="47"/>
  <c r="F1651" i="47" s="1"/>
  <c r="E1652" i="47"/>
  <c r="F1652" i="47" s="1"/>
  <c r="E1653" i="47"/>
  <c r="F1653" i="47" s="1"/>
  <c r="E1654" i="47"/>
  <c r="F1654" i="47" s="1"/>
  <c r="E1655" i="47"/>
  <c r="F1655" i="47" s="1"/>
  <c r="E1656" i="47"/>
  <c r="F1656" i="47" s="1"/>
  <c r="E1657" i="47"/>
  <c r="F1657" i="47" s="1"/>
  <c r="E1658" i="47"/>
  <c r="F1658" i="47" s="1"/>
  <c r="E1659" i="47"/>
  <c r="F1659" i="47" s="1"/>
  <c r="E1660" i="47"/>
  <c r="F1660" i="47" s="1"/>
  <c r="E1661" i="47"/>
  <c r="F1661" i="47" s="1"/>
  <c r="E1662" i="47"/>
  <c r="F1662" i="47" s="1"/>
  <c r="E1663" i="47"/>
  <c r="F1663" i="47" s="1"/>
  <c r="E1664" i="47"/>
  <c r="F1664" i="47" s="1"/>
  <c r="E1665" i="47"/>
  <c r="F1665" i="47" s="1"/>
  <c r="E1666" i="47"/>
  <c r="F1666" i="47" s="1"/>
  <c r="E1667" i="47"/>
  <c r="F1667" i="47" s="1"/>
  <c r="E1668" i="47"/>
  <c r="F1668" i="47" s="1"/>
  <c r="E1669" i="47"/>
  <c r="F1669" i="47" s="1"/>
  <c r="E1670" i="47"/>
  <c r="F1670" i="47" s="1"/>
  <c r="E1671" i="47"/>
  <c r="F1671" i="47" s="1"/>
  <c r="E1672" i="47"/>
  <c r="F1672" i="47" s="1"/>
  <c r="E1673" i="47"/>
  <c r="F1673" i="47" s="1"/>
  <c r="E1674" i="47"/>
  <c r="F1674" i="47" s="1"/>
  <c r="E1675" i="47"/>
  <c r="F1675" i="47" s="1"/>
  <c r="E1676" i="47"/>
  <c r="F1676" i="47" s="1"/>
  <c r="E1677" i="47"/>
  <c r="F1677" i="47" s="1"/>
  <c r="E1678" i="47"/>
  <c r="F1678" i="47" s="1"/>
  <c r="E1679" i="47"/>
  <c r="F1679" i="47" s="1"/>
  <c r="E1680" i="47"/>
  <c r="F1680" i="47" s="1"/>
  <c r="E1681" i="47"/>
  <c r="F1681" i="47" s="1"/>
  <c r="E1682" i="47"/>
  <c r="F1682" i="47" s="1"/>
  <c r="E1683" i="47"/>
  <c r="F1683" i="47" s="1"/>
  <c r="E1684" i="47"/>
  <c r="F1684" i="47" s="1"/>
  <c r="E1685" i="47"/>
  <c r="F1685" i="47" s="1"/>
  <c r="E1686" i="47"/>
  <c r="F1686" i="47" s="1"/>
  <c r="E1687" i="47"/>
  <c r="F1687" i="47" s="1"/>
  <c r="E1688" i="47"/>
  <c r="F1688" i="47" s="1"/>
  <c r="E1689" i="47"/>
  <c r="F1689" i="47" s="1"/>
  <c r="E1690" i="47"/>
  <c r="F1690" i="47" s="1"/>
  <c r="E1691" i="47"/>
  <c r="F1691" i="47" s="1"/>
  <c r="E1692" i="47"/>
  <c r="F1692" i="47" s="1"/>
  <c r="E1693" i="47"/>
  <c r="F1693" i="47" s="1"/>
  <c r="E1694" i="47"/>
  <c r="F1694" i="47" s="1"/>
  <c r="E1695" i="47"/>
  <c r="F1695" i="47" s="1"/>
  <c r="E1696" i="47"/>
  <c r="F1696" i="47" s="1"/>
  <c r="E1697" i="47"/>
  <c r="F1697" i="47" s="1"/>
  <c r="E1698" i="47"/>
  <c r="F1698" i="47" s="1"/>
  <c r="E1699" i="47"/>
  <c r="F1699" i="47" s="1"/>
  <c r="E1700" i="47"/>
  <c r="F1700" i="47" s="1"/>
  <c r="E1701" i="47"/>
  <c r="F1701" i="47" s="1"/>
  <c r="E1702" i="47"/>
  <c r="F1702" i="47" s="1"/>
  <c r="E1703" i="47"/>
  <c r="F1703" i="47" s="1"/>
  <c r="E1704" i="47"/>
  <c r="F1704" i="47" s="1"/>
  <c r="E1705" i="47"/>
  <c r="F1705" i="47" s="1"/>
  <c r="E1706" i="47"/>
  <c r="F1706" i="47" s="1"/>
  <c r="E1707" i="47"/>
  <c r="F1707" i="47" s="1"/>
  <c r="E1708" i="47"/>
  <c r="F1708" i="47" s="1"/>
  <c r="E1709" i="47"/>
  <c r="F1709" i="47" s="1"/>
  <c r="E1710" i="47"/>
  <c r="F1710" i="47" s="1"/>
  <c r="E1711" i="47"/>
  <c r="F1711" i="47" s="1"/>
  <c r="E1712" i="47"/>
  <c r="F1712" i="47" s="1"/>
  <c r="E1713" i="47"/>
  <c r="F1713" i="47" s="1"/>
  <c r="E1714" i="47"/>
  <c r="F1714" i="47" s="1"/>
  <c r="E1715" i="47"/>
  <c r="F1715" i="47" s="1"/>
  <c r="E1716" i="47"/>
  <c r="F1716" i="47" s="1"/>
  <c r="E1717" i="47"/>
  <c r="F1717" i="47" s="1"/>
  <c r="E1718" i="47"/>
  <c r="F1718" i="47" s="1"/>
  <c r="E1719" i="47"/>
  <c r="F1719" i="47" s="1"/>
  <c r="E1720" i="47"/>
  <c r="F1720" i="47" s="1"/>
  <c r="E1721" i="47"/>
  <c r="F1721" i="47" s="1"/>
  <c r="E1722" i="47"/>
  <c r="F1722" i="47" s="1"/>
  <c r="E1723" i="47"/>
  <c r="F1723" i="47" s="1"/>
  <c r="E1724" i="47"/>
  <c r="F1724" i="47" s="1"/>
  <c r="E1725" i="47"/>
  <c r="F1725" i="47" s="1"/>
  <c r="E1726" i="47"/>
  <c r="F1726" i="47" s="1"/>
  <c r="E1727" i="47"/>
  <c r="F1727" i="47" s="1"/>
  <c r="E1728" i="47"/>
  <c r="F1728" i="47" s="1"/>
  <c r="E1729" i="47"/>
  <c r="F1729" i="47" s="1"/>
  <c r="E1730" i="47"/>
  <c r="F1730" i="47" s="1"/>
  <c r="E1731" i="47"/>
  <c r="F1731" i="47" s="1"/>
  <c r="E1732" i="47"/>
  <c r="F1732" i="47" s="1"/>
  <c r="E1733" i="47"/>
  <c r="F1733" i="47" s="1"/>
  <c r="E1734" i="47"/>
  <c r="F1734" i="47" s="1"/>
  <c r="E1735" i="47"/>
  <c r="F1735" i="47" s="1"/>
  <c r="E1736" i="47"/>
  <c r="F1736" i="47" s="1"/>
  <c r="E1737" i="47"/>
  <c r="F1737" i="47" s="1"/>
  <c r="E1738" i="47"/>
  <c r="F1738" i="47" s="1"/>
  <c r="E1739" i="47"/>
  <c r="F1739" i="47" s="1"/>
  <c r="E1740" i="47"/>
  <c r="F1740" i="47" s="1"/>
  <c r="E1741" i="47"/>
  <c r="F1741" i="47" s="1"/>
  <c r="E1742" i="47"/>
  <c r="F1742" i="47" s="1"/>
  <c r="E1743" i="47"/>
  <c r="F1743" i="47" s="1"/>
  <c r="E1744" i="47"/>
  <c r="F1744" i="47" s="1"/>
  <c r="E1745" i="47"/>
  <c r="F1745" i="47" s="1"/>
  <c r="E1746" i="47"/>
  <c r="F1746" i="47" s="1"/>
  <c r="E1747" i="47"/>
  <c r="F1747" i="47" s="1"/>
  <c r="E1748" i="47"/>
  <c r="F1748" i="47" s="1"/>
  <c r="E1749" i="47"/>
  <c r="F1749" i="47" s="1"/>
  <c r="E1750" i="47"/>
  <c r="F1750" i="47" s="1"/>
  <c r="E1751" i="47"/>
  <c r="F1751" i="47" s="1"/>
  <c r="E1752" i="47"/>
  <c r="F1752" i="47" s="1"/>
  <c r="E1753" i="47"/>
  <c r="F1753" i="47" s="1"/>
  <c r="E1754" i="47"/>
  <c r="F1754" i="47" s="1"/>
  <c r="E1755" i="47"/>
  <c r="F1755" i="47" s="1"/>
  <c r="E1756" i="47"/>
  <c r="F1756" i="47" s="1"/>
  <c r="E1757" i="47"/>
  <c r="F1757" i="47" s="1"/>
  <c r="E1758" i="47"/>
  <c r="F1758" i="47" s="1"/>
  <c r="E1759" i="47"/>
  <c r="F1759" i="47" s="1"/>
  <c r="E1760" i="47"/>
  <c r="F1760" i="47" s="1"/>
  <c r="E1761" i="47"/>
  <c r="F1761" i="47" s="1"/>
  <c r="E1762" i="47"/>
  <c r="F1762" i="47" s="1"/>
  <c r="E1763" i="47"/>
  <c r="F1763" i="47" s="1"/>
  <c r="E1764" i="47"/>
  <c r="F1764" i="47" s="1"/>
  <c r="E1765" i="47"/>
  <c r="F1765" i="47" s="1"/>
  <c r="E1766" i="47"/>
  <c r="F1766" i="47" s="1"/>
  <c r="E1767" i="47"/>
  <c r="F1767" i="47" s="1"/>
  <c r="E1768" i="47"/>
  <c r="F1768" i="47" s="1"/>
  <c r="E1769" i="47"/>
  <c r="F1769" i="47" s="1"/>
  <c r="E1770" i="47"/>
  <c r="F1770" i="47" s="1"/>
  <c r="E1771" i="47"/>
  <c r="F1771" i="47" s="1"/>
  <c r="E1772" i="47"/>
  <c r="F1772" i="47" s="1"/>
  <c r="E1773" i="47"/>
  <c r="F1773" i="47" s="1"/>
  <c r="E1774" i="47"/>
  <c r="F1774" i="47" s="1"/>
  <c r="E1775" i="47"/>
  <c r="F1775" i="47" s="1"/>
  <c r="E1776" i="47"/>
  <c r="F1776" i="47" s="1"/>
  <c r="E1777" i="47"/>
  <c r="F1777" i="47" s="1"/>
  <c r="E1778" i="47"/>
  <c r="F1778" i="47" s="1"/>
  <c r="E1779" i="47"/>
  <c r="F1779" i="47" s="1"/>
  <c r="E1780" i="47"/>
  <c r="F1780" i="47" s="1"/>
  <c r="E1781" i="47"/>
  <c r="F1781" i="47" s="1"/>
  <c r="E1782" i="47"/>
  <c r="F1782" i="47" s="1"/>
  <c r="E1783" i="47"/>
  <c r="F1783" i="47" s="1"/>
  <c r="E1784" i="47"/>
  <c r="F1784" i="47" s="1"/>
  <c r="E1785" i="47"/>
  <c r="F1785" i="47" s="1"/>
  <c r="E1786" i="47"/>
  <c r="F1786" i="47" s="1"/>
  <c r="E1787" i="47"/>
  <c r="F1787" i="47" s="1"/>
  <c r="E1788" i="47"/>
  <c r="F1788" i="47" s="1"/>
  <c r="E1789" i="47"/>
  <c r="F1789" i="47" s="1"/>
  <c r="E1790" i="47"/>
  <c r="F1790" i="47" s="1"/>
  <c r="E1791" i="47"/>
  <c r="F1791" i="47" s="1"/>
  <c r="E1792" i="47"/>
  <c r="F1792" i="47" s="1"/>
  <c r="E1793" i="47"/>
  <c r="F1793" i="47" s="1"/>
  <c r="E1794" i="47"/>
  <c r="F1794" i="47" s="1"/>
  <c r="E1795" i="47"/>
  <c r="F1795" i="47" s="1"/>
  <c r="E1796" i="47"/>
  <c r="F1796" i="47" s="1"/>
  <c r="E1797" i="47"/>
  <c r="F1797" i="47" s="1"/>
  <c r="E1798" i="47"/>
  <c r="F1798" i="47" s="1"/>
  <c r="E1799" i="47"/>
  <c r="F1799" i="47" s="1"/>
  <c r="E1800" i="47"/>
  <c r="F1800" i="47" s="1"/>
  <c r="E1801" i="47"/>
  <c r="F1801" i="47" s="1"/>
  <c r="E1802" i="47"/>
  <c r="F1802" i="47" s="1"/>
  <c r="E1803" i="47"/>
  <c r="F1803" i="47" s="1"/>
  <c r="E1804" i="47"/>
  <c r="F1804" i="47" s="1"/>
  <c r="E1805" i="47"/>
  <c r="F1805" i="47" s="1"/>
  <c r="E1806" i="47"/>
  <c r="F1806" i="47" s="1"/>
  <c r="E1807" i="47"/>
  <c r="F1807" i="47" s="1"/>
  <c r="E1808" i="47"/>
  <c r="F1808" i="47" s="1"/>
  <c r="E1809" i="47"/>
  <c r="F1809" i="47" s="1"/>
  <c r="E1810" i="47"/>
  <c r="F1810" i="47" s="1"/>
  <c r="E1811" i="47"/>
  <c r="F1811" i="47" s="1"/>
  <c r="E1812" i="47"/>
  <c r="F1812" i="47" s="1"/>
  <c r="E1813" i="47"/>
  <c r="F1813" i="47" s="1"/>
  <c r="E1814" i="47"/>
  <c r="F1814" i="47" s="1"/>
  <c r="E1815" i="47"/>
  <c r="F1815" i="47" s="1"/>
  <c r="E1816" i="47"/>
  <c r="F1816" i="47" s="1"/>
  <c r="E1817" i="47"/>
  <c r="F1817" i="47" s="1"/>
  <c r="E1818" i="47"/>
  <c r="F1818" i="47" s="1"/>
  <c r="E1819" i="47"/>
  <c r="F1819" i="47" s="1"/>
  <c r="E1820" i="47"/>
  <c r="F1820" i="47" s="1"/>
  <c r="E1821" i="47"/>
  <c r="F1821" i="47" s="1"/>
  <c r="E1822" i="47"/>
  <c r="F1822" i="47" s="1"/>
  <c r="E1823" i="47"/>
  <c r="F1823" i="47" s="1"/>
  <c r="E1824" i="47"/>
  <c r="F1824" i="47" s="1"/>
  <c r="E1825" i="47"/>
  <c r="F1825" i="47" s="1"/>
  <c r="E1826" i="47"/>
  <c r="F1826" i="47" s="1"/>
  <c r="E1827" i="47"/>
  <c r="F1827" i="47" s="1"/>
  <c r="E1828" i="47"/>
  <c r="F1828" i="47" s="1"/>
  <c r="E1829" i="47"/>
  <c r="F1829" i="47" s="1"/>
  <c r="E1830" i="47"/>
  <c r="F1830" i="47" s="1"/>
  <c r="E1831" i="47"/>
  <c r="F1831" i="47" s="1"/>
  <c r="E1832" i="47"/>
  <c r="F1832" i="47" s="1"/>
  <c r="E1833" i="47"/>
  <c r="F1833" i="47" s="1"/>
  <c r="E1834" i="47"/>
  <c r="F1834" i="47" s="1"/>
  <c r="E1835" i="47"/>
  <c r="F1835" i="47" s="1"/>
  <c r="E1836" i="47"/>
  <c r="F1836" i="47" s="1"/>
  <c r="E1837" i="47"/>
  <c r="F1837" i="47" s="1"/>
  <c r="E1838" i="47"/>
  <c r="F1838" i="47" s="1"/>
  <c r="E1839" i="47"/>
  <c r="F1839" i="47" s="1"/>
  <c r="E1840" i="47"/>
  <c r="F1840" i="47" s="1"/>
  <c r="E1841" i="47"/>
  <c r="F1841" i="47" s="1"/>
  <c r="E1842" i="47"/>
  <c r="F1842" i="47" s="1"/>
  <c r="E1843" i="47"/>
  <c r="F1843" i="47" s="1"/>
  <c r="E1844" i="47"/>
  <c r="F1844" i="47" s="1"/>
  <c r="E1845" i="47"/>
  <c r="F1845" i="47" s="1"/>
  <c r="E1846" i="47"/>
  <c r="F1846" i="47" s="1"/>
  <c r="E1847" i="47"/>
  <c r="F1847" i="47" s="1"/>
  <c r="E1848" i="47"/>
  <c r="F1848" i="47" s="1"/>
  <c r="E1849" i="47"/>
  <c r="F1849" i="47" s="1"/>
  <c r="E1850" i="47"/>
  <c r="F1850" i="47" s="1"/>
  <c r="E1851" i="47"/>
  <c r="F1851" i="47" s="1"/>
  <c r="E1852" i="47"/>
  <c r="F1852" i="47" s="1"/>
  <c r="E1853" i="47"/>
  <c r="F1853" i="47" s="1"/>
  <c r="E1854" i="47"/>
  <c r="F1854" i="47" s="1"/>
  <c r="E1855" i="47"/>
  <c r="F1855" i="47" s="1"/>
  <c r="E1856" i="47"/>
  <c r="F1856" i="47" s="1"/>
  <c r="E1857" i="47"/>
  <c r="F1857" i="47" s="1"/>
  <c r="E1858" i="47"/>
  <c r="F1858" i="47" s="1"/>
  <c r="E1859" i="47"/>
  <c r="F1859" i="47" s="1"/>
  <c r="E1860" i="47"/>
  <c r="F1860" i="47" s="1"/>
  <c r="E1861" i="47"/>
  <c r="F1861" i="47" s="1"/>
  <c r="E1862" i="47"/>
  <c r="F1862" i="47" s="1"/>
  <c r="E1863" i="47"/>
  <c r="F1863" i="47" s="1"/>
  <c r="E1864" i="47"/>
  <c r="F1864" i="47" s="1"/>
  <c r="E1865" i="47"/>
  <c r="F1865" i="47" s="1"/>
  <c r="E1866" i="47"/>
  <c r="F1866" i="47" s="1"/>
  <c r="E1867" i="47"/>
  <c r="F1867" i="47" s="1"/>
  <c r="E1868" i="47"/>
  <c r="F1868" i="47" s="1"/>
  <c r="E1869" i="47"/>
  <c r="F1869" i="47" s="1"/>
  <c r="E1870" i="47"/>
  <c r="F1870" i="47" s="1"/>
  <c r="E1871" i="47"/>
  <c r="F1871" i="47" s="1"/>
  <c r="E1872" i="47"/>
  <c r="F1872" i="47" s="1"/>
  <c r="E1873" i="47"/>
  <c r="F1873" i="47" s="1"/>
  <c r="E1874" i="47"/>
  <c r="F1874" i="47" s="1"/>
  <c r="E1875" i="47"/>
  <c r="F1875" i="47" s="1"/>
  <c r="E1876" i="47"/>
  <c r="F1876" i="47" s="1"/>
  <c r="E1877" i="47"/>
  <c r="F1877" i="47" s="1"/>
  <c r="E1878" i="47"/>
  <c r="F1878" i="47" s="1"/>
  <c r="E1879" i="47"/>
  <c r="F1879" i="47" s="1"/>
  <c r="E1880" i="47"/>
  <c r="F1880" i="47" s="1"/>
  <c r="E1881" i="47"/>
  <c r="F1881" i="47" s="1"/>
  <c r="E1882" i="47"/>
  <c r="F1882" i="47" s="1"/>
  <c r="E1883" i="47"/>
  <c r="F1883" i="47" s="1"/>
  <c r="E1884" i="47"/>
  <c r="F1884" i="47" s="1"/>
  <c r="E1885" i="47"/>
  <c r="F1885" i="47" s="1"/>
  <c r="E1886" i="47"/>
  <c r="F1886" i="47" s="1"/>
  <c r="E1887" i="47"/>
  <c r="F1887" i="47" s="1"/>
  <c r="E1888" i="47"/>
  <c r="F1888" i="47" s="1"/>
  <c r="E1889" i="47"/>
  <c r="F1889" i="47" s="1"/>
  <c r="E1890" i="47"/>
  <c r="F1890" i="47" s="1"/>
  <c r="E1891" i="47"/>
  <c r="F1891" i="47" s="1"/>
  <c r="E1892" i="47"/>
  <c r="F1892" i="47" s="1"/>
  <c r="E1893" i="47"/>
  <c r="F1893" i="47" s="1"/>
  <c r="E1894" i="47"/>
  <c r="F1894" i="47" s="1"/>
  <c r="E1895" i="47"/>
  <c r="F1895" i="47" s="1"/>
  <c r="E1896" i="47"/>
  <c r="F1896" i="47" s="1"/>
  <c r="E1897" i="47"/>
  <c r="F1897" i="47" s="1"/>
  <c r="E1898" i="47"/>
  <c r="F1898" i="47" s="1"/>
  <c r="E1899" i="47"/>
  <c r="F1899" i="47" s="1"/>
  <c r="E1900" i="47"/>
  <c r="F1900" i="47" s="1"/>
  <c r="E1901" i="47"/>
  <c r="F1901" i="47" s="1"/>
  <c r="E1902" i="47"/>
  <c r="F1902" i="47" s="1"/>
  <c r="E1903" i="47"/>
  <c r="F1903" i="47" s="1"/>
  <c r="E1904" i="47"/>
  <c r="F1904" i="47" s="1"/>
  <c r="E1905" i="47"/>
  <c r="F1905" i="47" s="1"/>
  <c r="E1906" i="47"/>
  <c r="F1906" i="47" s="1"/>
  <c r="E1907" i="47"/>
  <c r="F1907" i="47" s="1"/>
  <c r="E1908" i="47"/>
  <c r="F1908" i="47" s="1"/>
  <c r="E1909" i="47"/>
  <c r="F1909" i="47" s="1"/>
  <c r="E1910" i="47"/>
  <c r="F1910" i="47" s="1"/>
  <c r="E1911" i="47"/>
  <c r="F1911" i="47" s="1"/>
  <c r="E1912" i="47"/>
  <c r="F1912" i="47" s="1"/>
  <c r="E1913" i="47"/>
  <c r="F1913" i="47" s="1"/>
  <c r="E1914" i="47"/>
  <c r="F1914" i="47" s="1"/>
  <c r="E1915" i="47"/>
  <c r="F1915" i="47" s="1"/>
  <c r="E1916" i="47"/>
  <c r="F1916" i="47" s="1"/>
  <c r="E1917" i="47"/>
  <c r="F1917" i="47" s="1"/>
  <c r="E1918" i="47"/>
  <c r="F1918" i="47" s="1"/>
  <c r="E1919" i="47"/>
  <c r="F1919" i="47" s="1"/>
  <c r="E1920" i="47"/>
  <c r="F1920" i="47" s="1"/>
  <c r="E1921" i="47"/>
  <c r="F1921" i="47" s="1"/>
  <c r="E1922" i="47"/>
  <c r="F1922" i="47" s="1"/>
  <c r="E1923" i="47"/>
  <c r="F1923" i="47" s="1"/>
  <c r="E1924" i="47"/>
  <c r="F1924" i="47" s="1"/>
  <c r="E1925" i="47"/>
  <c r="F1925" i="47" s="1"/>
  <c r="E1926" i="47"/>
  <c r="F1926" i="47" s="1"/>
  <c r="E1927" i="47"/>
  <c r="F1927" i="47" s="1"/>
  <c r="E1928" i="47"/>
  <c r="F1928" i="47" s="1"/>
  <c r="E1929" i="47"/>
  <c r="F1929" i="47" s="1"/>
  <c r="E1930" i="47"/>
  <c r="F1930" i="47" s="1"/>
  <c r="E1931" i="47"/>
  <c r="F1931" i="47" s="1"/>
  <c r="E1932" i="47"/>
  <c r="F1932" i="47" s="1"/>
  <c r="E1933" i="47"/>
  <c r="F1933" i="47" s="1"/>
  <c r="E1934" i="47"/>
  <c r="F1934" i="47" s="1"/>
  <c r="E1935" i="47"/>
  <c r="F1935" i="47" s="1"/>
  <c r="E1936" i="47"/>
  <c r="F1936" i="47" s="1"/>
  <c r="E1937" i="47"/>
  <c r="F1937" i="47" s="1"/>
  <c r="E1938" i="47"/>
  <c r="F1938" i="47" s="1"/>
  <c r="E1939" i="47"/>
  <c r="F1939" i="47" s="1"/>
  <c r="E1940" i="47"/>
  <c r="F1940" i="47" s="1"/>
  <c r="E1941" i="47"/>
  <c r="F1941" i="47" s="1"/>
  <c r="E1942" i="47"/>
  <c r="F1942" i="47" s="1"/>
  <c r="E1943" i="47"/>
  <c r="F1943" i="47" s="1"/>
  <c r="E1944" i="47"/>
  <c r="F1944" i="47" s="1"/>
  <c r="E1945" i="47"/>
  <c r="F1945" i="47" s="1"/>
  <c r="E1946" i="47"/>
  <c r="F1946" i="47" s="1"/>
  <c r="E1947" i="47"/>
  <c r="F1947" i="47" s="1"/>
  <c r="E1948" i="47"/>
  <c r="F1948" i="47" s="1"/>
  <c r="E1949" i="47"/>
  <c r="F1949" i="47" s="1"/>
  <c r="E1950" i="47"/>
  <c r="F1950" i="47" s="1"/>
  <c r="E1951" i="47"/>
  <c r="F1951" i="47" s="1"/>
  <c r="E1952" i="47"/>
  <c r="F1952" i="47" s="1"/>
  <c r="E1953" i="47"/>
  <c r="F1953" i="47" s="1"/>
  <c r="E1954" i="47"/>
  <c r="F1954" i="47" s="1"/>
  <c r="E1955" i="47"/>
  <c r="F1955" i="47" s="1"/>
  <c r="E1956" i="47"/>
  <c r="F1956" i="47" s="1"/>
  <c r="E1957" i="47"/>
  <c r="F1957" i="47" s="1"/>
  <c r="E1958" i="47"/>
  <c r="F1958" i="47" s="1"/>
  <c r="E1959" i="47"/>
  <c r="F1959" i="47" s="1"/>
  <c r="E1960" i="47"/>
  <c r="F1960" i="47" s="1"/>
  <c r="E1961" i="47"/>
  <c r="F1961" i="47" s="1"/>
  <c r="E1962" i="47"/>
  <c r="F1962" i="47" s="1"/>
  <c r="E1963" i="47"/>
  <c r="F1963" i="47" s="1"/>
  <c r="E1964" i="47"/>
  <c r="F1964" i="47" s="1"/>
  <c r="E1965" i="47"/>
  <c r="F1965" i="47" s="1"/>
  <c r="E1966" i="47"/>
  <c r="F1966" i="47" s="1"/>
  <c r="E1967" i="47"/>
  <c r="F1967" i="47" s="1"/>
  <c r="E1968" i="47"/>
  <c r="F1968" i="47" s="1"/>
  <c r="E1969" i="47"/>
  <c r="F1969" i="47" s="1"/>
  <c r="E1970" i="47"/>
  <c r="F1970" i="47" s="1"/>
  <c r="E1971" i="47"/>
  <c r="F1971" i="47" s="1"/>
  <c r="E1972" i="47"/>
  <c r="F1972" i="47" s="1"/>
  <c r="E1973" i="47"/>
  <c r="F1973" i="47" s="1"/>
  <c r="E1974" i="47"/>
  <c r="F1974" i="47" s="1"/>
  <c r="E1975" i="47"/>
  <c r="F1975" i="47" s="1"/>
  <c r="E1976" i="47"/>
  <c r="F1976" i="47" s="1"/>
  <c r="E1977" i="47"/>
  <c r="F1977" i="47" s="1"/>
  <c r="E1978" i="47"/>
  <c r="F1978" i="47" s="1"/>
  <c r="E1979" i="47"/>
  <c r="F1979" i="47" s="1"/>
  <c r="E1980" i="47"/>
  <c r="F1980" i="47" s="1"/>
  <c r="E1981" i="47"/>
  <c r="F1981" i="47" s="1"/>
  <c r="E1982" i="47"/>
  <c r="F1982" i="47" s="1"/>
  <c r="E1983" i="47"/>
  <c r="F1983" i="47" s="1"/>
  <c r="E1984" i="47"/>
  <c r="F1984" i="47" s="1"/>
  <c r="E1985" i="47"/>
  <c r="F1985" i="47" s="1"/>
  <c r="E1986" i="47"/>
  <c r="F1986" i="47" s="1"/>
  <c r="E1987" i="47"/>
  <c r="F1987" i="47" s="1"/>
  <c r="E1988" i="47"/>
  <c r="F1988" i="47" s="1"/>
  <c r="E1989" i="47"/>
  <c r="F1989" i="47" s="1"/>
  <c r="E1990" i="47"/>
  <c r="F1990" i="47" s="1"/>
  <c r="E1991" i="47"/>
  <c r="F1991" i="47" s="1"/>
  <c r="E1992" i="47"/>
  <c r="F1992" i="47" s="1"/>
  <c r="E1993" i="47"/>
  <c r="F1993" i="47" s="1"/>
  <c r="E1994" i="47"/>
  <c r="F1994" i="47" s="1"/>
  <c r="E1995" i="47"/>
  <c r="F1995" i="47" s="1"/>
  <c r="E1996" i="47"/>
  <c r="F1996" i="47" s="1"/>
  <c r="E1997" i="47"/>
  <c r="F1997" i="47" s="1"/>
  <c r="E1998" i="47"/>
  <c r="F1998" i="47" s="1"/>
  <c r="E1999" i="47"/>
  <c r="F1999" i="47" s="1"/>
  <c r="E2000" i="47"/>
  <c r="F2000" i="47" s="1"/>
  <c r="E2001" i="47"/>
  <c r="F2001" i="47" s="1"/>
  <c r="E2002" i="47"/>
  <c r="F2002" i="47" s="1"/>
  <c r="E2003" i="47"/>
  <c r="F2003" i="47" s="1"/>
  <c r="E2004" i="47"/>
  <c r="F2004" i="47" s="1"/>
  <c r="E2005" i="47"/>
  <c r="F2005" i="47" s="1"/>
  <c r="E2006" i="47"/>
  <c r="F2006" i="47" s="1"/>
  <c r="E2007" i="47"/>
  <c r="F2007" i="47" s="1"/>
  <c r="E2008" i="47"/>
  <c r="F2008" i="47" s="1"/>
  <c r="E2009" i="47"/>
  <c r="F2009" i="47" s="1"/>
  <c r="E2010" i="47"/>
  <c r="F2010" i="47" s="1"/>
  <c r="E2011" i="47"/>
  <c r="F2011" i="47" s="1"/>
  <c r="E2012" i="47"/>
  <c r="F2012" i="47" s="1"/>
  <c r="E2013" i="47"/>
  <c r="F2013" i="47" s="1"/>
  <c r="E2014" i="47"/>
  <c r="F2014" i="47" s="1"/>
  <c r="E2015" i="47"/>
  <c r="F2015" i="47" s="1"/>
  <c r="E2016" i="47"/>
  <c r="F2016" i="47" s="1"/>
  <c r="E2017" i="47"/>
  <c r="F2017" i="47" s="1"/>
  <c r="E2018" i="47"/>
  <c r="F2018" i="47" s="1"/>
  <c r="E2019" i="47"/>
  <c r="F2019" i="47" s="1"/>
  <c r="E2020" i="47"/>
  <c r="F2020" i="47" s="1"/>
  <c r="E2021" i="47"/>
  <c r="F2021" i="47" s="1"/>
  <c r="E2022" i="47"/>
  <c r="F2022" i="47" s="1"/>
  <c r="E2023" i="47"/>
  <c r="F2023" i="47" s="1"/>
  <c r="E2024" i="47"/>
  <c r="F2024" i="47" s="1"/>
  <c r="E2025" i="47"/>
  <c r="F2025" i="47" s="1"/>
  <c r="E2026" i="47"/>
  <c r="F2026" i="47" s="1"/>
  <c r="E2027" i="47"/>
  <c r="F2027" i="47" s="1"/>
  <c r="E2028" i="47"/>
  <c r="F2028" i="47" s="1"/>
  <c r="E2029" i="47"/>
  <c r="F2029" i="47" s="1"/>
  <c r="E2030" i="47"/>
  <c r="F2030" i="47" s="1"/>
  <c r="E2031" i="47"/>
  <c r="F2031" i="47" s="1"/>
  <c r="E2032" i="47"/>
  <c r="F2032" i="47" s="1"/>
  <c r="E2033" i="47"/>
  <c r="F2033" i="47" s="1"/>
  <c r="E2034" i="47"/>
  <c r="F2034" i="47" s="1"/>
  <c r="E2035" i="47"/>
  <c r="F2035" i="47" s="1"/>
  <c r="E2036" i="47"/>
  <c r="F2036" i="47" s="1"/>
  <c r="E2037" i="47"/>
  <c r="F2037" i="47" s="1"/>
  <c r="E2038" i="47"/>
  <c r="F2038" i="47" s="1"/>
  <c r="E2039" i="47"/>
  <c r="F2039" i="47" s="1"/>
  <c r="E2040" i="47"/>
  <c r="F2040" i="47" s="1"/>
  <c r="E2041" i="47"/>
  <c r="F2041" i="47" s="1"/>
  <c r="E2042" i="47"/>
  <c r="F2042" i="47" s="1"/>
  <c r="E2043" i="47"/>
  <c r="F2043" i="47" s="1"/>
  <c r="E2044" i="47"/>
  <c r="F2044" i="47" s="1"/>
  <c r="E2045" i="47"/>
  <c r="F2045" i="47" s="1"/>
  <c r="E2046" i="47"/>
  <c r="F2046" i="47" s="1"/>
  <c r="E2047" i="47"/>
  <c r="F2047" i="47" s="1"/>
  <c r="E2048" i="47"/>
  <c r="F2048" i="47" s="1"/>
  <c r="E2049" i="47"/>
  <c r="F2049" i="47" s="1"/>
  <c r="E2050" i="47"/>
  <c r="F2050" i="47" s="1"/>
  <c r="E2051" i="47"/>
  <c r="F2051" i="47" s="1"/>
  <c r="E2052" i="47"/>
  <c r="F2052" i="47" s="1"/>
  <c r="E2053" i="47"/>
  <c r="F2053" i="47" s="1"/>
  <c r="E2054" i="47"/>
  <c r="F2054" i="47" s="1"/>
  <c r="E2055" i="47"/>
  <c r="F2055" i="47" s="1"/>
  <c r="E2056" i="47"/>
  <c r="F2056" i="47" s="1"/>
  <c r="E2057" i="47"/>
  <c r="F2057" i="47" s="1"/>
  <c r="E2058" i="47"/>
  <c r="F2058" i="47" s="1"/>
  <c r="E2059" i="47"/>
  <c r="F2059" i="47" s="1"/>
  <c r="E2060" i="47"/>
  <c r="F2060" i="47" s="1"/>
  <c r="E2061" i="47"/>
  <c r="F2061" i="47" s="1"/>
  <c r="E2062" i="47"/>
  <c r="F2062" i="47" s="1"/>
  <c r="E2063" i="47"/>
  <c r="F2063" i="47" s="1"/>
  <c r="E2064" i="47"/>
  <c r="F2064" i="47" s="1"/>
  <c r="E2065" i="47"/>
  <c r="F2065" i="47" s="1"/>
  <c r="E2066" i="47"/>
  <c r="F2066" i="47" s="1"/>
  <c r="E2067" i="47"/>
  <c r="F2067" i="47" s="1"/>
  <c r="E2068" i="47"/>
  <c r="F2068" i="47" s="1"/>
  <c r="E2069" i="47"/>
  <c r="F2069" i="47" s="1"/>
  <c r="E2070" i="47"/>
  <c r="F2070" i="47" s="1"/>
  <c r="E2071" i="47"/>
  <c r="F2071" i="47" s="1"/>
  <c r="E2072" i="47"/>
  <c r="F2072" i="47" s="1"/>
  <c r="E2073" i="47"/>
  <c r="F2073" i="47" s="1"/>
  <c r="E2074" i="47"/>
  <c r="F2074" i="47" s="1"/>
  <c r="E2075" i="47"/>
  <c r="F2075" i="47" s="1"/>
  <c r="E2076" i="47"/>
  <c r="F2076" i="47" s="1"/>
  <c r="E2077" i="47"/>
  <c r="F2077" i="47" s="1"/>
  <c r="E2078" i="47"/>
  <c r="F2078" i="47" s="1"/>
  <c r="E2079" i="47"/>
  <c r="F2079" i="47" s="1"/>
  <c r="E2080" i="47"/>
  <c r="F2080" i="47" s="1"/>
  <c r="E2081" i="47"/>
  <c r="F2081" i="47" s="1"/>
  <c r="E2082" i="47"/>
  <c r="F2082" i="47" s="1"/>
  <c r="E2083" i="47"/>
  <c r="F2083" i="47" s="1"/>
  <c r="E2084" i="47"/>
  <c r="F2084" i="47" s="1"/>
  <c r="E2085" i="47"/>
  <c r="F2085" i="47" s="1"/>
  <c r="E2086" i="47"/>
  <c r="F2086" i="47" s="1"/>
  <c r="E2087" i="47"/>
  <c r="F2087" i="47" s="1"/>
  <c r="E2088" i="47"/>
  <c r="F2088" i="47" s="1"/>
  <c r="E2089" i="47"/>
  <c r="F2089" i="47" s="1"/>
  <c r="E2090" i="47"/>
  <c r="F2090" i="47" s="1"/>
  <c r="E2091" i="47"/>
  <c r="F2091" i="47" s="1"/>
  <c r="E2092" i="47"/>
  <c r="F2092" i="47" s="1"/>
  <c r="E2093" i="47"/>
  <c r="F2093" i="47" s="1"/>
  <c r="E2094" i="47"/>
  <c r="F2094" i="47" s="1"/>
  <c r="E2095" i="47"/>
  <c r="F2095" i="47" s="1"/>
  <c r="E2096" i="47"/>
  <c r="F2096" i="47" s="1"/>
  <c r="E2097" i="47"/>
  <c r="F2097" i="47" s="1"/>
  <c r="E2098" i="47"/>
  <c r="F2098" i="47" s="1"/>
  <c r="E2099" i="47"/>
  <c r="F2099" i="47" s="1"/>
  <c r="E2100" i="47"/>
  <c r="F2100" i="47" s="1"/>
  <c r="E2101" i="47"/>
  <c r="F2101" i="47" s="1"/>
  <c r="E2102" i="47"/>
  <c r="F2102" i="47" s="1"/>
  <c r="E2103" i="47"/>
  <c r="F2103" i="47" s="1"/>
  <c r="E2104" i="47"/>
  <c r="F2104" i="47" s="1"/>
  <c r="E2105" i="47"/>
  <c r="F2105" i="47" s="1"/>
  <c r="E2106" i="47"/>
  <c r="F2106" i="47" s="1"/>
  <c r="E2107" i="47"/>
  <c r="F2107" i="47" s="1"/>
  <c r="E2108" i="47"/>
  <c r="F2108" i="47" s="1"/>
  <c r="E2109" i="47"/>
  <c r="F2109" i="47" s="1"/>
  <c r="E2110" i="47"/>
  <c r="F2110" i="47" s="1"/>
  <c r="E2111" i="47"/>
  <c r="F2111" i="47" s="1"/>
  <c r="E2112" i="47"/>
  <c r="F2112" i="47" s="1"/>
  <c r="E2113" i="47"/>
  <c r="F2113" i="47" s="1"/>
  <c r="E2114" i="47"/>
  <c r="F2114" i="47" s="1"/>
  <c r="E2115" i="47"/>
  <c r="F2115" i="47" s="1"/>
  <c r="E2116" i="47"/>
  <c r="F2116" i="47" s="1"/>
  <c r="E2117" i="47"/>
  <c r="F2117" i="47" s="1"/>
  <c r="E2118" i="47"/>
  <c r="F2118" i="47" s="1"/>
  <c r="E2119" i="47"/>
  <c r="F2119" i="47" s="1"/>
  <c r="E2120" i="47"/>
  <c r="F2120" i="47" s="1"/>
  <c r="E2121" i="47"/>
  <c r="F2121" i="47" s="1"/>
  <c r="E2122" i="47"/>
  <c r="F2122" i="47" s="1"/>
  <c r="E2123" i="47"/>
  <c r="F2123" i="47" s="1"/>
  <c r="E2124" i="47"/>
  <c r="F2124" i="47" s="1"/>
  <c r="E2125" i="47"/>
  <c r="F2125" i="47" s="1"/>
  <c r="E2126" i="47"/>
  <c r="F2126" i="47" s="1"/>
  <c r="E2127" i="47"/>
  <c r="F2127" i="47" s="1"/>
  <c r="E2128" i="47"/>
  <c r="F2128" i="47" s="1"/>
  <c r="E2129" i="47"/>
  <c r="F2129" i="47" s="1"/>
  <c r="E2130" i="47"/>
  <c r="F2130" i="47" s="1"/>
  <c r="E2131" i="47"/>
  <c r="F2131" i="47" s="1"/>
  <c r="E2132" i="47"/>
  <c r="F2132" i="47" s="1"/>
  <c r="E2133" i="47"/>
  <c r="F2133" i="47" s="1"/>
  <c r="E2134" i="47"/>
  <c r="F2134" i="47" s="1"/>
  <c r="E2135" i="47"/>
  <c r="F2135" i="47" s="1"/>
  <c r="E2136" i="47"/>
  <c r="F2136" i="47" s="1"/>
  <c r="E2137" i="47"/>
  <c r="F2137" i="47" s="1"/>
  <c r="E2138" i="47"/>
  <c r="F2138" i="47" s="1"/>
  <c r="E2139" i="47"/>
  <c r="F2139" i="47" s="1"/>
  <c r="E2140" i="47"/>
  <c r="F2140" i="47" s="1"/>
  <c r="E2141" i="47"/>
  <c r="F2141" i="47" s="1"/>
  <c r="E2142" i="47"/>
  <c r="F2142" i="47" s="1"/>
  <c r="E2143" i="47"/>
  <c r="F2143" i="47" s="1"/>
  <c r="E2144" i="47"/>
  <c r="F2144" i="47" s="1"/>
  <c r="E2145" i="47"/>
  <c r="F2145" i="47" s="1"/>
  <c r="E2146" i="47"/>
  <c r="F2146" i="47" s="1"/>
  <c r="E2147" i="47"/>
  <c r="F2147" i="47" s="1"/>
  <c r="E2148" i="47"/>
  <c r="F2148" i="47" s="1"/>
  <c r="E2149" i="47"/>
  <c r="F2149" i="47" s="1"/>
  <c r="E2150" i="47"/>
  <c r="F2150" i="47" s="1"/>
  <c r="E2151" i="47"/>
  <c r="F2151" i="47" s="1"/>
  <c r="E2152" i="47"/>
  <c r="F2152" i="47" s="1"/>
  <c r="E2153" i="47"/>
  <c r="F2153" i="47" s="1"/>
  <c r="E2154" i="47"/>
  <c r="F2154" i="47" s="1"/>
  <c r="E2155" i="47"/>
  <c r="F2155" i="47" s="1"/>
  <c r="E2156" i="47"/>
  <c r="F2156" i="47" s="1"/>
  <c r="E2157" i="47"/>
  <c r="F2157" i="47" s="1"/>
  <c r="E2158" i="47"/>
  <c r="F2158" i="47" s="1"/>
  <c r="E2159" i="47"/>
  <c r="F2159" i="47" s="1"/>
  <c r="E2160" i="47"/>
  <c r="F2160" i="47" s="1"/>
  <c r="E2161" i="47"/>
  <c r="F2161" i="47" s="1"/>
  <c r="E2162" i="47"/>
  <c r="F2162" i="47" s="1"/>
  <c r="E2163" i="47"/>
  <c r="F2163" i="47" s="1"/>
  <c r="E2164" i="47"/>
  <c r="F2164" i="47" s="1"/>
  <c r="E2165" i="47"/>
  <c r="F2165" i="47" s="1"/>
  <c r="E2166" i="47"/>
  <c r="F2166" i="47" s="1"/>
  <c r="E2167" i="47"/>
  <c r="F2167" i="47" s="1"/>
  <c r="E2168" i="47"/>
  <c r="F2168" i="47" s="1"/>
  <c r="E2169" i="47"/>
  <c r="F2169" i="47" s="1"/>
  <c r="E2170" i="47"/>
  <c r="F2170" i="47" s="1"/>
  <c r="E2171" i="47"/>
  <c r="F2171" i="47" s="1"/>
  <c r="E2172" i="47"/>
  <c r="F2172" i="47" s="1"/>
  <c r="E2173" i="47"/>
  <c r="F2173" i="47" s="1"/>
  <c r="E2174" i="47"/>
  <c r="F2174" i="47" s="1"/>
  <c r="E2175" i="47"/>
  <c r="F2175" i="47" s="1"/>
  <c r="E2176" i="47"/>
  <c r="F2176" i="47" s="1"/>
  <c r="E2177" i="47"/>
  <c r="F2177" i="47" s="1"/>
  <c r="E2178" i="47"/>
  <c r="F2178" i="47" s="1"/>
  <c r="E2179" i="47"/>
  <c r="F2179" i="47" s="1"/>
  <c r="E2180" i="47"/>
  <c r="F2180" i="47" s="1"/>
  <c r="E2181" i="47"/>
  <c r="F2181" i="47" s="1"/>
  <c r="E2182" i="47"/>
  <c r="F2182" i="47" s="1"/>
  <c r="E2183" i="47"/>
  <c r="F2183" i="47" s="1"/>
  <c r="E2184" i="47"/>
  <c r="F2184" i="47" s="1"/>
  <c r="E2185" i="47"/>
  <c r="F2185" i="47" s="1"/>
  <c r="E2186" i="47"/>
  <c r="F2186" i="47" s="1"/>
  <c r="E2187" i="47"/>
  <c r="F2187" i="47" s="1"/>
  <c r="E2188" i="47"/>
  <c r="F2188" i="47" s="1"/>
  <c r="E2189" i="47"/>
  <c r="F2189" i="47" s="1"/>
  <c r="E2190" i="47"/>
  <c r="F2190" i="47" s="1"/>
  <c r="E2191" i="47"/>
  <c r="F2191" i="47" s="1"/>
  <c r="E2192" i="47"/>
  <c r="F2192" i="47" s="1"/>
  <c r="E2193" i="47"/>
  <c r="F2193" i="47" s="1"/>
  <c r="E2194" i="47"/>
  <c r="F2194" i="47" s="1"/>
  <c r="E2195" i="47"/>
  <c r="F2195" i="47" s="1"/>
  <c r="E2196" i="47"/>
  <c r="F2196" i="47" s="1"/>
  <c r="E2197" i="47"/>
  <c r="F2197" i="47" s="1"/>
  <c r="E2198" i="47"/>
  <c r="F2198" i="47" s="1"/>
  <c r="E2199" i="47"/>
  <c r="F2199" i="47" s="1"/>
  <c r="E2200" i="47"/>
  <c r="F2200" i="47" s="1"/>
  <c r="E2201" i="47"/>
  <c r="F2201" i="47" s="1"/>
  <c r="E2202" i="47"/>
  <c r="F2202" i="47" s="1"/>
  <c r="E2203" i="47"/>
  <c r="F2203" i="47" s="1"/>
  <c r="E2204" i="47"/>
  <c r="F2204" i="47" s="1"/>
  <c r="E2205" i="47"/>
  <c r="F2205" i="47" s="1"/>
  <c r="E2206" i="47"/>
  <c r="F2206" i="47" s="1"/>
  <c r="E2207" i="47"/>
  <c r="F2207" i="47" s="1"/>
  <c r="E2208" i="47"/>
  <c r="F2208" i="47" s="1"/>
  <c r="E2209" i="47"/>
  <c r="F2209" i="47" s="1"/>
  <c r="E2210" i="47"/>
  <c r="F2210" i="47" s="1"/>
  <c r="E2211" i="47"/>
  <c r="F2211" i="47" s="1"/>
  <c r="E2212" i="47"/>
  <c r="F2212" i="47" s="1"/>
  <c r="E2213" i="47"/>
  <c r="F2213" i="47" s="1"/>
  <c r="E2214" i="47"/>
  <c r="F2214" i="47" s="1"/>
  <c r="E2215" i="47"/>
  <c r="F2215" i="47" s="1"/>
  <c r="E2216" i="47"/>
  <c r="F2216" i="47" s="1"/>
  <c r="E2217" i="47"/>
  <c r="F2217" i="47" s="1"/>
  <c r="E2218" i="47"/>
  <c r="F2218" i="47" s="1"/>
  <c r="E2219" i="47"/>
  <c r="F2219" i="47" s="1"/>
  <c r="E2220" i="47"/>
  <c r="F2220" i="47" s="1"/>
  <c r="E2221" i="47"/>
  <c r="F2221" i="47" s="1"/>
  <c r="E2222" i="47"/>
  <c r="F2222" i="47" s="1"/>
  <c r="E2223" i="47"/>
  <c r="F2223" i="47" s="1"/>
  <c r="E2224" i="47"/>
  <c r="F2224" i="47" s="1"/>
  <c r="E2225" i="47"/>
  <c r="F2225" i="47" s="1"/>
  <c r="E2226" i="47"/>
  <c r="F2226" i="47" s="1"/>
  <c r="E2227" i="47"/>
  <c r="F2227" i="47" s="1"/>
  <c r="E2228" i="47"/>
  <c r="F2228" i="47" s="1"/>
  <c r="E2229" i="47"/>
  <c r="F2229" i="47" s="1"/>
  <c r="E2230" i="47"/>
  <c r="F2230" i="47" s="1"/>
  <c r="E2231" i="47"/>
  <c r="F2231" i="47" s="1"/>
  <c r="E2232" i="47"/>
  <c r="F2232" i="47" s="1"/>
  <c r="E2233" i="47"/>
  <c r="F2233" i="47" s="1"/>
  <c r="E2234" i="47"/>
  <c r="F2234" i="47" s="1"/>
  <c r="E2235" i="47"/>
  <c r="F2235" i="47" s="1"/>
  <c r="E2236" i="47"/>
  <c r="F2236" i="47" s="1"/>
  <c r="E2237" i="47"/>
  <c r="F2237" i="47" s="1"/>
  <c r="E2238" i="47"/>
  <c r="F2238" i="47" s="1"/>
  <c r="E2239" i="47"/>
  <c r="F2239" i="47" s="1"/>
  <c r="E2240" i="47"/>
  <c r="F2240" i="47" s="1"/>
  <c r="E2241" i="47"/>
  <c r="F2241" i="47" s="1"/>
  <c r="E2242" i="47"/>
  <c r="F2242" i="47" s="1"/>
  <c r="E2243" i="47"/>
  <c r="F2243" i="47" s="1"/>
  <c r="E2244" i="47"/>
  <c r="F2244" i="47" s="1"/>
  <c r="E2245" i="47"/>
  <c r="F2245" i="47" s="1"/>
  <c r="E2246" i="47"/>
  <c r="F2246" i="47" s="1"/>
  <c r="E2247" i="47"/>
  <c r="F2247" i="47" s="1"/>
  <c r="E2248" i="47"/>
  <c r="F2248" i="47" s="1"/>
  <c r="E2249" i="47"/>
  <c r="F2249" i="47" s="1"/>
  <c r="E2250" i="47"/>
  <c r="F2250" i="47" s="1"/>
  <c r="E2251" i="47"/>
  <c r="F2251" i="47" s="1"/>
  <c r="E2252" i="47"/>
  <c r="F2252" i="47" s="1"/>
  <c r="E2253" i="47"/>
  <c r="F2253" i="47" s="1"/>
  <c r="E2254" i="47"/>
  <c r="F2254" i="47" s="1"/>
  <c r="E2255" i="47"/>
  <c r="F2255" i="47" s="1"/>
  <c r="E2256" i="47"/>
  <c r="F2256" i="47" s="1"/>
  <c r="E2257" i="47"/>
  <c r="F2257" i="47" s="1"/>
  <c r="E2258" i="47"/>
  <c r="F2258" i="47" s="1"/>
  <c r="E2259" i="47"/>
  <c r="F2259" i="47" s="1"/>
  <c r="E2260" i="47"/>
  <c r="F2260" i="47" s="1"/>
  <c r="E2261" i="47"/>
  <c r="F2261" i="47" s="1"/>
  <c r="E2262" i="47"/>
  <c r="F2262" i="47" s="1"/>
  <c r="E2263" i="47"/>
  <c r="F2263" i="47" s="1"/>
  <c r="E2264" i="47"/>
  <c r="F2264" i="47" s="1"/>
  <c r="E2265" i="47"/>
  <c r="F2265" i="47" s="1"/>
  <c r="E2266" i="47"/>
  <c r="F2266" i="47" s="1"/>
  <c r="E2267" i="47"/>
  <c r="F2267" i="47" s="1"/>
  <c r="E2268" i="47"/>
  <c r="F2268" i="47" s="1"/>
  <c r="E2269" i="47"/>
  <c r="F2269" i="47" s="1"/>
  <c r="E2270" i="47"/>
  <c r="F2270" i="47" s="1"/>
  <c r="E2271" i="47"/>
  <c r="F2271" i="47" s="1"/>
  <c r="E2272" i="47"/>
  <c r="F2272" i="47" s="1"/>
  <c r="E2273" i="47"/>
  <c r="F2273" i="47" s="1"/>
  <c r="E2274" i="47"/>
  <c r="F2274" i="47" s="1"/>
  <c r="E2275" i="47"/>
  <c r="F2275" i="47" s="1"/>
  <c r="E2276" i="47"/>
  <c r="F2276" i="47" s="1"/>
  <c r="E2277" i="47"/>
  <c r="F2277" i="47" s="1"/>
  <c r="E2278" i="47"/>
  <c r="F2278" i="47" s="1"/>
  <c r="E2279" i="47"/>
  <c r="F2279" i="47" s="1"/>
  <c r="E2280" i="47"/>
  <c r="F2280" i="47" s="1"/>
  <c r="E2281" i="47"/>
  <c r="F2281" i="47" s="1"/>
  <c r="E2282" i="47"/>
  <c r="F2282" i="47" s="1"/>
  <c r="E2283" i="47"/>
  <c r="F2283" i="47" s="1"/>
  <c r="E2284" i="47"/>
  <c r="F2284" i="47" s="1"/>
  <c r="E2285" i="47"/>
  <c r="F2285" i="47" s="1"/>
  <c r="E2286" i="47"/>
  <c r="F2286" i="47" s="1"/>
  <c r="E2287" i="47"/>
  <c r="F2287" i="47" s="1"/>
  <c r="E2288" i="47"/>
  <c r="F2288" i="47" s="1"/>
  <c r="E2289" i="47"/>
  <c r="F2289" i="47" s="1"/>
  <c r="E2290" i="47"/>
  <c r="F2290" i="47" s="1"/>
  <c r="E2291" i="47"/>
  <c r="F2291" i="47" s="1"/>
  <c r="E2292" i="47"/>
  <c r="F2292" i="47" s="1"/>
  <c r="E2293" i="47"/>
  <c r="F2293" i="47" s="1"/>
  <c r="E2294" i="47"/>
  <c r="F2294" i="47" s="1"/>
  <c r="E2295" i="47"/>
  <c r="F2295" i="47" s="1"/>
  <c r="E2296" i="47"/>
  <c r="F2296" i="47" s="1"/>
  <c r="E2297" i="47"/>
  <c r="F2297" i="47" s="1"/>
  <c r="E2298" i="47"/>
  <c r="F2298" i="47" s="1"/>
  <c r="E2299" i="47"/>
  <c r="F2299" i="47" s="1"/>
  <c r="E2300" i="47"/>
  <c r="F2300" i="47" s="1"/>
  <c r="E2301" i="47"/>
  <c r="F2301" i="47" s="1"/>
  <c r="E2302" i="47"/>
  <c r="F2302" i="47" s="1"/>
  <c r="E2303" i="47"/>
  <c r="F2303" i="47" s="1"/>
  <c r="E2304" i="47"/>
  <c r="F2304" i="47" s="1"/>
  <c r="E2305" i="47"/>
  <c r="F2305" i="47" s="1"/>
  <c r="E2306" i="47"/>
  <c r="F2306" i="47" s="1"/>
  <c r="E2307" i="47"/>
  <c r="F2307" i="47" s="1"/>
  <c r="E2308" i="47"/>
  <c r="F2308" i="47" s="1"/>
  <c r="E2309" i="47"/>
  <c r="F2309" i="47" s="1"/>
  <c r="E2310" i="47"/>
  <c r="F2310" i="47" s="1"/>
  <c r="E2311" i="47"/>
  <c r="F2311" i="47" s="1"/>
  <c r="E2312" i="47"/>
  <c r="F2312" i="47" s="1"/>
  <c r="E2313" i="47"/>
  <c r="F2313" i="47" s="1"/>
  <c r="E2314" i="47"/>
  <c r="F2314" i="47" s="1"/>
  <c r="E2315" i="47"/>
  <c r="F2315" i="47" s="1"/>
  <c r="E2316" i="47"/>
  <c r="F2316" i="47" s="1"/>
  <c r="E2317" i="47"/>
  <c r="F2317" i="47" s="1"/>
  <c r="E2318" i="47"/>
  <c r="F2318" i="47" s="1"/>
  <c r="E2319" i="47"/>
  <c r="F2319" i="47" s="1"/>
  <c r="E2320" i="47"/>
  <c r="F2320" i="47" s="1"/>
  <c r="E2321" i="47"/>
  <c r="F2321" i="47" s="1"/>
  <c r="E2322" i="47"/>
  <c r="F2322" i="47" s="1"/>
  <c r="E2323" i="47"/>
  <c r="F2323" i="47" s="1"/>
  <c r="E2324" i="47"/>
  <c r="F2324" i="47" s="1"/>
  <c r="E2325" i="47"/>
  <c r="F2325" i="47" s="1"/>
  <c r="E2326" i="47"/>
  <c r="F2326" i="47" s="1"/>
  <c r="E2327" i="47"/>
  <c r="F2327" i="47" s="1"/>
  <c r="E2328" i="47"/>
  <c r="F2328" i="47" s="1"/>
  <c r="E2329" i="47"/>
  <c r="F2329" i="47" s="1"/>
  <c r="E2330" i="47"/>
  <c r="F2330" i="47" s="1"/>
  <c r="E2331" i="47"/>
  <c r="F2331" i="47" s="1"/>
  <c r="E2332" i="47"/>
  <c r="F2332" i="47" s="1"/>
  <c r="E2333" i="47"/>
  <c r="F2333" i="47" s="1"/>
  <c r="E2334" i="47"/>
  <c r="F2334" i="47" s="1"/>
  <c r="E2335" i="47"/>
  <c r="F2335" i="47" s="1"/>
  <c r="E2336" i="47"/>
  <c r="F2336" i="47" s="1"/>
  <c r="E2337" i="47"/>
  <c r="F2337" i="47" s="1"/>
  <c r="E2338" i="47"/>
  <c r="F2338" i="47" s="1"/>
  <c r="E2339" i="47"/>
  <c r="F2339" i="47" s="1"/>
  <c r="E2340" i="47"/>
  <c r="F2340" i="47" s="1"/>
  <c r="E2341" i="47"/>
  <c r="F2341" i="47" s="1"/>
  <c r="E2342" i="47"/>
  <c r="F2342" i="47" s="1"/>
  <c r="E2343" i="47"/>
  <c r="F2343" i="47" s="1"/>
  <c r="E2344" i="47"/>
  <c r="F2344" i="47" s="1"/>
  <c r="E2345" i="47"/>
  <c r="F2345" i="47" s="1"/>
  <c r="E2346" i="47"/>
  <c r="F2346" i="47" s="1"/>
  <c r="E2347" i="47"/>
  <c r="F2347" i="47" s="1"/>
  <c r="E2348" i="47"/>
  <c r="F2348" i="47" s="1"/>
  <c r="E2349" i="47"/>
  <c r="F2349" i="47" s="1"/>
  <c r="E2350" i="47"/>
  <c r="F2350" i="47" s="1"/>
  <c r="E2351" i="47"/>
  <c r="F2351" i="47" s="1"/>
  <c r="E2352" i="47"/>
  <c r="F2352" i="47" s="1"/>
  <c r="E2353" i="47"/>
  <c r="F2353" i="47" s="1"/>
  <c r="E2354" i="47"/>
  <c r="F2354" i="47" s="1"/>
  <c r="E2355" i="47"/>
  <c r="F2355" i="47" s="1"/>
  <c r="E2356" i="47"/>
  <c r="F2356" i="47" s="1"/>
  <c r="E2357" i="47"/>
  <c r="F2357" i="47" s="1"/>
  <c r="E2358" i="47"/>
  <c r="F2358" i="47" s="1"/>
  <c r="E2359" i="47"/>
  <c r="F2359" i="47" s="1"/>
  <c r="E2360" i="47"/>
  <c r="F2360" i="47" s="1"/>
  <c r="E2361" i="47"/>
  <c r="F2361" i="47" s="1"/>
  <c r="E2362" i="47"/>
  <c r="F2362" i="47" s="1"/>
  <c r="E2363" i="47"/>
  <c r="F2363" i="47" s="1"/>
  <c r="E2364" i="47"/>
  <c r="F2364" i="47" s="1"/>
  <c r="E2365" i="47"/>
  <c r="F2365" i="47" s="1"/>
  <c r="E2366" i="47"/>
  <c r="F2366" i="47" s="1"/>
  <c r="E2367" i="47"/>
  <c r="F2367" i="47" s="1"/>
  <c r="E2368" i="47"/>
  <c r="F2368" i="47" s="1"/>
  <c r="E2369" i="47"/>
  <c r="F2369" i="47" s="1"/>
  <c r="E2370" i="47"/>
  <c r="F2370" i="47" s="1"/>
  <c r="E2371" i="47"/>
  <c r="F2371" i="47" s="1"/>
  <c r="E2372" i="47"/>
  <c r="F2372" i="47" s="1"/>
  <c r="E2373" i="47"/>
  <c r="F2373" i="47" s="1"/>
  <c r="E2374" i="47"/>
  <c r="F2374" i="47" s="1"/>
  <c r="E2375" i="47"/>
  <c r="F2375" i="47" s="1"/>
  <c r="E2376" i="47"/>
  <c r="F2376" i="47" s="1"/>
  <c r="E2377" i="47"/>
  <c r="F2377" i="47" s="1"/>
  <c r="E2378" i="47"/>
  <c r="F2378" i="47" s="1"/>
  <c r="E2379" i="47"/>
  <c r="F2379" i="47" s="1"/>
  <c r="E2380" i="47"/>
  <c r="F2380" i="47" s="1"/>
  <c r="E2381" i="47"/>
  <c r="F2381" i="47" s="1"/>
  <c r="E2382" i="47"/>
  <c r="F2382" i="47" s="1"/>
  <c r="E2383" i="47"/>
  <c r="F2383" i="47" s="1"/>
  <c r="E2384" i="47"/>
  <c r="F2384" i="47" s="1"/>
  <c r="E2385" i="47"/>
  <c r="F2385" i="47" s="1"/>
  <c r="E2386" i="47"/>
  <c r="F2386" i="47" s="1"/>
  <c r="E2387" i="47"/>
  <c r="F2387" i="47" s="1"/>
  <c r="E2388" i="47"/>
  <c r="F2388" i="47" s="1"/>
  <c r="E2389" i="47"/>
  <c r="F2389" i="47" s="1"/>
  <c r="E2390" i="47"/>
  <c r="F2390" i="47" s="1"/>
  <c r="E2391" i="47"/>
  <c r="F2391" i="47" s="1"/>
  <c r="E2392" i="47"/>
  <c r="F2392" i="47" s="1"/>
  <c r="E2393" i="47"/>
  <c r="F2393" i="47" s="1"/>
  <c r="E2394" i="47"/>
  <c r="F2394" i="47" s="1"/>
  <c r="E2395" i="47"/>
  <c r="F2395" i="47" s="1"/>
  <c r="E2396" i="47"/>
  <c r="F2396" i="47" s="1"/>
  <c r="E2397" i="47"/>
  <c r="F2397" i="47" s="1"/>
  <c r="E2398" i="47"/>
  <c r="F2398" i="47" s="1"/>
  <c r="E2399" i="47"/>
  <c r="F2399" i="47" s="1"/>
  <c r="E2400" i="47"/>
  <c r="F2400" i="47" s="1"/>
  <c r="E2401" i="47"/>
  <c r="F2401" i="47" s="1"/>
  <c r="E2402" i="47"/>
  <c r="F2402" i="47" s="1"/>
  <c r="E2403" i="47"/>
  <c r="F2403" i="47" s="1"/>
  <c r="E2404" i="47"/>
  <c r="F2404" i="47" s="1"/>
  <c r="E2405" i="47"/>
  <c r="F2405" i="47" s="1"/>
  <c r="E2406" i="47"/>
  <c r="F2406" i="47" s="1"/>
  <c r="E2407" i="47"/>
  <c r="F2407" i="47" s="1"/>
  <c r="E2408" i="47"/>
  <c r="F2408" i="47" s="1"/>
  <c r="E2409" i="47"/>
  <c r="F2409" i="47" s="1"/>
  <c r="E2410" i="47"/>
  <c r="F2410" i="47" s="1"/>
  <c r="E2411" i="47"/>
  <c r="F2411" i="47" s="1"/>
  <c r="E2412" i="47"/>
  <c r="F2412" i="47" s="1"/>
  <c r="E2413" i="47"/>
  <c r="F2413" i="47" s="1"/>
  <c r="E2414" i="47"/>
  <c r="F2414" i="47" s="1"/>
  <c r="E2415" i="47"/>
  <c r="F2415" i="47" s="1"/>
  <c r="E2416" i="47"/>
  <c r="F2416" i="47" s="1"/>
  <c r="E2417" i="47"/>
  <c r="F2417" i="47" s="1"/>
  <c r="E2418" i="47"/>
  <c r="F2418" i="47" s="1"/>
  <c r="E2419" i="47"/>
  <c r="F2419" i="47" s="1"/>
  <c r="E2420" i="47"/>
  <c r="F2420" i="47" s="1"/>
  <c r="E2421" i="47"/>
  <c r="F2421" i="47" s="1"/>
  <c r="E2422" i="47"/>
  <c r="F2422" i="47" s="1"/>
  <c r="E2423" i="47"/>
  <c r="F2423" i="47" s="1"/>
  <c r="E2424" i="47"/>
  <c r="F2424" i="47" s="1"/>
  <c r="E2425" i="47"/>
  <c r="F2425" i="47" s="1"/>
  <c r="E2426" i="47"/>
  <c r="F2426" i="47" s="1"/>
  <c r="E2427" i="47"/>
  <c r="F2427" i="47" s="1"/>
  <c r="E2428" i="47"/>
  <c r="F2428" i="47" s="1"/>
  <c r="E2429" i="47"/>
  <c r="F2429" i="47" s="1"/>
  <c r="E2430" i="47"/>
  <c r="F2430" i="47" s="1"/>
  <c r="E2431" i="47"/>
  <c r="F2431" i="47" s="1"/>
  <c r="E2432" i="47"/>
  <c r="F2432" i="47" s="1"/>
  <c r="E2433" i="47"/>
  <c r="F2433" i="47" s="1"/>
  <c r="E2434" i="47"/>
  <c r="F2434" i="47" s="1"/>
  <c r="E2435" i="47"/>
  <c r="F2435" i="47" s="1"/>
  <c r="E2436" i="47"/>
  <c r="F2436" i="47" s="1"/>
  <c r="E2437" i="47"/>
  <c r="F2437" i="47" s="1"/>
  <c r="E2438" i="47"/>
  <c r="F2438" i="47" s="1"/>
  <c r="E2439" i="47"/>
  <c r="F2439" i="47" s="1"/>
  <c r="E2440" i="47"/>
  <c r="F2440" i="47" s="1"/>
  <c r="E2441" i="47"/>
  <c r="F2441" i="47" s="1"/>
  <c r="E2442" i="47"/>
  <c r="F2442" i="47" s="1"/>
  <c r="E2443" i="47"/>
  <c r="F2443" i="47" s="1"/>
  <c r="E2444" i="47"/>
  <c r="F2444" i="47" s="1"/>
  <c r="E2445" i="47"/>
  <c r="F2445" i="47" s="1"/>
  <c r="E2446" i="47"/>
  <c r="F2446" i="47" s="1"/>
  <c r="E2447" i="47"/>
  <c r="F2447" i="47" s="1"/>
  <c r="E2448" i="47"/>
  <c r="F2448" i="47" s="1"/>
  <c r="E2449" i="47"/>
  <c r="F2449" i="47" s="1"/>
  <c r="E2450" i="47"/>
  <c r="F2450" i="47" s="1"/>
  <c r="E2451" i="47"/>
  <c r="F2451" i="47" s="1"/>
  <c r="E2452" i="47"/>
  <c r="F2452" i="47" s="1"/>
  <c r="E2453" i="47"/>
  <c r="F2453" i="47" s="1"/>
  <c r="E2454" i="47"/>
  <c r="F2454" i="47" s="1"/>
  <c r="E2455" i="47"/>
  <c r="F2455" i="47" s="1"/>
  <c r="E2456" i="47"/>
  <c r="F2456" i="47" s="1"/>
  <c r="E2457" i="47"/>
  <c r="F2457" i="47" s="1"/>
  <c r="E2458" i="47"/>
  <c r="F2458" i="47" s="1"/>
  <c r="E2459" i="47"/>
  <c r="F2459" i="47" s="1"/>
  <c r="E2460" i="47"/>
  <c r="F2460" i="47" s="1"/>
  <c r="E2461" i="47"/>
  <c r="F2461" i="47" s="1"/>
  <c r="E2462" i="47"/>
  <c r="F2462" i="47" s="1"/>
  <c r="E2463" i="47"/>
  <c r="F2463" i="47" s="1"/>
  <c r="E2464" i="47"/>
  <c r="F2464" i="47" s="1"/>
  <c r="E2465" i="47"/>
  <c r="F2465" i="47" s="1"/>
  <c r="E2466" i="47"/>
  <c r="F2466" i="47" s="1"/>
  <c r="E2467" i="47"/>
  <c r="F2467" i="47" s="1"/>
  <c r="E2468" i="47"/>
  <c r="F2468" i="47" s="1"/>
  <c r="E2469" i="47"/>
  <c r="F2469" i="47" s="1"/>
  <c r="E2470" i="47"/>
  <c r="F2470" i="47" s="1"/>
  <c r="E2471" i="47"/>
  <c r="F2471" i="47" s="1"/>
  <c r="E2472" i="47"/>
  <c r="F2472" i="47" s="1"/>
  <c r="E2473" i="47"/>
  <c r="F2473" i="47" s="1"/>
  <c r="E2474" i="47"/>
  <c r="F2474" i="47" s="1"/>
  <c r="E2475" i="47"/>
  <c r="F2475" i="47" s="1"/>
  <c r="E2476" i="47"/>
  <c r="F2476" i="47" s="1"/>
  <c r="E2477" i="47"/>
  <c r="F2477" i="47" s="1"/>
  <c r="E2478" i="47"/>
  <c r="F2478" i="47" s="1"/>
  <c r="E2479" i="47"/>
  <c r="F2479" i="47" s="1"/>
  <c r="E2480" i="47"/>
  <c r="F2480" i="47" s="1"/>
  <c r="E2481" i="47"/>
  <c r="F2481" i="47" s="1"/>
  <c r="E2482" i="47"/>
  <c r="F2482" i="47" s="1"/>
  <c r="E2483" i="47"/>
  <c r="F2483" i="47" s="1"/>
  <c r="E2484" i="47"/>
  <c r="F2484" i="47" s="1"/>
  <c r="E2485" i="47"/>
  <c r="F2485" i="47" s="1"/>
  <c r="E2486" i="47"/>
  <c r="F2486" i="47" s="1"/>
  <c r="E2487" i="47"/>
  <c r="F2487" i="47" s="1"/>
  <c r="E2488" i="47"/>
  <c r="F2488" i="47" s="1"/>
  <c r="E2489" i="47"/>
  <c r="F2489" i="47" s="1"/>
  <c r="E2490" i="47"/>
  <c r="F2490" i="47" s="1"/>
  <c r="E2491" i="47"/>
  <c r="F2491" i="47" s="1"/>
  <c r="E2492" i="47"/>
  <c r="F2492" i="47" s="1"/>
  <c r="E2493" i="47"/>
  <c r="F2493" i="47" s="1"/>
  <c r="E2494" i="47"/>
  <c r="F2494" i="47" s="1"/>
  <c r="E2495" i="47"/>
  <c r="F2495" i="47" s="1"/>
  <c r="E2496" i="47"/>
  <c r="F2496" i="47" s="1"/>
  <c r="E2497" i="47"/>
  <c r="F2497" i="47" s="1"/>
  <c r="E2498" i="47"/>
  <c r="F2498" i="47" s="1"/>
  <c r="E2499" i="47"/>
  <c r="F2499" i="47" s="1"/>
  <c r="E2500" i="47"/>
  <c r="F2500" i="47" s="1"/>
  <c r="E2501" i="47"/>
  <c r="F2501" i="47" s="1"/>
  <c r="E2502" i="47"/>
  <c r="F2502" i="47" s="1"/>
  <c r="E2503" i="47"/>
  <c r="F2503" i="47" s="1"/>
  <c r="E2504" i="47"/>
  <c r="F2504" i="47" s="1"/>
  <c r="E2505" i="47"/>
  <c r="F2505" i="47" s="1"/>
  <c r="E2506" i="47"/>
  <c r="F2506" i="47" s="1"/>
  <c r="E2507" i="47"/>
  <c r="F2507" i="47" s="1"/>
  <c r="E2508" i="47"/>
  <c r="F2508" i="47" s="1"/>
  <c r="E2509" i="47"/>
  <c r="F2509" i="47" s="1"/>
  <c r="E2510" i="47"/>
  <c r="F2510" i="47" s="1"/>
  <c r="E2511" i="47"/>
  <c r="F2511" i="47" s="1"/>
  <c r="E2512" i="47"/>
  <c r="F2512" i="47" s="1"/>
  <c r="E2513" i="47"/>
  <c r="F2513" i="47" s="1"/>
  <c r="E2514" i="47"/>
  <c r="F2514" i="47" s="1"/>
  <c r="E2515" i="47"/>
  <c r="F2515" i="47" s="1"/>
  <c r="E2516" i="47"/>
  <c r="F2516" i="47" s="1"/>
  <c r="E2517" i="47"/>
  <c r="F2517" i="47" s="1"/>
  <c r="E2518" i="47"/>
  <c r="F2518" i="47" s="1"/>
  <c r="E2519" i="47"/>
  <c r="F2519" i="47" s="1"/>
  <c r="E2520" i="47"/>
  <c r="F2520" i="47" s="1"/>
  <c r="E2521" i="47"/>
  <c r="F2521" i="47" s="1"/>
  <c r="E2522" i="47"/>
  <c r="F2522" i="47" s="1"/>
  <c r="E2523" i="47"/>
  <c r="F2523" i="47" s="1"/>
  <c r="E2524" i="47"/>
  <c r="F2524" i="47" s="1"/>
  <c r="E2525" i="47"/>
  <c r="F2525" i="47" s="1"/>
  <c r="E2526" i="47"/>
  <c r="F2526" i="47" s="1"/>
  <c r="E2527" i="47"/>
  <c r="F2527" i="47" s="1"/>
  <c r="E2528" i="47"/>
  <c r="F2528" i="47" s="1"/>
  <c r="E2529" i="47"/>
  <c r="F2529" i="47" s="1"/>
  <c r="E2530" i="47"/>
  <c r="F2530" i="47" s="1"/>
  <c r="E2531" i="47"/>
  <c r="F2531" i="47" s="1"/>
  <c r="E2532" i="47"/>
  <c r="F2532" i="47" s="1"/>
  <c r="E2533" i="47"/>
  <c r="F2533" i="47" s="1"/>
  <c r="E2534" i="47"/>
  <c r="F2534" i="47" s="1"/>
  <c r="E2535" i="47"/>
  <c r="F2535" i="47" s="1"/>
  <c r="E2536" i="47"/>
  <c r="F2536" i="47" s="1"/>
  <c r="E2537" i="47"/>
  <c r="F2537" i="47" s="1"/>
  <c r="E2538" i="47"/>
  <c r="F2538" i="47" s="1"/>
  <c r="E2539" i="47"/>
  <c r="F2539" i="47" s="1"/>
  <c r="E2540" i="47"/>
  <c r="F2540" i="47" s="1"/>
  <c r="E2541" i="47"/>
  <c r="F2541" i="47" s="1"/>
  <c r="E2542" i="47"/>
  <c r="F2542" i="47" s="1"/>
  <c r="E2543" i="47"/>
  <c r="F2543" i="47" s="1"/>
  <c r="E2544" i="47"/>
  <c r="F2544" i="47" s="1"/>
  <c r="E2545" i="47"/>
  <c r="F2545" i="47" s="1"/>
  <c r="E2546" i="47"/>
  <c r="F2546" i="47" s="1"/>
  <c r="E2547" i="47"/>
  <c r="F2547" i="47" s="1"/>
  <c r="E2548" i="47"/>
  <c r="F2548" i="47" s="1"/>
  <c r="E2549" i="47"/>
  <c r="F2549" i="47" s="1"/>
  <c r="E2550" i="47"/>
  <c r="F2550" i="47" s="1"/>
  <c r="E2551" i="47"/>
  <c r="F2551" i="47" s="1"/>
  <c r="E2552" i="47"/>
  <c r="F2552" i="47" s="1"/>
  <c r="E2553" i="47"/>
  <c r="F2553" i="47" s="1"/>
  <c r="E2554" i="47"/>
  <c r="F2554" i="47" s="1"/>
  <c r="E2555" i="47"/>
  <c r="F2555" i="47" s="1"/>
  <c r="E2556" i="47"/>
  <c r="F2556" i="47" s="1"/>
  <c r="E2557" i="47"/>
  <c r="F2557" i="47" s="1"/>
  <c r="E2558" i="47"/>
  <c r="F2558" i="47" s="1"/>
  <c r="E2559" i="47"/>
  <c r="F2559" i="47" s="1"/>
  <c r="E2560" i="47"/>
  <c r="F2560" i="47" s="1"/>
  <c r="E2561" i="47"/>
  <c r="F2561" i="47" s="1"/>
  <c r="E2562" i="47"/>
  <c r="F2562" i="47" s="1"/>
  <c r="E2563" i="47"/>
  <c r="F2563" i="47" s="1"/>
  <c r="E2564" i="47"/>
  <c r="F2564" i="47" s="1"/>
  <c r="E2565" i="47"/>
  <c r="F2565" i="47" s="1"/>
  <c r="E2566" i="47"/>
  <c r="F2566" i="47" s="1"/>
  <c r="E2567" i="47"/>
  <c r="F2567" i="47" s="1"/>
  <c r="E2568" i="47"/>
  <c r="F2568" i="47" s="1"/>
  <c r="E2569" i="47"/>
  <c r="F2569" i="47" s="1"/>
  <c r="E2570" i="47"/>
  <c r="F2570" i="47" s="1"/>
  <c r="E2571" i="47"/>
  <c r="F2571" i="47" s="1"/>
  <c r="E2572" i="47"/>
  <c r="F2572" i="47" s="1"/>
  <c r="E2573" i="47"/>
  <c r="F2573" i="47" s="1"/>
  <c r="E2574" i="47"/>
  <c r="F2574" i="47" s="1"/>
  <c r="E2575" i="47"/>
  <c r="F2575" i="47" s="1"/>
  <c r="E2576" i="47"/>
  <c r="F2576" i="47" s="1"/>
  <c r="E2577" i="47"/>
  <c r="F2577" i="47" s="1"/>
  <c r="E2578" i="47"/>
  <c r="F2578" i="47" s="1"/>
  <c r="E2579" i="47"/>
  <c r="F2579" i="47" s="1"/>
  <c r="E2580" i="47"/>
  <c r="F2580" i="47" s="1"/>
  <c r="E2581" i="47"/>
  <c r="F2581" i="47" s="1"/>
  <c r="E2582" i="47"/>
  <c r="F2582" i="47" s="1"/>
  <c r="E2583" i="47"/>
  <c r="F2583" i="47" s="1"/>
  <c r="E2584" i="47"/>
  <c r="F2584" i="47" s="1"/>
  <c r="E2585" i="47"/>
  <c r="F2585" i="47" s="1"/>
  <c r="E2586" i="47"/>
  <c r="F2586" i="47" s="1"/>
  <c r="E2587" i="47"/>
  <c r="F2587" i="47" s="1"/>
  <c r="E2588" i="47"/>
  <c r="F2588" i="47" s="1"/>
  <c r="E2589" i="47"/>
  <c r="F2589" i="47" s="1"/>
  <c r="E2590" i="47"/>
  <c r="F2590" i="47" s="1"/>
  <c r="E2591" i="47"/>
  <c r="F2591" i="47" s="1"/>
  <c r="E2592" i="47"/>
  <c r="F2592" i="47" s="1"/>
  <c r="E2593" i="47"/>
  <c r="F2593" i="47" s="1"/>
  <c r="E2594" i="47"/>
  <c r="F2594" i="47" s="1"/>
  <c r="E2595" i="47"/>
  <c r="F2595" i="47" s="1"/>
  <c r="E2596" i="47"/>
  <c r="F2596" i="47" s="1"/>
  <c r="E2597" i="47"/>
  <c r="F2597" i="47" s="1"/>
  <c r="E2598" i="47"/>
  <c r="F2598" i="47" s="1"/>
  <c r="E2599" i="47"/>
  <c r="F2599" i="47" s="1"/>
  <c r="E2600" i="47"/>
  <c r="F2600" i="47" s="1"/>
  <c r="E2601" i="47"/>
  <c r="F2601" i="47" s="1"/>
  <c r="E2602" i="47"/>
  <c r="F2602" i="47" s="1"/>
  <c r="E2603" i="47"/>
  <c r="F2603" i="47" s="1"/>
  <c r="E2604" i="47"/>
  <c r="F2604" i="47" s="1"/>
  <c r="E2605" i="47"/>
  <c r="F2605" i="47" s="1"/>
  <c r="E2606" i="47"/>
  <c r="F2606" i="47" s="1"/>
  <c r="E2607" i="47"/>
  <c r="F2607" i="47" s="1"/>
  <c r="E2608" i="47"/>
  <c r="F2608" i="47" s="1"/>
  <c r="E2609" i="47"/>
  <c r="F2609" i="47" s="1"/>
  <c r="E2610" i="47"/>
  <c r="F2610" i="47" s="1"/>
  <c r="E2611" i="47"/>
  <c r="F2611" i="47" s="1"/>
  <c r="E2612" i="47"/>
  <c r="F2612" i="47" s="1"/>
  <c r="E2613" i="47"/>
  <c r="F2613" i="47" s="1"/>
  <c r="E2614" i="47"/>
  <c r="F2614" i="47" s="1"/>
  <c r="E2615" i="47"/>
  <c r="F2615" i="47" s="1"/>
  <c r="E2616" i="47"/>
  <c r="F2616" i="47" s="1"/>
  <c r="E2617" i="47"/>
  <c r="F2617" i="47" s="1"/>
  <c r="E2618" i="47"/>
  <c r="F2618" i="47" s="1"/>
  <c r="E2619" i="47"/>
  <c r="F2619" i="47" s="1"/>
  <c r="E2620" i="47"/>
  <c r="F2620" i="47" s="1"/>
  <c r="E2621" i="47"/>
  <c r="F2621" i="47" s="1"/>
  <c r="E2622" i="47"/>
  <c r="F2622" i="47" s="1"/>
  <c r="E2623" i="47"/>
  <c r="F2623" i="47" s="1"/>
  <c r="E2624" i="47"/>
  <c r="F2624" i="47" s="1"/>
  <c r="E2625" i="47"/>
  <c r="F2625" i="47" s="1"/>
  <c r="E2626" i="47"/>
  <c r="F2626" i="47" s="1"/>
  <c r="E2627" i="47"/>
  <c r="F2627" i="47" s="1"/>
  <c r="E2628" i="47"/>
  <c r="F2628" i="47" s="1"/>
  <c r="E2629" i="47"/>
  <c r="F2629" i="47" s="1"/>
  <c r="E2630" i="47"/>
  <c r="F2630" i="47" s="1"/>
  <c r="E2631" i="47"/>
  <c r="F2631" i="47" s="1"/>
  <c r="E2632" i="47"/>
  <c r="F2632" i="47" s="1"/>
  <c r="E2633" i="47"/>
  <c r="F2633" i="47" s="1"/>
  <c r="E2634" i="47"/>
  <c r="F2634" i="47" s="1"/>
  <c r="E2635" i="47"/>
  <c r="F2635" i="47" s="1"/>
  <c r="E2636" i="47"/>
  <c r="F2636" i="47" s="1"/>
  <c r="E2637" i="47"/>
  <c r="F2637" i="47" s="1"/>
  <c r="E2638" i="47"/>
  <c r="F2638" i="47" s="1"/>
  <c r="E2639" i="47"/>
  <c r="F2639" i="47" s="1"/>
  <c r="E2640" i="47"/>
  <c r="F2640" i="47" s="1"/>
  <c r="E2641" i="47"/>
  <c r="F2641" i="47" s="1"/>
  <c r="E2642" i="47"/>
  <c r="F2642" i="47" s="1"/>
  <c r="E2643" i="47"/>
  <c r="F2643" i="47" s="1"/>
  <c r="E2644" i="47"/>
  <c r="F2644" i="47" s="1"/>
  <c r="E2645" i="47"/>
  <c r="F2645" i="47" s="1"/>
  <c r="E2646" i="47"/>
  <c r="F2646" i="47" s="1"/>
  <c r="E2647" i="47"/>
  <c r="F2647" i="47" s="1"/>
  <c r="E2648" i="47"/>
  <c r="F2648" i="47" s="1"/>
  <c r="E2649" i="47"/>
  <c r="F2649" i="47" s="1"/>
  <c r="E2650" i="47"/>
  <c r="F2650" i="47" s="1"/>
  <c r="E2651" i="47"/>
  <c r="F2651" i="47" s="1"/>
  <c r="E2652" i="47"/>
  <c r="F2652" i="47" s="1"/>
  <c r="E2653" i="47"/>
  <c r="F2653" i="47" s="1"/>
  <c r="E2654" i="47"/>
  <c r="F2654" i="47" s="1"/>
  <c r="E2655" i="47"/>
  <c r="F2655" i="47" s="1"/>
  <c r="E2656" i="47"/>
  <c r="F2656" i="47" s="1"/>
  <c r="E2657" i="47"/>
  <c r="F2657" i="47" s="1"/>
  <c r="E2658" i="47"/>
  <c r="F2658" i="47" s="1"/>
  <c r="E2659" i="47"/>
  <c r="F2659" i="47" s="1"/>
  <c r="E2660" i="47"/>
  <c r="F2660" i="47" s="1"/>
  <c r="E2661" i="47"/>
  <c r="F2661" i="47" s="1"/>
  <c r="E2662" i="47"/>
  <c r="F2662" i="47" s="1"/>
  <c r="E2663" i="47"/>
  <c r="F2663" i="47" s="1"/>
  <c r="E2664" i="47"/>
  <c r="F2664" i="47" s="1"/>
  <c r="E2665" i="47"/>
  <c r="F2665" i="47" s="1"/>
  <c r="E2666" i="47"/>
  <c r="F2666" i="47" s="1"/>
  <c r="E2667" i="47"/>
  <c r="F2667" i="47" s="1"/>
  <c r="E2668" i="47"/>
  <c r="F2668" i="47" s="1"/>
  <c r="E2669" i="47"/>
  <c r="F2669" i="47" s="1"/>
  <c r="E2670" i="47"/>
  <c r="F2670" i="47" s="1"/>
  <c r="E2671" i="47"/>
  <c r="F2671" i="47" s="1"/>
  <c r="E2672" i="47"/>
  <c r="F2672" i="47" s="1"/>
  <c r="E2673" i="47"/>
  <c r="F2673" i="47" s="1"/>
  <c r="E2674" i="47"/>
  <c r="F2674" i="47" s="1"/>
  <c r="E2675" i="47"/>
  <c r="F2675" i="47" s="1"/>
  <c r="E2676" i="47"/>
  <c r="F2676" i="47" s="1"/>
  <c r="E2677" i="47"/>
  <c r="F2677" i="47" s="1"/>
  <c r="E2678" i="47"/>
  <c r="F2678" i="47" s="1"/>
  <c r="E2679" i="47"/>
  <c r="F2679" i="47" s="1"/>
  <c r="E2680" i="47"/>
  <c r="F2680" i="47" s="1"/>
  <c r="E2681" i="47"/>
  <c r="F2681" i="47" s="1"/>
  <c r="E2682" i="47"/>
  <c r="F2682" i="47" s="1"/>
  <c r="E2683" i="47"/>
  <c r="F2683" i="47" s="1"/>
  <c r="E2684" i="47"/>
  <c r="F2684" i="47" s="1"/>
  <c r="E2685" i="47"/>
  <c r="F2685" i="47" s="1"/>
  <c r="E2686" i="47"/>
  <c r="F2686" i="47" s="1"/>
  <c r="E2687" i="47"/>
  <c r="F2687" i="47" s="1"/>
  <c r="E2688" i="47"/>
  <c r="F2688" i="47" s="1"/>
  <c r="E2689" i="47"/>
  <c r="F2689" i="47" s="1"/>
  <c r="E2690" i="47"/>
  <c r="F2690" i="47" s="1"/>
  <c r="E2691" i="47"/>
  <c r="F2691" i="47" s="1"/>
  <c r="E2692" i="47"/>
  <c r="F2692" i="47" s="1"/>
  <c r="E2693" i="47"/>
  <c r="F2693" i="47" s="1"/>
  <c r="E2694" i="47"/>
  <c r="F2694" i="47" s="1"/>
  <c r="E2695" i="47"/>
  <c r="F2695" i="47" s="1"/>
  <c r="E2696" i="47"/>
  <c r="F2696" i="47" s="1"/>
  <c r="E2697" i="47"/>
  <c r="F2697" i="47" s="1"/>
  <c r="E2698" i="47"/>
  <c r="F2698" i="47" s="1"/>
  <c r="E2699" i="47"/>
  <c r="F2699" i="47" s="1"/>
  <c r="E2700" i="47"/>
  <c r="F2700" i="47" s="1"/>
  <c r="E2701" i="47"/>
  <c r="F2701" i="47" s="1"/>
  <c r="E2702" i="47"/>
  <c r="F2702" i="47" s="1"/>
  <c r="E2703" i="47"/>
  <c r="F2703" i="47" s="1"/>
  <c r="E2704" i="47"/>
  <c r="F2704" i="47" s="1"/>
  <c r="E2705" i="47"/>
  <c r="F2705" i="47" s="1"/>
  <c r="E2706" i="47"/>
  <c r="F2706" i="47" s="1"/>
  <c r="E2707" i="47"/>
  <c r="F2707" i="47" s="1"/>
  <c r="E2708" i="47"/>
  <c r="F2708" i="47" s="1"/>
  <c r="E2709" i="47"/>
  <c r="F2709" i="47" s="1"/>
  <c r="E2710" i="47"/>
  <c r="F2710" i="47" s="1"/>
  <c r="E2711" i="47"/>
  <c r="F2711" i="47" s="1"/>
  <c r="E2712" i="47"/>
  <c r="F2712" i="47" s="1"/>
  <c r="E2713" i="47"/>
  <c r="F2713" i="47" s="1"/>
  <c r="E2714" i="47"/>
  <c r="F2714" i="47" s="1"/>
  <c r="E2715" i="47"/>
  <c r="F2715" i="47" s="1"/>
  <c r="E2716" i="47"/>
  <c r="F2716" i="47" s="1"/>
  <c r="E2717" i="47"/>
  <c r="F2717" i="47" s="1"/>
  <c r="E2718" i="47"/>
  <c r="F2718" i="47" s="1"/>
  <c r="E2719" i="47"/>
  <c r="F2719" i="47" s="1"/>
  <c r="E2720" i="47"/>
  <c r="F2720" i="47" s="1"/>
  <c r="E2721" i="47"/>
  <c r="F2721" i="47" s="1"/>
  <c r="E2722" i="47"/>
  <c r="F2722" i="47" s="1"/>
  <c r="E2723" i="47"/>
  <c r="F2723" i="47" s="1"/>
  <c r="E2724" i="47"/>
  <c r="F2724" i="47" s="1"/>
  <c r="E2725" i="47"/>
  <c r="F2725" i="47" s="1"/>
  <c r="E2726" i="47"/>
  <c r="F2726" i="47" s="1"/>
  <c r="E2727" i="47"/>
  <c r="F2727" i="47" s="1"/>
  <c r="E2728" i="47"/>
  <c r="F2728" i="47" s="1"/>
  <c r="E2729" i="47"/>
  <c r="F2729" i="47" s="1"/>
  <c r="E2730" i="47"/>
  <c r="F2730" i="47" s="1"/>
  <c r="E2731" i="47"/>
  <c r="F2731" i="47" s="1"/>
  <c r="E2732" i="47"/>
  <c r="F2732" i="47" s="1"/>
  <c r="E2733" i="47"/>
  <c r="F2733" i="47" s="1"/>
  <c r="E2734" i="47"/>
  <c r="F2734" i="47" s="1"/>
  <c r="E2735" i="47"/>
  <c r="F2735" i="47" s="1"/>
  <c r="E2736" i="47"/>
  <c r="F2736" i="47" s="1"/>
  <c r="E2737" i="47"/>
  <c r="F2737" i="47" s="1"/>
  <c r="E2738" i="47"/>
  <c r="F2738" i="47" s="1"/>
  <c r="E2739" i="47"/>
  <c r="F2739" i="47" s="1"/>
  <c r="E2740" i="47"/>
  <c r="F2740" i="47" s="1"/>
  <c r="E2741" i="47"/>
  <c r="F2741" i="47" s="1"/>
  <c r="E2742" i="47"/>
  <c r="F2742" i="47" s="1"/>
  <c r="E2743" i="47"/>
  <c r="F2743" i="47" s="1"/>
  <c r="E2744" i="47"/>
  <c r="F2744" i="47" s="1"/>
  <c r="E2745" i="47"/>
  <c r="F2745" i="47" s="1"/>
  <c r="E2746" i="47"/>
  <c r="F2746" i="47" s="1"/>
  <c r="E2747" i="47"/>
  <c r="F2747" i="47" s="1"/>
  <c r="E2748" i="47"/>
  <c r="F2748" i="47" s="1"/>
  <c r="E2749" i="47"/>
  <c r="F2749" i="47" s="1"/>
  <c r="E2750" i="47"/>
  <c r="F2750" i="47" s="1"/>
  <c r="E2751" i="47"/>
  <c r="F2751" i="47" s="1"/>
  <c r="E2752" i="47"/>
  <c r="F2752" i="47" s="1"/>
  <c r="E2753" i="47"/>
  <c r="F2753" i="47" s="1"/>
  <c r="E2754" i="47"/>
  <c r="F2754" i="47" s="1"/>
  <c r="E2755" i="47"/>
  <c r="F2755" i="47" s="1"/>
  <c r="E2756" i="47"/>
  <c r="F2756" i="47" s="1"/>
  <c r="E2757" i="47"/>
  <c r="F2757" i="47" s="1"/>
  <c r="E2758" i="47"/>
  <c r="F2758" i="47" s="1"/>
  <c r="E2759" i="47"/>
  <c r="F2759" i="47" s="1"/>
  <c r="E2760" i="47"/>
  <c r="F2760" i="47" s="1"/>
  <c r="E2761" i="47"/>
  <c r="F2761" i="47" s="1"/>
  <c r="E2762" i="47"/>
  <c r="F2762" i="47" s="1"/>
  <c r="E2763" i="47"/>
  <c r="F2763" i="47" s="1"/>
  <c r="E2764" i="47"/>
  <c r="F2764" i="47" s="1"/>
  <c r="E2765" i="47"/>
  <c r="F2765" i="47" s="1"/>
  <c r="E2766" i="47"/>
  <c r="F2766" i="47" s="1"/>
  <c r="E2767" i="47"/>
  <c r="F2767" i="47" s="1"/>
  <c r="E2768" i="47"/>
  <c r="F2768" i="47" s="1"/>
  <c r="E2769" i="47"/>
  <c r="F2769" i="47" s="1"/>
  <c r="E2770" i="47"/>
  <c r="F2770" i="47" s="1"/>
  <c r="E2771" i="47"/>
  <c r="F2771" i="47" s="1"/>
  <c r="E2772" i="47"/>
  <c r="F2772" i="47" s="1"/>
  <c r="E2773" i="47"/>
  <c r="F2773" i="47" s="1"/>
  <c r="E2774" i="47"/>
  <c r="F2774" i="47" s="1"/>
  <c r="E2775" i="47"/>
  <c r="F2775" i="47" s="1"/>
  <c r="E2776" i="47"/>
  <c r="F2776" i="47" s="1"/>
  <c r="E2777" i="47"/>
  <c r="F2777" i="47" s="1"/>
  <c r="E2778" i="47"/>
  <c r="F2778" i="47" s="1"/>
  <c r="E2779" i="47"/>
  <c r="F2779" i="47" s="1"/>
  <c r="E2780" i="47"/>
  <c r="F2780" i="47" s="1"/>
  <c r="E2781" i="47"/>
  <c r="F2781" i="47" s="1"/>
  <c r="E2782" i="47"/>
  <c r="F2782" i="47" s="1"/>
  <c r="E2783" i="47"/>
  <c r="F2783" i="47" s="1"/>
  <c r="E2784" i="47"/>
  <c r="F2784" i="47" s="1"/>
  <c r="E2785" i="47"/>
  <c r="F2785" i="47" s="1"/>
  <c r="E2786" i="47"/>
  <c r="F2786" i="47" s="1"/>
  <c r="E2787" i="47"/>
  <c r="F2787" i="47" s="1"/>
  <c r="E2788" i="47"/>
  <c r="F2788" i="47" s="1"/>
  <c r="E2789" i="47"/>
  <c r="F2789" i="47" s="1"/>
  <c r="E2790" i="47"/>
  <c r="F2790" i="47" s="1"/>
  <c r="E2791" i="47"/>
  <c r="F2791" i="47" s="1"/>
  <c r="E2792" i="47"/>
  <c r="F2792" i="47" s="1"/>
  <c r="E2793" i="47"/>
  <c r="F2793" i="47" s="1"/>
  <c r="E2794" i="47"/>
  <c r="F2794" i="47" s="1"/>
  <c r="E2795" i="47"/>
  <c r="F2795" i="47" s="1"/>
  <c r="E2796" i="47"/>
  <c r="F2796" i="47" s="1"/>
  <c r="E2797" i="47"/>
  <c r="F2797" i="47" s="1"/>
  <c r="E2798" i="47"/>
  <c r="F2798" i="47" s="1"/>
  <c r="E2799" i="47"/>
  <c r="F2799" i="47" s="1"/>
  <c r="E2800" i="47"/>
  <c r="F2800" i="47" s="1"/>
  <c r="E2801" i="47"/>
  <c r="F2801" i="47" s="1"/>
  <c r="E2802" i="47"/>
  <c r="F2802" i="47" s="1"/>
  <c r="E2803" i="47"/>
  <c r="F2803" i="47" s="1"/>
  <c r="E2804" i="47"/>
  <c r="F2804" i="47" s="1"/>
  <c r="E2805" i="47"/>
  <c r="F2805" i="47" s="1"/>
  <c r="E2806" i="47"/>
  <c r="F2806" i="47" s="1"/>
  <c r="E2807" i="47"/>
  <c r="F2807" i="47" s="1"/>
  <c r="E2808" i="47"/>
  <c r="F2808" i="47" s="1"/>
  <c r="E2809" i="47"/>
  <c r="F2809" i="47" s="1"/>
  <c r="E2810" i="47"/>
  <c r="F2810" i="47" s="1"/>
  <c r="E2811" i="47"/>
  <c r="F2811" i="47" s="1"/>
  <c r="E2812" i="47"/>
  <c r="F2812" i="47" s="1"/>
  <c r="E2813" i="47"/>
  <c r="F2813" i="47" s="1"/>
  <c r="E2814" i="47"/>
  <c r="F2814" i="47" s="1"/>
  <c r="E2815" i="47"/>
  <c r="F2815" i="47" s="1"/>
  <c r="E2816" i="47"/>
  <c r="F2816" i="47" s="1"/>
  <c r="E2817" i="47"/>
  <c r="F2817" i="47" s="1"/>
  <c r="E2818" i="47"/>
  <c r="F2818" i="47" s="1"/>
  <c r="E2819" i="47"/>
  <c r="F2819" i="47" s="1"/>
  <c r="E2820" i="47"/>
  <c r="F2820" i="47" s="1"/>
  <c r="E2821" i="47"/>
  <c r="F2821" i="47" s="1"/>
  <c r="E2822" i="47"/>
  <c r="F2822" i="47" s="1"/>
  <c r="E2823" i="47"/>
  <c r="F2823" i="47" s="1"/>
  <c r="E2824" i="47"/>
  <c r="F2824" i="47" s="1"/>
  <c r="E2825" i="47"/>
  <c r="F2825" i="47" s="1"/>
  <c r="E2826" i="47"/>
  <c r="F2826" i="47" s="1"/>
  <c r="E2827" i="47"/>
  <c r="F2827" i="47" s="1"/>
  <c r="E2828" i="47"/>
  <c r="F2828" i="47" s="1"/>
  <c r="E2829" i="47"/>
  <c r="F2829" i="47" s="1"/>
  <c r="E2830" i="47"/>
  <c r="F2830" i="47" s="1"/>
  <c r="E2831" i="47"/>
  <c r="F2831" i="47" s="1"/>
  <c r="E2832" i="47"/>
  <c r="F2832" i="47" s="1"/>
  <c r="E2833" i="47"/>
  <c r="F2833" i="47" s="1"/>
  <c r="E2834" i="47"/>
  <c r="F2834" i="47" s="1"/>
  <c r="E2835" i="47"/>
  <c r="F2835" i="47" s="1"/>
  <c r="E2836" i="47"/>
  <c r="F2836" i="47" s="1"/>
  <c r="E2837" i="47"/>
  <c r="F2837" i="47" s="1"/>
  <c r="E2838" i="47"/>
  <c r="F2838" i="47" s="1"/>
  <c r="E2839" i="47"/>
  <c r="F2839" i="47" s="1"/>
  <c r="E2840" i="47"/>
  <c r="F2840" i="47" s="1"/>
  <c r="E2841" i="47"/>
  <c r="F2841" i="47" s="1"/>
  <c r="E2842" i="47"/>
  <c r="F2842" i="47" s="1"/>
  <c r="E2843" i="47"/>
  <c r="F2843" i="47" s="1"/>
  <c r="E2844" i="47"/>
  <c r="F2844" i="47" s="1"/>
  <c r="E2845" i="47"/>
  <c r="F2845" i="47" s="1"/>
  <c r="E2846" i="47"/>
  <c r="F2846" i="47" s="1"/>
  <c r="E2847" i="47"/>
  <c r="F2847" i="47" s="1"/>
  <c r="E2848" i="47"/>
  <c r="F2848" i="47" s="1"/>
  <c r="E2849" i="47"/>
  <c r="F2849" i="47" s="1"/>
  <c r="E2850" i="47"/>
  <c r="F2850" i="47" s="1"/>
  <c r="E2851" i="47"/>
  <c r="F2851" i="47" s="1"/>
  <c r="E2852" i="47"/>
  <c r="F2852" i="47" s="1"/>
  <c r="E2853" i="47"/>
  <c r="F2853" i="47" s="1"/>
  <c r="E2854" i="47"/>
  <c r="F2854" i="47" s="1"/>
  <c r="E2855" i="47"/>
  <c r="F2855" i="47" s="1"/>
  <c r="E2856" i="47"/>
  <c r="F2856" i="47" s="1"/>
  <c r="E2857" i="47"/>
  <c r="F2857" i="47" s="1"/>
  <c r="E2858" i="47"/>
  <c r="F2858" i="47" s="1"/>
  <c r="E2859" i="47"/>
  <c r="F2859" i="47" s="1"/>
  <c r="E2860" i="47"/>
  <c r="F2860" i="47" s="1"/>
  <c r="E2861" i="47"/>
  <c r="F2861" i="47" s="1"/>
  <c r="E2862" i="47"/>
  <c r="F2862" i="47" s="1"/>
  <c r="E2863" i="47"/>
  <c r="F2863" i="47" s="1"/>
  <c r="E2864" i="47"/>
  <c r="F2864" i="47" s="1"/>
  <c r="E2865" i="47"/>
  <c r="F2865" i="47" s="1"/>
  <c r="E2866" i="47"/>
  <c r="F2866" i="47" s="1"/>
  <c r="E2867" i="47"/>
  <c r="F2867" i="47" s="1"/>
  <c r="E2868" i="47"/>
  <c r="F2868" i="47" s="1"/>
  <c r="E2869" i="47"/>
  <c r="F2869" i="47" s="1"/>
  <c r="E2870" i="47"/>
  <c r="F2870" i="47" s="1"/>
  <c r="E2871" i="47"/>
  <c r="F2871" i="47" s="1"/>
  <c r="E2872" i="47"/>
  <c r="F2872" i="47" s="1"/>
  <c r="E2873" i="47"/>
  <c r="F2873" i="47" s="1"/>
  <c r="E2874" i="47"/>
  <c r="F2874" i="47" s="1"/>
  <c r="E2875" i="47"/>
  <c r="F2875" i="47" s="1"/>
  <c r="E2876" i="47"/>
  <c r="F2876" i="47" s="1"/>
  <c r="E2877" i="47"/>
  <c r="F2877" i="47" s="1"/>
  <c r="E2878" i="47"/>
  <c r="F2878" i="47" s="1"/>
  <c r="E2879" i="47"/>
  <c r="F2879" i="47" s="1"/>
  <c r="E2880" i="47"/>
  <c r="F2880" i="47" s="1"/>
  <c r="E2881" i="47"/>
  <c r="F2881" i="47" s="1"/>
  <c r="E2882" i="47"/>
  <c r="F2882" i="47" s="1"/>
  <c r="E2883" i="47"/>
  <c r="F2883" i="47" s="1"/>
  <c r="E2884" i="47"/>
  <c r="F2884" i="47" s="1"/>
  <c r="E2885" i="47"/>
  <c r="F2885" i="47" s="1"/>
  <c r="E2886" i="47"/>
  <c r="F2886" i="47" s="1"/>
  <c r="E2887" i="47"/>
  <c r="F2887" i="47" s="1"/>
  <c r="E2888" i="47"/>
  <c r="F2888" i="47" s="1"/>
  <c r="E2889" i="47"/>
  <c r="F2889" i="47" s="1"/>
  <c r="E2890" i="47"/>
  <c r="F2890" i="47" s="1"/>
  <c r="E2891" i="47"/>
  <c r="F2891" i="47" s="1"/>
  <c r="E2892" i="47"/>
  <c r="F2892" i="47" s="1"/>
  <c r="E2893" i="47"/>
  <c r="F2893" i="47" s="1"/>
  <c r="E2894" i="47"/>
  <c r="F2894" i="47" s="1"/>
  <c r="E2895" i="47"/>
  <c r="F2895" i="47" s="1"/>
  <c r="E2896" i="47"/>
  <c r="F2896" i="47" s="1"/>
  <c r="E2897" i="47"/>
  <c r="F2897" i="47" s="1"/>
  <c r="E2898" i="47"/>
  <c r="F2898" i="47" s="1"/>
  <c r="E2899" i="47"/>
  <c r="F2899" i="47" s="1"/>
  <c r="E2900" i="47"/>
  <c r="F2900" i="47" s="1"/>
  <c r="E2901" i="47"/>
  <c r="F2901" i="47" s="1"/>
  <c r="E2902" i="47"/>
  <c r="F2902" i="47" s="1"/>
  <c r="E2903" i="47"/>
  <c r="F2903" i="47" s="1"/>
  <c r="E2904" i="47"/>
  <c r="F2904" i="47" s="1"/>
  <c r="E2905" i="47"/>
  <c r="F2905" i="47" s="1"/>
  <c r="E2906" i="47"/>
  <c r="F2906" i="47" s="1"/>
  <c r="E2907" i="47"/>
  <c r="F2907" i="47" s="1"/>
  <c r="E2908" i="47"/>
  <c r="F2908" i="47" s="1"/>
  <c r="E2909" i="47"/>
  <c r="F2909" i="47" s="1"/>
  <c r="E2910" i="47"/>
  <c r="F2910" i="47" s="1"/>
  <c r="E2911" i="47"/>
  <c r="F2911" i="47" s="1"/>
  <c r="E2912" i="47"/>
  <c r="F2912" i="47" s="1"/>
  <c r="E2913" i="47"/>
  <c r="F2913" i="47" s="1"/>
  <c r="E2914" i="47"/>
  <c r="F2914" i="47" s="1"/>
  <c r="E2915" i="47"/>
  <c r="F2915" i="47" s="1"/>
  <c r="E2916" i="47"/>
  <c r="F2916" i="47" s="1"/>
  <c r="E2917" i="47"/>
  <c r="F2917" i="47" s="1"/>
  <c r="E2918" i="47"/>
  <c r="F2918" i="47" s="1"/>
  <c r="E2919" i="47"/>
  <c r="F2919" i="47" s="1"/>
  <c r="E2920" i="47"/>
  <c r="F2920" i="47" s="1"/>
  <c r="E2921" i="47"/>
  <c r="F2921" i="47" s="1"/>
  <c r="E2922" i="47"/>
  <c r="F2922" i="47" s="1"/>
  <c r="E2923" i="47"/>
  <c r="F2923" i="47" s="1"/>
  <c r="E2924" i="47"/>
  <c r="F2924" i="47" s="1"/>
  <c r="E2925" i="47"/>
  <c r="F2925" i="47" s="1"/>
  <c r="E2926" i="47"/>
  <c r="F2926" i="47" s="1"/>
  <c r="E2927" i="47"/>
  <c r="F2927" i="47" s="1"/>
  <c r="E2928" i="47"/>
  <c r="F2928" i="47" s="1"/>
  <c r="E2929" i="47"/>
  <c r="F2929" i="47" s="1"/>
  <c r="E2930" i="47"/>
  <c r="F2930" i="47" s="1"/>
  <c r="E2931" i="47"/>
  <c r="F2931" i="47" s="1"/>
  <c r="E2932" i="47"/>
  <c r="F2932" i="47" s="1"/>
  <c r="E2933" i="47"/>
  <c r="F2933" i="47" s="1"/>
  <c r="E2934" i="47"/>
  <c r="F2934" i="47" s="1"/>
  <c r="E2935" i="47"/>
  <c r="F2935" i="47" s="1"/>
  <c r="E2936" i="47"/>
  <c r="F2936" i="47" s="1"/>
  <c r="E2937" i="47"/>
  <c r="F2937" i="47" s="1"/>
  <c r="E2938" i="47"/>
  <c r="F2938" i="47" s="1"/>
  <c r="E2939" i="47"/>
  <c r="F2939" i="47" s="1"/>
  <c r="E2940" i="47"/>
  <c r="F2940" i="47" s="1"/>
  <c r="E2941" i="47"/>
  <c r="F2941" i="47" s="1"/>
  <c r="E2942" i="47"/>
  <c r="F2942" i="47" s="1"/>
  <c r="E2943" i="47"/>
  <c r="F2943" i="47" s="1"/>
  <c r="E2944" i="47"/>
  <c r="F2944" i="47" s="1"/>
  <c r="E2945" i="47"/>
  <c r="F2945" i="47" s="1"/>
  <c r="E2946" i="47"/>
  <c r="F2946" i="47" s="1"/>
  <c r="E2947" i="47"/>
  <c r="F2947" i="47" s="1"/>
  <c r="E2948" i="47"/>
  <c r="F2948" i="47" s="1"/>
  <c r="E2949" i="47"/>
  <c r="F2949" i="47" s="1"/>
  <c r="E2950" i="47"/>
  <c r="F2950" i="47" s="1"/>
  <c r="E2951" i="47"/>
  <c r="F2951" i="47" s="1"/>
  <c r="E2952" i="47"/>
  <c r="F2952" i="47" s="1"/>
  <c r="E2953" i="47"/>
  <c r="F2953" i="47" s="1"/>
  <c r="E2954" i="47"/>
  <c r="F2954" i="47" s="1"/>
  <c r="E2955" i="47"/>
  <c r="F2955" i="47" s="1"/>
  <c r="E2956" i="47"/>
  <c r="F2956" i="47" s="1"/>
  <c r="E2957" i="47"/>
  <c r="F2957" i="47" s="1"/>
  <c r="E2958" i="47"/>
  <c r="F2958" i="47" s="1"/>
  <c r="E2959" i="47"/>
  <c r="F2959" i="47" s="1"/>
  <c r="E2960" i="47"/>
  <c r="F2960" i="47" s="1"/>
  <c r="E2961" i="47"/>
  <c r="F2961" i="47" s="1"/>
  <c r="E2962" i="47"/>
  <c r="F2962" i="47" s="1"/>
  <c r="E2963" i="47"/>
  <c r="F2963" i="47" s="1"/>
  <c r="E2964" i="47"/>
  <c r="F2964" i="47" s="1"/>
  <c r="E2965" i="47"/>
  <c r="F2965" i="47" s="1"/>
  <c r="E2966" i="47"/>
  <c r="F2966" i="47" s="1"/>
  <c r="E2967" i="47"/>
  <c r="F2967" i="47" s="1"/>
  <c r="E2968" i="47"/>
  <c r="F2968" i="47" s="1"/>
  <c r="E2969" i="47"/>
  <c r="F2969" i="47" s="1"/>
  <c r="E2970" i="47"/>
  <c r="F2970" i="47" s="1"/>
  <c r="E2971" i="47"/>
  <c r="F2971" i="47" s="1"/>
  <c r="E2972" i="47"/>
  <c r="F2972" i="47" s="1"/>
  <c r="E2973" i="47"/>
  <c r="F2973" i="47" s="1"/>
  <c r="E2974" i="47"/>
  <c r="F2974" i="47" s="1"/>
  <c r="E2975" i="47"/>
  <c r="F2975" i="47" s="1"/>
  <c r="E2976" i="47"/>
  <c r="F2976" i="47" s="1"/>
  <c r="E2977" i="47"/>
  <c r="F2977" i="47" s="1"/>
  <c r="E2978" i="47"/>
  <c r="F2978" i="47" s="1"/>
  <c r="E2979" i="47"/>
  <c r="F2979" i="47" s="1"/>
  <c r="E2980" i="47"/>
  <c r="F2980" i="47" s="1"/>
  <c r="E2981" i="47"/>
  <c r="F2981" i="47" s="1"/>
  <c r="E2982" i="47"/>
  <c r="F2982" i="47" s="1"/>
  <c r="E2983" i="47"/>
  <c r="F2983" i="47" s="1"/>
  <c r="E2984" i="47"/>
  <c r="F2984" i="47" s="1"/>
  <c r="E2985" i="47"/>
  <c r="F2985" i="47" s="1"/>
  <c r="E2986" i="47"/>
  <c r="F2986" i="47" s="1"/>
  <c r="E2987" i="47"/>
  <c r="F2987" i="47" s="1"/>
  <c r="E2988" i="47"/>
  <c r="F2988" i="47" s="1"/>
  <c r="E2989" i="47"/>
  <c r="F2989" i="47" s="1"/>
  <c r="E2990" i="47"/>
  <c r="F2990" i="47" s="1"/>
  <c r="E2991" i="47"/>
  <c r="F2991" i="47" s="1"/>
  <c r="E2992" i="47"/>
  <c r="F2992" i="47" s="1"/>
  <c r="E2993" i="47"/>
  <c r="F2993" i="47" s="1"/>
  <c r="E2994" i="47"/>
  <c r="F2994" i="47" s="1"/>
  <c r="E2995" i="47"/>
  <c r="F2995" i="47" s="1"/>
  <c r="E2996" i="47"/>
  <c r="F2996" i="47" s="1"/>
  <c r="E2997" i="47"/>
  <c r="F2997" i="47" s="1"/>
  <c r="E2998" i="47"/>
  <c r="F2998" i="47" s="1"/>
  <c r="E2999" i="47"/>
  <c r="F2999" i="47" s="1"/>
  <c r="E3000" i="47"/>
  <c r="F3000" i="47" s="1"/>
  <c r="E3001" i="47"/>
  <c r="F3001" i="47" s="1"/>
  <c r="E3002" i="47"/>
  <c r="F3002" i="47" s="1"/>
  <c r="E3003" i="47"/>
  <c r="F3003" i="47" s="1"/>
  <c r="E3004" i="47"/>
  <c r="F3004" i="47" s="1"/>
  <c r="E3005" i="47"/>
  <c r="F3005" i="47" s="1"/>
  <c r="E3006" i="47"/>
  <c r="F3006" i="47" s="1"/>
  <c r="E3007" i="47"/>
  <c r="F3007" i="47" s="1"/>
  <c r="E3008" i="47"/>
  <c r="F3008" i="47" s="1"/>
  <c r="E3009" i="47"/>
  <c r="F3009" i="47" s="1"/>
  <c r="E3010" i="47"/>
  <c r="F3010" i="47" s="1"/>
  <c r="E3011" i="47"/>
  <c r="F3011" i="47" s="1"/>
  <c r="E3012" i="47"/>
  <c r="F3012" i="47" s="1"/>
  <c r="E3013" i="47"/>
  <c r="F3013" i="47" s="1"/>
  <c r="E3014" i="47"/>
  <c r="F3014" i="47" s="1"/>
  <c r="E3015" i="47"/>
  <c r="F3015" i="47" s="1"/>
  <c r="E3016" i="47"/>
  <c r="F3016" i="47" s="1"/>
  <c r="E3017" i="47"/>
  <c r="F3017" i="47" s="1"/>
  <c r="E3018" i="47"/>
  <c r="F3018" i="47" s="1"/>
  <c r="E3019" i="47"/>
  <c r="F3019" i="47" s="1"/>
  <c r="E3020" i="47"/>
  <c r="F3020" i="47" s="1"/>
  <c r="E3021" i="47"/>
  <c r="F3021" i="47" s="1"/>
  <c r="E3022" i="47"/>
  <c r="F3022" i="47" s="1"/>
  <c r="E3023" i="47"/>
  <c r="F3023" i="47" s="1"/>
  <c r="E3024" i="47"/>
  <c r="F3024" i="47" s="1"/>
  <c r="E3025" i="47"/>
  <c r="F3025" i="47" s="1"/>
  <c r="E3026" i="47"/>
  <c r="F3026" i="47" s="1"/>
  <c r="E3027" i="47"/>
  <c r="F3027" i="47" s="1"/>
  <c r="E3028" i="47"/>
  <c r="F3028" i="47" s="1"/>
  <c r="E3029" i="47"/>
  <c r="F3029" i="47" s="1"/>
  <c r="E3030" i="47"/>
  <c r="F3030" i="47" s="1"/>
  <c r="E3031" i="47"/>
  <c r="F3031" i="47" s="1"/>
  <c r="E3032" i="47"/>
  <c r="F3032" i="47" s="1"/>
  <c r="E3033" i="47"/>
  <c r="F3033" i="47" s="1"/>
  <c r="E3034" i="47"/>
  <c r="F3034" i="47" s="1"/>
  <c r="E3035" i="47"/>
  <c r="F3035" i="47" s="1"/>
  <c r="E3036" i="47"/>
  <c r="F3036" i="47" s="1"/>
  <c r="E3037" i="47"/>
  <c r="F3037" i="47" s="1"/>
  <c r="E3038" i="47"/>
  <c r="F3038" i="47" s="1"/>
  <c r="E3039" i="47"/>
  <c r="F3039" i="47" s="1"/>
  <c r="E3040" i="47"/>
  <c r="F3040" i="47" s="1"/>
  <c r="E3041" i="47"/>
  <c r="F3041" i="47" s="1"/>
  <c r="E3042" i="47"/>
  <c r="F3042" i="47" s="1"/>
  <c r="E3043" i="47"/>
  <c r="F3043" i="47" s="1"/>
  <c r="E3044" i="47"/>
  <c r="F3044" i="47" s="1"/>
  <c r="E3045" i="47"/>
  <c r="F3045" i="47" s="1"/>
  <c r="E3046" i="47"/>
  <c r="F3046" i="47" s="1"/>
  <c r="E3047" i="47"/>
  <c r="F3047" i="47" s="1"/>
  <c r="E3048" i="47"/>
  <c r="F3048" i="47" s="1"/>
  <c r="E3049" i="47"/>
  <c r="F3049" i="47" s="1"/>
  <c r="E3050" i="47"/>
  <c r="F3050" i="47" s="1"/>
  <c r="E3051" i="47"/>
  <c r="F3051" i="47" s="1"/>
  <c r="E3052" i="47"/>
  <c r="F3052" i="47" s="1"/>
  <c r="E3053" i="47"/>
  <c r="F3053" i="47" s="1"/>
  <c r="E3054" i="47"/>
  <c r="F3054" i="47" s="1"/>
  <c r="E3055" i="47"/>
  <c r="F3055" i="47" s="1"/>
  <c r="E3056" i="47"/>
  <c r="F3056" i="47" s="1"/>
  <c r="E3057" i="47"/>
  <c r="F3057" i="47" s="1"/>
  <c r="E3058" i="47"/>
  <c r="F3058" i="47" s="1"/>
  <c r="E3059" i="47"/>
  <c r="F3059" i="47" s="1"/>
  <c r="E3060" i="47"/>
  <c r="F3060" i="47" s="1"/>
  <c r="E3061" i="47"/>
  <c r="F3061" i="47" s="1"/>
  <c r="E3062" i="47"/>
  <c r="F3062" i="47" s="1"/>
  <c r="E3063" i="47"/>
  <c r="F3063" i="47" s="1"/>
  <c r="E3064" i="47"/>
  <c r="F3064" i="47" s="1"/>
  <c r="E3065" i="47"/>
  <c r="F3065" i="47" s="1"/>
  <c r="E3066" i="47"/>
  <c r="F3066" i="47" s="1"/>
  <c r="E3067" i="47"/>
  <c r="F3067" i="47" s="1"/>
  <c r="E3068" i="47"/>
  <c r="F3068" i="47" s="1"/>
  <c r="E3069" i="47"/>
  <c r="F3069" i="47" s="1"/>
  <c r="E3070" i="47"/>
  <c r="F3070" i="47" s="1"/>
  <c r="E3071" i="47"/>
  <c r="F3071" i="47" s="1"/>
  <c r="E3072" i="47"/>
  <c r="F3072" i="47" s="1"/>
  <c r="E3073" i="47"/>
  <c r="F3073" i="47" s="1"/>
  <c r="E3074" i="47"/>
  <c r="F3074" i="47" s="1"/>
  <c r="E3075" i="47"/>
  <c r="F3075" i="47" s="1"/>
  <c r="E3076" i="47"/>
  <c r="F3076" i="47" s="1"/>
  <c r="E3077" i="47"/>
  <c r="F3077" i="47" s="1"/>
  <c r="E3078" i="47"/>
  <c r="F3078" i="47" s="1"/>
  <c r="E3079" i="47"/>
  <c r="F3079" i="47" s="1"/>
  <c r="E3080" i="47"/>
  <c r="F3080" i="47" s="1"/>
  <c r="E3081" i="47"/>
  <c r="F3081" i="47" s="1"/>
  <c r="E3082" i="47"/>
  <c r="F3082" i="47" s="1"/>
  <c r="E3083" i="47"/>
  <c r="F3083" i="47" s="1"/>
  <c r="E3084" i="47"/>
  <c r="F3084" i="47" s="1"/>
  <c r="E3085" i="47"/>
  <c r="F3085" i="47" s="1"/>
  <c r="E3086" i="47"/>
  <c r="F3086" i="47" s="1"/>
  <c r="E3087" i="47"/>
  <c r="F3087" i="47" s="1"/>
  <c r="E3088" i="47"/>
  <c r="F3088" i="47" s="1"/>
  <c r="E3089" i="47"/>
  <c r="F3089" i="47" s="1"/>
  <c r="E3090" i="47"/>
  <c r="F3090" i="47" s="1"/>
  <c r="E3091" i="47"/>
  <c r="F3091" i="47" s="1"/>
  <c r="E3092" i="47"/>
  <c r="F3092" i="47" s="1"/>
  <c r="E3093" i="47"/>
  <c r="F3093" i="47" s="1"/>
  <c r="E3094" i="47"/>
  <c r="F3094" i="47" s="1"/>
  <c r="E3095" i="47"/>
  <c r="F3095" i="47" s="1"/>
  <c r="E3096" i="47"/>
  <c r="F3096" i="47" s="1"/>
  <c r="E3097" i="47"/>
  <c r="F3097" i="47" s="1"/>
  <c r="E3098" i="47"/>
  <c r="F3098" i="47" s="1"/>
  <c r="E3099" i="47"/>
  <c r="F3099" i="47" s="1"/>
  <c r="E3100" i="47"/>
  <c r="F3100" i="47" s="1"/>
  <c r="E3101" i="47"/>
  <c r="F3101" i="47" s="1"/>
  <c r="E3102" i="47"/>
  <c r="F3102" i="47" s="1"/>
  <c r="E3103" i="47"/>
  <c r="F3103" i="47" s="1"/>
  <c r="E3104" i="47"/>
  <c r="F3104" i="47" s="1"/>
  <c r="E3105" i="47"/>
  <c r="F3105" i="47" s="1"/>
  <c r="E3106" i="47"/>
  <c r="F3106" i="47" s="1"/>
  <c r="E3107" i="47"/>
  <c r="F3107" i="47" s="1"/>
  <c r="E3108" i="47"/>
  <c r="F3108" i="47" s="1"/>
  <c r="E3109" i="47"/>
  <c r="F3109" i="47" s="1"/>
  <c r="E3110" i="47"/>
  <c r="F3110" i="47" s="1"/>
  <c r="E3111" i="47"/>
  <c r="F3111" i="47" s="1"/>
  <c r="E3112" i="47"/>
  <c r="F3112" i="47" s="1"/>
  <c r="E3113" i="47"/>
  <c r="F3113" i="47" s="1"/>
  <c r="E3114" i="47"/>
  <c r="F3114" i="47" s="1"/>
  <c r="E3115" i="47"/>
  <c r="F3115" i="47" s="1"/>
  <c r="E3116" i="47"/>
  <c r="F3116" i="47" s="1"/>
  <c r="E3117" i="47"/>
  <c r="F3117" i="47" s="1"/>
  <c r="E3118" i="47"/>
  <c r="F3118" i="47" s="1"/>
  <c r="E3119" i="47"/>
  <c r="F3119" i="47" s="1"/>
  <c r="E3120" i="47"/>
  <c r="F3120" i="47" s="1"/>
  <c r="E3121" i="47"/>
  <c r="F3121" i="47" s="1"/>
  <c r="E3122" i="47"/>
  <c r="F3122" i="47" s="1"/>
  <c r="E3123" i="47"/>
  <c r="F3123" i="47" s="1"/>
  <c r="E3124" i="47"/>
  <c r="F3124" i="47" s="1"/>
  <c r="E3125" i="47"/>
  <c r="F3125" i="47" s="1"/>
  <c r="E3126" i="47"/>
  <c r="F3126" i="47" s="1"/>
  <c r="E3127" i="47"/>
  <c r="F3127" i="47" s="1"/>
  <c r="E3128" i="47"/>
  <c r="F3128" i="47" s="1"/>
  <c r="E3129" i="47"/>
  <c r="F3129" i="47" s="1"/>
  <c r="E3130" i="47"/>
  <c r="F3130" i="47" s="1"/>
  <c r="E3131" i="47"/>
  <c r="F3131" i="47" s="1"/>
  <c r="E3132" i="47"/>
  <c r="F3132" i="47" s="1"/>
  <c r="E3133" i="47"/>
  <c r="F3133" i="47" s="1"/>
  <c r="E3134" i="47"/>
  <c r="F3134" i="47" s="1"/>
  <c r="E3135" i="47"/>
  <c r="F3135" i="47" s="1"/>
  <c r="E3136" i="47"/>
  <c r="F3136" i="47" s="1"/>
  <c r="E3137" i="47"/>
  <c r="F3137" i="47" s="1"/>
  <c r="E3138" i="47"/>
  <c r="F3138" i="47" s="1"/>
  <c r="E3139" i="47"/>
  <c r="F3139" i="47" s="1"/>
  <c r="E3140" i="47"/>
  <c r="F3140" i="47" s="1"/>
  <c r="E3141" i="47"/>
  <c r="F3141" i="47" s="1"/>
  <c r="E3142" i="47"/>
  <c r="F3142" i="47" s="1"/>
  <c r="E3143" i="47"/>
  <c r="F3143" i="47" s="1"/>
  <c r="E3144" i="47"/>
  <c r="F3144" i="47" s="1"/>
  <c r="E3145" i="47"/>
  <c r="F3145" i="47" s="1"/>
  <c r="E3146" i="47"/>
  <c r="F3146" i="47" s="1"/>
  <c r="E3147" i="47"/>
  <c r="F3147" i="47" s="1"/>
  <c r="E3148" i="47"/>
  <c r="F3148" i="47" s="1"/>
  <c r="E3149" i="47"/>
  <c r="F3149" i="47" s="1"/>
  <c r="E3150" i="47"/>
  <c r="F3150" i="47" s="1"/>
  <c r="E3151" i="47"/>
  <c r="F3151" i="47" s="1"/>
  <c r="E3152" i="47"/>
  <c r="F3152" i="47" s="1"/>
  <c r="E3153" i="47"/>
  <c r="F3153" i="47" s="1"/>
  <c r="E3154" i="47"/>
  <c r="F3154" i="47" s="1"/>
  <c r="E3155" i="47"/>
  <c r="F3155" i="47" s="1"/>
  <c r="E3156" i="47"/>
  <c r="F3156" i="47" s="1"/>
  <c r="E3157" i="47"/>
  <c r="F3157" i="47" s="1"/>
  <c r="E3158" i="47"/>
  <c r="F3158" i="47" s="1"/>
  <c r="E3159" i="47"/>
  <c r="F3159" i="47" s="1"/>
  <c r="E3160" i="47"/>
  <c r="F3160" i="47" s="1"/>
  <c r="E3161" i="47"/>
  <c r="F3161" i="47" s="1"/>
  <c r="E3162" i="47"/>
  <c r="F3162" i="47" s="1"/>
  <c r="E3163" i="47"/>
  <c r="F3163" i="47" s="1"/>
  <c r="E3164" i="47"/>
  <c r="F3164" i="47" s="1"/>
  <c r="E3165" i="47"/>
  <c r="F3165" i="47" s="1"/>
  <c r="E3166" i="47"/>
  <c r="F3166" i="47" s="1"/>
  <c r="E3167" i="47"/>
  <c r="F3167" i="47" s="1"/>
  <c r="E3168" i="47"/>
  <c r="F3168" i="47" s="1"/>
  <c r="E3169" i="47"/>
  <c r="F3169" i="47" s="1"/>
  <c r="E3170" i="47"/>
  <c r="F3170" i="47" s="1"/>
  <c r="E3171" i="47"/>
  <c r="F3171" i="47" s="1"/>
  <c r="E3172" i="47"/>
  <c r="F3172" i="47" s="1"/>
  <c r="E3173" i="47"/>
  <c r="F3173" i="47" s="1"/>
  <c r="E3174" i="47"/>
  <c r="F3174" i="47" s="1"/>
  <c r="E3175" i="47"/>
  <c r="F3175" i="47" s="1"/>
  <c r="E3176" i="47"/>
  <c r="F3176" i="47" s="1"/>
  <c r="E3177" i="47"/>
  <c r="F3177" i="47" s="1"/>
  <c r="E3178" i="47"/>
  <c r="F3178" i="47" s="1"/>
  <c r="E3179" i="47"/>
  <c r="F3179" i="47" s="1"/>
  <c r="E3180" i="47"/>
  <c r="F3180" i="47" s="1"/>
  <c r="E3181" i="47"/>
  <c r="F3181" i="47" s="1"/>
  <c r="E3182" i="47"/>
  <c r="F3182" i="47" s="1"/>
  <c r="E3183" i="47"/>
  <c r="F3183" i="47" s="1"/>
  <c r="E3184" i="47"/>
  <c r="F3184" i="47" s="1"/>
  <c r="E3185" i="47"/>
  <c r="F3185" i="47" s="1"/>
  <c r="E3186" i="47"/>
  <c r="F3186" i="47" s="1"/>
  <c r="E3187" i="47"/>
  <c r="F3187" i="47" s="1"/>
  <c r="E3188" i="47"/>
  <c r="F3188" i="47" s="1"/>
  <c r="E3189" i="47"/>
  <c r="F3189" i="47" s="1"/>
  <c r="E3190" i="47"/>
  <c r="F3190" i="47" s="1"/>
  <c r="E3191" i="47"/>
  <c r="F3191" i="47" s="1"/>
  <c r="E3192" i="47"/>
  <c r="F3192" i="47" s="1"/>
  <c r="E3193" i="47"/>
  <c r="F3193" i="47" s="1"/>
  <c r="E3194" i="47"/>
  <c r="F3194" i="47" s="1"/>
  <c r="E3195" i="47"/>
  <c r="F3195" i="47" s="1"/>
  <c r="E3196" i="47"/>
  <c r="F3196" i="47" s="1"/>
  <c r="E3197" i="47"/>
  <c r="F3197" i="47" s="1"/>
  <c r="E3198" i="47"/>
  <c r="F3198" i="47" s="1"/>
  <c r="E3199" i="47"/>
  <c r="F3199" i="47" s="1"/>
  <c r="E3200" i="47"/>
  <c r="F3200" i="47" s="1"/>
  <c r="E3201" i="47"/>
  <c r="F3201" i="47" s="1"/>
  <c r="E3202" i="47"/>
  <c r="F3202" i="47" s="1"/>
  <c r="E3203" i="47"/>
  <c r="F3203" i="47" s="1"/>
  <c r="E3204" i="47"/>
  <c r="F3204" i="47" s="1"/>
  <c r="E3205" i="47"/>
  <c r="F3205" i="47" s="1"/>
  <c r="E3206" i="47"/>
  <c r="F3206" i="47" s="1"/>
  <c r="E3207" i="47"/>
  <c r="F3207" i="47" s="1"/>
  <c r="E3208" i="47"/>
  <c r="F3208" i="47" s="1"/>
  <c r="E3209" i="47"/>
  <c r="F3209" i="47" s="1"/>
  <c r="E3210" i="47"/>
  <c r="F3210" i="47" s="1"/>
  <c r="E3211" i="47"/>
  <c r="F3211" i="47" s="1"/>
  <c r="E3212" i="47"/>
  <c r="F3212" i="47" s="1"/>
  <c r="E3213" i="47"/>
  <c r="F3213" i="47" s="1"/>
  <c r="E3214" i="47"/>
  <c r="F3214" i="47" s="1"/>
  <c r="E3215" i="47"/>
  <c r="F3215" i="47" s="1"/>
  <c r="E3216" i="47"/>
  <c r="F3216" i="47" s="1"/>
  <c r="E3217" i="47"/>
  <c r="F3217" i="47" s="1"/>
  <c r="E3218" i="47"/>
  <c r="F3218" i="47" s="1"/>
  <c r="E3219" i="47"/>
  <c r="F3219" i="47" s="1"/>
  <c r="E3220" i="47"/>
  <c r="F3220" i="47" s="1"/>
  <c r="E3221" i="47"/>
  <c r="F3221" i="47" s="1"/>
  <c r="E3222" i="47"/>
  <c r="F3222" i="47" s="1"/>
  <c r="E3223" i="47"/>
  <c r="F3223" i="47" s="1"/>
  <c r="E3224" i="47"/>
  <c r="F3224" i="47" s="1"/>
  <c r="E3225" i="47"/>
  <c r="F3225" i="47" s="1"/>
  <c r="E3226" i="47"/>
  <c r="F3226" i="47" s="1"/>
  <c r="E3227" i="47"/>
  <c r="F3227" i="47" s="1"/>
  <c r="E3228" i="47"/>
  <c r="F3228" i="47" s="1"/>
  <c r="E3229" i="47"/>
  <c r="F3229" i="47" s="1"/>
  <c r="E3230" i="47"/>
  <c r="F3230" i="47" s="1"/>
  <c r="E3231" i="47"/>
  <c r="F3231" i="47" s="1"/>
  <c r="E3232" i="47"/>
  <c r="F3232" i="47" s="1"/>
  <c r="E3233" i="47"/>
  <c r="F3233" i="47" s="1"/>
  <c r="E3234" i="47"/>
  <c r="F3234" i="47" s="1"/>
  <c r="E3235" i="47"/>
  <c r="F3235" i="47" s="1"/>
  <c r="E3236" i="47"/>
  <c r="F3236" i="47" s="1"/>
  <c r="E3237" i="47"/>
  <c r="F3237" i="47" s="1"/>
  <c r="E3238" i="47"/>
  <c r="F3238" i="47" s="1"/>
  <c r="E3239" i="47"/>
  <c r="F3239" i="47" s="1"/>
  <c r="E3240" i="47"/>
  <c r="F3240" i="47" s="1"/>
  <c r="E3241" i="47"/>
  <c r="F3241" i="47" s="1"/>
  <c r="E3242" i="47"/>
  <c r="F3242" i="47" s="1"/>
  <c r="E3243" i="47"/>
  <c r="F3243" i="47" s="1"/>
  <c r="E3244" i="47"/>
  <c r="F3244" i="47" s="1"/>
  <c r="E3245" i="47"/>
  <c r="F3245" i="47" s="1"/>
  <c r="E3246" i="47"/>
  <c r="E3" i="47"/>
  <c r="F3" i="47" s="1"/>
  <c r="G17" i="45"/>
  <c r="I65" i="45"/>
  <c r="K65" i="45" s="1" a="1"/>
  <c r="K65" i="45" s="1"/>
  <c r="I64" i="45"/>
  <c r="M64" i="45" s="1" a="1"/>
  <c r="M64" i="45" s="1"/>
  <c r="I63" i="45"/>
  <c r="N63" i="45" s="1" a="1"/>
  <c r="N63" i="45" s="1"/>
  <c r="I62" i="45"/>
  <c r="N62" i="45" s="1" a="1"/>
  <c r="N62" i="45" s="1"/>
  <c r="I61" i="45"/>
  <c r="I60" i="45"/>
  <c r="K60" i="45" s="1" a="1"/>
  <c r="K60" i="45" s="1"/>
  <c r="I59" i="45"/>
  <c r="I58" i="45"/>
  <c r="N58" i="45" s="1" a="1"/>
  <c r="N58" i="45" s="1"/>
  <c r="I57" i="45"/>
  <c r="I56" i="45"/>
  <c r="I52" i="45"/>
  <c r="L52" i="45" s="1" a="1"/>
  <c r="L52" i="45" s="1"/>
  <c r="I51" i="45"/>
  <c r="I50" i="45"/>
  <c r="M50" i="45" s="1" a="1"/>
  <c r="M50" i="45" s="1"/>
  <c r="I49" i="45"/>
  <c r="I48" i="45"/>
  <c r="K48" i="45" s="1" a="1"/>
  <c r="K48" i="45" s="1"/>
  <c r="I47" i="45"/>
  <c r="K47" i="45" s="1" a="1"/>
  <c r="K47" i="45" s="1"/>
  <c r="I46" i="45"/>
  <c r="M46" i="45" s="1" a="1"/>
  <c r="M46" i="45" s="1"/>
  <c r="I45" i="45"/>
  <c r="I44" i="45"/>
  <c r="M44" i="45" s="1" a="1"/>
  <c r="M44" i="45" s="1"/>
  <c r="I67" i="58"/>
  <c r="I66" i="58"/>
  <c r="M66" i="58" s="1" a="1"/>
  <c r="M66" i="58" s="1"/>
  <c r="I65" i="58"/>
  <c r="K65" i="58" s="1" a="1"/>
  <c r="K65" i="58" s="1"/>
  <c r="I64" i="58"/>
  <c r="I63" i="58"/>
  <c r="M63" i="58" s="1" a="1"/>
  <c r="M63" i="58" s="1"/>
  <c r="I62" i="58"/>
  <c r="K62" i="58" s="1" a="1"/>
  <c r="K62" i="58" s="1"/>
  <c r="I61" i="58"/>
  <c r="I60" i="58"/>
  <c r="N60" i="58" s="1" a="1"/>
  <c r="N60" i="58" s="1"/>
  <c r="I59" i="58"/>
  <c r="K59" i="58" s="1" a="1"/>
  <c r="K59" i="58" s="1"/>
  <c r="I58" i="58"/>
  <c r="I46" i="58"/>
  <c r="K46" i="58" s="1" a="1"/>
  <c r="K46" i="58" s="1"/>
  <c r="I47" i="58"/>
  <c r="M47" i="58" s="1" a="1"/>
  <c r="M47" i="58" s="1"/>
  <c r="I48" i="58"/>
  <c r="I49" i="58"/>
  <c r="M49" i="58" s="1" a="1"/>
  <c r="M49" i="58" s="1"/>
  <c r="I50" i="58"/>
  <c r="N50" i="58" s="1" a="1"/>
  <c r="N50" i="58" s="1"/>
  <c r="I51" i="58"/>
  <c r="I52" i="58"/>
  <c r="K52" i="58" s="1" a="1"/>
  <c r="K52" i="58" s="1"/>
  <c r="I53" i="58"/>
  <c r="L53" i="58" s="1" a="1"/>
  <c r="L53" i="58" s="1"/>
  <c r="I54" i="58"/>
  <c r="K54" i="58" s="1" a="1"/>
  <c r="K54" i="58" s="1"/>
  <c r="I45" i="58"/>
  <c r="K45" i="58" s="1" a="1"/>
  <c r="K45" i="58" s="1"/>
  <c r="D4" i="47"/>
  <c r="D5" i="47"/>
  <c r="D6" i="47"/>
  <c r="D7" i="47"/>
  <c r="D8" i="47"/>
  <c r="D9" i="47"/>
  <c r="D10" i="47"/>
  <c r="D11" i="47"/>
  <c r="D12" i="47"/>
  <c r="D13" i="47"/>
  <c r="D14" i="47"/>
  <c r="D15" i="47"/>
  <c r="D16" i="47"/>
  <c r="D17" i="47"/>
  <c r="D18" i="47"/>
  <c r="D19" i="47"/>
  <c r="D20" i="47"/>
  <c r="D21" i="47"/>
  <c r="D22" i="47"/>
  <c r="D23" i="47"/>
  <c r="D24" i="47"/>
  <c r="D25" i="47"/>
  <c r="D26" i="47"/>
  <c r="D27" i="47"/>
  <c r="D28" i="47"/>
  <c r="D29" i="47"/>
  <c r="D30" i="47"/>
  <c r="D31" i="47"/>
  <c r="D32" i="47"/>
  <c r="D33" i="47"/>
  <c r="D34" i="47"/>
  <c r="D35" i="47"/>
  <c r="D36" i="47"/>
  <c r="D37" i="47"/>
  <c r="D38" i="47"/>
  <c r="D39" i="47"/>
  <c r="D40" i="47"/>
  <c r="D41" i="47"/>
  <c r="D42" i="47"/>
  <c r="D43" i="47"/>
  <c r="D44" i="47"/>
  <c r="D45" i="47"/>
  <c r="D46" i="47"/>
  <c r="D47" i="47"/>
  <c r="D48" i="47"/>
  <c r="D49" i="47"/>
  <c r="D50" i="47"/>
  <c r="D51" i="47"/>
  <c r="D52" i="47"/>
  <c r="D53" i="47"/>
  <c r="D54" i="47"/>
  <c r="D55" i="47"/>
  <c r="D56" i="47"/>
  <c r="D57" i="47"/>
  <c r="D58" i="47"/>
  <c r="D59" i="47"/>
  <c r="D60" i="47"/>
  <c r="D61" i="47"/>
  <c r="D62" i="47"/>
  <c r="D63" i="47"/>
  <c r="D64" i="47"/>
  <c r="D65" i="47"/>
  <c r="D66" i="47"/>
  <c r="D67" i="47"/>
  <c r="D68" i="47"/>
  <c r="D69" i="47"/>
  <c r="D70" i="47"/>
  <c r="D71" i="47"/>
  <c r="D72" i="47"/>
  <c r="D73" i="47"/>
  <c r="D74" i="47"/>
  <c r="D75" i="47"/>
  <c r="D76" i="47"/>
  <c r="D77" i="47"/>
  <c r="D78" i="47"/>
  <c r="D79" i="47"/>
  <c r="D80" i="47"/>
  <c r="D81" i="47"/>
  <c r="D82" i="47"/>
  <c r="D83" i="47"/>
  <c r="D84" i="47"/>
  <c r="D85" i="47"/>
  <c r="D86" i="47"/>
  <c r="D87" i="47"/>
  <c r="D88" i="47"/>
  <c r="D89" i="47"/>
  <c r="D90" i="47"/>
  <c r="D91" i="47"/>
  <c r="D92" i="47"/>
  <c r="D93" i="47"/>
  <c r="D94" i="47"/>
  <c r="D95" i="47"/>
  <c r="D96" i="47"/>
  <c r="D97" i="47"/>
  <c r="D98" i="47"/>
  <c r="D99" i="47"/>
  <c r="D100" i="47"/>
  <c r="D101" i="47"/>
  <c r="D102" i="47"/>
  <c r="D103" i="47"/>
  <c r="D104" i="47"/>
  <c r="D105" i="47"/>
  <c r="D106" i="47"/>
  <c r="D107" i="47"/>
  <c r="D108" i="47"/>
  <c r="D109" i="47"/>
  <c r="D110" i="47"/>
  <c r="D111" i="47"/>
  <c r="D112" i="47"/>
  <c r="D113" i="47"/>
  <c r="D114" i="47"/>
  <c r="D115" i="47"/>
  <c r="D116" i="47"/>
  <c r="D117" i="47"/>
  <c r="D118" i="47"/>
  <c r="D119" i="47"/>
  <c r="D120" i="47"/>
  <c r="D121" i="47"/>
  <c r="D122" i="47"/>
  <c r="D123" i="47"/>
  <c r="D124" i="47"/>
  <c r="D125" i="47"/>
  <c r="D126" i="47"/>
  <c r="D127" i="47"/>
  <c r="D128" i="47"/>
  <c r="D129" i="47"/>
  <c r="D130" i="47"/>
  <c r="D131" i="47"/>
  <c r="D132" i="47"/>
  <c r="D133" i="47"/>
  <c r="D134" i="47"/>
  <c r="D135" i="47"/>
  <c r="D136" i="47"/>
  <c r="D137" i="47"/>
  <c r="D138" i="47"/>
  <c r="D139" i="47"/>
  <c r="D140" i="47"/>
  <c r="D141" i="47"/>
  <c r="D142" i="47"/>
  <c r="D143" i="47"/>
  <c r="D144" i="47"/>
  <c r="D145" i="47"/>
  <c r="D146" i="47"/>
  <c r="D147" i="47"/>
  <c r="D148" i="47"/>
  <c r="D149" i="47"/>
  <c r="D150" i="47"/>
  <c r="D151" i="47"/>
  <c r="D152" i="47"/>
  <c r="D153" i="47"/>
  <c r="D154" i="47"/>
  <c r="D155" i="47"/>
  <c r="D156" i="47"/>
  <c r="D157" i="47"/>
  <c r="D158" i="47"/>
  <c r="D159" i="47"/>
  <c r="D160" i="47"/>
  <c r="D161" i="47"/>
  <c r="D162" i="47"/>
  <c r="D163" i="47"/>
  <c r="D164" i="47"/>
  <c r="D165" i="47"/>
  <c r="D166" i="47"/>
  <c r="D167" i="47"/>
  <c r="D168" i="47"/>
  <c r="D169" i="47"/>
  <c r="D170" i="47"/>
  <c r="D171" i="47"/>
  <c r="D172" i="47"/>
  <c r="D173" i="47"/>
  <c r="D174" i="47"/>
  <c r="D175" i="47"/>
  <c r="D176" i="47"/>
  <c r="D177" i="47"/>
  <c r="D178" i="47"/>
  <c r="D179" i="47"/>
  <c r="D180" i="47"/>
  <c r="D181" i="47"/>
  <c r="D182" i="47"/>
  <c r="D183" i="47"/>
  <c r="D184" i="47"/>
  <c r="D185" i="47"/>
  <c r="D186" i="47"/>
  <c r="D187" i="47"/>
  <c r="D188" i="47"/>
  <c r="D189" i="47"/>
  <c r="D190" i="47"/>
  <c r="D191" i="47"/>
  <c r="D192" i="47"/>
  <c r="D193" i="47"/>
  <c r="D194" i="47"/>
  <c r="D195" i="47"/>
  <c r="D196" i="47"/>
  <c r="D197" i="47"/>
  <c r="D198" i="47"/>
  <c r="D199" i="47"/>
  <c r="D200" i="47"/>
  <c r="D201" i="47"/>
  <c r="D202" i="47"/>
  <c r="D203" i="47"/>
  <c r="D204" i="47"/>
  <c r="D205" i="47"/>
  <c r="D206" i="47"/>
  <c r="D207" i="47"/>
  <c r="D208" i="47"/>
  <c r="D209" i="47"/>
  <c r="D210" i="47"/>
  <c r="D211" i="47"/>
  <c r="D212" i="47"/>
  <c r="D213" i="47"/>
  <c r="D214" i="47"/>
  <c r="D215" i="47"/>
  <c r="D216" i="47"/>
  <c r="D217" i="47"/>
  <c r="D218" i="47"/>
  <c r="D219" i="47"/>
  <c r="D220" i="47"/>
  <c r="D221" i="47"/>
  <c r="D222" i="47"/>
  <c r="D223" i="47"/>
  <c r="D224" i="47"/>
  <c r="D225" i="47"/>
  <c r="D226" i="47"/>
  <c r="D227" i="47"/>
  <c r="D228" i="47"/>
  <c r="D229" i="47"/>
  <c r="D230" i="47"/>
  <c r="D231" i="47"/>
  <c r="D232" i="47"/>
  <c r="D233" i="47"/>
  <c r="D234" i="47"/>
  <c r="D235" i="47"/>
  <c r="D236" i="47"/>
  <c r="D237" i="47"/>
  <c r="D238" i="47"/>
  <c r="D239" i="47"/>
  <c r="D240" i="47"/>
  <c r="D241" i="47"/>
  <c r="D242" i="47"/>
  <c r="D243" i="47"/>
  <c r="D244" i="47"/>
  <c r="D245" i="47"/>
  <c r="D246" i="47"/>
  <c r="D247" i="47"/>
  <c r="D248" i="47"/>
  <c r="D249" i="47"/>
  <c r="D250" i="47"/>
  <c r="D251" i="47"/>
  <c r="D252" i="47"/>
  <c r="D253" i="47"/>
  <c r="D254" i="47"/>
  <c r="D255" i="47"/>
  <c r="D256" i="47"/>
  <c r="D257" i="47"/>
  <c r="D258" i="47"/>
  <c r="D259" i="47"/>
  <c r="D260" i="47"/>
  <c r="D261" i="47"/>
  <c r="D262" i="47"/>
  <c r="D263" i="47"/>
  <c r="D264" i="47"/>
  <c r="D265" i="47"/>
  <c r="D266" i="47"/>
  <c r="D267" i="47"/>
  <c r="D268" i="47"/>
  <c r="D269" i="47"/>
  <c r="D270" i="47"/>
  <c r="D271" i="47"/>
  <c r="D272" i="47"/>
  <c r="D273" i="47"/>
  <c r="D274" i="47"/>
  <c r="D275" i="47"/>
  <c r="D276" i="47"/>
  <c r="D277" i="47"/>
  <c r="D278" i="47"/>
  <c r="D279" i="47"/>
  <c r="D280" i="47"/>
  <c r="D281" i="47"/>
  <c r="D282" i="47"/>
  <c r="D283" i="47"/>
  <c r="D284" i="47"/>
  <c r="D285" i="47"/>
  <c r="D286" i="47"/>
  <c r="D287" i="47"/>
  <c r="D288" i="47"/>
  <c r="D289" i="47"/>
  <c r="D290" i="47"/>
  <c r="D291" i="47"/>
  <c r="D292" i="47"/>
  <c r="D293" i="47"/>
  <c r="D294" i="47"/>
  <c r="D295" i="47"/>
  <c r="D296" i="47"/>
  <c r="D297" i="47"/>
  <c r="D298" i="47"/>
  <c r="D299" i="47"/>
  <c r="D300" i="47"/>
  <c r="D301" i="47"/>
  <c r="D302" i="47"/>
  <c r="D303" i="47"/>
  <c r="D304" i="47"/>
  <c r="D305" i="47"/>
  <c r="D306" i="47"/>
  <c r="D307" i="47"/>
  <c r="D308" i="47"/>
  <c r="D309" i="47"/>
  <c r="D310" i="47"/>
  <c r="D311" i="47"/>
  <c r="D312" i="47"/>
  <c r="D313" i="47"/>
  <c r="D314" i="47"/>
  <c r="D315" i="47"/>
  <c r="D316" i="47"/>
  <c r="D317" i="47"/>
  <c r="D318" i="47"/>
  <c r="D319" i="47"/>
  <c r="D320" i="47"/>
  <c r="D329" i="47"/>
  <c r="D330" i="47"/>
  <c r="D331" i="47"/>
  <c r="D332" i="47"/>
  <c r="D333" i="47"/>
  <c r="D334" i="47"/>
  <c r="D335" i="47"/>
  <c r="D336" i="47"/>
  <c r="D337" i="47"/>
  <c r="D338" i="47"/>
  <c r="D339" i="47"/>
  <c r="D340" i="47"/>
  <c r="D341" i="47"/>
  <c r="D342" i="47"/>
  <c r="D343" i="47"/>
  <c r="D344" i="47"/>
  <c r="D345" i="47"/>
  <c r="D346" i="47"/>
  <c r="D347" i="47"/>
  <c r="D348" i="47"/>
  <c r="D349" i="47"/>
  <c r="D350" i="47"/>
  <c r="D351" i="47"/>
  <c r="D352" i="47"/>
  <c r="D353" i="47"/>
  <c r="D354" i="47"/>
  <c r="D355" i="47"/>
  <c r="D356" i="47"/>
  <c r="D357" i="47"/>
  <c r="D358" i="47"/>
  <c r="D359" i="47"/>
  <c r="D360" i="47"/>
  <c r="D361" i="47"/>
  <c r="D362" i="47"/>
  <c r="D363" i="47"/>
  <c r="D364" i="47"/>
  <c r="D365" i="47"/>
  <c r="D366" i="47"/>
  <c r="D367" i="47"/>
  <c r="D368" i="47"/>
  <c r="D369" i="47"/>
  <c r="D370" i="47"/>
  <c r="D371" i="47"/>
  <c r="D372" i="47"/>
  <c r="D373" i="47"/>
  <c r="D374" i="47"/>
  <c r="D375" i="47"/>
  <c r="D376" i="47"/>
  <c r="D377" i="47"/>
  <c r="D378" i="47"/>
  <c r="D379" i="47"/>
  <c r="D380" i="47"/>
  <c r="D381" i="47"/>
  <c r="D382" i="47"/>
  <c r="D383" i="47"/>
  <c r="D384" i="47"/>
  <c r="D385" i="47"/>
  <c r="D386" i="47"/>
  <c r="D387" i="47"/>
  <c r="D388" i="47"/>
  <c r="D389" i="47"/>
  <c r="D390" i="47"/>
  <c r="D391" i="47"/>
  <c r="D392" i="47"/>
  <c r="D393" i="47"/>
  <c r="D394" i="47"/>
  <c r="D395" i="47"/>
  <c r="D396" i="47"/>
  <c r="D397" i="47"/>
  <c r="D398" i="47"/>
  <c r="D399" i="47"/>
  <c r="D400" i="47"/>
  <c r="D401" i="47"/>
  <c r="D402" i="47"/>
  <c r="D403" i="47"/>
  <c r="D404" i="47"/>
  <c r="D405" i="47"/>
  <c r="D406" i="47"/>
  <c r="D407" i="47"/>
  <c r="D408" i="47"/>
  <c r="D409" i="47"/>
  <c r="D410" i="47"/>
  <c r="D411" i="47"/>
  <c r="D412" i="47"/>
  <c r="D413" i="47"/>
  <c r="D414" i="47"/>
  <c r="D415" i="47"/>
  <c r="D416" i="47"/>
  <c r="D417" i="47"/>
  <c r="D418" i="47"/>
  <c r="D419" i="47"/>
  <c r="D420" i="47"/>
  <c r="D421" i="47"/>
  <c r="D422" i="47"/>
  <c r="D423" i="47"/>
  <c r="D424" i="47"/>
  <c r="D425" i="47"/>
  <c r="D426" i="47"/>
  <c r="D427" i="47"/>
  <c r="D428" i="47"/>
  <c r="D429" i="47"/>
  <c r="D430" i="47"/>
  <c r="D431" i="47"/>
  <c r="D432" i="47"/>
  <c r="D433" i="47"/>
  <c r="D434" i="47"/>
  <c r="D435" i="47"/>
  <c r="D436" i="47"/>
  <c r="D437" i="47"/>
  <c r="D438" i="47"/>
  <c r="D439" i="47"/>
  <c r="D440" i="47"/>
  <c r="D441" i="47"/>
  <c r="D442" i="47"/>
  <c r="D443" i="47"/>
  <c r="D444" i="47"/>
  <c r="D445" i="47"/>
  <c r="D446" i="47"/>
  <c r="D447" i="47"/>
  <c r="D448" i="47"/>
  <c r="D449" i="47"/>
  <c r="D450" i="47"/>
  <c r="D451" i="47"/>
  <c r="D452" i="47"/>
  <c r="D453" i="47"/>
  <c r="D454" i="47"/>
  <c r="D455" i="47"/>
  <c r="D456" i="47"/>
  <c r="D457" i="47"/>
  <c r="D458" i="47"/>
  <c r="D459" i="47"/>
  <c r="D460" i="47"/>
  <c r="D461" i="47"/>
  <c r="D462" i="47"/>
  <c r="D463" i="47"/>
  <c r="D464" i="47"/>
  <c r="D465" i="47"/>
  <c r="D466" i="47"/>
  <c r="D467" i="47"/>
  <c r="D468" i="47"/>
  <c r="D469" i="47"/>
  <c r="D470" i="47"/>
  <c r="D471" i="47"/>
  <c r="D472" i="47"/>
  <c r="D473" i="47"/>
  <c r="D474" i="47"/>
  <c r="D475" i="47"/>
  <c r="D476" i="47"/>
  <c r="D477" i="47"/>
  <c r="D478" i="47"/>
  <c r="D479" i="47"/>
  <c r="D480" i="47"/>
  <c r="D481" i="47"/>
  <c r="D482" i="47"/>
  <c r="D483" i="47"/>
  <c r="D484" i="47"/>
  <c r="D485" i="47"/>
  <c r="D486" i="47"/>
  <c r="D487" i="47"/>
  <c r="D488" i="47"/>
  <c r="D489" i="47"/>
  <c r="D490" i="47"/>
  <c r="D491" i="47"/>
  <c r="D492" i="47"/>
  <c r="D493" i="47"/>
  <c r="D494" i="47"/>
  <c r="D495" i="47"/>
  <c r="D496" i="47"/>
  <c r="D497" i="47"/>
  <c r="D498" i="47"/>
  <c r="D499" i="47"/>
  <c r="D500" i="47"/>
  <c r="D501" i="47"/>
  <c r="D502" i="47"/>
  <c r="D503" i="47"/>
  <c r="D504" i="47"/>
  <c r="D505" i="47"/>
  <c r="D506" i="47"/>
  <c r="D507" i="47"/>
  <c r="D508" i="47"/>
  <c r="D509" i="47"/>
  <c r="D510" i="47"/>
  <c r="D511" i="47"/>
  <c r="D512" i="47"/>
  <c r="D513" i="47"/>
  <c r="D514" i="47"/>
  <c r="D515" i="47"/>
  <c r="D516" i="47"/>
  <c r="D517" i="47"/>
  <c r="D518" i="47"/>
  <c r="D519" i="47"/>
  <c r="D520" i="47"/>
  <c r="D521" i="47"/>
  <c r="D522" i="47"/>
  <c r="D523" i="47"/>
  <c r="D524" i="47"/>
  <c r="D525" i="47"/>
  <c r="D526" i="47"/>
  <c r="D527" i="47"/>
  <c r="D528" i="47"/>
  <c r="D529" i="47"/>
  <c r="D530" i="47"/>
  <c r="D531" i="47"/>
  <c r="D532" i="47"/>
  <c r="D533" i="47"/>
  <c r="D534" i="47"/>
  <c r="D535" i="47"/>
  <c r="D536" i="47"/>
  <c r="D537" i="47"/>
  <c r="D538" i="47"/>
  <c r="D539" i="47"/>
  <c r="D540" i="47"/>
  <c r="D541" i="47"/>
  <c r="D542" i="47"/>
  <c r="D543" i="47"/>
  <c r="D544" i="47"/>
  <c r="D545" i="47"/>
  <c r="D546" i="47"/>
  <c r="D547" i="47"/>
  <c r="D548" i="47"/>
  <c r="D549" i="47"/>
  <c r="D550" i="47"/>
  <c r="D551" i="47"/>
  <c r="D552" i="47"/>
  <c r="D553" i="47"/>
  <c r="D554" i="47"/>
  <c r="D555" i="47"/>
  <c r="D556" i="47"/>
  <c r="D557" i="47"/>
  <c r="D558" i="47"/>
  <c r="D559" i="47"/>
  <c r="D560" i="47"/>
  <c r="D561" i="47"/>
  <c r="D562" i="47"/>
  <c r="D563" i="47"/>
  <c r="D564" i="47"/>
  <c r="D565" i="47"/>
  <c r="D566" i="47"/>
  <c r="D567" i="47"/>
  <c r="D568" i="47"/>
  <c r="D569" i="47"/>
  <c r="D570" i="47"/>
  <c r="D571" i="47"/>
  <c r="D572" i="47"/>
  <c r="D573" i="47"/>
  <c r="D574" i="47"/>
  <c r="D575" i="47"/>
  <c r="D576" i="47"/>
  <c r="D577" i="47"/>
  <c r="D578" i="47"/>
  <c r="D579" i="47"/>
  <c r="D580" i="47"/>
  <c r="D581" i="47"/>
  <c r="D582" i="47"/>
  <c r="D583" i="47"/>
  <c r="D584" i="47"/>
  <c r="D585" i="47"/>
  <c r="D586" i="47"/>
  <c r="D587" i="47"/>
  <c r="D588" i="47"/>
  <c r="D589" i="47"/>
  <c r="D590" i="47"/>
  <c r="D591" i="47"/>
  <c r="D592" i="47"/>
  <c r="D593" i="47"/>
  <c r="D594" i="47"/>
  <c r="D595" i="47"/>
  <c r="D596" i="47"/>
  <c r="D597" i="47"/>
  <c r="D598" i="47"/>
  <c r="D599" i="47"/>
  <c r="D600" i="47"/>
  <c r="D601" i="47"/>
  <c r="D602" i="47"/>
  <c r="D603" i="47"/>
  <c r="D604" i="47"/>
  <c r="D605" i="47"/>
  <c r="D606" i="47"/>
  <c r="D607" i="47"/>
  <c r="D608" i="47"/>
  <c r="D609" i="47"/>
  <c r="D610" i="47"/>
  <c r="D611" i="47"/>
  <c r="D612" i="47"/>
  <c r="D613" i="47"/>
  <c r="D614" i="47"/>
  <c r="D615" i="47"/>
  <c r="D616" i="47"/>
  <c r="D617" i="47"/>
  <c r="D618" i="47"/>
  <c r="D619" i="47"/>
  <c r="D620" i="47"/>
  <c r="D621" i="47"/>
  <c r="D622" i="47"/>
  <c r="D623" i="47"/>
  <c r="D624" i="47"/>
  <c r="D625" i="47"/>
  <c r="D626" i="47"/>
  <c r="D627" i="47"/>
  <c r="D628" i="47"/>
  <c r="D629" i="47"/>
  <c r="D630" i="47"/>
  <c r="D631" i="47"/>
  <c r="D632" i="47"/>
  <c r="D633" i="47"/>
  <c r="D634" i="47"/>
  <c r="D635" i="47"/>
  <c r="D636" i="47"/>
  <c r="D637" i="47"/>
  <c r="D638" i="47"/>
  <c r="D639" i="47"/>
  <c r="D640" i="47"/>
  <c r="D641" i="47"/>
  <c r="D642" i="47"/>
  <c r="D643" i="47"/>
  <c r="D644" i="47"/>
  <c r="D645" i="47"/>
  <c r="D646" i="47"/>
  <c r="D647" i="47"/>
  <c r="D648" i="47"/>
  <c r="D649" i="47"/>
  <c r="D650" i="47"/>
  <c r="D651" i="47"/>
  <c r="D652" i="47"/>
  <c r="D653" i="47"/>
  <c r="D654" i="47"/>
  <c r="D655" i="47"/>
  <c r="D656" i="47"/>
  <c r="D657" i="47"/>
  <c r="D658" i="47"/>
  <c r="D659" i="47"/>
  <c r="D660" i="47"/>
  <c r="D661" i="47"/>
  <c r="D662" i="47"/>
  <c r="D663" i="47"/>
  <c r="D664" i="47"/>
  <c r="D665" i="47"/>
  <c r="D666" i="47"/>
  <c r="D667" i="47"/>
  <c r="D668" i="47"/>
  <c r="D669" i="47"/>
  <c r="D670" i="47"/>
  <c r="D671" i="47"/>
  <c r="D672" i="47"/>
  <c r="D673" i="47"/>
  <c r="D674" i="47"/>
  <c r="D675" i="47"/>
  <c r="D676" i="47"/>
  <c r="D677" i="47"/>
  <c r="D678" i="47"/>
  <c r="D679" i="47"/>
  <c r="D680" i="47"/>
  <c r="D681" i="47"/>
  <c r="D682" i="47"/>
  <c r="D683" i="47"/>
  <c r="D684" i="47"/>
  <c r="D685" i="47"/>
  <c r="D686" i="47"/>
  <c r="D687" i="47"/>
  <c r="D688" i="47"/>
  <c r="D689" i="47"/>
  <c r="D690" i="47"/>
  <c r="D691" i="47"/>
  <c r="D692" i="47"/>
  <c r="D693" i="47"/>
  <c r="D694" i="47"/>
  <c r="D695" i="47"/>
  <c r="D696" i="47"/>
  <c r="D697" i="47"/>
  <c r="D698" i="47"/>
  <c r="D699" i="47"/>
  <c r="D700" i="47"/>
  <c r="D701" i="47"/>
  <c r="D702" i="47"/>
  <c r="D703" i="47"/>
  <c r="D704" i="47"/>
  <c r="D705" i="47"/>
  <c r="D706" i="47"/>
  <c r="D707" i="47"/>
  <c r="D708" i="47"/>
  <c r="D709" i="47"/>
  <c r="D710" i="47"/>
  <c r="D711" i="47"/>
  <c r="D712" i="47"/>
  <c r="D713" i="47"/>
  <c r="D714" i="47"/>
  <c r="D715" i="47"/>
  <c r="D716" i="47"/>
  <c r="D717" i="47"/>
  <c r="D718" i="47"/>
  <c r="D719" i="47"/>
  <c r="D720" i="47"/>
  <c r="D721" i="47"/>
  <c r="D722" i="47"/>
  <c r="D723" i="47"/>
  <c r="D724" i="47"/>
  <c r="D725" i="47"/>
  <c r="D726" i="47"/>
  <c r="D727" i="47"/>
  <c r="D728" i="47"/>
  <c r="D729" i="47"/>
  <c r="D730" i="47"/>
  <c r="D731" i="47"/>
  <c r="D732" i="47"/>
  <c r="D733" i="47"/>
  <c r="D734" i="47"/>
  <c r="D735" i="47"/>
  <c r="D736" i="47"/>
  <c r="D737" i="47"/>
  <c r="D738" i="47"/>
  <c r="D739" i="47"/>
  <c r="D740" i="47"/>
  <c r="D741" i="47"/>
  <c r="D742" i="47"/>
  <c r="D743" i="47"/>
  <c r="D744" i="47"/>
  <c r="D745" i="47"/>
  <c r="D746" i="47"/>
  <c r="D747" i="47"/>
  <c r="D748" i="47"/>
  <c r="D749" i="47"/>
  <c r="D750" i="47"/>
  <c r="D751" i="47"/>
  <c r="D752" i="47"/>
  <c r="D753" i="47"/>
  <c r="D754" i="47"/>
  <c r="D755" i="47"/>
  <c r="D756" i="47"/>
  <c r="D757" i="47"/>
  <c r="D758" i="47"/>
  <c r="D759" i="47"/>
  <c r="D760" i="47"/>
  <c r="D761" i="47"/>
  <c r="D762" i="47"/>
  <c r="D763" i="47"/>
  <c r="D764" i="47"/>
  <c r="D765" i="47"/>
  <c r="D766" i="47"/>
  <c r="D767" i="47"/>
  <c r="D768" i="47"/>
  <c r="D769" i="47"/>
  <c r="D770" i="47"/>
  <c r="D771" i="47"/>
  <c r="D772" i="47"/>
  <c r="D773" i="47"/>
  <c r="D774" i="47"/>
  <c r="D775" i="47"/>
  <c r="D776" i="47"/>
  <c r="D777" i="47"/>
  <c r="D778" i="47"/>
  <c r="D779" i="47"/>
  <c r="D780" i="47"/>
  <c r="D781" i="47"/>
  <c r="D782" i="47"/>
  <c r="D783" i="47"/>
  <c r="D784" i="47"/>
  <c r="D785" i="47"/>
  <c r="D786" i="47"/>
  <c r="D787" i="47"/>
  <c r="D788" i="47"/>
  <c r="D789" i="47"/>
  <c r="D790" i="47"/>
  <c r="D791" i="47"/>
  <c r="D792" i="47"/>
  <c r="D793" i="47"/>
  <c r="D794" i="47"/>
  <c r="D795" i="47"/>
  <c r="D796" i="47"/>
  <c r="D797" i="47"/>
  <c r="D798" i="47"/>
  <c r="D799" i="47"/>
  <c r="D800" i="47"/>
  <c r="D801" i="47"/>
  <c r="D802" i="47"/>
  <c r="D803" i="47"/>
  <c r="D804" i="47"/>
  <c r="D805" i="47"/>
  <c r="D806" i="47"/>
  <c r="D807" i="47"/>
  <c r="D808" i="47"/>
  <c r="D809" i="47"/>
  <c r="D810" i="47"/>
  <c r="D811" i="47"/>
  <c r="D812" i="47"/>
  <c r="D813" i="47"/>
  <c r="D814" i="47"/>
  <c r="D815" i="47"/>
  <c r="D816" i="47"/>
  <c r="D817" i="47"/>
  <c r="D818" i="47"/>
  <c r="D819" i="47"/>
  <c r="D820" i="47"/>
  <c r="D821" i="47"/>
  <c r="D822" i="47"/>
  <c r="D823" i="47"/>
  <c r="D824" i="47"/>
  <c r="D825" i="47"/>
  <c r="D826" i="47"/>
  <c r="D827" i="47"/>
  <c r="D828" i="47"/>
  <c r="D829" i="47"/>
  <c r="D830" i="47"/>
  <c r="D831" i="47"/>
  <c r="D832" i="47"/>
  <c r="D833" i="47"/>
  <c r="D834" i="47"/>
  <c r="D835" i="47"/>
  <c r="D836" i="47"/>
  <c r="D837" i="47"/>
  <c r="D838" i="47"/>
  <c r="D839" i="47"/>
  <c r="D840" i="47"/>
  <c r="D841" i="47"/>
  <c r="D842" i="47"/>
  <c r="D843" i="47"/>
  <c r="D844" i="47"/>
  <c r="D845" i="47"/>
  <c r="D846" i="47"/>
  <c r="D847" i="47"/>
  <c r="D848" i="47"/>
  <c r="D849" i="47"/>
  <c r="D850" i="47"/>
  <c r="D851" i="47"/>
  <c r="D852" i="47"/>
  <c r="D853" i="47"/>
  <c r="D854" i="47"/>
  <c r="D855" i="47"/>
  <c r="D856" i="47"/>
  <c r="D857" i="47"/>
  <c r="D858" i="47"/>
  <c r="D859" i="47"/>
  <c r="D860" i="47"/>
  <c r="D861" i="47"/>
  <c r="D862" i="47"/>
  <c r="D863" i="47"/>
  <c r="D864" i="47"/>
  <c r="D865" i="47"/>
  <c r="D866" i="47"/>
  <c r="D867" i="47"/>
  <c r="D868" i="47"/>
  <c r="D869" i="47"/>
  <c r="D870" i="47"/>
  <c r="D871" i="47"/>
  <c r="D872" i="47"/>
  <c r="D873" i="47"/>
  <c r="D874" i="47"/>
  <c r="D875" i="47"/>
  <c r="D876" i="47"/>
  <c r="D877" i="47"/>
  <c r="D878" i="47"/>
  <c r="D879" i="47"/>
  <c r="D880" i="47"/>
  <c r="D881" i="47"/>
  <c r="D882" i="47"/>
  <c r="D883" i="47"/>
  <c r="D884" i="47"/>
  <c r="D885" i="47"/>
  <c r="D886" i="47"/>
  <c r="D887" i="47"/>
  <c r="D888" i="47"/>
  <c r="D889" i="47"/>
  <c r="D890" i="47"/>
  <c r="D891" i="47"/>
  <c r="D892" i="47"/>
  <c r="D893" i="47"/>
  <c r="D894" i="47"/>
  <c r="D895" i="47"/>
  <c r="D896" i="47"/>
  <c r="D897" i="47"/>
  <c r="D898" i="47"/>
  <c r="D899" i="47"/>
  <c r="D900" i="47"/>
  <c r="D901" i="47"/>
  <c r="D902" i="47"/>
  <c r="D903" i="47"/>
  <c r="D904" i="47"/>
  <c r="D905" i="47"/>
  <c r="D906" i="47"/>
  <c r="D907" i="47"/>
  <c r="D908" i="47"/>
  <c r="D909" i="47"/>
  <c r="D910" i="47"/>
  <c r="D911" i="47"/>
  <c r="D912" i="47"/>
  <c r="D913" i="47"/>
  <c r="D914" i="47"/>
  <c r="D915" i="47"/>
  <c r="D916" i="47"/>
  <c r="D917" i="47"/>
  <c r="D918" i="47"/>
  <c r="D919" i="47"/>
  <c r="D920" i="47"/>
  <c r="D921" i="47"/>
  <c r="D922" i="47"/>
  <c r="D923" i="47"/>
  <c r="D924" i="47"/>
  <c r="D925" i="47"/>
  <c r="D926" i="47"/>
  <c r="D927" i="47"/>
  <c r="D928" i="47"/>
  <c r="D929" i="47"/>
  <c r="D930" i="47"/>
  <c r="D931" i="47"/>
  <c r="D932" i="47"/>
  <c r="D933" i="47"/>
  <c r="D934" i="47"/>
  <c r="D935" i="47"/>
  <c r="D936" i="47"/>
  <c r="D937" i="47"/>
  <c r="D938" i="47"/>
  <c r="D939" i="47"/>
  <c r="D940" i="47"/>
  <c r="D941" i="47"/>
  <c r="D942" i="47"/>
  <c r="D943" i="47"/>
  <c r="D944" i="47"/>
  <c r="D945" i="47"/>
  <c r="D946" i="47"/>
  <c r="D947" i="47"/>
  <c r="D948" i="47"/>
  <c r="D949" i="47"/>
  <c r="D950" i="47"/>
  <c r="D951" i="47"/>
  <c r="D952" i="47"/>
  <c r="D953" i="47"/>
  <c r="D954" i="47"/>
  <c r="D955" i="47"/>
  <c r="D956" i="47"/>
  <c r="D957" i="47"/>
  <c r="D958" i="47"/>
  <c r="D959" i="47"/>
  <c r="D960" i="47"/>
  <c r="D961" i="47"/>
  <c r="D962" i="47"/>
  <c r="D963" i="47"/>
  <c r="D964" i="47"/>
  <c r="D965" i="47"/>
  <c r="D966" i="47"/>
  <c r="D967" i="47"/>
  <c r="D968" i="47"/>
  <c r="D969" i="47"/>
  <c r="D970" i="47"/>
  <c r="D971" i="47"/>
  <c r="D972" i="47"/>
  <c r="D973" i="47"/>
  <c r="D974" i="47"/>
  <c r="D975" i="47"/>
  <c r="D976" i="47"/>
  <c r="D977" i="47"/>
  <c r="D978" i="47"/>
  <c r="D979" i="47"/>
  <c r="D980" i="47"/>
  <c r="D981" i="47"/>
  <c r="D982" i="47"/>
  <c r="D983" i="47"/>
  <c r="D984" i="47"/>
  <c r="D985" i="47"/>
  <c r="D986" i="47"/>
  <c r="D987" i="47"/>
  <c r="D988" i="47"/>
  <c r="D989" i="47"/>
  <c r="D990" i="47"/>
  <c r="D991" i="47"/>
  <c r="D992" i="47"/>
  <c r="D993" i="47"/>
  <c r="D994" i="47"/>
  <c r="D995" i="47"/>
  <c r="D996" i="47"/>
  <c r="D997" i="47"/>
  <c r="D998" i="47"/>
  <c r="D999" i="47"/>
  <c r="D1000" i="47"/>
  <c r="D1001" i="47"/>
  <c r="D1002" i="47"/>
  <c r="D1003" i="47"/>
  <c r="D1004" i="47"/>
  <c r="D1005" i="47"/>
  <c r="D1006" i="47"/>
  <c r="D1007" i="47"/>
  <c r="D1008" i="47"/>
  <c r="D1009" i="47"/>
  <c r="D1010" i="47"/>
  <c r="D1011" i="47"/>
  <c r="D1012" i="47"/>
  <c r="D1013" i="47"/>
  <c r="D1014" i="47"/>
  <c r="D1015" i="47"/>
  <c r="D1016" i="47"/>
  <c r="D1017" i="47"/>
  <c r="D1018" i="47"/>
  <c r="D1019" i="47"/>
  <c r="D1020" i="47"/>
  <c r="D1021" i="47"/>
  <c r="D1022" i="47"/>
  <c r="D1023" i="47"/>
  <c r="D1024" i="47"/>
  <c r="D1025" i="47"/>
  <c r="D1026" i="47"/>
  <c r="D1027" i="47"/>
  <c r="D1028" i="47"/>
  <c r="D1029" i="47"/>
  <c r="D1030" i="47"/>
  <c r="D1031" i="47"/>
  <c r="D1032" i="47"/>
  <c r="D1033" i="47"/>
  <c r="D1034" i="47"/>
  <c r="D1035" i="47"/>
  <c r="D1036" i="47"/>
  <c r="D1037" i="47"/>
  <c r="D1038" i="47"/>
  <c r="D1039" i="47"/>
  <c r="D1040" i="47"/>
  <c r="D1041" i="47"/>
  <c r="D1042" i="47"/>
  <c r="D1043" i="47"/>
  <c r="D1044" i="47"/>
  <c r="D1045" i="47"/>
  <c r="D1046" i="47"/>
  <c r="D1047" i="47"/>
  <c r="D1048" i="47"/>
  <c r="D1049" i="47"/>
  <c r="D1050" i="47"/>
  <c r="D1051" i="47"/>
  <c r="D1052" i="47"/>
  <c r="D1053" i="47"/>
  <c r="D1054" i="47"/>
  <c r="D1055" i="47"/>
  <c r="D1056" i="47"/>
  <c r="D1057" i="47"/>
  <c r="D1058" i="47"/>
  <c r="D1059" i="47"/>
  <c r="D1060" i="47"/>
  <c r="D1061" i="47"/>
  <c r="D1062" i="47"/>
  <c r="D1063" i="47"/>
  <c r="D1064" i="47"/>
  <c r="D1065" i="47"/>
  <c r="D1066" i="47"/>
  <c r="D1067" i="47"/>
  <c r="D1068" i="47"/>
  <c r="D1069" i="47"/>
  <c r="D1070" i="47"/>
  <c r="D1071" i="47"/>
  <c r="D1072" i="47"/>
  <c r="D1073" i="47"/>
  <c r="D1074" i="47"/>
  <c r="D1075" i="47"/>
  <c r="D1076" i="47"/>
  <c r="D1077" i="47"/>
  <c r="D1078" i="47"/>
  <c r="D1079" i="47"/>
  <c r="D1080" i="47"/>
  <c r="D1081" i="47"/>
  <c r="D1082" i="47"/>
  <c r="D1083" i="47"/>
  <c r="D1084" i="47"/>
  <c r="D1085" i="47"/>
  <c r="D1086" i="47"/>
  <c r="D1087" i="47"/>
  <c r="D1088" i="47"/>
  <c r="D1089" i="47"/>
  <c r="D1090" i="47"/>
  <c r="D1091" i="47"/>
  <c r="D1092" i="47"/>
  <c r="D1093" i="47"/>
  <c r="D1094" i="47"/>
  <c r="D1095" i="47"/>
  <c r="D1096" i="47"/>
  <c r="D1097" i="47"/>
  <c r="D1098" i="47"/>
  <c r="D1099" i="47"/>
  <c r="D1100" i="47"/>
  <c r="D1101" i="47"/>
  <c r="D1102" i="47"/>
  <c r="D1103" i="47"/>
  <c r="D1104" i="47"/>
  <c r="D1105" i="47"/>
  <c r="D1106" i="47"/>
  <c r="D1107" i="47"/>
  <c r="D1108" i="47"/>
  <c r="D1109" i="47"/>
  <c r="D1110" i="47"/>
  <c r="D1111" i="47"/>
  <c r="D1112" i="47"/>
  <c r="D1113" i="47"/>
  <c r="D1114" i="47"/>
  <c r="D1115" i="47"/>
  <c r="D1116" i="47"/>
  <c r="D1117" i="47"/>
  <c r="D1118" i="47"/>
  <c r="D1119" i="47"/>
  <c r="D1120" i="47"/>
  <c r="D1121" i="47"/>
  <c r="D1122" i="47"/>
  <c r="D1123" i="47"/>
  <c r="D1124" i="47"/>
  <c r="D1125" i="47"/>
  <c r="D1126" i="47"/>
  <c r="D1127" i="47"/>
  <c r="D1128" i="47"/>
  <c r="D1129" i="47"/>
  <c r="D1130" i="47"/>
  <c r="D1131" i="47"/>
  <c r="D1132" i="47"/>
  <c r="D1133" i="47"/>
  <c r="D1134" i="47"/>
  <c r="D1135" i="47"/>
  <c r="D1136" i="47"/>
  <c r="D1137" i="47"/>
  <c r="D1138" i="47"/>
  <c r="D1139" i="47"/>
  <c r="D1140" i="47"/>
  <c r="D1141" i="47"/>
  <c r="D1142" i="47"/>
  <c r="D1143" i="47"/>
  <c r="D1144" i="47"/>
  <c r="D1145" i="47"/>
  <c r="D1146" i="47"/>
  <c r="D1147" i="47"/>
  <c r="D1148" i="47"/>
  <c r="D1149" i="47"/>
  <c r="D1150" i="47"/>
  <c r="D1151" i="47"/>
  <c r="D1152" i="47"/>
  <c r="D1153" i="47"/>
  <c r="D1154" i="47"/>
  <c r="D1155" i="47"/>
  <c r="D1156" i="47"/>
  <c r="D1157" i="47"/>
  <c r="D1158" i="47"/>
  <c r="D1159" i="47"/>
  <c r="D1160" i="47"/>
  <c r="D1161" i="47"/>
  <c r="D1162" i="47"/>
  <c r="D1163" i="47"/>
  <c r="D1164" i="47"/>
  <c r="D1165" i="47"/>
  <c r="D1166" i="47"/>
  <c r="D1167" i="47"/>
  <c r="D1168" i="47"/>
  <c r="D1169" i="47"/>
  <c r="D1170" i="47"/>
  <c r="D1171" i="47"/>
  <c r="D1172" i="47"/>
  <c r="D1173" i="47"/>
  <c r="D1174" i="47"/>
  <c r="D1175" i="47"/>
  <c r="D1176" i="47"/>
  <c r="D1177" i="47"/>
  <c r="D1178" i="47"/>
  <c r="D1179" i="47"/>
  <c r="D1180" i="47"/>
  <c r="D1181" i="47"/>
  <c r="D1182" i="47"/>
  <c r="D1183" i="47"/>
  <c r="D1184" i="47"/>
  <c r="D1185" i="47"/>
  <c r="D1186" i="47"/>
  <c r="D1187" i="47"/>
  <c r="D1188" i="47"/>
  <c r="D1189" i="47"/>
  <c r="D1190" i="47"/>
  <c r="D1191" i="47"/>
  <c r="D1192" i="47"/>
  <c r="D1193" i="47"/>
  <c r="D1194" i="47"/>
  <c r="D1195" i="47"/>
  <c r="D1196" i="47"/>
  <c r="D1197" i="47"/>
  <c r="D1198" i="47"/>
  <c r="D1199" i="47"/>
  <c r="D1200" i="47"/>
  <c r="D1201" i="47"/>
  <c r="D1202" i="47"/>
  <c r="D1203" i="47"/>
  <c r="D1204" i="47"/>
  <c r="D1205" i="47"/>
  <c r="D1206" i="47"/>
  <c r="D1207" i="47"/>
  <c r="D1208" i="47"/>
  <c r="D1209" i="47"/>
  <c r="D1210" i="47"/>
  <c r="D1211" i="47"/>
  <c r="D1212" i="47"/>
  <c r="D1213" i="47"/>
  <c r="D1214" i="47"/>
  <c r="D1215" i="47"/>
  <c r="D1216" i="47"/>
  <c r="D1217" i="47"/>
  <c r="D1218" i="47"/>
  <c r="D1219" i="47"/>
  <c r="D1220" i="47"/>
  <c r="D1221" i="47"/>
  <c r="D1222" i="47"/>
  <c r="D1223" i="47"/>
  <c r="D1224" i="47"/>
  <c r="D1225" i="47"/>
  <c r="D1226" i="47"/>
  <c r="D1227" i="47"/>
  <c r="D1228" i="47"/>
  <c r="D1229" i="47"/>
  <c r="D1230" i="47"/>
  <c r="D1231" i="47"/>
  <c r="D1232" i="47"/>
  <c r="D1233" i="47"/>
  <c r="D1234" i="47"/>
  <c r="D1235" i="47"/>
  <c r="D1236" i="47"/>
  <c r="D1237" i="47"/>
  <c r="D1238" i="47"/>
  <c r="D1239" i="47"/>
  <c r="D1240" i="47"/>
  <c r="D1241" i="47"/>
  <c r="D1242" i="47"/>
  <c r="D1243" i="47"/>
  <c r="D1244" i="47"/>
  <c r="D1245" i="47"/>
  <c r="D1246" i="47"/>
  <c r="D1247" i="47"/>
  <c r="D1248" i="47"/>
  <c r="D1249" i="47"/>
  <c r="D1250" i="47"/>
  <c r="D1251" i="47"/>
  <c r="D1252" i="47"/>
  <c r="D1253" i="47"/>
  <c r="D1254" i="47"/>
  <c r="D1255" i="47"/>
  <c r="D1256" i="47"/>
  <c r="D1257" i="47"/>
  <c r="D1258" i="47"/>
  <c r="D1259" i="47"/>
  <c r="D1260" i="47"/>
  <c r="D1261" i="47"/>
  <c r="D1262" i="47"/>
  <c r="D1263" i="47"/>
  <c r="D1264" i="47"/>
  <c r="D1265" i="47"/>
  <c r="D1266" i="47"/>
  <c r="D1267" i="47"/>
  <c r="D1268" i="47"/>
  <c r="D1269" i="47"/>
  <c r="D1270" i="47"/>
  <c r="D1271" i="47"/>
  <c r="D1272" i="47"/>
  <c r="D1273" i="47"/>
  <c r="D1274" i="47"/>
  <c r="D1275" i="47"/>
  <c r="D1276" i="47"/>
  <c r="D1277" i="47"/>
  <c r="D1278" i="47"/>
  <c r="D1279" i="47"/>
  <c r="D1280" i="47"/>
  <c r="D1281" i="47"/>
  <c r="D1282" i="47"/>
  <c r="D1283" i="47"/>
  <c r="D1284" i="47"/>
  <c r="D1285" i="47"/>
  <c r="D1286" i="47"/>
  <c r="D1287" i="47"/>
  <c r="D1288" i="47"/>
  <c r="D1289" i="47"/>
  <c r="D1290" i="47"/>
  <c r="D1291" i="47"/>
  <c r="D1292" i="47"/>
  <c r="D1293" i="47"/>
  <c r="D1294" i="47"/>
  <c r="D1295" i="47"/>
  <c r="D1296" i="47"/>
  <c r="D1297" i="47"/>
  <c r="D1298" i="47"/>
  <c r="D1299" i="47"/>
  <c r="D1300" i="47"/>
  <c r="D1301" i="47"/>
  <c r="D1302" i="47"/>
  <c r="D1303" i="47"/>
  <c r="D1304" i="47"/>
  <c r="D1305" i="47"/>
  <c r="D1306" i="47"/>
  <c r="D1307" i="47"/>
  <c r="D1308" i="47"/>
  <c r="D1309" i="47"/>
  <c r="D1310" i="47"/>
  <c r="D1311" i="47"/>
  <c r="D1312" i="47"/>
  <c r="D1313" i="47"/>
  <c r="D1314" i="47"/>
  <c r="D1315" i="47"/>
  <c r="D1316" i="47"/>
  <c r="D1317" i="47"/>
  <c r="D1318" i="47"/>
  <c r="D1319" i="47"/>
  <c r="D1320" i="47"/>
  <c r="D1321" i="47"/>
  <c r="D1322" i="47"/>
  <c r="D1323" i="47"/>
  <c r="D1324" i="47"/>
  <c r="D1325" i="47"/>
  <c r="D1326" i="47"/>
  <c r="D1327" i="47"/>
  <c r="D1328" i="47"/>
  <c r="D1329" i="47"/>
  <c r="D1330" i="47"/>
  <c r="D1331" i="47"/>
  <c r="D1332" i="47"/>
  <c r="D1333" i="47"/>
  <c r="D1334" i="47"/>
  <c r="D1335" i="47"/>
  <c r="D1336" i="47"/>
  <c r="D1337" i="47"/>
  <c r="D1338" i="47"/>
  <c r="D1339" i="47"/>
  <c r="D1340" i="47"/>
  <c r="D1341" i="47"/>
  <c r="D1342" i="47"/>
  <c r="D1343" i="47"/>
  <c r="D1344" i="47"/>
  <c r="D1345" i="47"/>
  <c r="D1346" i="47"/>
  <c r="D1347" i="47"/>
  <c r="D1348" i="47"/>
  <c r="D1349" i="47"/>
  <c r="D1350" i="47"/>
  <c r="D1351" i="47"/>
  <c r="D1352" i="47"/>
  <c r="D1353" i="47"/>
  <c r="D1354" i="47"/>
  <c r="D1355" i="47"/>
  <c r="D1356" i="47"/>
  <c r="D1357" i="47"/>
  <c r="D1358" i="47"/>
  <c r="D1359" i="47"/>
  <c r="D1360" i="47"/>
  <c r="D1361" i="47"/>
  <c r="D1362" i="47"/>
  <c r="D1363" i="47"/>
  <c r="D1364" i="47"/>
  <c r="D1365" i="47"/>
  <c r="D1366" i="47"/>
  <c r="D1367" i="47"/>
  <c r="D1368" i="47"/>
  <c r="D1369" i="47"/>
  <c r="D1370" i="47"/>
  <c r="D1371" i="47"/>
  <c r="D1372" i="47"/>
  <c r="D1373" i="47"/>
  <c r="D1374" i="47"/>
  <c r="D1375" i="47"/>
  <c r="D1376" i="47"/>
  <c r="D1377" i="47"/>
  <c r="D1378" i="47"/>
  <c r="D1379" i="47"/>
  <c r="D1380" i="47"/>
  <c r="D1381" i="47"/>
  <c r="D1382" i="47"/>
  <c r="D1383" i="47"/>
  <c r="D1384" i="47"/>
  <c r="D1385" i="47"/>
  <c r="D1386" i="47"/>
  <c r="D1387" i="47"/>
  <c r="D1388" i="47"/>
  <c r="D1389" i="47"/>
  <c r="D1390" i="47"/>
  <c r="D1391" i="47"/>
  <c r="D1392" i="47"/>
  <c r="D1393" i="47"/>
  <c r="D1394" i="47"/>
  <c r="D1395" i="47"/>
  <c r="D1396" i="47"/>
  <c r="D1397" i="47"/>
  <c r="D1398" i="47"/>
  <c r="D1399" i="47"/>
  <c r="D1400" i="47"/>
  <c r="D1401" i="47"/>
  <c r="D1402" i="47"/>
  <c r="D1403" i="47"/>
  <c r="D1404" i="47"/>
  <c r="D1405" i="47"/>
  <c r="D1406" i="47"/>
  <c r="D1407" i="47"/>
  <c r="D1408" i="47"/>
  <c r="D1409" i="47"/>
  <c r="D1410" i="47"/>
  <c r="D1411" i="47"/>
  <c r="D1412" i="47"/>
  <c r="D1413" i="47"/>
  <c r="D1414" i="47"/>
  <c r="D1415" i="47"/>
  <c r="D1416" i="47"/>
  <c r="D1417" i="47"/>
  <c r="D1418" i="47"/>
  <c r="D1419" i="47"/>
  <c r="D1420" i="47"/>
  <c r="D1421" i="47"/>
  <c r="D1422" i="47"/>
  <c r="D1423" i="47"/>
  <c r="D1424" i="47"/>
  <c r="D1425" i="47"/>
  <c r="D1426" i="47"/>
  <c r="D1427" i="47"/>
  <c r="D1428" i="47"/>
  <c r="D1429" i="47"/>
  <c r="D1430" i="47"/>
  <c r="D1431" i="47"/>
  <c r="D1432" i="47"/>
  <c r="D1433" i="47"/>
  <c r="D1434" i="47"/>
  <c r="D1435" i="47"/>
  <c r="D1436" i="47"/>
  <c r="D1437" i="47"/>
  <c r="D1438" i="47"/>
  <c r="D1439" i="47"/>
  <c r="D1440" i="47"/>
  <c r="D1441" i="47"/>
  <c r="D1442" i="47"/>
  <c r="D1443" i="47"/>
  <c r="D1444" i="47"/>
  <c r="D1445" i="47"/>
  <c r="D1446" i="47"/>
  <c r="D1447" i="47"/>
  <c r="D1448" i="47"/>
  <c r="D1449" i="47"/>
  <c r="D1450" i="47"/>
  <c r="D1451" i="47"/>
  <c r="D1452" i="47"/>
  <c r="D1453" i="47"/>
  <c r="D1454" i="47"/>
  <c r="D1455" i="47"/>
  <c r="D1456" i="47"/>
  <c r="D1457" i="47"/>
  <c r="D1458" i="47"/>
  <c r="D1459" i="47"/>
  <c r="D1460" i="47"/>
  <c r="D1461" i="47"/>
  <c r="D1462" i="47"/>
  <c r="D1463" i="47"/>
  <c r="D1464" i="47"/>
  <c r="D1465" i="47"/>
  <c r="D1466" i="47"/>
  <c r="D1467" i="47"/>
  <c r="D1468" i="47"/>
  <c r="D1469" i="47"/>
  <c r="D1470" i="47"/>
  <c r="D1471" i="47"/>
  <c r="D1472" i="47"/>
  <c r="D1473" i="47"/>
  <c r="D1474" i="47"/>
  <c r="D1475" i="47"/>
  <c r="D1476" i="47"/>
  <c r="D1477" i="47"/>
  <c r="D1478" i="47"/>
  <c r="D1479" i="47"/>
  <c r="D1480" i="47"/>
  <c r="D1481" i="47"/>
  <c r="D1482" i="47"/>
  <c r="D1483" i="47"/>
  <c r="D1484" i="47"/>
  <c r="D1485" i="47"/>
  <c r="D1486" i="47"/>
  <c r="D1487" i="47"/>
  <c r="D1488" i="47"/>
  <c r="D1489" i="47"/>
  <c r="D1490" i="47"/>
  <c r="D1491" i="47"/>
  <c r="D1492" i="47"/>
  <c r="D1493" i="47"/>
  <c r="D1494" i="47"/>
  <c r="D1495" i="47"/>
  <c r="D1496" i="47"/>
  <c r="D1497" i="47"/>
  <c r="D1498" i="47"/>
  <c r="D1499" i="47"/>
  <c r="D1500" i="47"/>
  <c r="D1501" i="47"/>
  <c r="D1502" i="47"/>
  <c r="D1503" i="47"/>
  <c r="D1504" i="47"/>
  <c r="D1505" i="47"/>
  <c r="D1506" i="47"/>
  <c r="D1507" i="47"/>
  <c r="D1508" i="47"/>
  <c r="D1509" i="47"/>
  <c r="D1510" i="47"/>
  <c r="D1511" i="47"/>
  <c r="D1512" i="47"/>
  <c r="D1513" i="47"/>
  <c r="D1514" i="47"/>
  <c r="D1515" i="47"/>
  <c r="D1516" i="47"/>
  <c r="D1517" i="47"/>
  <c r="D1518" i="47"/>
  <c r="D1519" i="47"/>
  <c r="D1520" i="47"/>
  <c r="D1521" i="47"/>
  <c r="D1522" i="47"/>
  <c r="D1523" i="47"/>
  <c r="D1524" i="47"/>
  <c r="D1525" i="47"/>
  <c r="D1526" i="47"/>
  <c r="D1527" i="47"/>
  <c r="D1528" i="47"/>
  <c r="D1529" i="47"/>
  <c r="D1530" i="47"/>
  <c r="D1531" i="47"/>
  <c r="D1532" i="47"/>
  <c r="D1533" i="47"/>
  <c r="D1534" i="47"/>
  <c r="D1535" i="47"/>
  <c r="D1536" i="47"/>
  <c r="D1537" i="47"/>
  <c r="D1538" i="47"/>
  <c r="D1539" i="47"/>
  <c r="D1540" i="47"/>
  <c r="D1541" i="47"/>
  <c r="D1542" i="47"/>
  <c r="D1543" i="47"/>
  <c r="D1544" i="47"/>
  <c r="D1545" i="47"/>
  <c r="D1546" i="47"/>
  <c r="D1547" i="47"/>
  <c r="D1548" i="47"/>
  <c r="D1549" i="47"/>
  <c r="D1550" i="47"/>
  <c r="D1551" i="47"/>
  <c r="D1552" i="47"/>
  <c r="D1553" i="47"/>
  <c r="D1554" i="47"/>
  <c r="D1555" i="47"/>
  <c r="D1556" i="47"/>
  <c r="D1557" i="47"/>
  <c r="D1558" i="47"/>
  <c r="D1559" i="47"/>
  <c r="D1560" i="47"/>
  <c r="D1561" i="47"/>
  <c r="D1562" i="47"/>
  <c r="D1563" i="47"/>
  <c r="D1564" i="47"/>
  <c r="D1565" i="47"/>
  <c r="D1566" i="47"/>
  <c r="D1567" i="47"/>
  <c r="D1568" i="47"/>
  <c r="D1569" i="47"/>
  <c r="D1570" i="47"/>
  <c r="D1571" i="47"/>
  <c r="D1572" i="47"/>
  <c r="D1573" i="47"/>
  <c r="D1574" i="47"/>
  <c r="D1575" i="47"/>
  <c r="D1576" i="47"/>
  <c r="D1577" i="47"/>
  <c r="D1578" i="47"/>
  <c r="D1579" i="47"/>
  <c r="D1580" i="47"/>
  <c r="D1581" i="47"/>
  <c r="D1582" i="47"/>
  <c r="D1583" i="47"/>
  <c r="D1584" i="47"/>
  <c r="D1585" i="47"/>
  <c r="D1586" i="47"/>
  <c r="D1587" i="47"/>
  <c r="D1588" i="47"/>
  <c r="D1589" i="47"/>
  <c r="D1590" i="47"/>
  <c r="D1591" i="47"/>
  <c r="D1592" i="47"/>
  <c r="D1593" i="47"/>
  <c r="D1594" i="47"/>
  <c r="D1595" i="47"/>
  <c r="D1596" i="47"/>
  <c r="D1597" i="47"/>
  <c r="D1598" i="47"/>
  <c r="D1599" i="47"/>
  <c r="D1600" i="47"/>
  <c r="D1601" i="47"/>
  <c r="D1602" i="47"/>
  <c r="D1603" i="47"/>
  <c r="D1604" i="47"/>
  <c r="D1605" i="47"/>
  <c r="D1606" i="47"/>
  <c r="D1607" i="47"/>
  <c r="D1608" i="47"/>
  <c r="D1609" i="47"/>
  <c r="D1610" i="47"/>
  <c r="D1611" i="47"/>
  <c r="D1612" i="47"/>
  <c r="D1613" i="47"/>
  <c r="D1614" i="47"/>
  <c r="D1615" i="47"/>
  <c r="D1616" i="47"/>
  <c r="D1617" i="47"/>
  <c r="D1618" i="47"/>
  <c r="D1619" i="47"/>
  <c r="D1620" i="47"/>
  <c r="D1621" i="47"/>
  <c r="D1622" i="47"/>
  <c r="D1623" i="47"/>
  <c r="D1624" i="47"/>
  <c r="D1625" i="47"/>
  <c r="D1626" i="47"/>
  <c r="D1627" i="47"/>
  <c r="D1628" i="47"/>
  <c r="D1629" i="47"/>
  <c r="D1630" i="47"/>
  <c r="D1631" i="47"/>
  <c r="D1632" i="47"/>
  <c r="D1633" i="47"/>
  <c r="D1634" i="47"/>
  <c r="D1635" i="47"/>
  <c r="D1636" i="47"/>
  <c r="D1637" i="47"/>
  <c r="D1638" i="47"/>
  <c r="D1639" i="47"/>
  <c r="D1640" i="47"/>
  <c r="D1641" i="47"/>
  <c r="D1642" i="47"/>
  <c r="D1643" i="47"/>
  <c r="D1644" i="47"/>
  <c r="D1645" i="47"/>
  <c r="D1646" i="47"/>
  <c r="D1647" i="47"/>
  <c r="D1648" i="47"/>
  <c r="D1649" i="47"/>
  <c r="D1650" i="47"/>
  <c r="D1651" i="47"/>
  <c r="D1652" i="47"/>
  <c r="D1653" i="47"/>
  <c r="D1654" i="47"/>
  <c r="D1655" i="47"/>
  <c r="D1656" i="47"/>
  <c r="D1657" i="47"/>
  <c r="D1658" i="47"/>
  <c r="D1659" i="47"/>
  <c r="D1660" i="47"/>
  <c r="D1661" i="47"/>
  <c r="D1662" i="47"/>
  <c r="D1663" i="47"/>
  <c r="D1664" i="47"/>
  <c r="D1665" i="47"/>
  <c r="D1666" i="47"/>
  <c r="D1667" i="47"/>
  <c r="D1668" i="47"/>
  <c r="D1669" i="47"/>
  <c r="D1670" i="47"/>
  <c r="D1671" i="47"/>
  <c r="D1672" i="47"/>
  <c r="D1673" i="47"/>
  <c r="D1674" i="47"/>
  <c r="D1675" i="47"/>
  <c r="D1676" i="47"/>
  <c r="D1677" i="47"/>
  <c r="D1678" i="47"/>
  <c r="D1679" i="47"/>
  <c r="D1680" i="47"/>
  <c r="D1681" i="47"/>
  <c r="D1682" i="47"/>
  <c r="D1683" i="47"/>
  <c r="D1684" i="47"/>
  <c r="D1685" i="47"/>
  <c r="D1686" i="47"/>
  <c r="D1687" i="47"/>
  <c r="D1688" i="47"/>
  <c r="D1689" i="47"/>
  <c r="D1690" i="47"/>
  <c r="D1691" i="47"/>
  <c r="D1692" i="47"/>
  <c r="D1693" i="47"/>
  <c r="D1694" i="47"/>
  <c r="D1695" i="47"/>
  <c r="D1696" i="47"/>
  <c r="D1697" i="47"/>
  <c r="D1698" i="47"/>
  <c r="D1699" i="47"/>
  <c r="D1700" i="47"/>
  <c r="D1701" i="47"/>
  <c r="D1702" i="47"/>
  <c r="D1703" i="47"/>
  <c r="D1704" i="47"/>
  <c r="D1705" i="47"/>
  <c r="D1706" i="47"/>
  <c r="D1707" i="47"/>
  <c r="D1708" i="47"/>
  <c r="D1709" i="47"/>
  <c r="D1710" i="47"/>
  <c r="D1711" i="47"/>
  <c r="D1712" i="47"/>
  <c r="D1713" i="47"/>
  <c r="D1714" i="47"/>
  <c r="D1715" i="47"/>
  <c r="D1716" i="47"/>
  <c r="D1717" i="47"/>
  <c r="D1718" i="47"/>
  <c r="D1719" i="47"/>
  <c r="D1720" i="47"/>
  <c r="D1721" i="47"/>
  <c r="D1722" i="47"/>
  <c r="D1723" i="47"/>
  <c r="D1724" i="47"/>
  <c r="D1725" i="47"/>
  <c r="D1726" i="47"/>
  <c r="D1727" i="47"/>
  <c r="D1728" i="47"/>
  <c r="D1729" i="47"/>
  <c r="D1730" i="47"/>
  <c r="D1731" i="47"/>
  <c r="D1732" i="47"/>
  <c r="D1733" i="47"/>
  <c r="D1734" i="47"/>
  <c r="D1735" i="47"/>
  <c r="D1736" i="47"/>
  <c r="D1737" i="47"/>
  <c r="D1738" i="47"/>
  <c r="D1739" i="47"/>
  <c r="D1740" i="47"/>
  <c r="D1741" i="47"/>
  <c r="D1742" i="47"/>
  <c r="D1743" i="47"/>
  <c r="D1744" i="47"/>
  <c r="D1745" i="47"/>
  <c r="D1746" i="47"/>
  <c r="D1747" i="47"/>
  <c r="D1748" i="47"/>
  <c r="D1749" i="47"/>
  <c r="D1750" i="47"/>
  <c r="D1751" i="47"/>
  <c r="D1752" i="47"/>
  <c r="D1753" i="47"/>
  <c r="D1754" i="47"/>
  <c r="D1755" i="47"/>
  <c r="D1756" i="47"/>
  <c r="D1757" i="47"/>
  <c r="D1758" i="47"/>
  <c r="D1759" i="47"/>
  <c r="D1760" i="47"/>
  <c r="D1761" i="47"/>
  <c r="D1762" i="47"/>
  <c r="D1763" i="47"/>
  <c r="D1764" i="47"/>
  <c r="D1765" i="47"/>
  <c r="D1766" i="47"/>
  <c r="D1767" i="47"/>
  <c r="D1768" i="47"/>
  <c r="D1769" i="47"/>
  <c r="D1770" i="47"/>
  <c r="D1771" i="47"/>
  <c r="D1772" i="47"/>
  <c r="D1773" i="47"/>
  <c r="D1774" i="47"/>
  <c r="D1775" i="47"/>
  <c r="D1776" i="47"/>
  <c r="D1777" i="47"/>
  <c r="D1778" i="47"/>
  <c r="D1779" i="47"/>
  <c r="D1780" i="47"/>
  <c r="D1781" i="47"/>
  <c r="D1782" i="47"/>
  <c r="D1783" i="47"/>
  <c r="D1784" i="47"/>
  <c r="D1785" i="47"/>
  <c r="D1786" i="47"/>
  <c r="D1787" i="47"/>
  <c r="D1788" i="47"/>
  <c r="D1789" i="47"/>
  <c r="D1790" i="47"/>
  <c r="D1791" i="47"/>
  <c r="D1792" i="47"/>
  <c r="D1793" i="47"/>
  <c r="D1794" i="47"/>
  <c r="D1795" i="47"/>
  <c r="D1796" i="47"/>
  <c r="D1797" i="47"/>
  <c r="D1798" i="47"/>
  <c r="D1799" i="47"/>
  <c r="D1800" i="47"/>
  <c r="D1801" i="47"/>
  <c r="D1802" i="47"/>
  <c r="D1803" i="47"/>
  <c r="D1804" i="47"/>
  <c r="D1805" i="47"/>
  <c r="D1806" i="47"/>
  <c r="D1807" i="47"/>
  <c r="D1808" i="47"/>
  <c r="D1809" i="47"/>
  <c r="D1810" i="47"/>
  <c r="D1811" i="47"/>
  <c r="D1812" i="47"/>
  <c r="D1813" i="47"/>
  <c r="D1814" i="47"/>
  <c r="D1815" i="47"/>
  <c r="D1816" i="47"/>
  <c r="D1817" i="47"/>
  <c r="D1818" i="47"/>
  <c r="D1819" i="47"/>
  <c r="D1820" i="47"/>
  <c r="D1821" i="47"/>
  <c r="D1822" i="47"/>
  <c r="D1823" i="47"/>
  <c r="D1824" i="47"/>
  <c r="D1825" i="47"/>
  <c r="D1826" i="47"/>
  <c r="D1827" i="47"/>
  <c r="D1828" i="47"/>
  <c r="D1829" i="47"/>
  <c r="D1830" i="47"/>
  <c r="D1831" i="47"/>
  <c r="D1832" i="47"/>
  <c r="D1833" i="47"/>
  <c r="D1834" i="47"/>
  <c r="D1835" i="47"/>
  <c r="D1836" i="47"/>
  <c r="D1837" i="47"/>
  <c r="D1838" i="47"/>
  <c r="D1839" i="47"/>
  <c r="D1840" i="47"/>
  <c r="D1841" i="47"/>
  <c r="D1842" i="47"/>
  <c r="D1843" i="47"/>
  <c r="D1844" i="47"/>
  <c r="D1845" i="47"/>
  <c r="D1846" i="47"/>
  <c r="D1847" i="47"/>
  <c r="D1848" i="47"/>
  <c r="D1849" i="47"/>
  <c r="D1850" i="47"/>
  <c r="D1851" i="47"/>
  <c r="D1852" i="47"/>
  <c r="D1853" i="47"/>
  <c r="D1854" i="47"/>
  <c r="D1855" i="47"/>
  <c r="D1856" i="47"/>
  <c r="D1857" i="47"/>
  <c r="D1858" i="47"/>
  <c r="D1859" i="47"/>
  <c r="D1860" i="47"/>
  <c r="D1861" i="47"/>
  <c r="D1862" i="47"/>
  <c r="D1863" i="47"/>
  <c r="D1864" i="47"/>
  <c r="D1865" i="47"/>
  <c r="D1866" i="47"/>
  <c r="D1867" i="47"/>
  <c r="D1868" i="47"/>
  <c r="D1869" i="47"/>
  <c r="D1870" i="47"/>
  <c r="D1871" i="47"/>
  <c r="D1872" i="47"/>
  <c r="D1873" i="47"/>
  <c r="D1874" i="47"/>
  <c r="D1875" i="47"/>
  <c r="D1876" i="47"/>
  <c r="D1877" i="47"/>
  <c r="D1878" i="47"/>
  <c r="D1879" i="47"/>
  <c r="D1880" i="47"/>
  <c r="D1881" i="47"/>
  <c r="D1882" i="47"/>
  <c r="D1883" i="47"/>
  <c r="D1884" i="47"/>
  <c r="D1885" i="47"/>
  <c r="D1886" i="47"/>
  <c r="D1887" i="47"/>
  <c r="D1888" i="47"/>
  <c r="D1889" i="47"/>
  <c r="D1890" i="47"/>
  <c r="D1891" i="47"/>
  <c r="D1892" i="47"/>
  <c r="D1893" i="47"/>
  <c r="D1894" i="47"/>
  <c r="D1895" i="47"/>
  <c r="D1896" i="47"/>
  <c r="D1897" i="47"/>
  <c r="D1898" i="47"/>
  <c r="D1899" i="47"/>
  <c r="D1900" i="47"/>
  <c r="D1901" i="47"/>
  <c r="D1902" i="47"/>
  <c r="D1903" i="47"/>
  <c r="D1904" i="47"/>
  <c r="D1905" i="47"/>
  <c r="D1906" i="47"/>
  <c r="D1907" i="47"/>
  <c r="D1908" i="47"/>
  <c r="D1909" i="47"/>
  <c r="D1910" i="47"/>
  <c r="D1911" i="47"/>
  <c r="D1912" i="47"/>
  <c r="D1913" i="47"/>
  <c r="D1914" i="47"/>
  <c r="D1915" i="47"/>
  <c r="D1916" i="47"/>
  <c r="D1917" i="47"/>
  <c r="D1918" i="47"/>
  <c r="D1919" i="47"/>
  <c r="D1920" i="47"/>
  <c r="D1921" i="47"/>
  <c r="D1922" i="47"/>
  <c r="D1923" i="47"/>
  <c r="D1924" i="47"/>
  <c r="D1925" i="47"/>
  <c r="D1926" i="47"/>
  <c r="D1927" i="47"/>
  <c r="D1928" i="47"/>
  <c r="D1929" i="47"/>
  <c r="D1930" i="47"/>
  <c r="D1931" i="47"/>
  <c r="D1932" i="47"/>
  <c r="D1933" i="47"/>
  <c r="D1934" i="47"/>
  <c r="D1935" i="47"/>
  <c r="D1936" i="47"/>
  <c r="D1937" i="47"/>
  <c r="D1938" i="47"/>
  <c r="D1939" i="47"/>
  <c r="D1940" i="47"/>
  <c r="D1941" i="47"/>
  <c r="D1942" i="47"/>
  <c r="D1943" i="47"/>
  <c r="D1944" i="47"/>
  <c r="D1945" i="47"/>
  <c r="D1946" i="47"/>
  <c r="D1947" i="47"/>
  <c r="D1948" i="47"/>
  <c r="D1949" i="47"/>
  <c r="D1950" i="47"/>
  <c r="D1951" i="47"/>
  <c r="D1952" i="47"/>
  <c r="D1953" i="47"/>
  <c r="D1954" i="47"/>
  <c r="D1955" i="47"/>
  <c r="D1956" i="47"/>
  <c r="D1957" i="47"/>
  <c r="D1958" i="47"/>
  <c r="D1959" i="47"/>
  <c r="D1960" i="47"/>
  <c r="D1961" i="47"/>
  <c r="D1962" i="47"/>
  <c r="D1963" i="47"/>
  <c r="D1964" i="47"/>
  <c r="D1965" i="47"/>
  <c r="D1966" i="47"/>
  <c r="D1967" i="47"/>
  <c r="D1968" i="47"/>
  <c r="D1969" i="47"/>
  <c r="D1970" i="47"/>
  <c r="D1971" i="47"/>
  <c r="D1972" i="47"/>
  <c r="D1973" i="47"/>
  <c r="D1974" i="47"/>
  <c r="D1975" i="47"/>
  <c r="D1976" i="47"/>
  <c r="D1977" i="47"/>
  <c r="D1978" i="47"/>
  <c r="D1979" i="47"/>
  <c r="D1980" i="47"/>
  <c r="D1981" i="47"/>
  <c r="D1982" i="47"/>
  <c r="D1983" i="47"/>
  <c r="D1984" i="47"/>
  <c r="D1985" i="47"/>
  <c r="D1986" i="47"/>
  <c r="D1987" i="47"/>
  <c r="D1988" i="47"/>
  <c r="D1989" i="47"/>
  <c r="D1990" i="47"/>
  <c r="D1991" i="47"/>
  <c r="D1992" i="47"/>
  <c r="D1993" i="47"/>
  <c r="D1994" i="47"/>
  <c r="D1995" i="47"/>
  <c r="D1996" i="47"/>
  <c r="D1997" i="47"/>
  <c r="D1998" i="47"/>
  <c r="D1999" i="47"/>
  <c r="D2000" i="47"/>
  <c r="D2001" i="47"/>
  <c r="D2002" i="47"/>
  <c r="D2003" i="47"/>
  <c r="D2004" i="47"/>
  <c r="D2005" i="47"/>
  <c r="D2006" i="47"/>
  <c r="D2007" i="47"/>
  <c r="D2008" i="47"/>
  <c r="D2009" i="47"/>
  <c r="D2010" i="47"/>
  <c r="D2011" i="47"/>
  <c r="D2012" i="47"/>
  <c r="D2013" i="47"/>
  <c r="D2014" i="47"/>
  <c r="D2015" i="47"/>
  <c r="D2016" i="47"/>
  <c r="D2017" i="47"/>
  <c r="D2018" i="47"/>
  <c r="D2019" i="47"/>
  <c r="D2020" i="47"/>
  <c r="D2021" i="47"/>
  <c r="D2022" i="47"/>
  <c r="D2023" i="47"/>
  <c r="D2024" i="47"/>
  <c r="D2025" i="47"/>
  <c r="D2026" i="47"/>
  <c r="D2027" i="47"/>
  <c r="D2028" i="47"/>
  <c r="D2029" i="47"/>
  <c r="D2030" i="47"/>
  <c r="D2031" i="47"/>
  <c r="D2032" i="47"/>
  <c r="D2033" i="47"/>
  <c r="D2034" i="47"/>
  <c r="D2035" i="47"/>
  <c r="D2036" i="47"/>
  <c r="D2037" i="47"/>
  <c r="D2038" i="47"/>
  <c r="D2039" i="47"/>
  <c r="D2040" i="47"/>
  <c r="D2041" i="47"/>
  <c r="D2042" i="47"/>
  <c r="D2043" i="47"/>
  <c r="D2044" i="47"/>
  <c r="D2045" i="47"/>
  <c r="D2046" i="47"/>
  <c r="D2047" i="47"/>
  <c r="D2048" i="47"/>
  <c r="D2049" i="47"/>
  <c r="D2050" i="47"/>
  <c r="D2051" i="47"/>
  <c r="D2052" i="47"/>
  <c r="D2053" i="47"/>
  <c r="D2054" i="47"/>
  <c r="D2055" i="47"/>
  <c r="D2056" i="47"/>
  <c r="D2057" i="47"/>
  <c r="D2058" i="47"/>
  <c r="D2059" i="47"/>
  <c r="D2060" i="47"/>
  <c r="D2061" i="47"/>
  <c r="D2062" i="47"/>
  <c r="D2063" i="47"/>
  <c r="D2064" i="47"/>
  <c r="D2065" i="47"/>
  <c r="D2066" i="47"/>
  <c r="D2067" i="47"/>
  <c r="D2068" i="47"/>
  <c r="D2069" i="47"/>
  <c r="D2070" i="47"/>
  <c r="D2071" i="47"/>
  <c r="D2072" i="47"/>
  <c r="D2073" i="47"/>
  <c r="D2074" i="47"/>
  <c r="D2075" i="47"/>
  <c r="D2076" i="47"/>
  <c r="D2077" i="47"/>
  <c r="D2078" i="47"/>
  <c r="D2079" i="47"/>
  <c r="D2080" i="47"/>
  <c r="D2081" i="47"/>
  <c r="D2082" i="47"/>
  <c r="D2083" i="47"/>
  <c r="D2084" i="47"/>
  <c r="D2085" i="47"/>
  <c r="D2086" i="47"/>
  <c r="D2087" i="47"/>
  <c r="D2088" i="47"/>
  <c r="D2089" i="47"/>
  <c r="D2090" i="47"/>
  <c r="D2091" i="47"/>
  <c r="D2092" i="47"/>
  <c r="D2093" i="47"/>
  <c r="D2094" i="47"/>
  <c r="D2095" i="47"/>
  <c r="D2096" i="47"/>
  <c r="D2097" i="47"/>
  <c r="D2098" i="47"/>
  <c r="D2099" i="47"/>
  <c r="D2100" i="47"/>
  <c r="D2101" i="47"/>
  <c r="D2102" i="47"/>
  <c r="D2103" i="47"/>
  <c r="D2104" i="47"/>
  <c r="D2105" i="47"/>
  <c r="D2106" i="47"/>
  <c r="D2107" i="47"/>
  <c r="D2108" i="47"/>
  <c r="D2109" i="47"/>
  <c r="D2110" i="47"/>
  <c r="D2111" i="47"/>
  <c r="D2112" i="47"/>
  <c r="D2113" i="47"/>
  <c r="D2114" i="47"/>
  <c r="D2115" i="47"/>
  <c r="D2116" i="47"/>
  <c r="D2117" i="47"/>
  <c r="D2118" i="47"/>
  <c r="D2119" i="47"/>
  <c r="D2120" i="47"/>
  <c r="D2121" i="47"/>
  <c r="D2122" i="47"/>
  <c r="D2123" i="47"/>
  <c r="D2124" i="47"/>
  <c r="D2125" i="47"/>
  <c r="D2126" i="47"/>
  <c r="D2127" i="47"/>
  <c r="D2128" i="47"/>
  <c r="D2129" i="47"/>
  <c r="D2130" i="47"/>
  <c r="D2131" i="47"/>
  <c r="D2132" i="47"/>
  <c r="D2133" i="47"/>
  <c r="D2134" i="47"/>
  <c r="D2135" i="47"/>
  <c r="D2136" i="47"/>
  <c r="D2137" i="47"/>
  <c r="D2138" i="47"/>
  <c r="D2139" i="47"/>
  <c r="D2140" i="47"/>
  <c r="D2141" i="47"/>
  <c r="D2142" i="47"/>
  <c r="D2143" i="47"/>
  <c r="D2144" i="47"/>
  <c r="D2145" i="47"/>
  <c r="D2146" i="47"/>
  <c r="D2147" i="47"/>
  <c r="D2148" i="47"/>
  <c r="D2149" i="47"/>
  <c r="D2150" i="47"/>
  <c r="D2151" i="47"/>
  <c r="D2152" i="47"/>
  <c r="D2153" i="47"/>
  <c r="D2154" i="47"/>
  <c r="D2155" i="47"/>
  <c r="D2156" i="47"/>
  <c r="D2157" i="47"/>
  <c r="D2158" i="47"/>
  <c r="D2159" i="47"/>
  <c r="D2160" i="47"/>
  <c r="D2161" i="47"/>
  <c r="D2162" i="47"/>
  <c r="D2163" i="47"/>
  <c r="D2164" i="47"/>
  <c r="D2165" i="47"/>
  <c r="D2166" i="47"/>
  <c r="D2167" i="47"/>
  <c r="D2168" i="47"/>
  <c r="D2169" i="47"/>
  <c r="D2170" i="47"/>
  <c r="D2171" i="47"/>
  <c r="D2172" i="47"/>
  <c r="D2173" i="47"/>
  <c r="D2174" i="47"/>
  <c r="D2175" i="47"/>
  <c r="D2176" i="47"/>
  <c r="D2177" i="47"/>
  <c r="D2178" i="47"/>
  <c r="D2179" i="47"/>
  <c r="D2180" i="47"/>
  <c r="D2181" i="47"/>
  <c r="D2182" i="47"/>
  <c r="D2183" i="47"/>
  <c r="D2184" i="47"/>
  <c r="D2185" i="47"/>
  <c r="D2186" i="47"/>
  <c r="D2187" i="47"/>
  <c r="D2188" i="47"/>
  <c r="D2189" i="47"/>
  <c r="D2190" i="47"/>
  <c r="D2191" i="47"/>
  <c r="D2192" i="47"/>
  <c r="D2193" i="47"/>
  <c r="D2194" i="47"/>
  <c r="D2195" i="47"/>
  <c r="D2196" i="47"/>
  <c r="D2197" i="47"/>
  <c r="D2198" i="47"/>
  <c r="D2199" i="47"/>
  <c r="D2200" i="47"/>
  <c r="D2201" i="47"/>
  <c r="D2202" i="47"/>
  <c r="D2203" i="47"/>
  <c r="D2204" i="47"/>
  <c r="D2205" i="47"/>
  <c r="D2206" i="47"/>
  <c r="D2207" i="47"/>
  <c r="D2208" i="47"/>
  <c r="D2209" i="47"/>
  <c r="D2210" i="47"/>
  <c r="D2211" i="47"/>
  <c r="D2212" i="47"/>
  <c r="D2213" i="47"/>
  <c r="D2214" i="47"/>
  <c r="D2215" i="47"/>
  <c r="D2216" i="47"/>
  <c r="D2217" i="47"/>
  <c r="D2218" i="47"/>
  <c r="D2219" i="47"/>
  <c r="D2220" i="47"/>
  <c r="D2221" i="47"/>
  <c r="D2222" i="47"/>
  <c r="D2223" i="47"/>
  <c r="D2224" i="47"/>
  <c r="D2225" i="47"/>
  <c r="D2226" i="47"/>
  <c r="D2227" i="47"/>
  <c r="D2228" i="47"/>
  <c r="D2229" i="47"/>
  <c r="D2230" i="47"/>
  <c r="D2231" i="47"/>
  <c r="D2232" i="47"/>
  <c r="D2233" i="47"/>
  <c r="D2234" i="47"/>
  <c r="D2235" i="47"/>
  <c r="D2236" i="47"/>
  <c r="D2237" i="47"/>
  <c r="D2238" i="47"/>
  <c r="D2239" i="47"/>
  <c r="D2240" i="47"/>
  <c r="D2241" i="47"/>
  <c r="D2242" i="47"/>
  <c r="D2243" i="47"/>
  <c r="D2244" i="47"/>
  <c r="D2245" i="47"/>
  <c r="D2246" i="47"/>
  <c r="D2247" i="47"/>
  <c r="D2248" i="47"/>
  <c r="D2249" i="47"/>
  <c r="D2250" i="47"/>
  <c r="D2251" i="47"/>
  <c r="D2252" i="47"/>
  <c r="D2253" i="47"/>
  <c r="D2254" i="47"/>
  <c r="D2255" i="47"/>
  <c r="D2256" i="47"/>
  <c r="D2257" i="47"/>
  <c r="D2258" i="47"/>
  <c r="D2259" i="47"/>
  <c r="D2260" i="47"/>
  <c r="D2261" i="47"/>
  <c r="D2262" i="47"/>
  <c r="D2263" i="47"/>
  <c r="D2264" i="47"/>
  <c r="D2265" i="47"/>
  <c r="D2266" i="47"/>
  <c r="D2267" i="47"/>
  <c r="D2268" i="47"/>
  <c r="D2269" i="47"/>
  <c r="D2270" i="47"/>
  <c r="D2271" i="47"/>
  <c r="D2272" i="47"/>
  <c r="D2273" i="47"/>
  <c r="D2274" i="47"/>
  <c r="D2275" i="47"/>
  <c r="D2276" i="47"/>
  <c r="D2277" i="47"/>
  <c r="D2278" i="47"/>
  <c r="D2279" i="47"/>
  <c r="D2280" i="47"/>
  <c r="D2281" i="47"/>
  <c r="D2282" i="47"/>
  <c r="D2283" i="47"/>
  <c r="D2284" i="47"/>
  <c r="D2285" i="47"/>
  <c r="D2286" i="47"/>
  <c r="D2287" i="47"/>
  <c r="D2288" i="47"/>
  <c r="D2289" i="47"/>
  <c r="D2290" i="47"/>
  <c r="D2291" i="47"/>
  <c r="D2292" i="47"/>
  <c r="D2293" i="47"/>
  <c r="D2294" i="47"/>
  <c r="D2295" i="47"/>
  <c r="D2296" i="47"/>
  <c r="D2297" i="47"/>
  <c r="D2298" i="47"/>
  <c r="D2299" i="47"/>
  <c r="D2300" i="47"/>
  <c r="D2301" i="47"/>
  <c r="D2302" i="47"/>
  <c r="D2303" i="47"/>
  <c r="D2304" i="47"/>
  <c r="D2305" i="47"/>
  <c r="D2306" i="47"/>
  <c r="D2307" i="47"/>
  <c r="D2308" i="47"/>
  <c r="D2309" i="47"/>
  <c r="D2310" i="47"/>
  <c r="D2311" i="47"/>
  <c r="D2312" i="47"/>
  <c r="D2313" i="47"/>
  <c r="D2314" i="47"/>
  <c r="D2315" i="47"/>
  <c r="D2316" i="47"/>
  <c r="D2317" i="47"/>
  <c r="D2318" i="47"/>
  <c r="D2319" i="47"/>
  <c r="D2320" i="47"/>
  <c r="D2321" i="47"/>
  <c r="D2322" i="47"/>
  <c r="D2323" i="47"/>
  <c r="D2324" i="47"/>
  <c r="D2325" i="47"/>
  <c r="D2326" i="47"/>
  <c r="D2327" i="47"/>
  <c r="D2328" i="47"/>
  <c r="D2329" i="47"/>
  <c r="D2330" i="47"/>
  <c r="D2331" i="47"/>
  <c r="D2332" i="47"/>
  <c r="D2333" i="47"/>
  <c r="D2334" i="47"/>
  <c r="D2335" i="47"/>
  <c r="D2336" i="47"/>
  <c r="D2337" i="47"/>
  <c r="D2338" i="47"/>
  <c r="D2339" i="47"/>
  <c r="D2340" i="47"/>
  <c r="D2341" i="47"/>
  <c r="D2342" i="47"/>
  <c r="D2343" i="47"/>
  <c r="D2344" i="47"/>
  <c r="D2345" i="47"/>
  <c r="D2346" i="47"/>
  <c r="D2347" i="47"/>
  <c r="D2348" i="47"/>
  <c r="D2349" i="47"/>
  <c r="D2350" i="47"/>
  <c r="D2351" i="47"/>
  <c r="D2352" i="47"/>
  <c r="D2353" i="47"/>
  <c r="D2354" i="47"/>
  <c r="D2355" i="47"/>
  <c r="D2356" i="47"/>
  <c r="D2357" i="47"/>
  <c r="D2358" i="47"/>
  <c r="D2359" i="47"/>
  <c r="D2360" i="47"/>
  <c r="D2361" i="47"/>
  <c r="D2362" i="47"/>
  <c r="D2363" i="47"/>
  <c r="D2364" i="47"/>
  <c r="D2365" i="47"/>
  <c r="D2366" i="47"/>
  <c r="D2367" i="47"/>
  <c r="D2368" i="47"/>
  <c r="D2369" i="47"/>
  <c r="D2370" i="47"/>
  <c r="D2371" i="47"/>
  <c r="D2372" i="47"/>
  <c r="D2373" i="47"/>
  <c r="D2374" i="47"/>
  <c r="D2375" i="47"/>
  <c r="D2376" i="47"/>
  <c r="D2377" i="47"/>
  <c r="D2378" i="47"/>
  <c r="D2379" i="47"/>
  <c r="D2380" i="47"/>
  <c r="D2381" i="47"/>
  <c r="D2382" i="47"/>
  <c r="D2383" i="47"/>
  <c r="D2384" i="47"/>
  <c r="D2385" i="47"/>
  <c r="D2386" i="47"/>
  <c r="D2387" i="47"/>
  <c r="D2388" i="47"/>
  <c r="D2389" i="47"/>
  <c r="D2390" i="47"/>
  <c r="D2391" i="47"/>
  <c r="D2392" i="47"/>
  <c r="D2393" i="47"/>
  <c r="D2394" i="47"/>
  <c r="D2395" i="47"/>
  <c r="D2396" i="47"/>
  <c r="D2397" i="47"/>
  <c r="D2398" i="47"/>
  <c r="D2399" i="47"/>
  <c r="D2400" i="47"/>
  <c r="D2401" i="47"/>
  <c r="D2402" i="47"/>
  <c r="D2403" i="47"/>
  <c r="D2404" i="47"/>
  <c r="D2405" i="47"/>
  <c r="D2406" i="47"/>
  <c r="D2407" i="47"/>
  <c r="D2408" i="47"/>
  <c r="D2409" i="47"/>
  <c r="D2410" i="47"/>
  <c r="D2411" i="47"/>
  <c r="D2412" i="47"/>
  <c r="D2413" i="47"/>
  <c r="D2414" i="47"/>
  <c r="D2415" i="47"/>
  <c r="D2416" i="47"/>
  <c r="D2417" i="47"/>
  <c r="D2418" i="47"/>
  <c r="D2419" i="47"/>
  <c r="D2420" i="47"/>
  <c r="D2421" i="47"/>
  <c r="D2422" i="47"/>
  <c r="D2423" i="47"/>
  <c r="D2424" i="47"/>
  <c r="D2425" i="47"/>
  <c r="D2426" i="47"/>
  <c r="D2427" i="47"/>
  <c r="D2428" i="47"/>
  <c r="D2429" i="47"/>
  <c r="D2430" i="47"/>
  <c r="D2431" i="47"/>
  <c r="D2432" i="47"/>
  <c r="D2433" i="47"/>
  <c r="D2434" i="47"/>
  <c r="D2435" i="47"/>
  <c r="D2436" i="47"/>
  <c r="D2437" i="47"/>
  <c r="D2438" i="47"/>
  <c r="D2439" i="47"/>
  <c r="D2440" i="47"/>
  <c r="D2441" i="47"/>
  <c r="D2442" i="47"/>
  <c r="D2443" i="47"/>
  <c r="D2444" i="47"/>
  <c r="D2445" i="47"/>
  <c r="D2446" i="47"/>
  <c r="D2447" i="47"/>
  <c r="D2448" i="47"/>
  <c r="D2449" i="47"/>
  <c r="D2450" i="47"/>
  <c r="D2451" i="47"/>
  <c r="D2452" i="47"/>
  <c r="D2453" i="47"/>
  <c r="D2454" i="47"/>
  <c r="D2455" i="47"/>
  <c r="D2456" i="47"/>
  <c r="D2457" i="47"/>
  <c r="D2458" i="47"/>
  <c r="D2459" i="47"/>
  <c r="D2460" i="47"/>
  <c r="D2461" i="47"/>
  <c r="D2462" i="47"/>
  <c r="D2463" i="47"/>
  <c r="D2464" i="47"/>
  <c r="D2465" i="47"/>
  <c r="D2466" i="47"/>
  <c r="D2467" i="47"/>
  <c r="D2468" i="47"/>
  <c r="D2469" i="47"/>
  <c r="D2470" i="47"/>
  <c r="D2471" i="47"/>
  <c r="D2472" i="47"/>
  <c r="D2473" i="47"/>
  <c r="D2474" i="47"/>
  <c r="D2475" i="47"/>
  <c r="D2476" i="47"/>
  <c r="D2477" i="47"/>
  <c r="D2478" i="47"/>
  <c r="D2479" i="47"/>
  <c r="D2480" i="47"/>
  <c r="D2481" i="47"/>
  <c r="D2482" i="47"/>
  <c r="D2483" i="47"/>
  <c r="D2484" i="47"/>
  <c r="D2485" i="47"/>
  <c r="D2486" i="47"/>
  <c r="D2487" i="47"/>
  <c r="D2488" i="47"/>
  <c r="D2489" i="47"/>
  <c r="D2490" i="47"/>
  <c r="D2491" i="47"/>
  <c r="D2492" i="47"/>
  <c r="D2493" i="47"/>
  <c r="D2494" i="47"/>
  <c r="D2495" i="47"/>
  <c r="D2496" i="47"/>
  <c r="D2497" i="47"/>
  <c r="D2498" i="47"/>
  <c r="D2499" i="47"/>
  <c r="D2500" i="47"/>
  <c r="D2501" i="47"/>
  <c r="D2502" i="47"/>
  <c r="D2503" i="47"/>
  <c r="D2504" i="47"/>
  <c r="D2505" i="47"/>
  <c r="D2506" i="47"/>
  <c r="D2507" i="47"/>
  <c r="D2508" i="47"/>
  <c r="D2509" i="47"/>
  <c r="D2510" i="47"/>
  <c r="D2511" i="47"/>
  <c r="D2512" i="47"/>
  <c r="D2513" i="47"/>
  <c r="D2514" i="47"/>
  <c r="D2515" i="47"/>
  <c r="D2516" i="47"/>
  <c r="D2517" i="47"/>
  <c r="D2518" i="47"/>
  <c r="D2519" i="47"/>
  <c r="D2520" i="47"/>
  <c r="D2521" i="47"/>
  <c r="D2522" i="47"/>
  <c r="D2523" i="47"/>
  <c r="D2524" i="47"/>
  <c r="D2525" i="47"/>
  <c r="D2526" i="47"/>
  <c r="D2527" i="47"/>
  <c r="D2528" i="47"/>
  <c r="D2529" i="47"/>
  <c r="D2530" i="47"/>
  <c r="D2531" i="47"/>
  <c r="D2532" i="47"/>
  <c r="D2533" i="47"/>
  <c r="D2534" i="47"/>
  <c r="D2535" i="47"/>
  <c r="D2536" i="47"/>
  <c r="D2537" i="47"/>
  <c r="D2538" i="47"/>
  <c r="D2539" i="47"/>
  <c r="D2540" i="47"/>
  <c r="D2541" i="47"/>
  <c r="D2542" i="47"/>
  <c r="D2543" i="47"/>
  <c r="D2544" i="47"/>
  <c r="D2545" i="47"/>
  <c r="D2546" i="47"/>
  <c r="D2547" i="47"/>
  <c r="D2548" i="47"/>
  <c r="D2549" i="47"/>
  <c r="D2550" i="47"/>
  <c r="D2551" i="47"/>
  <c r="D2552" i="47"/>
  <c r="D2553" i="47"/>
  <c r="D2554" i="47"/>
  <c r="D2555" i="47"/>
  <c r="D2556" i="47"/>
  <c r="D2557" i="47"/>
  <c r="D2558" i="47"/>
  <c r="D2559" i="47"/>
  <c r="D2560" i="47"/>
  <c r="D2561" i="47"/>
  <c r="D2562" i="47"/>
  <c r="D2563" i="47"/>
  <c r="D2564" i="47"/>
  <c r="D2565" i="47"/>
  <c r="D2566" i="47"/>
  <c r="D2567" i="47"/>
  <c r="D2568" i="47"/>
  <c r="D2569" i="47"/>
  <c r="D2570" i="47"/>
  <c r="D2571" i="47"/>
  <c r="D2572" i="47"/>
  <c r="D2573" i="47"/>
  <c r="D2574" i="47"/>
  <c r="D2575" i="47"/>
  <c r="D2576" i="47"/>
  <c r="D2577" i="47"/>
  <c r="D2578" i="47"/>
  <c r="D2579" i="47"/>
  <c r="D2580" i="47"/>
  <c r="D2581" i="47"/>
  <c r="D2582" i="47"/>
  <c r="D2583" i="47"/>
  <c r="D2584" i="47"/>
  <c r="D2585" i="47"/>
  <c r="D2586" i="47"/>
  <c r="D2587" i="47"/>
  <c r="D2588" i="47"/>
  <c r="D2589" i="47"/>
  <c r="D2590" i="47"/>
  <c r="D2591" i="47"/>
  <c r="D2592" i="47"/>
  <c r="D2593" i="47"/>
  <c r="D2594" i="47"/>
  <c r="D2595" i="47"/>
  <c r="D2596" i="47"/>
  <c r="D2597" i="47"/>
  <c r="D2598" i="47"/>
  <c r="D2599" i="47"/>
  <c r="D2600" i="47"/>
  <c r="D2601" i="47"/>
  <c r="D2602" i="47"/>
  <c r="D2603" i="47"/>
  <c r="D2604" i="47"/>
  <c r="D2605" i="47"/>
  <c r="D2606" i="47"/>
  <c r="D2607" i="47"/>
  <c r="D2608" i="47"/>
  <c r="D2609" i="47"/>
  <c r="D2610" i="47"/>
  <c r="D2611" i="47"/>
  <c r="D2612" i="47"/>
  <c r="D2613" i="47"/>
  <c r="D2614" i="47"/>
  <c r="D2615" i="47"/>
  <c r="D2616" i="47"/>
  <c r="D2617" i="47"/>
  <c r="D2618" i="47"/>
  <c r="D2619" i="47"/>
  <c r="D2620" i="47"/>
  <c r="D2621" i="47"/>
  <c r="D2622" i="47"/>
  <c r="D2623" i="47"/>
  <c r="D2624" i="47"/>
  <c r="D2625" i="47"/>
  <c r="D2626" i="47"/>
  <c r="D2627" i="47"/>
  <c r="D2628" i="47"/>
  <c r="D2629" i="47"/>
  <c r="D2630" i="47"/>
  <c r="D2631" i="47"/>
  <c r="D2632" i="47"/>
  <c r="D2633" i="47"/>
  <c r="D2634" i="47"/>
  <c r="D2635" i="47"/>
  <c r="D2636" i="47"/>
  <c r="D2637" i="47"/>
  <c r="D2638" i="47"/>
  <c r="D2639" i="47"/>
  <c r="D2640" i="47"/>
  <c r="D2641" i="47"/>
  <c r="D2642" i="47"/>
  <c r="D2643" i="47"/>
  <c r="D2644" i="47"/>
  <c r="D2645" i="47"/>
  <c r="D2646" i="47"/>
  <c r="D2647" i="47"/>
  <c r="D2648" i="47"/>
  <c r="D2649" i="47"/>
  <c r="D2650" i="47"/>
  <c r="D2651" i="47"/>
  <c r="D2652" i="47"/>
  <c r="D2653" i="47"/>
  <c r="D2654" i="47"/>
  <c r="D2655" i="47"/>
  <c r="D2656" i="47"/>
  <c r="D2657" i="47"/>
  <c r="D2658" i="47"/>
  <c r="D2659" i="47"/>
  <c r="D2660" i="47"/>
  <c r="D2661" i="47"/>
  <c r="D2662" i="47"/>
  <c r="D2663" i="47"/>
  <c r="D2664" i="47"/>
  <c r="D2665" i="47"/>
  <c r="D2666" i="47"/>
  <c r="D2667" i="47"/>
  <c r="D2668" i="47"/>
  <c r="D2669" i="47"/>
  <c r="D2670" i="47"/>
  <c r="D2671" i="47"/>
  <c r="D2672" i="47"/>
  <c r="D2673" i="47"/>
  <c r="D2674" i="47"/>
  <c r="D2675" i="47"/>
  <c r="D2676" i="47"/>
  <c r="D2677" i="47"/>
  <c r="D2678" i="47"/>
  <c r="D2679" i="47"/>
  <c r="D2680" i="47"/>
  <c r="D2681" i="47"/>
  <c r="D2682" i="47"/>
  <c r="D2683" i="47"/>
  <c r="D2684" i="47"/>
  <c r="D2685" i="47"/>
  <c r="D2686" i="47"/>
  <c r="D2687" i="47"/>
  <c r="D2688" i="47"/>
  <c r="D2689" i="47"/>
  <c r="D2690" i="47"/>
  <c r="D2691" i="47"/>
  <c r="D2692" i="47"/>
  <c r="D2693" i="47"/>
  <c r="D2694" i="47"/>
  <c r="D2695" i="47"/>
  <c r="D2696" i="47"/>
  <c r="D2697" i="47"/>
  <c r="D2698" i="47"/>
  <c r="D2699" i="47"/>
  <c r="D2700" i="47"/>
  <c r="D2701" i="47"/>
  <c r="D2702" i="47"/>
  <c r="D2703" i="47"/>
  <c r="D2704" i="47"/>
  <c r="D2705" i="47"/>
  <c r="D2706" i="47"/>
  <c r="D2707" i="47"/>
  <c r="D2708" i="47"/>
  <c r="D2709" i="47"/>
  <c r="D2710" i="47"/>
  <c r="D2711" i="47"/>
  <c r="D2712" i="47"/>
  <c r="D2713" i="47"/>
  <c r="D2714" i="47"/>
  <c r="D2715" i="47"/>
  <c r="D2716" i="47"/>
  <c r="D2717" i="47"/>
  <c r="D2718" i="47"/>
  <c r="D2719" i="47"/>
  <c r="D2720" i="47"/>
  <c r="D2721" i="47"/>
  <c r="D2722" i="47"/>
  <c r="D2723" i="47"/>
  <c r="D2724" i="47"/>
  <c r="D2725" i="47"/>
  <c r="D2726" i="47"/>
  <c r="D2727" i="47"/>
  <c r="D2728" i="47"/>
  <c r="D2729" i="47"/>
  <c r="D2730" i="47"/>
  <c r="D2731" i="47"/>
  <c r="D2732" i="47"/>
  <c r="D2733" i="47"/>
  <c r="D2734" i="47"/>
  <c r="D2735" i="47"/>
  <c r="D2736" i="47"/>
  <c r="D2737" i="47"/>
  <c r="D2738" i="47"/>
  <c r="D2739" i="47"/>
  <c r="D2740" i="47"/>
  <c r="D2741" i="47"/>
  <c r="D2742" i="47"/>
  <c r="D2743" i="47"/>
  <c r="D2744" i="47"/>
  <c r="D2745" i="47"/>
  <c r="D2746" i="47"/>
  <c r="D2747" i="47"/>
  <c r="D2748" i="47"/>
  <c r="D2749" i="47"/>
  <c r="D2750" i="47"/>
  <c r="D2751" i="47"/>
  <c r="D2752" i="47"/>
  <c r="D2753" i="47"/>
  <c r="D2754" i="47"/>
  <c r="D2755" i="47"/>
  <c r="D2756" i="47"/>
  <c r="D2757" i="47"/>
  <c r="D2758" i="47"/>
  <c r="D2759" i="47"/>
  <c r="D2760" i="47"/>
  <c r="D2761" i="47"/>
  <c r="D2762" i="47"/>
  <c r="D2763" i="47"/>
  <c r="D2764" i="47"/>
  <c r="D2765" i="47"/>
  <c r="D2766" i="47"/>
  <c r="D2767" i="47"/>
  <c r="D2768" i="47"/>
  <c r="D2769" i="47"/>
  <c r="D2770" i="47"/>
  <c r="D2771" i="47"/>
  <c r="D2772" i="47"/>
  <c r="D2773" i="47"/>
  <c r="D2774" i="47"/>
  <c r="D2775" i="47"/>
  <c r="D2776" i="47"/>
  <c r="D2777" i="47"/>
  <c r="D2778" i="47"/>
  <c r="D2779" i="47"/>
  <c r="D2780" i="47"/>
  <c r="D2781" i="47"/>
  <c r="D2782" i="47"/>
  <c r="D2783" i="47"/>
  <c r="D2784" i="47"/>
  <c r="D2785" i="47"/>
  <c r="D2786" i="47"/>
  <c r="D2787" i="47"/>
  <c r="D2788" i="47"/>
  <c r="D2789" i="47"/>
  <c r="D2790" i="47"/>
  <c r="D2791" i="47"/>
  <c r="D2792" i="47"/>
  <c r="D2793" i="47"/>
  <c r="D2794" i="47"/>
  <c r="D2795" i="47"/>
  <c r="D2796" i="47"/>
  <c r="D2797" i="47"/>
  <c r="D2798" i="47"/>
  <c r="D2799" i="47"/>
  <c r="D2800" i="47"/>
  <c r="D2801" i="47"/>
  <c r="D2802" i="47"/>
  <c r="D2803" i="47"/>
  <c r="D2804" i="47"/>
  <c r="D2805" i="47"/>
  <c r="D2806" i="47"/>
  <c r="D2807" i="47"/>
  <c r="D2808" i="47"/>
  <c r="D2809" i="47"/>
  <c r="D2810" i="47"/>
  <c r="D2811" i="47"/>
  <c r="D2812" i="47"/>
  <c r="D2813" i="47"/>
  <c r="D2814" i="47"/>
  <c r="D2815" i="47"/>
  <c r="D2816" i="47"/>
  <c r="D2817" i="47"/>
  <c r="D2818" i="47"/>
  <c r="D2819" i="47"/>
  <c r="D2820" i="47"/>
  <c r="D2821" i="47"/>
  <c r="D2822" i="47"/>
  <c r="D2823" i="47"/>
  <c r="D2824" i="47"/>
  <c r="D2825" i="47"/>
  <c r="D2826" i="47"/>
  <c r="D2827" i="47"/>
  <c r="D2828" i="47"/>
  <c r="D2829" i="47"/>
  <c r="D2830" i="47"/>
  <c r="D2831" i="47"/>
  <c r="D2832" i="47"/>
  <c r="D2833" i="47"/>
  <c r="D2834" i="47"/>
  <c r="D2835" i="47"/>
  <c r="D2836" i="47"/>
  <c r="D2837" i="47"/>
  <c r="D2838" i="47"/>
  <c r="D2839" i="47"/>
  <c r="D2840" i="47"/>
  <c r="D2841" i="47"/>
  <c r="D2842" i="47"/>
  <c r="D2843" i="47"/>
  <c r="D2844" i="47"/>
  <c r="D2845" i="47"/>
  <c r="D2846" i="47"/>
  <c r="D2847" i="47"/>
  <c r="D2848" i="47"/>
  <c r="D2849" i="47"/>
  <c r="D2850" i="47"/>
  <c r="D2851" i="47"/>
  <c r="D2852" i="47"/>
  <c r="D2853" i="47"/>
  <c r="D2854" i="47"/>
  <c r="D2855" i="47"/>
  <c r="D2856" i="47"/>
  <c r="D2857" i="47"/>
  <c r="D2858" i="47"/>
  <c r="D2859" i="47"/>
  <c r="D2860" i="47"/>
  <c r="D2861" i="47"/>
  <c r="D2862" i="47"/>
  <c r="D2863" i="47"/>
  <c r="D2864" i="47"/>
  <c r="D2865" i="47"/>
  <c r="D2866" i="47"/>
  <c r="D2867" i="47"/>
  <c r="D2868" i="47"/>
  <c r="D2869" i="47"/>
  <c r="D2870" i="47"/>
  <c r="D2871" i="47"/>
  <c r="D2872" i="47"/>
  <c r="D2873" i="47"/>
  <c r="D2874" i="47"/>
  <c r="D2875" i="47"/>
  <c r="D2876" i="47"/>
  <c r="D2877" i="47"/>
  <c r="D2878" i="47"/>
  <c r="D2879" i="47"/>
  <c r="D2880" i="47"/>
  <c r="D2881" i="47"/>
  <c r="D2882" i="47"/>
  <c r="D2883" i="47"/>
  <c r="D2884" i="47"/>
  <c r="D2885" i="47"/>
  <c r="D2886" i="47"/>
  <c r="D2887" i="47"/>
  <c r="D2888" i="47"/>
  <c r="D2889" i="47"/>
  <c r="D2890" i="47"/>
  <c r="D2891" i="47"/>
  <c r="D2892" i="47"/>
  <c r="D2893" i="47"/>
  <c r="D2894" i="47"/>
  <c r="D2895" i="47"/>
  <c r="D2896" i="47"/>
  <c r="D2897" i="47"/>
  <c r="D2898" i="47"/>
  <c r="D2899" i="47"/>
  <c r="D2900" i="47"/>
  <c r="D2901" i="47"/>
  <c r="D2902" i="47"/>
  <c r="D2903" i="47"/>
  <c r="D2904" i="47"/>
  <c r="D2905" i="47"/>
  <c r="D2906" i="47"/>
  <c r="D2907" i="47"/>
  <c r="D2908" i="47"/>
  <c r="D2909" i="47"/>
  <c r="D2910" i="47"/>
  <c r="D2911" i="47"/>
  <c r="D2912" i="47"/>
  <c r="D2913" i="47"/>
  <c r="D2914" i="47"/>
  <c r="D2915" i="47"/>
  <c r="D2916" i="47"/>
  <c r="D2917" i="47"/>
  <c r="D2918" i="47"/>
  <c r="D2919" i="47"/>
  <c r="D2920" i="47"/>
  <c r="D2921" i="47"/>
  <c r="D2922" i="47"/>
  <c r="D2923" i="47"/>
  <c r="D2924" i="47"/>
  <c r="D2925" i="47"/>
  <c r="D2926" i="47"/>
  <c r="D2927" i="47"/>
  <c r="D2928" i="47"/>
  <c r="D2929" i="47"/>
  <c r="D2930" i="47"/>
  <c r="D2931" i="47"/>
  <c r="D2932" i="47"/>
  <c r="D2933" i="47"/>
  <c r="D2934" i="47"/>
  <c r="D2935" i="47"/>
  <c r="D2936" i="47"/>
  <c r="D2937" i="47"/>
  <c r="D2938" i="47"/>
  <c r="D2939" i="47"/>
  <c r="D2940" i="47"/>
  <c r="D2941" i="47"/>
  <c r="D2942" i="47"/>
  <c r="D2943" i="47"/>
  <c r="D2944" i="47"/>
  <c r="D2945" i="47"/>
  <c r="D2946" i="47"/>
  <c r="D2947" i="47"/>
  <c r="D2948" i="47"/>
  <c r="D2949" i="47"/>
  <c r="D2950" i="47"/>
  <c r="D2951" i="47"/>
  <c r="D2952" i="47"/>
  <c r="D2953" i="47"/>
  <c r="D2954" i="47"/>
  <c r="D2955" i="47"/>
  <c r="D2956" i="47"/>
  <c r="D2957" i="47"/>
  <c r="D2958" i="47"/>
  <c r="D2959" i="47"/>
  <c r="D2960" i="47"/>
  <c r="D2961" i="47"/>
  <c r="D2962" i="47"/>
  <c r="D2963" i="47"/>
  <c r="D2964" i="47"/>
  <c r="D2965" i="47"/>
  <c r="D2966" i="47"/>
  <c r="D2967" i="47"/>
  <c r="D2968" i="47"/>
  <c r="D2969" i="47"/>
  <c r="D2970" i="47"/>
  <c r="D2971" i="47"/>
  <c r="D2972" i="47"/>
  <c r="D2973" i="47"/>
  <c r="D2974" i="47"/>
  <c r="D2975" i="47"/>
  <c r="D2976" i="47"/>
  <c r="D2977" i="47"/>
  <c r="D2978" i="47"/>
  <c r="D2979" i="47"/>
  <c r="D2980" i="47"/>
  <c r="D2981" i="47"/>
  <c r="D2982" i="47"/>
  <c r="D2983" i="47"/>
  <c r="D2984" i="47"/>
  <c r="D2985" i="47"/>
  <c r="D2986" i="47"/>
  <c r="D2987" i="47"/>
  <c r="D2988" i="47"/>
  <c r="D2989" i="47"/>
  <c r="D2990" i="47"/>
  <c r="D2991" i="47"/>
  <c r="D2992" i="47"/>
  <c r="D2993" i="47"/>
  <c r="D2994" i="47"/>
  <c r="D2995" i="47"/>
  <c r="D2996" i="47"/>
  <c r="D2997" i="47"/>
  <c r="D2998" i="47"/>
  <c r="D2999" i="47"/>
  <c r="D3000" i="47"/>
  <c r="D3001" i="47"/>
  <c r="D3002" i="47"/>
  <c r="D3003" i="47"/>
  <c r="D3004" i="47"/>
  <c r="D3005" i="47"/>
  <c r="D3006" i="47"/>
  <c r="D3007" i="47"/>
  <c r="D3008" i="47"/>
  <c r="D3009" i="47"/>
  <c r="D3010" i="47"/>
  <c r="D3011" i="47"/>
  <c r="D3012" i="47"/>
  <c r="D3013" i="47"/>
  <c r="D3014" i="47"/>
  <c r="D3015" i="47"/>
  <c r="D3016" i="47"/>
  <c r="D3017" i="47"/>
  <c r="D3018" i="47"/>
  <c r="D3019" i="47"/>
  <c r="D3020" i="47"/>
  <c r="D3021" i="47"/>
  <c r="D3022" i="47"/>
  <c r="D3023" i="47"/>
  <c r="D3024" i="47"/>
  <c r="D3025" i="47"/>
  <c r="D3026" i="47"/>
  <c r="D3027" i="47"/>
  <c r="D3028" i="47"/>
  <c r="D3029" i="47"/>
  <c r="D3030" i="47"/>
  <c r="D3031" i="47"/>
  <c r="D3032" i="47"/>
  <c r="D3033" i="47"/>
  <c r="D3034" i="47"/>
  <c r="D3035" i="47"/>
  <c r="D3036" i="47"/>
  <c r="D3037" i="47"/>
  <c r="D3038" i="47"/>
  <c r="D3039" i="47"/>
  <c r="D3040" i="47"/>
  <c r="D3041" i="47"/>
  <c r="D3042" i="47"/>
  <c r="D3043" i="47"/>
  <c r="D3044" i="47"/>
  <c r="D3045" i="47"/>
  <c r="D3046" i="47"/>
  <c r="D3047" i="47"/>
  <c r="D3048" i="47"/>
  <c r="D3049" i="47"/>
  <c r="D3050" i="47"/>
  <c r="D3051" i="47"/>
  <c r="D3052" i="47"/>
  <c r="D3053" i="47"/>
  <c r="D3054" i="47"/>
  <c r="D3055" i="47"/>
  <c r="D3056" i="47"/>
  <c r="D3057" i="47"/>
  <c r="D3058" i="47"/>
  <c r="D3059" i="47"/>
  <c r="D3060" i="47"/>
  <c r="D3061" i="47"/>
  <c r="D3062" i="47"/>
  <c r="D3063" i="47"/>
  <c r="D3064" i="47"/>
  <c r="D3065" i="47"/>
  <c r="D3066" i="47"/>
  <c r="D3067" i="47"/>
  <c r="D3068" i="47"/>
  <c r="D3069" i="47"/>
  <c r="D3070" i="47"/>
  <c r="D3071" i="47"/>
  <c r="D3072" i="47"/>
  <c r="D3073" i="47"/>
  <c r="D3074" i="47"/>
  <c r="D3075" i="47"/>
  <c r="D3076" i="47"/>
  <c r="D3077" i="47"/>
  <c r="D3078" i="47"/>
  <c r="D3079" i="47"/>
  <c r="D3080" i="47"/>
  <c r="D3081" i="47"/>
  <c r="D3082" i="47"/>
  <c r="D3083" i="47"/>
  <c r="D3084" i="47"/>
  <c r="D3085" i="47"/>
  <c r="D3086" i="47"/>
  <c r="D3087" i="47"/>
  <c r="D3088" i="47"/>
  <c r="D3089" i="47"/>
  <c r="D3090" i="47"/>
  <c r="D3091" i="47"/>
  <c r="D3092" i="47"/>
  <c r="D3093" i="47"/>
  <c r="D3094" i="47"/>
  <c r="D3095" i="47"/>
  <c r="D3096" i="47"/>
  <c r="D3097" i="47"/>
  <c r="D3098" i="47"/>
  <c r="D3099" i="47"/>
  <c r="D3100" i="47"/>
  <c r="D3101" i="47"/>
  <c r="D3102" i="47"/>
  <c r="D3103" i="47"/>
  <c r="D3104" i="47"/>
  <c r="D3105" i="47"/>
  <c r="D3106" i="47"/>
  <c r="D3107" i="47"/>
  <c r="D3108" i="47"/>
  <c r="D3109" i="47"/>
  <c r="D3110" i="47"/>
  <c r="D3111" i="47"/>
  <c r="D3112" i="47"/>
  <c r="D3113" i="47"/>
  <c r="D3114" i="47"/>
  <c r="D3115" i="47"/>
  <c r="D3116" i="47"/>
  <c r="D3117" i="47"/>
  <c r="D3118" i="47"/>
  <c r="D3119" i="47"/>
  <c r="D3120" i="47"/>
  <c r="D3121" i="47"/>
  <c r="D3122" i="47"/>
  <c r="D3123" i="47"/>
  <c r="D3124" i="47"/>
  <c r="D3125" i="47"/>
  <c r="D3126" i="47"/>
  <c r="D3127" i="47"/>
  <c r="D3128" i="47"/>
  <c r="D3129" i="47"/>
  <c r="D3130" i="47"/>
  <c r="D3131" i="47"/>
  <c r="D3132" i="47"/>
  <c r="D3133" i="47"/>
  <c r="D3134" i="47"/>
  <c r="D3135" i="47"/>
  <c r="D3136" i="47"/>
  <c r="D3137" i="47"/>
  <c r="D3138" i="47"/>
  <c r="D3139" i="47"/>
  <c r="D3140" i="47"/>
  <c r="D3141" i="47"/>
  <c r="D3142" i="47"/>
  <c r="D3143" i="47"/>
  <c r="D3144" i="47"/>
  <c r="D3145" i="47"/>
  <c r="D3146" i="47"/>
  <c r="D3147" i="47"/>
  <c r="D3148" i="47"/>
  <c r="D3149" i="47"/>
  <c r="D3150" i="47"/>
  <c r="D3151" i="47"/>
  <c r="D3152" i="47"/>
  <c r="D3153" i="47"/>
  <c r="D3154" i="47"/>
  <c r="D3155" i="47"/>
  <c r="D3156" i="47"/>
  <c r="D3157" i="47"/>
  <c r="D3158" i="47"/>
  <c r="D3159" i="47"/>
  <c r="D3160" i="47"/>
  <c r="D3161" i="47"/>
  <c r="D3162" i="47"/>
  <c r="D3163" i="47"/>
  <c r="D3164" i="47"/>
  <c r="D3165" i="47"/>
  <c r="D3166" i="47"/>
  <c r="D3167" i="47"/>
  <c r="D3168" i="47"/>
  <c r="D3169" i="47"/>
  <c r="D3170" i="47"/>
  <c r="D3171" i="47"/>
  <c r="D3172" i="47"/>
  <c r="D3173" i="47"/>
  <c r="D3174" i="47"/>
  <c r="D3175" i="47"/>
  <c r="D3176" i="47"/>
  <c r="D3177" i="47"/>
  <c r="D3178" i="47"/>
  <c r="D3179" i="47"/>
  <c r="D3180" i="47"/>
  <c r="D3181" i="47"/>
  <c r="D3182" i="47"/>
  <c r="D3183" i="47"/>
  <c r="D3184" i="47"/>
  <c r="D3185" i="47"/>
  <c r="D3186" i="47"/>
  <c r="D3187" i="47"/>
  <c r="D3188" i="47"/>
  <c r="D3189" i="47"/>
  <c r="D3190" i="47"/>
  <c r="D3191" i="47"/>
  <c r="D3192" i="47"/>
  <c r="D3193" i="47"/>
  <c r="D3194" i="47"/>
  <c r="D3195" i="47"/>
  <c r="D3196" i="47"/>
  <c r="D3197" i="47"/>
  <c r="D3198" i="47"/>
  <c r="D3199" i="47"/>
  <c r="D3200" i="47"/>
  <c r="D3201" i="47"/>
  <c r="D3202" i="47"/>
  <c r="D3203" i="47"/>
  <c r="D3204" i="47"/>
  <c r="D3205" i="47"/>
  <c r="D3206" i="47"/>
  <c r="D3207" i="47"/>
  <c r="D3208" i="47"/>
  <c r="D3209" i="47"/>
  <c r="D3210" i="47"/>
  <c r="D3211" i="47"/>
  <c r="D3212" i="47"/>
  <c r="D3213" i="47"/>
  <c r="D3214" i="47"/>
  <c r="D3215" i="47"/>
  <c r="D3216" i="47"/>
  <c r="D3217" i="47"/>
  <c r="D3218" i="47"/>
  <c r="D3219" i="47"/>
  <c r="D3220" i="47"/>
  <c r="D3221" i="47"/>
  <c r="D3222" i="47"/>
  <c r="D3223" i="47"/>
  <c r="D3224" i="47"/>
  <c r="D3225" i="47"/>
  <c r="D3226" i="47"/>
  <c r="D3227" i="47"/>
  <c r="D3228" i="47"/>
  <c r="D3229" i="47"/>
  <c r="D3230" i="47"/>
  <c r="D3231" i="47"/>
  <c r="D3232" i="47"/>
  <c r="D3233" i="47"/>
  <c r="D3234" i="47"/>
  <c r="D3235" i="47"/>
  <c r="D3236" i="47"/>
  <c r="D3237" i="47"/>
  <c r="D3238" i="47"/>
  <c r="D3239" i="47"/>
  <c r="D3240" i="47"/>
  <c r="D3241" i="47"/>
  <c r="D3242" i="47"/>
  <c r="D3243" i="47"/>
  <c r="D3244" i="47"/>
  <c r="D3245" i="47"/>
  <c r="D3" i="47"/>
  <c r="I55" i="45" s="1"/>
  <c r="N55" i="45" s="1" a="1"/>
  <c r="N55" i="45" s="1"/>
  <c r="AA14" i="46"/>
  <c r="AA15" i="46"/>
  <c r="AA16" i="46"/>
  <c r="AA17" i="46"/>
  <c r="AA18" i="46"/>
  <c r="AA19" i="46"/>
  <c r="AA20" i="46"/>
  <c r="AA21" i="46"/>
  <c r="AA22" i="46"/>
  <c r="AA23" i="46"/>
  <c r="AA24" i="46"/>
  <c r="AA25" i="46"/>
  <c r="AA26" i="46"/>
  <c r="AA27" i="46"/>
  <c r="AA28" i="46"/>
  <c r="AA29" i="46"/>
  <c r="AA30" i="46"/>
  <c r="AA31" i="46"/>
  <c r="AA32" i="46"/>
  <c r="AA33" i="46"/>
  <c r="AA34" i="46"/>
  <c r="AA35" i="46"/>
  <c r="AA36" i="46"/>
  <c r="AA37" i="46"/>
  <c r="AA38" i="46"/>
  <c r="AA39" i="46"/>
  <c r="AA40" i="46"/>
  <c r="AA41" i="46"/>
  <c r="AA42" i="46"/>
  <c r="AA43" i="46"/>
  <c r="AA44" i="46"/>
  <c r="AA45" i="46"/>
  <c r="AA46" i="46"/>
  <c r="AA47" i="46"/>
  <c r="AA48" i="46"/>
  <c r="AA49" i="46"/>
  <c r="AA50" i="46"/>
  <c r="AA51" i="46"/>
  <c r="AA52" i="46"/>
  <c r="AA53" i="46"/>
  <c r="AA54" i="46"/>
  <c r="AA55" i="46"/>
  <c r="AA56" i="46"/>
  <c r="AA57" i="46"/>
  <c r="AA58" i="46"/>
  <c r="AA59" i="46"/>
  <c r="AA60" i="46"/>
  <c r="AA61" i="46"/>
  <c r="AA62" i="46"/>
  <c r="AA63" i="46"/>
  <c r="AA64" i="46"/>
  <c r="AA65" i="46"/>
  <c r="AA66" i="46"/>
  <c r="AA67" i="46"/>
  <c r="AA68" i="46"/>
  <c r="AA69" i="46"/>
  <c r="AA70" i="46"/>
  <c r="AA71" i="46"/>
  <c r="AA72" i="46"/>
  <c r="AA73" i="46"/>
  <c r="AA74" i="46"/>
  <c r="AA75" i="46"/>
  <c r="AA76" i="46"/>
  <c r="AA77" i="46"/>
  <c r="AA78" i="46"/>
  <c r="AA79" i="46"/>
  <c r="AA80" i="46"/>
  <c r="AA81" i="46"/>
  <c r="AA82" i="46"/>
  <c r="AA83" i="46"/>
  <c r="AA84" i="46"/>
  <c r="AA85" i="46"/>
  <c r="AA86" i="46"/>
  <c r="AA87" i="46"/>
  <c r="AA88" i="46"/>
  <c r="AA89" i="46"/>
  <c r="AA90" i="46"/>
  <c r="AA91" i="46"/>
  <c r="AA92" i="46"/>
  <c r="AA93" i="46"/>
  <c r="AA94" i="46"/>
  <c r="AA95" i="46"/>
  <c r="AA96" i="46"/>
  <c r="AA97" i="46"/>
  <c r="AA98" i="46"/>
  <c r="AA99" i="46"/>
  <c r="AA100" i="46"/>
  <c r="AA101" i="46"/>
  <c r="AA102" i="46"/>
  <c r="AA103" i="46"/>
  <c r="AA104" i="46"/>
  <c r="AA105" i="46"/>
  <c r="AA106" i="46"/>
  <c r="AA107" i="46"/>
  <c r="AA108" i="46"/>
  <c r="AA109" i="46"/>
  <c r="AA110" i="46"/>
  <c r="AA111" i="46"/>
  <c r="AA112" i="46"/>
  <c r="Z14" i="46"/>
  <c r="Z15" i="46"/>
  <c r="Z16" i="46"/>
  <c r="Z17" i="46"/>
  <c r="Z18" i="46"/>
  <c r="Z19" i="46"/>
  <c r="Z20" i="46"/>
  <c r="Z21" i="46"/>
  <c r="Z22" i="46"/>
  <c r="Z23" i="46"/>
  <c r="Z24" i="46"/>
  <c r="Z25" i="46"/>
  <c r="Z26" i="46"/>
  <c r="Z27" i="46"/>
  <c r="Z28" i="46"/>
  <c r="Z29" i="46"/>
  <c r="Z30" i="46"/>
  <c r="Z31" i="46"/>
  <c r="Z32" i="46"/>
  <c r="Z33" i="46"/>
  <c r="Z34" i="46"/>
  <c r="Z35" i="46"/>
  <c r="Z36" i="46"/>
  <c r="Z37" i="46"/>
  <c r="Z38" i="46"/>
  <c r="Z39" i="46"/>
  <c r="Z40" i="46"/>
  <c r="Z41" i="46"/>
  <c r="Z42" i="46"/>
  <c r="Z43" i="46"/>
  <c r="Z44" i="46"/>
  <c r="Z45" i="46"/>
  <c r="Z46" i="46"/>
  <c r="Z47" i="46"/>
  <c r="Z48" i="46"/>
  <c r="Z49" i="46"/>
  <c r="Z50" i="46"/>
  <c r="Z51" i="46"/>
  <c r="Z52" i="46"/>
  <c r="Z53" i="46"/>
  <c r="Z54" i="46"/>
  <c r="Z55" i="46"/>
  <c r="Z56" i="46"/>
  <c r="Z57" i="46"/>
  <c r="Z58" i="46"/>
  <c r="Z59" i="46"/>
  <c r="Z60" i="46"/>
  <c r="Z61" i="46"/>
  <c r="Z62" i="46"/>
  <c r="Z63" i="46"/>
  <c r="Z64" i="46"/>
  <c r="Z65" i="46"/>
  <c r="Z66" i="46"/>
  <c r="Z67" i="46"/>
  <c r="Z68" i="46"/>
  <c r="Z69" i="46"/>
  <c r="Z70" i="46"/>
  <c r="Z71" i="46"/>
  <c r="Z72" i="46"/>
  <c r="Z73" i="46"/>
  <c r="Z74" i="46"/>
  <c r="Z75" i="46"/>
  <c r="Z76" i="46"/>
  <c r="Z77" i="46"/>
  <c r="Z78" i="46"/>
  <c r="Z79" i="46"/>
  <c r="Z80" i="46"/>
  <c r="Z81" i="46"/>
  <c r="Z82" i="46"/>
  <c r="Z83" i="46"/>
  <c r="Z84" i="46"/>
  <c r="Z85" i="46"/>
  <c r="Z86" i="46"/>
  <c r="Z87" i="46"/>
  <c r="Z88" i="46"/>
  <c r="Z89" i="46"/>
  <c r="Z90" i="46"/>
  <c r="Z91" i="46"/>
  <c r="Z92" i="46"/>
  <c r="Z93" i="46"/>
  <c r="Z94" i="46"/>
  <c r="Z95" i="46"/>
  <c r="Z96" i="46"/>
  <c r="Z97" i="46"/>
  <c r="Z98" i="46"/>
  <c r="Z99" i="46"/>
  <c r="Z100" i="46"/>
  <c r="Z101" i="46"/>
  <c r="Z102" i="46"/>
  <c r="Z103" i="46"/>
  <c r="Z104" i="46"/>
  <c r="Z105" i="46"/>
  <c r="Z106" i="46"/>
  <c r="Z107" i="46"/>
  <c r="Z108" i="46"/>
  <c r="Z109" i="46"/>
  <c r="Z110" i="46"/>
  <c r="Z111" i="46"/>
  <c r="Z112" i="46"/>
  <c r="X14" i="46"/>
  <c r="X15" i="46"/>
  <c r="X16" i="46"/>
  <c r="X17" i="46"/>
  <c r="X18" i="46"/>
  <c r="X19" i="46"/>
  <c r="X20" i="46"/>
  <c r="X21" i="46"/>
  <c r="X22" i="46"/>
  <c r="X23" i="46"/>
  <c r="X24" i="46"/>
  <c r="X25" i="46"/>
  <c r="X26" i="46"/>
  <c r="X27" i="46"/>
  <c r="X28" i="46"/>
  <c r="X29" i="46"/>
  <c r="X30" i="46"/>
  <c r="X31" i="46"/>
  <c r="X32" i="46"/>
  <c r="X33" i="46"/>
  <c r="X34" i="46"/>
  <c r="X35" i="46"/>
  <c r="X36" i="46"/>
  <c r="X37" i="46"/>
  <c r="X38" i="46"/>
  <c r="X39" i="46"/>
  <c r="X40" i="46"/>
  <c r="X41" i="46"/>
  <c r="X42" i="46"/>
  <c r="X43" i="46"/>
  <c r="X44" i="46"/>
  <c r="X45" i="46"/>
  <c r="X46" i="46"/>
  <c r="X47" i="46"/>
  <c r="X48" i="46"/>
  <c r="X49" i="46"/>
  <c r="X50" i="46"/>
  <c r="X51" i="46"/>
  <c r="X52" i="46"/>
  <c r="X53" i="46"/>
  <c r="X54" i="46"/>
  <c r="X55" i="46"/>
  <c r="X56" i="46"/>
  <c r="X57" i="46"/>
  <c r="X58" i="46"/>
  <c r="X59" i="46"/>
  <c r="X60" i="46"/>
  <c r="X61" i="46"/>
  <c r="X62" i="46"/>
  <c r="X63" i="46"/>
  <c r="X64" i="46"/>
  <c r="X65" i="46"/>
  <c r="X66" i="46"/>
  <c r="X67" i="46"/>
  <c r="X68" i="46"/>
  <c r="X69" i="46"/>
  <c r="X70" i="46"/>
  <c r="X71" i="46"/>
  <c r="X72" i="46"/>
  <c r="X73" i="46"/>
  <c r="X74" i="46"/>
  <c r="X75" i="46"/>
  <c r="X76" i="46"/>
  <c r="X77" i="46"/>
  <c r="X78" i="46"/>
  <c r="X79" i="46"/>
  <c r="X80" i="46"/>
  <c r="X81" i="46"/>
  <c r="X82" i="46"/>
  <c r="X83" i="46"/>
  <c r="X84" i="46"/>
  <c r="X85" i="46"/>
  <c r="X86" i="46"/>
  <c r="X87" i="46"/>
  <c r="X88" i="46"/>
  <c r="X89" i="46"/>
  <c r="X90" i="46"/>
  <c r="X91" i="46"/>
  <c r="X92" i="46"/>
  <c r="X93" i="46"/>
  <c r="X94" i="46"/>
  <c r="X95" i="46"/>
  <c r="X96" i="46"/>
  <c r="X97" i="46"/>
  <c r="X98" i="46"/>
  <c r="X99" i="46"/>
  <c r="X100" i="46"/>
  <c r="X101" i="46"/>
  <c r="X102" i="46"/>
  <c r="X103" i="46"/>
  <c r="X104" i="46"/>
  <c r="X105" i="46"/>
  <c r="X106" i="46"/>
  <c r="X107" i="46"/>
  <c r="X108" i="46"/>
  <c r="X109" i="46"/>
  <c r="X110" i="46"/>
  <c r="X111" i="46"/>
  <c r="X112" i="46"/>
  <c r="W14" i="46"/>
  <c r="W15" i="46"/>
  <c r="W16" i="46"/>
  <c r="W17" i="46"/>
  <c r="W18" i="46"/>
  <c r="W19" i="46"/>
  <c r="W20" i="46"/>
  <c r="W21" i="46"/>
  <c r="W22" i="46"/>
  <c r="W23" i="46"/>
  <c r="W24" i="46"/>
  <c r="W25" i="46"/>
  <c r="W26" i="46"/>
  <c r="W27" i="46"/>
  <c r="W28" i="46"/>
  <c r="W29" i="46"/>
  <c r="W30" i="46"/>
  <c r="W31" i="46"/>
  <c r="W32" i="46"/>
  <c r="W33" i="46"/>
  <c r="W34" i="46"/>
  <c r="W35" i="46"/>
  <c r="W36" i="46"/>
  <c r="W37" i="46"/>
  <c r="W38" i="46"/>
  <c r="W39" i="46"/>
  <c r="W40" i="46"/>
  <c r="W41" i="46"/>
  <c r="W42" i="46"/>
  <c r="W43" i="46"/>
  <c r="W44" i="46"/>
  <c r="W45" i="46"/>
  <c r="W46" i="46"/>
  <c r="W47" i="46"/>
  <c r="W48" i="46"/>
  <c r="W49" i="46"/>
  <c r="W50" i="46"/>
  <c r="W51" i="46"/>
  <c r="W52" i="46"/>
  <c r="W53" i="46"/>
  <c r="W54" i="46"/>
  <c r="W55" i="46"/>
  <c r="W56" i="46"/>
  <c r="W57" i="46"/>
  <c r="W58" i="46"/>
  <c r="W59" i="46"/>
  <c r="W60" i="46"/>
  <c r="W61" i="46"/>
  <c r="W62" i="46"/>
  <c r="W63" i="46"/>
  <c r="W64" i="46"/>
  <c r="W65" i="46"/>
  <c r="W66" i="46"/>
  <c r="W67" i="46"/>
  <c r="W68" i="46"/>
  <c r="W69" i="46"/>
  <c r="W70" i="46"/>
  <c r="W71" i="46"/>
  <c r="W72" i="46"/>
  <c r="W73" i="46"/>
  <c r="W74" i="46"/>
  <c r="W75" i="46"/>
  <c r="W76" i="46"/>
  <c r="W77" i="46"/>
  <c r="W78" i="46"/>
  <c r="W79" i="46"/>
  <c r="W80" i="46"/>
  <c r="W81" i="46"/>
  <c r="W82" i="46"/>
  <c r="W83" i="46"/>
  <c r="W84" i="46"/>
  <c r="W85" i="46"/>
  <c r="W86" i="46"/>
  <c r="W87" i="46"/>
  <c r="W88" i="46"/>
  <c r="W89" i="46"/>
  <c r="W90" i="46"/>
  <c r="W91" i="46"/>
  <c r="W92" i="46"/>
  <c r="W93" i="46"/>
  <c r="W94" i="46"/>
  <c r="W95" i="46"/>
  <c r="W96" i="46"/>
  <c r="W97" i="46"/>
  <c r="W98" i="46"/>
  <c r="W99" i="46"/>
  <c r="W100" i="46"/>
  <c r="W101" i="46"/>
  <c r="W102" i="46"/>
  <c r="W103" i="46"/>
  <c r="W104" i="46"/>
  <c r="W105" i="46"/>
  <c r="W106" i="46"/>
  <c r="W107" i="46"/>
  <c r="W108" i="46"/>
  <c r="W109" i="46"/>
  <c r="W110" i="46"/>
  <c r="W111" i="46"/>
  <c r="W112" i="46"/>
  <c r="V14" i="46"/>
  <c r="V15" i="46"/>
  <c r="V16" i="46"/>
  <c r="V17" i="46"/>
  <c r="V18" i="46"/>
  <c r="V19" i="46"/>
  <c r="V20" i="46"/>
  <c r="V21" i="46"/>
  <c r="V22" i="46"/>
  <c r="V23" i="46"/>
  <c r="V24" i="46"/>
  <c r="V25" i="46"/>
  <c r="V26" i="46"/>
  <c r="V27" i="46"/>
  <c r="V28" i="46"/>
  <c r="V29" i="46"/>
  <c r="V30" i="46"/>
  <c r="V31" i="46"/>
  <c r="V32" i="46"/>
  <c r="V33" i="46"/>
  <c r="V34" i="46"/>
  <c r="V35" i="46"/>
  <c r="V36" i="46"/>
  <c r="V37" i="46"/>
  <c r="V38" i="46"/>
  <c r="V39" i="46"/>
  <c r="V40" i="46"/>
  <c r="V41" i="46"/>
  <c r="V42" i="46"/>
  <c r="V43" i="46"/>
  <c r="V44" i="46"/>
  <c r="V45" i="46"/>
  <c r="V46" i="46"/>
  <c r="V47" i="46"/>
  <c r="V48" i="46"/>
  <c r="V49" i="46"/>
  <c r="V50" i="46"/>
  <c r="V51" i="46"/>
  <c r="V52" i="46"/>
  <c r="V53" i="46"/>
  <c r="V54" i="46"/>
  <c r="V55" i="46"/>
  <c r="V56" i="46"/>
  <c r="V57" i="46"/>
  <c r="V58" i="46"/>
  <c r="V59" i="46"/>
  <c r="V60" i="46"/>
  <c r="V61" i="46"/>
  <c r="V62" i="46"/>
  <c r="V63" i="46"/>
  <c r="V64" i="46"/>
  <c r="V65" i="46"/>
  <c r="V66" i="46"/>
  <c r="V67" i="46"/>
  <c r="V68" i="46"/>
  <c r="V69" i="46"/>
  <c r="V70" i="46"/>
  <c r="V71" i="46"/>
  <c r="V72" i="46"/>
  <c r="V73" i="46"/>
  <c r="V74" i="46"/>
  <c r="V75" i="46"/>
  <c r="V76" i="46"/>
  <c r="V77" i="46"/>
  <c r="V78" i="46"/>
  <c r="V79" i="46"/>
  <c r="V80" i="46"/>
  <c r="V81" i="46"/>
  <c r="V82" i="46"/>
  <c r="V83" i="46"/>
  <c r="V84" i="46"/>
  <c r="V85" i="46"/>
  <c r="V86" i="46"/>
  <c r="V87" i="46"/>
  <c r="V88" i="46"/>
  <c r="V89" i="46"/>
  <c r="V90" i="46"/>
  <c r="V91" i="46"/>
  <c r="V92" i="46"/>
  <c r="V93" i="46"/>
  <c r="V94" i="46"/>
  <c r="V95" i="46"/>
  <c r="V96" i="46"/>
  <c r="V97" i="46"/>
  <c r="V98" i="46"/>
  <c r="V99" i="46"/>
  <c r="V100" i="46"/>
  <c r="V101" i="46"/>
  <c r="V102" i="46"/>
  <c r="V103" i="46"/>
  <c r="V104" i="46"/>
  <c r="V105" i="46"/>
  <c r="V106" i="46"/>
  <c r="V107" i="46"/>
  <c r="V108" i="46"/>
  <c r="V109" i="46"/>
  <c r="V110" i="46"/>
  <c r="V111" i="46"/>
  <c r="V112" i="46"/>
  <c r="V13" i="46"/>
  <c r="AA13" i="46" s="1"/>
  <c r="S14" i="46"/>
  <c r="S15" i="46"/>
  <c r="S16" i="46"/>
  <c r="S17" i="46"/>
  <c r="S18" i="46"/>
  <c r="S19" i="46"/>
  <c r="S20" i="46"/>
  <c r="S21" i="46"/>
  <c r="S22" i="46"/>
  <c r="S23" i="46"/>
  <c r="S24" i="46"/>
  <c r="S25" i="46"/>
  <c r="S26" i="46"/>
  <c r="S27" i="46"/>
  <c r="S28" i="46"/>
  <c r="S29" i="46"/>
  <c r="S30" i="46"/>
  <c r="S31" i="46"/>
  <c r="S32" i="46"/>
  <c r="S33" i="46"/>
  <c r="S34" i="46"/>
  <c r="S35" i="46"/>
  <c r="S36" i="46"/>
  <c r="S37" i="46"/>
  <c r="S38" i="46"/>
  <c r="S39" i="46"/>
  <c r="S40" i="46"/>
  <c r="S41" i="46"/>
  <c r="S42" i="46"/>
  <c r="S43" i="46"/>
  <c r="S44" i="46"/>
  <c r="S45" i="46"/>
  <c r="S46" i="46"/>
  <c r="S47" i="46"/>
  <c r="S48" i="46"/>
  <c r="S49" i="46"/>
  <c r="S50" i="46"/>
  <c r="S51" i="46"/>
  <c r="S52" i="46"/>
  <c r="S53" i="46"/>
  <c r="S54" i="46"/>
  <c r="S55" i="46"/>
  <c r="S56" i="46"/>
  <c r="S57" i="46"/>
  <c r="S58" i="46"/>
  <c r="S59" i="46"/>
  <c r="S60" i="46"/>
  <c r="S61" i="46"/>
  <c r="S62" i="46"/>
  <c r="S63" i="46"/>
  <c r="S64" i="46"/>
  <c r="S65" i="46"/>
  <c r="S66" i="46"/>
  <c r="S67" i="46"/>
  <c r="S68" i="46"/>
  <c r="S69" i="46"/>
  <c r="S70" i="46"/>
  <c r="S71" i="46"/>
  <c r="S72" i="46"/>
  <c r="S73" i="46"/>
  <c r="S74" i="46"/>
  <c r="S75" i="46"/>
  <c r="S76" i="46"/>
  <c r="S77" i="46"/>
  <c r="S78" i="46"/>
  <c r="S79" i="46"/>
  <c r="S80" i="46"/>
  <c r="S81" i="46"/>
  <c r="S82" i="46"/>
  <c r="S83" i="46"/>
  <c r="S84" i="46"/>
  <c r="S85" i="46"/>
  <c r="S86" i="46"/>
  <c r="S87" i="46"/>
  <c r="S88" i="46"/>
  <c r="S89" i="46"/>
  <c r="S90" i="46"/>
  <c r="S91" i="46"/>
  <c r="S92" i="46"/>
  <c r="S93" i="46"/>
  <c r="S94" i="46"/>
  <c r="S95" i="46"/>
  <c r="S96" i="46"/>
  <c r="S97" i="46"/>
  <c r="S98" i="46"/>
  <c r="S99" i="46"/>
  <c r="S100" i="46"/>
  <c r="S101" i="46"/>
  <c r="S102" i="46"/>
  <c r="S103" i="46"/>
  <c r="S104" i="46"/>
  <c r="S105" i="46"/>
  <c r="S106" i="46"/>
  <c r="S107" i="46"/>
  <c r="S108" i="46"/>
  <c r="S109" i="46"/>
  <c r="S110" i="46"/>
  <c r="S111" i="46"/>
  <c r="S112" i="46"/>
  <c r="R14" i="46"/>
  <c r="R15" i="46"/>
  <c r="R16" i="46"/>
  <c r="R17" i="46"/>
  <c r="R18" i="46"/>
  <c r="R19" i="46"/>
  <c r="R20" i="46"/>
  <c r="R21" i="46"/>
  <c r="R22" i="46"/>
  <c r="R23" i="46"/>
  <c r="R24" i="46"/>
  <c r="R25" i="46"/>
  <c r="R26" i="46"/>
  <c r="R27" i="46"/>
  <c r="R28" i="46"/>
  <c r="R29" i="46"/>
  <c r="R30" i="46"/>
  <c r="R31" i="46"/>
  <c r="R32" i="46"/>
  <c r="R33" i="46"/>
  <c r="R34" i="46"/>
  <c r="R35" i="46"/>
  <c r="R36" i="46"/>
  <c r="R37" i="46"/>
  <c r="R38" i="46"/>
  <c r="R39" i="46"/>
  <c r="R40" i="46"/>
  <c r="R41" i="46"/>
  <c r="R42" i="46"/>
  <c r="R43" i="46"/>
  <c r="R44" i="46"/>
  <c r="R45" i="46"/>
  <c r="R46" i="46"/>
  <c r="R47" i="46"/>
  <c r="R48" i="46"/>
  <c r="R49" i="46"/>
  <c r="R50" i="46"/>
  <c r="R51" i="46"/>
  <c r="R52" i="46"/>
  <c r="R53" i="46"/>
  <c r="R54" i="46"/>
  <c r="R55" i="46"/>
  <c r="R56" i="46"/>
  <c r="R57" i="46"/>
  <c r="R58" i="46"/>
  <c r="R59" i="46"/>
  <c r="R60" i="46"/>
  <c r="R61" i="46"/>
  <c r="R62" i="46"/>
  <c r="R63" i="46"/>
  <c r="R64" i="46"/>
  <c r="R65" i="46"/>
  <c r="R66" i="46"/>
  <c r="R67" i="46"/>
  <c r="R68" i="46"/>
  <c r="R69" i="46"/>
  <c r="R70" i="46"/>
  <c r="R71" i="46"/>
  <c r="R72" i="46"/>
  <c r="R73" i="46"/>
  <c r="R74" i="46"/>
  <c r="R75" i="46"/>
  <c r="R76" i="46"/>
  <c r="R77" i="46"/>
  <c r="R78" i="46"/>
  <c r="R79" i="46"/>
  <c r="R80" i="46"/>
  <c r="R81" i="46"/>
  <c r="R82" i="46"/>
  <c r="R83" i="46"/>
  <c r="R84" i="46"/>
  <c r="R85" i="46"/>
  <c r="R86" i="46"/>
  <c r="R87" i="46"/>
  <c r="R88" i="46"/>
  <c r="R89" i="46"/>
  <c r="R90" i="46"/>
  <c r="R91" i="46"/>
  <c r="R92" i="46"/>
  <c r="R93" i="46"/>
  <c r="R94" i="46"/>
  <c r="R95" i="46"/>
  <c r="R96" i="46"/>
  <c r="R97" i="46"/>
  <c r="R98" i="46"/>
  <c r="R99" i="46"/>
  <c r="R100" i="46"/>
  <c r="R101" i="46"/>
  <c r="R102" i="46"/>
  <c r="R103" i="46"/>
  <c r="R104" i="46"/>
  <c r="R105" i="46"/>
  <c r="R106" i="46"/>
  <c r="R107" i="46"/>
  <c r="R108" i="46"/>
  <c r="R109" i="46"/>
  <c r="R110" i="46"/>
  <c r="R111" i="46"/>
  <c r="R112" i="46"/>
  <c r="O14" i="46"/>
  <c r="P14" i="46"/>
  <c r="O15" i="46"/>
  <c r="P15" i="46"/>
  <c r="O16" i="46"/>
  <c r="P16"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O36" i="46"/>
  <c r="P36" i="46"/>
  <c r="O37" i="46"/>
  <c r="P37" i="46"/>
  <c r="O38" i="46"/>
  <c r="P38" i="46"/>
  <c r="O39" i="46"/>
  <c r="P39" i="46"/>
  <c r="O40" i="46"/>
  <c r="P40" i="46"/>
  <c r="O41" i="46"/>
  <c r="P41" i="46"/>
  <c r="O42" i="46"/>
  <c r="P42" i="46"/>
  <c r="O43" i="46"/>
  <c r="P43" i="46"/>
  <c r="O44" i="46"/>
  <c r="P44" i="46"/>
  <c r="O45" i="46"/>
  <c r="P45" i="46"/>
  <c r="O46" i="46"/>
  <c r="P46" i="46"/>
  <c r="O47" i="46"/>
  <c r="P47" i="46"/>
  <c r="O48" i="46"/>
  <c r="P48" i="46"/>
  <c r="O49" i="46"/>
  <c r="P49" i="46"/>
  <c r="O50" i="46"/>
  <c r="P50" i="46"/>
  <c r="O51" i="46"/>
  <c r="P51" i="46"/>
  <c r="O52" i="46"/>
  <c r="P52" i="46"/>
  <c r="O53" i="46"/>
  <c r="P53" i="46"/>
  <c r="O54" i="46"/>
  <c r="P54" i="46"/>
  <c r="O55" i="46"/>
  <c r="P55" i="46"/>
  <c r="O56" i="46"/>
  <c r="P56" i="46"/>
  <c r="O57" i="46"/>
  <c r="P57" i="46"/>
  <c r="O58" i="46"/>
  <c r="P58" i="46"/>
  <c r="O59" i="46"/>
  <c r="P59" i="46"/>
  <c r="O60" i="46"/>
  <c r="P60" i="46"/>
  <c r="O61" i="46"/>
  <c r="P61" i="46"/>
  <c r="O62" i="46"/>
  <c r="P62" i="46"/>
  <c r="O63" i="46"/>
  <c r="P63" i="46"/>
  <c r="O64" i="46"/>
  <c r="P64" i="46"/>
  <c r="O65" i="46"/>
  <c r="P65" i="46"/>
  <c r="O66" i="46"/>
  <c r="P66" i="46"/>
  <c r="O67" i="46"/>
  <c r="P67" i="46"/>
  <c r="O68" i="46"/>
  <c r="P68" i="46"/>
  <c r="O69" i="46"/>
  <c r="P69" i="46"/>
  <c r="O70" i="46"/>
  <c r="P70" i="46"/>
  <c r="O71" i="46"/>
  <c r="P71" i="46"/>
  <c r="O72" i="46"/>
  <c r="P72" i="46"/>
  <c r="O73" i="46"/>
  <c r="P73" i="46"/>
  <c r="O74" i="46"/>
  <c r="P74" i="46"/>
  <c r="O75" i="46"/>
  <c r="P75" i="46"/>
  <c r="O76" i="46"/>
  <c r="P76" i="46"/>
  <c r="O77" i="46"/>
  <c r="P77" i="46"/>
  <c r="O78" i="46"/>
  <c r="P78" i="46"/>
  <c r="O79" i="46"/>
  <c r="P79" i="46"/>
  <c r="O80" i="46"/>
  <c r="P80" i="46"/>
  <c r="O81" i="46"/>
  <c r="P81" i="46"/>
  <c r="O82" i="46"/>
  <c r="P82" i="46"/>
  <c r="O83" i="46"/>
  <c r="P83" i="46"/>
  <c r="O84" i="46"/>
  <c r="P84" i="46"/>
  <c r="O85" i="46"/>
  <c r="P85" i="46"/>
  <c r="O86" i="46"/>
  <c r="P86" i="46"/>
  <c r="O87" i="46"/>
  <c r="P87" i="46"/>
  <c r="O88" i="46"/>
  <c r="P88" i="46"/>
  <c r="O89" i="46"/>
  <c r="P89" i="46"/>
  <c r="O90" i="46"/>
  <c r="P90" i="46"/>
  <c r="O91" i="46"/>
  <c r="P91" i="46"/>
  <c r="O92" i="46"/>
  <c r="P92" i="46"/>
  <c r="O93" i="46"/>
  <c r="P93" i="46"/>
  <c r="O94" i="46"/>
  <c r="P94" i="46"/>
  <c r="O95" i="46"/>
  <c r="P95" i="46"/>
  <c r="O96" i="46"/>
  <c r="P96" i="46"/>
  <c r="O97" i="46"/>
  <c r="P97" i="46"/>
  <c r="O98" i="46"/>
  <c r="P98" i="46"/>
  <c r="O99" i="46"/>
  <c r="P99" i="46"/>
  <c r="O100" i="46"/>
  <c r="P100" i="46"/>
  <c r="O101" i="46"/>
  <c r="P101" i="46"/>
  <c r="O102" i="46"/>
  <c r="P102" i="46"/>
  <c r="O103" i="46"/>
  <c r="P103" i="46"/>
  <c r="O104" i="46"/>
  <c r="P104" i="46"/>
  <c r="O105" i="46"/>
  <c r="P105" i="46"/>
  <c r="O106" i="46"/>
  <c r="P106" i="46"/>
  <c r="O107" i="46"/>
  <c r="P107" i="46"/>
  <c r="O108" i="46"/>
  <c r="P108" i="46"/>
  <c r="O109" i="46"/>
  <c r="P109" i="46"/>
  <c r="O110" i="46"/>
  <c r="P110" i="46"/>
  <c r="O111" i="46"/>
  <c r="P111" i="46"/>
  <c r="O112" i="46"/>
  <c r="P112" i="46"/>
  <c r="N14" i="46"/>
  <c r="N15" i="46"/>
  <c r="N16" i="46"/>
  <c r="N17" i="46"/>
  <c r="N18" i="46"/>
  <c r="N19" i="46"/>
  <c r="N20" i="46"/>
  <c r="N21" i="46"/>
  <c r="N22" i="46"/>
  <c r="N23" i="46"/>
  <c r="N24" i="46"/>
  <c r="N25" i="46"/>
  <c r="N26" i="46"/>
  <c r="N27" i="46"/>
  <c r="N28" i="46"/>
  <c r="N29" i="46"/>
  <c r="N30" i="46"/>
  <c r="N31" i="46"/>
  <c r="N32" i="46"/>
  <c r="N33" i="46"/>
  <c r="N34" i="46"/>
  <c r="N35" i="46"/>
  <c r="N36" i="46"/>
  <c r="N37" i="46"/>
  <c r="N38" i="46"/>
  <c r="N39" i="46"/>
  <c r="N40" i="46"/>
  <c r="N41" i="46"/>
  <c r="N42" i="46"/>
  <c r="N43" i="46"/>
  <c r="N44" i="46"/>
  <c r="N45" i="46"/>
  <c r="N46" i="46"/>
  <c r="N47" i="46"/>
  <c r="N48" i="46"/>
  <c r="N49" i="46"/>
  <c r="N50" i="46"/>
  <c r="N51" i="46"/>
  <c r="N52" i="46"/>
  <c r="N53" i="46"/>
  <c r="N54" i="46"/>
  <c r="N55" i="46"/>
  <c r="N56" i="46"/>
  <c r="N57" i="46"/>
  <c r="N58" i="46"/>
  <c r="N59" i="46"/>
  <c r="N60" i="46"/>
  <c r="N61" i="46"/>
  <c r="N62" i="46"/>
  <c r="N63" i="46"/>
  <c r="N64" i="46"/>
  <c r="N65" i="46"/>
  <c r="N66" i="46"/>
  <c r="N67" i="46"/>
  <c r="N68" i="46"/>
  <c r="N69" i="46"/>
  <c r="N70" i="46"/>
  <c r="N71" i="46"/>
  <c r="N72" i="46"/>
  <c r="N73" i="46"/>
  <c r="N74" i="46"/>
  <c r="N75" i="46"/>
  <c r="N76" i="46"/>
  <c r="N77" i="46"/>
  <c r="N78" i="46"/>
  <c r="N79" i="46"/>
  <c r="N80" i="46"/>
  <c r="N81" i="46"/>
  <c r="N82" i="46"/>
  <c r="N83" i="46"/>
  <c r="N84" i="46"/>
  <c r="N85" i="46"/>
  <c r="N86" i="46"/>
  <c r="N87" i="46"/>
  <c r="N88" i="46"/>
  <c r="N89" i="46"/>
  <c r="N90" i="46"/>
  <c r="N91" i="46"/>
  <c r="N92" i="46"/>
  <c r="N93" i="46"/>
  <c r="N94" i="46"/>
  <c r="N95" i="46"/>
  <c r="N96" i="46"/>
  <c r="N97" i="46"/>
  <c r="N98" i="46"/>
  <c r="N99" i="46"/>
  <c r="N100" i="46"/>
  <c r="N101" i="46"/>
  <c r="N102" i="46"/>
  <c r="N103" i="46"/>
  <c r="N104" i="46"/>
  <c r="N105" i="46"/>
  <c r="N106" i="46"/>
  <c r="N107" i="46"/>
  <c r="N108" i="46"/>
  <c r="N109" i="46"/>
  <c r="N110" i="46"/>
  <c r="N111" i="46"/>
  <c r="N112" i="46"/>
  <c r="N13" i="46"/>
  <c r="J55" i="45" l="1" a="1"/>
  <c r="J55" i="45" s="1"/>
  <c r="J56" i="45" a="1"/>
  <c r="J56" i="45" s="1"/>
  <c r="J58" i="58" a="1"/>
  <c r="J58" i="58" s="1"/>
  <c r="N54" i="58" a="1"/>
  <c r="N54" i="58" s="1"/>
  <c r="M54" i="58" a="1"/>
  <c r="M54" i="58" s="1"/>
  <c r="L48" i="58" a="1"/>
  <c r="L48" i="58" s="1"/>
  <c r="N47" i="45" a="1"/>
  <c r="N47" i="45" s="1"/>
  <c r="L49" i="45" a="1"/>
  <c r="L49" i="45" s="1"/>
  <c r="J45" i="58" a="1"/>
  <c r="J45" i="58" s="1"/>
  <c r="M49" i="45" a="1"/>
  <c r="M49" i="45" s="1"/>
  <c r="N48" i="58" a="1"/>
  <c r="N48" i="58" s="1"/>
  <c r="K50" i="45" a="1"/>
  <c r="K50" i="45" s="1"/>
  <c r="I44" i="58"/>
  <c r="I42" i="45"/>
  <c r="N50" i="45" a="1"/>
  <c r="N50" i="45" s="1"/>
  <c r="I57" i="58"/>
  <c r="N52" i="45" a="1"/>
  <c r="N52" i="45" s="1"/>
  <c r="L47" i="45" a="1"/>
  <c r="L47" i="45" s="1"/>
  <c r="N51" i="58" a="1"/>
  <c r="N51" i="58" s="1"/>
  <c r="M51" i="58" a="1"/>
  <c r="M51" i="58" s="1"/>
  <c r="L51" i="58" a="1"/>
  <c r="L51" i="58" s="1"/>
  <c r="K49" i="45" a="1"/>
  <c r="K49" i="45" s="1"/>
  <c r="M62" i="58" a="1"/>
  <c r="M62" i="58" s="1"/>
  <c r="M48" i="58" a="1"/>
  <c r="M48" i="58" s="1"/>
  <c r="N62" i="58" a="1"/>
  <c r="N62" i="58" s="1"/>
  <c r="K48" i="58" a="1"/>
  <c r="K48" i="58" s="1"/>
  <c r="L65" i="58" a="1"/>
  <c r="L65" i="58" s="1"/>
  <c r="L46" i="58" a="1"/>
  <c r="L46" i="58" s="1"/>
  <c r="M65" i="58" a="1"/>
  <c r="M65" i="58" s="1"/>
  <c r="M50" i="58" a="1"/>
  <c r="M50" i="58" s="1"/>
  <c r="N65" i="58" a="1"/>
  <c r="N65" i="58" s="1"/>
  <c r="L50" i="58" a="1"/>
  <c r="L50" i="58" s="1"/>
  <c r="K66" i="58" a="1"/>
  <c r="K66" i="58" s="1"/>
  <c r="L60" i="45" a="1"/>
  <c r="L60" i="45" s="1"/>
  <c r="N49" i="45" a="1"/>
  <c r="N49" i="45" s="1"/>
  <c r="K61" i="45" a="1"/>
  <c r="K61" i="45" s="1"/>
  <c r="L61" i="45" a="1"/>
  <c r="L61" i="45" s="1"/>
  <c r="K44" i="45" a="1"/>
  <c r="K44" i="45" s="1"/>
  <c r="L44" i="45" a="1"/>
  <c r="L44" i="45" s="1"/>
  <c r="L45" i="45" a="1"/>
  <c r="L45" i="45" s="1"/>
  <c r="M52" i="45" a="1"/>
  <c r="M52" i="45" s="1"/>
  <c r="L65" i="45" a="1"/>
  <c r="L65" i="45" s="1"/>
  <c r="K57" i="45" a="1"/>
  <c r="K57" i="45" s="1"/>
  <c r="K62" i="45" a="1"/>
  <c r="K62" i="45" s="1"/>
  <c r="L57" i="45" a="1"/>
  <c r="L57" i="45" s="1"/>
  <c r="K45" i="45" a="1"/>
  <c r="K45" i="45" s="1"/>
  <c r="M57" i="45" a="1"/>
  <c r="M57" i="45" s="1"/>
  <c r="K63" i="45" a="1"/>
  <c r="K63" i="45" s="1"/>
  <c r="K43" i="45" a="1"/>
  <c r="K43" i="45" s="1"/>
  <c r="N46" i="45" a="1"/>
  <c r="N46" i="45" s="1"/>
  <c r="L63" i="45" a="1"/>
  <c r="L63" i="45" s="1"/>
  <c r="L43" i="45" a="1"/>
  <c r="L43" i="45" s="1"/>
  <c r="M43" i="45" a="1"/>
  <c r="M43" i="45" s="1"/>
  <c r="N43" i="45" a="1"/>
  <c r="N43" i="45" s="1"/>
  <c r="M60" i="45" a="1"/>
  <c r="M60" i="45" s="1"/>
  <c r="N64" i="45" a="1"/>
  <c r="N64" i="45" s="1"/>
  <c r="M47" i="45" a="1"/>
  <c r="M47" i="45" s="1"/>
  <c r="M61" i="45" a="1"/>
  <c r="M61" i="45" s="1"/>
  <c r="M65" i="45" a="1"/>
  <c r="M65" i="45" s="1"/>
  <c r="N44" i="45" a="1"/>
  <c r="N44" i="45" s="1"/>
  <c r="N61" i="45" a="1"/>
  <c r="N61" i="45" s="1"/>
  <c r="N65" i="45" a="1"/>
  <c r="N65" i="45" s="1"/>
  <c r="K58" i="58" a="1"/>
  <c r="K58" i="58" s="1"/>
  <c r="N63" i="58" a="1"/>
  <c r="N63" i="58" s="1"/>
  <c r="L59" i="58" a="1"/>
  <c r="L59" i="58" s="1"/>
  <c r="L54" i="58" a="1"/>
  <c r="L54" i="58" s="1"/>
  <c r="M59" i="58" a="1"/>
  <c r="M59" i="58" s="1"/>
  <c r="N66" i="58" a="1"/>
  <c r="N66" i="58" s="1"/>
  <c r="N47" i="58" a="1"/>
  <c r="N47" i="58" s="1"/>
  <c r="N59" i="58" a="1"/>
  <c r="N59" i="58" s="1"/>
  <c r="K64" i="58" a="1"/>
  <c r="K64" i="58" s="1"/>
  <c r="L47" i="58" a="1"/>
  <c r="L47" i="58" s="1"/>
  <c r="L49" i="58" a="1"/>
  <c r="L49" i="58" s="1"/>
  <c r="K47" i="58" a="1"/>
  <c r="K47" i="58" s="1"/>
  <c r="N53" i="58" a="1"/>
  <c r="N53" i="58" s="1"/>
  <c r="K49" i="58" a="1"/>
  <c r="K49" i="58" s="1"/>
  <c r="M53" i="58" a="1"/>
  <c r="M53" i="58" s="1"/>
  <c r="K53" i="58" a="1"/>
  <c r="K53" i="58" s="1"/>
  <c r="N46" i="58" a="1"/>
  <c r="N46" i="58" s="1"/>
  <c r="M46" i="58" a="1"/>
  <c r="M46" i="58" s="1"/>
  <c r="L62" i="58" a="1"/>
  <c r="L62" i="58" s="1"/>
  <c r="L48" i="45" a="1"/>
  <c r="L48" i="45" s="1"/>
  <c r="M45" i="45" a="1"/>
  <c r="M45" i="45" s="1"/>
  <c r="L51" i="45" a="1"/>
  <c r="L51" i="45" s="1"/>
  <c r="N57" i="45" a="1"/>
  <c r="N57" i="45" s="1"/>
  <c r="K59" i="45" a="1"/>
  <c r="K59" i="45" s="1"/>
  <c r="M63" i="45" a="1"/>
  <c r="M63" i="45" s="1"/>
  <c r="M48" i="45" a="1"/>
  <c r="M48" i="45" s="1"/>
  <c r="L56" i="45" a="1"/>
  <c r="L56" i="45" s="1"/>
  <c r="N60" i="45" a="1"/>
  <c r="N60" i="45" s="1"/>
  <c r="N45" i="45" a="1"/>
  <c r="N45" i="45" s="1"/>
  <c r="M51" i="45" a="1"/>
  <c r="M51" i="45" s="1"/>
  <c r="L59" i="45" a="1"/>
  <c r="L59" i="45" s="1"/>
  <c r="N48" i="45" a="1"/>
  <c r="N48" i="45" s="1"/>
  <c r="M56" i="45" a="1"/>
  <c r="M56" i="45" s="1"/>
  <c r="L62" i="45" a="1"/>
  <c r="L62" i="45" s="1"/>
  <c r="N51" i="45" a="1"/>
  <c r="N51" i="45" s="1"/>
  <c r="K55" i="45" a="1"/>
  <c r="K55" i="45" s="1"/>
  <c r="M59" i="45" a="1"/>
  <c r="M59" i="45" s="1"/>
  <c r="L50" i="45" a="1"/>
  <c r="L50" i="45" s="1"/>
  <c r="N56" i="45" a="1"/>
  <c r="N56" i="45" s="1"/>
  <c r="K58" i="45" a="1"/>
  <c r="K58" i="45" s="1"/>
  <c r="M62" i="45" a="1"/>
  <c r="M62" i="45" s="1"/>
  <c r="K51" i="45" a="1"/>
  <c r="K51" i="45" s="1"/>
  <c r="L55" i="45" a="1"/>
  <c r="L55" i="45" s="1"/>
  <c r="N59" i="45" a="1"/>
  <c r="N59" i="45" s="1"/>
  <c r="K56" i="45" a="1"/>
  <c r="K56" i="45" s="1"/>
  <c r="K46" i="45" a="1"/>
  <c r="K46" i="45" s="1"/>
  <c r="L58" i="45" a="1"/>
  <c r="L58" i="45" s="1"/>
  <c r="K64" i="45" a="1"/>
  <c r="K64" i="45" s="1"/>
  <c r="M55" i="45" a="1"/>
  <c r="M55" i="45" s="1"/>
  <c r="L46" i="45" a="1"/>
  <c r="L46" i="45" s="1"/>
  <c r="K52" i="45" a="1"/>
  <c r="K52" i="45" s="1"/>
  <c r="M58" i="45" a="1"/>
  <c r="M58" i="45" s="1"/>
  <c r="L64" i="45" a="1"/>
  <c r="L64" i="45" s="1"/>
  <c r="K61" i="58" a="1"/>
  <c r="K61" i="58" s="1"/>
  <c r="L58" i="58" a="1"/>
  <c r="L58" i="58" s="1"/>
  <c r="L61" i="58" a="1"/>
  <c r="L61" i="58" s="1"/>
  <c r="K67" i="58" a="1"/>
  <c r="K67" i="58" s="1"/>
  <c r="M58" i="58" a="1"/>
  <c r="M58" i="58" s="1"/>
  <c r="L64" i="58" a="1"/>
  <c r="L64" i="58" s="1"/>
  <c r="M61" i="58" a="1"/>
  <c r="M61" i="58" s="1"/>
  <c r="L67" i="58" a="1"/>
  <c r="L67" i="58" s="1"/>
  <c r="N58" i="58" a="1"/>
  <c r="N58" i="58" s="1"/>
  <c r="K60" i="58" a="1"/>
  <c r="K60" i="58" s="1"/>
  <c r="M64" i="58" a="1"/>
  <c r="M64" i="58" s="1"/>
  <c r="N61" i="58" a="1"/>
  <c r="N61" i="58" s="1"/>
  <c r="K63" i="58" a="1"/>
  <c r="K63" i="58" s="1"/>
  <c r="M67" i="58" a="1"/>
  <c r="M67" i="58" s="1"/>
  <c r="L60" i="58" a="1"/>
  <c r="L60" i="58" s="1"/>
  <c r="N64" i="58" a="1"/>
  <c r="N64" i="58" s="1"/>
  <c r="L63" i="58" a="1"/>
  <c r="L63" i="58" s="1"/>
  <c r="N67" i="58" a="1"/>
  <c r="N67" i="58" s="1"/>
  <c r="M60" i="58" a="1"/>
  <c r="M60" i="58" s="1"/>
  <c r="L66" i="58" a="1"/>
  <c r="L66" i="58" s="1"/>
  <c r="K50" i="58" a="1"/>
  <c r="K50" i="58" s="1"/>
  <c r="N52" i="58" a="1"/>
  <c r="N52" i="58" s="1"/>
  <c r="K51" i="58" a="1"/>
  <c r="K51" i="58" s="1"/>
  <c r="N49" i="58" a="1"/>
  <c r="N49" i="58" s="1"/>
  <c r="M52" i="58" a="1"/>
  <c r="M52" i="58" s="1"/>
  <c r="L52" i="58" a="1"/>
  <c r="L52" i="58" s="1"/>
  <c r="N45" i="58" a="1"/>
  <c r="N45" i="58" s="1"/>
  <c r="M45" i="58" a="1"/>
  <c r="M45" i="58" s="1"/>
  <c r="L45" i="58" a="1"/>
  <c r="L45" i="58" s="1"/>
  <c r="W13" i="46"/>
  <c r="X13" i="46"/>
  <c r="Z13" i="46"/>
  <c r="R13" i="46"/>
  <c r="S13" i="46"/>
  <c r="O13" i="46"/>
  <c r="K42" i="45" l="1" a="1"/>
  <c r="K42" i="45" s="1"/>
  <c r="J42" i="45" a="1"/>
  <c r="J42" i="45" s="1"/>
  <c r="L44" i="58" a="1"/>
  <c r="L44" i="58" s="1"/>
  <c r="J44" i="58" a="1"/>
  <c r="J44" i="58" s="1"/>
  <c r="N57" i="58" a="1"/>
  <c r="N57" i="58" s="1"/>
  <c r="J57" i="58" a="1"/>
  <c r="J57" i="58" s="1"/>
  <c r="M42" i="45" a="1"/>
  <c r="M42" i="45" s="1"/>
  <c r="N44" i="58" a="1"/>
  <c r="N44" i="58" s="1"/>
  <c r="L42" i="45" a="1"/>
  <c r="L42" i="45" s="1"/>
  <c r="M57" i="58" a="1"/>
  <c r="M57" i="58" s="1"/>
  <c r="L57" i="58" a="1"/>
  <c r="L57" i="58" s="1"/>
  <c r="K44" i="58" a="1"/>
  <c r="K44" i="58" s="1"/>
  <c r="K57" i="58" a="1"/>
  <c r="K57" i="58" s="1"/>
  <c r="N42" i="45" a="1"/>
  <c r="N42" i="45" s="1"/>
  <c r="M44" i="58" a="1"/>
  <c r="M44" i="58" s="1"/>
  <c r="B48" i="57"/>
  <c r="E40" i="57"/>
  <c r="E41" i="57"/>
  <c r="E42" i="57"/>
  <c r="E43" i="57"/>
  <c r="E44" i="57"/>
  <c r="E45" i="57"/>
  <c r="E46" i="57"/>
  <c r="E47" i="57"/>
  <c r="E39" i="57"/>
  <c r="D40" i="57"/>
  <c r="D41" i="57"/>
  <c r="D42" i="57"/>
  <c r="D43" i="57"/>
  <c r="D44" i="57"/>
  <c r="D45" i="57"/>
  <c r="D46" i="57"/>
  <c r="D47" i="57"/>
  <c r="D39" i="57"/>
  <c r="C40" i="57"/>
  <c r="C41" i="57"/>
  <c r="C42" i="57"/>
  <c r="C43" i="57"/>
  <c r="C44" i="57"/>
  <c r="C45" i="57"/>
  <c r="C46" i="57"/>
  <c r="C47" i="57"/>
  <c r="C39" i="57"/>
  <c r="B40" i="57"/>
  <c r="B41" i="57"/>
  <c r="B42" i="57"/>
  <c r="B43" i="57"/>
  <c r="B44" i="57"/>
  <c r="B45" i="57"/>
  <c r="B46" i="57"/>
  <c r="B47" i="57"/>
  <c r="B39" i="57"/>
  <c r="B18" i="57"/>
  <c r="B35" i="57"/>
  <c r="B80" i="45" s="1"/>
  <c r="B34" i="57"/>
  <c r="B79" i="45" s="1"/>
  <c r="B33" i="57"/>
  <c r="B78" i="45" s="1"/>
  <c r="B32" i="57"/>
  <c r="B31" i="57"/>
  <c r="B30" i="57"/>
  <c r="B77" i="45" s="1"/>
  <c r="B29" i="57"/>
  <c r="B28" i="57"/>
  <c r="B27" i="57"/>
  <c r="B26" i="57"/>
  <c r="B76" i="45" s="1"/>
  <c r="B21" i="57"/>
  <c r="B20" i="57"/>
  <c r="B19" i="57"/>
  <c r="K35" i="57"/>
  <c r="J35" i="57"/>
  <c r="E35" i="57"/>
  <c r="F35" i="57"/>
  <c r="G35" i="57"/>
  <c r="H35" i="57"/>
  <c r="I35" i="57"/>
  <c r="D35" i="57"/>
  <c r="AE238" i="55"/>
  <c r="X239" i="55"/>
  <c r="Y239" i="55"/>
  <c r="X240" i="55"/>
  <c r="Y240" i="55"/>
  <c r="X241" i="55"/>
  <c r="Y241" i="55"/>
  <c r="X242" i="55"/>
  <c r="Y242" i="55"/>
  <c r="X243" i="55"/>
  <c r="Y243" i="55"/>
  <c r="X244" i="55"/>
  <c r="Y244" i="55"/>
  <c r="X245" i="55"/>
  <c r="Y245" i="55"/>
  <c r="X246" i="55"/>
  <c r="Y246" i="55"/>
  <c r="X247" i="55"/>
  <c r="Y247" i="55"/>
  <c r="X248" i="55"/>
  <c r="Y248" i="55"/>
  <c r="X249" i="55"/>
  <c r="Y249" i="55"/>
  <c r="X250" i="55"/>
  <c r="Y250" i="55"/>
  <c r="X251" i="55"/>
  <c r="Y251" i="55"/>
  <c r="X252" i="55"/>
  <c r="Y252" i="55"/>
  <c r="X253" i="55"/>
  <c r="Y253" i="55"/>
  <c r="X254" i="55"/>
  <c r="Y254" i="55"/>
  <c r="X255" i="55"/>
  <c r="Y255" i="55"/>
  <c r="X256" i="55"/>
  <c r="Y256" i="55"/>
  <c r="X257" i="55"/>
  <c r="Y257" i="55"/>
  <c r="X258" i="55"/>
  <c r="Y258" i="55"/>
  <c r="X259" i="55"/>
  <c r="Y259" i="55"/>
  <c r="X260" i="55"/>
  <c r="Y260" i="55"/>
  <c r="X261" i="55"/>
  <c r="Y261" i="55"/>
  <c r="X262" i="55"/>
  <c r="Y262" i="55"/>
  <c r="X263" i="55"/>
  <c r="Y263" i="55"/>
  <c r="X264" i="55"/>
  <c r="Y264" i="55"/>
  <c r="X265" i="55"/>
  <c r="Y265" i="55"/>
  <c r="X266" i="55"/>
  <c r="Y266" i="55"/>
  <c r="X267" i="55"/>
  <c r="Y267" i="55"/>
  <c r="X268" i="55"/>
  <c r="Y268" i="55"/>
  <c r="X269" i="55"/>
  <c r="Y269" i="55"/>
  <c r="X270" i="55"/>
  <c r="Y270" i="55"/>
  <c r="X271" i="55"/>
  <c r="Y271" i="55"/>
  <c r="X272" i="55"/>
  <c r="Y272" i="55"/>
  <c r="X273" i="55"/>
  <c r="Y273" i="55"/>
  <c r="X274" i="55"/>
  <c r="Y274" i="55"/>
  <c r="X275" i="55"/>
  <c r="Y275" i="55"/>
  <c r="X276" i="55"/>
  <c r="Y276" i="55"/>
  <c r="X277" i="55"/>
  <c r="Y277" i="55"/>
  <c r="X278" i="55"/>
  <c r="Y278" i="55"/>
  <c r="X279" i="55"/>
  <c r="Y279" i="55"/>
  <c r="X280" i="55"/>
  <c r="Y280" i="55"/>
  <c r="X281" i="55"/>
  <c r="Y281" i="55"/>
  <c r="X282" i="55"/>
  <c r="Y282" i="55"/>
  <c r="X283" i="55"/>
  <c r="Y283" i="55"/>
  <c r="X284" i="55"/>
  <c r="Y284" i="55"/>
  <c r="X285" i="55"/>
  <c r="Y285" i="55"/>
  <c r="X286" i="55"/>
  <c r="Y286" i="55"/>
  <c r="X287" i="55"/>
  <c r="Y287" i="55"/>
  <c r="X288" i="55"/>
  <c r="Y288" i="55"/>
  <c r="Y238" i="55"/>
  <c r="X238" i="55"/>
  <c r="C35" i="57"/>
  <c r="AE240" i="55"/>
  <c r="AF240" i="55"/>
  <c r="AE241" i="55"/>
  <c r="AF241" i="55"/>
  <c r="AE242" i="55"/>
  <c r="AF242" i="55"/>
  <c r="AE243" i="55"/>
  <c r="AF243" i="55"/>
  <c r="AE244" i="55"/>
  <c r="AF244" i="55"/>
  <c r="AE245" i="55"/>
  <c r="AF245" i="55"/>
  <c r="AE246" i="55"/>
  <c r="AF246" i="55"/>
  <c r="AE247" i="55"/>
  <c r="AF247" i="55"/>
  <c r="AE248" i="55"/>
  <c r="AF248" i="55"/>
  <c r="AE249" i="55"/>
  <c r="AF249" i="55"/>
  <c r="AE250" i="55"/>
  <c r="AF250" i="55"/>
  <c r="AE251" i="55"/>
  <c r="AF251" i="55"/>
  <c r="AE252" i="55"/>
  <c r="AF252" i="55"/>
  <c r="AE253" i="55"/>
  <c r="AF253" i="55"/>
  <c r="AE254" i="55"/>
  <c r="AF254" i="55"/>
  <c r="AE255" i="55"/>
  <c r="AF255" i="55"/>
  <c r="AE256" i="55"/>
  <c r="AF256" i="55"/>
  <c r="AE257" i="55"/>
  <c r="AF257" i="55"/>
  <c r="AE258" i="55"/>
  <c r="AF258" i="55"/>
  <c r="AE259" i="55"/>
  <c r="AF259" i="55"/>
  <c r="AE260" i="55"/>
  <c r="AF260" i="55"/>
  <c r="AE261" i="55"/>
  <c r="AF261" i="55"/>
  <c r="AE262" i="55"/>
  <c r="AF262" i="55"/>
  <c r="AE263" i="55"/>
  <c r="AF263" i="55"/>
  <c r="AE264" i="55"/>
  <c r="AF264" i="55"/>
  <c r="AE265" i="55"/>
  <c r="AF265" i="55"/>
  <c r="AE266" i="55"/>
  <c r="AF266" i="55"/>
  <c r="AE267" i="55"/>
  <c r="AF267" i="55"/>
  <c r="AE268" i="55"/>
  <c r="AF268" i="55"/>
  <c r="AE269" i="55"/>
  <c r="AF269" i="55"/>
  <c r="AE270" i="55"/>
  <c r="AF270" i="55"/>
  <c r="AE271" i="55"/>
  <c r="AF271" i="55"/>
  <c r="AE272" i="55"/>
  <c r="AF272" i="55"/>
  <c r="AE273" i="55"/>
  <c r="AF273" i="55"/>
  <c r="AE274" i="55"/>
  <c r="AF274" i="55"/>
  <c r="AE275" i="55"/>
  <c r="AF275" i="55"/>
  <c r="AE276" i="55"/>
  <c r="AF276" i="55"/>
  <c r="AE277" i="55"/>
  <c r="AF277" i="55"/>
  <c r="AE278" i="55"/>
  <c r="AF278" i="55"/>
  <c r="AE279" i="55"/>
  <c r="AF279" i="55"/>
  <c r="AE280" i="55"/>
  <c r="AF280" i="55"/>
  <c r="AE281" i="55"/>
  <c r="AF281" i="55"/>
  <c r="AE282" i="55"/>
  <c r="AF282" i="55"/>
  <c r="AE283" i="55"/>
  <c r="AF283" i="55"/>
  <c r="AE284" i="55"/>
  <c r="AF284" i="55"/>
  <c r="AE285" i="55"/>
  <c r="AF285" i="55"/>
  <c r="AE286" i="55"/>
  <c r="AF286" i="55"/>
  <c r="AE287" i="55"/>
  <c r="AF287" i="55"/>
  <c r="AE288" i="55"/>
  <c r="AF288" i="55"/>
  <c r="AF239" i="55"/>
  <c r="AE239" i="55"/>
  <c r="AF238" i="55"/>
  <c r="K34" i="57"/>
  <c r="J34" i="57"/>
  <c r="H34" i="57"/>
  <c r="I34" i="57"/>
  <c r="F34" i="57"/>
  <c r="G34" i="57"/>
  <c r="E34" i="57"/>
  <c r="C34" i="57"/>
  <c r="D34" i="57"/>
  <c r="K33" i="57"/>
  <c r="J33" i="57"/>
  <c r="H33" i="57"/>
  <c r="I33" i="57"/>
  <c r="G33" i="57"/>
  <c r="F33" i="57"/>
  <c r="E33" i="57"/>
  <c r="D33" i="57"/>
  <c r="C33" i="57"/>
  <c r="K29" i="57"/>
  <c r="K28" i="57"/>
  <c r="K27" i="57"/>
  <c r="J29" i="57"/>
  <c r="J28" i="57"/>
  <c r="J27" i="57"/>
  <c r="I29" i="57"/>
  <c r="I28" i="57"/>
  <c r="I27" i="57"/>
  <c r="H29" i="57"/>
  <c r="H28" i="57"/>
  <c r="H27" i="57"/>
  <c r="G29" i="57"/>
  <c r="G28" i="57"/>
  <c r="G27" i="57"/>
  <c r="F29" i="57"/>
  <c r="F28" i="57"/>
  <c r="F27" i="57"/>
  <c r="AF16" i="55"/>
  <c r="AF17" i="55"/>
  <c r="AF18" i="55"/>
  <c r="AF19" i="55"/>
  <c r="AF20" i="55"/>
  <c r="AF21" i="55"/>
  <c r="AF22" i="55"/>
  <c r="AF23" i="55"/>
  <c r="AF24" i="55"/>
  <c r="AF25" i="55"/>
  <c r="AF26" i="55"/>
  <c r="AF27" i="55"/>
  <c r="AF28" i="55"/>
  <c r="AF29" i="55"/>
  <c r="AF30" i="55"/>
  <c r="AF31" i="55"/>
  <c r="AF32" i="55"/>
  <c r="AF33" i="55"/>
  <c r="AF34" i="55"/>
  <c r="AF35" i="55"/>
  <c r="AF36" i="55"/>
  <c r="AF37" i="55"/>
  <c r="AF38" i="55"/>
  <c r="AF39" i="55"/>
  <c r="AF40" i="55"/>
  <c r="AF41" i="55"/>
  <c r="AF42" i="55"/>
  <c r="AF43" i="55"/>
  <c r="AF44" i="55"/>
  <c r="AF45" i="55"/>
  <c r="AF46" i="55"/>
  <c r="AF47" i="55"/>
  <c r="AF48" i="55"/>
  <c r="AF49" i="55"/>
  <c r="AF50" i="55"/>
  <c r="AF51" i="55"/>
  <c r="AF52" i="55"/>
  <c r="AF53" i="55"/>
  <c r="AF54" i="55"/>
  <c r="AF55" i="55"/>
  <c r="AF56" i="55"/>
  <c r="AF57" i="55"/>
  <c r="AF58" i="55"/>
  <c r="AF59" i="55"/>
  <c r="AF60" i="55"/>
  <c r="AF61" i="55"/>
  <c r="AF62" i="55"/>
  <c r="AF63" i="55"/>
  <c r="AF64" i="55"/>
  <c r="AF15" i="55"/>
  <c r="AF14" i="55"/>
  <c r="AE16" i="55"/>
  <c r="AE17" i="55"/>
  <c r="AE18" i="55"/>
  <c r="AE19" i="55"/>
  <c r="AE20" i="55"/>
  <c r="AE21" i="55"/>
  <c r="AE22" i="55"/>
  <c r="AE23" i="55"/>
  <c r="AE24" i="55"/>
  <c r="AE25" i="55"/>
  <c r="AE26" i="55"/>
  <c r="AE27" i="55"/>
  <c r="AE28" i="55"/>
  <c r="AE29" i="55"/>
  <c r="AE30" i="55"/>
  <c r="AE31" i="55"/>
  <c r="AE32" i="55"/>
  <c r="AE33" i="55"/>
  <c r="AE34" i="55"/>
  <c r="AE35" i="55"/>
  <c r="AE36" i="55"/>
  <c r="AE37" i="55"/>
  <c r="AE38" i="55"/>
  <c r="AE39" i="55"/>
  <c r="AE40" i="55"/>
  <c r="AE41" i="55"/>
  <c r="AE42" i="55"/>
  <c r="AE43" i="55"/>
  <c r="AE44" i="55"/>
  <c r="AE45" i="55"/>
  <c r="AE46" i="55"/>
  <c r="AE47" i="55"/>
  <c r="AE48" i="55"/>
  <c r="AE49" i="55"/>
  <c r="AE50" i="55"/>
  <c r="AE51" i="55"/>
  <c r="AE52" i="55"/>
  <c r="AE53" i="55"/>
  <c r="AE54" i="55"/>
  <c r="AE55" i="55"/>
  <c r="AE56" i="55"/>
  <c r="AE57" i="55"/>
  <c r="AE58" i="55"/>
  <c r="AE59" i="55"/>
  <c r="AE60" i="55"/>
  <c r="AE61" i="55"/>
  <c r="AE62" i="55"/>
  <c r="AE63" i="55"/>
  <c r="AE64" i="55"/>
  <c r="AE15" i="55"/>
  <c r="AE14" i="55"/>
  <c r="H31" i="57"/>
  <c r="I31" i="57"/>
  <c r="H32" i="57"/>
  <c r="I32" i="57"/>
  <c r="G32" i="57"/>
  <c r="G31" i="57"/>
  <c r="F32" i="57"/>
  <c r="F31" i="57"/>
  <c r="AG72" i="55"/>
  <c r="AG75" i="55"/>
  <c r="AG76" i="55"/>
  <c r="AG77" i="55"/>
  <c r="AG78" i="55"/>
  <c r="AG79" i="55"/>
  <c r="AG80" i="55"/>
  <c r="AG81" i="55"/>
  <c r="AG82" i="55"/>
  <c r="AG83" i="55"/>
  <c r="AG84" i="55"/>
  <c r="AG85" i="55"/>
  <c r="AG86" i="55"/>
  <c r="AG87" i="55"/>
  <c r="AG88" i="55"/>
  <c r="AG89" i="55"/>
  <c r="AG90" i="55"/>
  <c r="AG91" i="55"/>
  <c r="AG92" i="55"/>
  <c r="AG93" i="55"/>
  <c r="AG94" i="55"/>
  <c r="AG95" i="55"/>
  <c r="AG96" i="55"/>
  <c r="AG97" i="55"/>
  <c r="AG98" i="55"/>
  <c r="AG99" i="55"/>
  <c r="AG100" i="55"/>
  <c r="AG101" i="55"/>
  <c r="AG102" i="55"/>
  <c r="AG103" i="55"/>
  <c r="AG104" i="55"/>
  <c r="AG105" i="55"/>
  <c r="AG106" i="55"/>
  <c r="AG107" i="55"/>
  <c r="AG108" i="55"/>
  <c r="AG109" i="55"/>
  <c r="AG110" i="55"/>
  <c r="AG111" i="55"/>
  <c r="AG112" i="55"/>
  <c r="AG113" i="55"/>
  <c r="AG114" i="55"/>
  <c r="AG115" i="55"/>
  <c r="AG116" i="55"/>
  <c r="AG117" i="55"/>
  <c r="AG118" i="55"/>
  <c r="AG119" i="55"/>
  <c r="AG120" i="55"/>
  <c r="AG71" i="55"/>
  <c r="AF72" i="55"/>
  <c r="AF75" i="55"/>
  <c r="AF76" i="55"/>
  <c r="AF77" i="55"/>
  <c r="AF78" i="55"/>
  <c r="AF79" i="55"/>
  <c r="AF80" i="55"/>
  <c r="AF81" i="55"/>
  <c r="AF82" i="55"/>
  <c r="AF83" i="55"/>
  <c r="AF84" i="55"/>
  <c r="AF85" i="55"/>
  <c r="AF86" i="55"/>
  <c r="AF87" i="55"/>
  <c r="AF88" i="55"/>
  <c r="AF89" i="55"/>
  <c r="AF90" i="55"/>
  <c r="AF91" i="55"/>
  <c r="AF92" i="55"/>
  <c r="AF93" i="55"/>
  <c r="AF94" i="55"/>
  <c r="AF95" i="55"/>
  <c r="AF96" i="55"/>
  <c r="AF97" i="55"/>
  <c r="AF98" i="55"/>
  <c r="AF99" i="55"/>
  <c r="AF100" i="55"/>
  <c r="AF101" i="55"/>
  <c r="AF102" i="55"/>
  <c r="AF103" i="55"/>
  <c r="AF104" i="55"/>
  <c r="AF105" i="55"/>
  <c r="AF106" i="55"/>
  <c r="AF107" i="55"/>
  <c r="AF108" i="55"/>
  <c r="AF109" i="55"/>
  <c r="AF110" i="55"/>
  <c r="AF111" i="55"/>
  <c r="AF112" i="55"/>
  <c r="AF113" i="55"/>
  <c r="AF114" i="55"/>
  <c r="AF115" i="55"/>
  <c r="AF116" i="55"/>
  <c r="AF117" i="55"/>
  <c r="AF118" i="55"/>
  <c r="AF119" i="55"/>
  <c r="AF120" i="55"/>
  <c r="AF71" i="55"/>
  <c r="AD72" i="55"/>
  <c r="AD73" i="55"/>
  <c r="AF73" i="55" s="1"/>
  <c r="J31" i="57" s="1"/>
  <c r="AD74" i="55"/>
  <c r="AF74" i="55" s="1"/>
  <c r="J32" i="57" s="1"/>
  <c r="AD75" i="55"/>
  <c r="AD76" i="55"/>
  <c r="AD77" i="55"/>
  <c r="AD78" i="55"/>
  <c r="AD79" i="55"/>
  <c r="AD80" i="55"/>
  <c r="AD81" i="55"/>
  <c r="AD82" i="55"/>
  <c r="AD83" i="55"/>
  <c r="AD84" i="55"/>
  <c r="AD85" i="55"/>
  <c r="AD86" i="55"/>
  <c r="AD87" i="55"/>
  <c r="AD88" i="55"/>
  <c r="AD89" i="55"/>
  <c r="AD90" i="55"/>
  <c r="AD91" i="55"/>
  <c r="AD92" i="55"/>
  <c r="AD93" i="55"/>
  <c r="AD94" i="55"/>
  <c r="AD95" i="55"/>
  <c r="AD96" i="55"/>
  <c r="AD97" i="55"/>
  <c r="AD98" i="55"/>
  <c r="AD99" i="55"/>
  <c r="AD100" i="55"/>
  <c r="AD101" i="55"/>
  <c r="AD102" i="55"/>
  <c r="AD103" i="55"/>
  <c r="AD104" i="55"/>
  <c r="AD105" i="55"/>
  <c r="AD106" i="55"/>
  <c r="AD107" i="55"/>
  <c r="AD108" i="55"/>
  <c r="AD109" i="55"/>
  <c r="AD110" i="55"/>
  <c r="AD111" i="55"/>
  <c r="AD112" i="55"/>
  <c r="AD113" i="55"/>
  <c r="AD114" i="55"/>
  <c r="AD115" i="55"/>
  <c r="AD116" i="55"/>
  <c r="AD117" i="55"/>
  <c r="AD118" i="55"/>
  <c r="AD119" i="55"/>
  <c r="AD120" i="55"/>
  <c r="AD71" i="55"/>
  <c r="AD70" i="55"/>
  <c r="AF70" i="55" s="1"/>
  <c r="AE70" i="55"/>
  <c r="AG70" i="55" s="1"/>
  <c r="AE71" i="55"/>
  <c r="E29" i="57"/>
  <c r="E28" i="57"/>
  <c r="E27" i="57"/>
  <c r="D29" i="57"/>
  <c r="D28" i="57"/>
  <c r="D27" i="57"/>
  <c r="C32" i="57"/>
  <c r="C31" i="57"/>
  <c r="C29" i="57"/>
  <c r="C28" i="57"/>
  <c r="C27" i="57"/>
  <c r="E26" i="57"/>
  <c r="D26" i="57"/>
  <c r="AE72" i="55"/>
  <c r="AE73" i="55"/>
  <c r="AG73" i="55" s="1"/>
  <c r="AE74" i="55"/>
  <c r="AG74" i="55" s="1"/>
  <c r="K32" i="57" s="1"/>
  <c r="AE75" i="55"/>
  <c r="AE76" i="55"/>
  <c r="AE77" i="55"/>
  <c r="AE78" i="55"/>
  <c r="AE79" i="55"/>
  <c r="AE80" i="55"/>
  <c r="AE81" i="55"/>
  <c r="AE82" i="55"/>
  <c r="AE83" i="55"/>
  <c r="AE84" i="55"/>
  <c r="AE85" i="55"/>
  <c r="AE86" i="55"/>
  <c r="AE87" i="55"/>
  <c r="AE88" i="55"/>
  <c r="AE89" i="55"/>
  <c r="AE90" i="55"/>
  <c r="AE91" i="55"/>
  <c r="AE92" i="55"/>
  <c r="AE93" i="55"/>
  <c r="AE94" i="55"/>
  <c r="AE95" i="55"/>
  <c r="AE96" i="55"/>
  <c r="AE97" i="55"/>
  <c r="AE98" i="55"/>
  <c r="AE99" i="55"/>
  <c r="AE100" i="55"/>
  <c r="AE101" i="55"/>
  <c r="AE102" i="55"/>
  <c r="AE103" i="55"/>
  <c r="AE104" i="55"/>
  <c r="AE105" i="55"/>
  <c r="AE106" i="55"/>
  <c r="AE107" i="55"/>
  <c r="AE108" i="55"/>
  <c r="AE109" i="55"/>
  <c r="AE110" i="55"/>
  <c r="AE111" i="55"/>
  <c r="AE112" i="55"/>
  <c r="AE113" i="55"/>
  <c r="AE114" i="55"/>
  <c r="AE115" i="55"/>
  <c r="AE116" i="55"/>
  <c r="AE117" i="55"/>
  <c r="AE118" i="55"/>
  <c r="AE119" i="55"/>
  <c r="AE120" i="55"/>
  <c r="X16" i="55"/>
  <c r="Y16" i="55"/>
  <c r="X17" i="55"/>
  <c r="Y17" i="55"/>
  <c r="X18" i="55"/>
  <c r="Y18" i="55"/>
  <c r="X19" i="55"/>
  <c r="Y19" i="55"/>
  <c r="X20" i="55"/>
  <c r="Y20" i="55"/>
  <c r="X21" i="55"/>
  <c r="Y21" i="55"/>
  <c r="X22" i="55"/>
  <c r="Y22" i="55"/>
  <c r="X23" i="55"/>
  <c r="Y23" i="55"/>
  <c r="X24" i="55"/>
  <c r="Y24" i="55"/>
  <c r="X25" i="55"/>
  <c r="Y25" i="55"/>
  <c r="X26" i="55"/>
  <c r="Y26" i="55"/>
  <c r="X27" i="55"/>
  <c r="Y27" i="55"/>
  <c r="X28" i="55"/>
  <c r="Y28" i="55"/>
  <c r="X29" i="55"/>
  <c r="Y29" i="55"/>
  <c r="X30" i="55"/>
  <c r="Y30" i="55"/>
  <c r="X31" i="55"/>
  <c r="Y31" i="55"/>
  <c r="X32" i="55"/>
  <c r="Y32" i="55"/>
  <c r="X33" i="55"/>
  <c r="Y33" i="55"/>
  <c r="X34" i="55"/>
  <c r="Y34" i="55"/>
  <c r="X35" i="55"/>
  <c r="Y35" i="55"/>
  <c r="X36" i="55"/>
  <c r="Y36" i="55"/>
  <c r="X37" i="55"/>
  <c r="Y37" i="55"/>
  <c r="X38" i="55"/>
  <c r="Y38" i="55"/>
  <c r="X39" i="55"/>
  <c r="Y39" i="55"/>
  <c r="X40" i="55"/>
  <c r="Y40" i="55"/>
  <c r="X41" i="55"/>
  <c r="Y41" i="55"/>
  <c r="X42" i="55"/>
  <c r="Y42" i="55"/>
  <c r="X43" i="55"/>
  <c r="Y43" i="55"/>
  <c r="X44" i="55"/>
  <c r="Y44" i="55"/>
  <c r="X45" i="55"/>
  <c r="Y45" i="55"/>
  <c r="X46" i="55"/>
  <c r="Y46" i="55"/>
  <c r="X47" i="55"/>
  <c r="Y47" i="55"/>
  <c r="X48" i="55"/>
  <c r="Y48" i="55"/>
  <c r="X49" i="55"/>
  <c r="Y49" i="55"/>
  <c r="X50" i="55"/>
  <c r="Y50" i="55"/>
  <c r="X51" i="55"/>
  <c r="Y51" i="55"/>
  <c r="X52" i="55"/>
  <c r="Y52" i="55"/>
  <c r="X53" i="55"/>
  <c r="Y53" i="55"/>
  <c r="X54" i="55"/>
  <c r="Y54" i="55"/>
  <c r="X55" i="55"/>
  <c r="Y55" i="55"/>
  <c r="X56" i="55"/>
  <c r="Y56" i="55"/>
  <c r="X57" i="55"/>
  <c r="Y57" i="55"/>
  <c r="X58" i="55"/>
  <c r="Y58" i="55"/>
  <c r="X59" i="55"/>
  <c r="Y59" i="55"/>
  <c r="X60" i="55"/>
  <c r="Y60" i="55"/>
  <c r="X61" i="55"/>
  <c r="Y61" i="55"/>
  <c r="X62" i="55"/>
  <c r="Y62" i="55"/>
  <c r="X63" i="55"/>
  <c r="Y63" i="55"/>
  <c r="X64" i="55"/>
  <c r="Y64" i="55"/>
  <c r="I21" i="57"/>
  <c r="I20" i="57"/>
  <c r="I19" i="57"/>
  <c r="I18" i="57"/>
  <c r="H21" i="57"/>
  <c r="H20" i="57"/>
  <c r="H19" i="57"/>
  <c r="H18" i="57"/>
  <c r="G21" i="57"/>
  <c r="G20" i="57"/>
  <c r="G19" i="57"/>
  <c r="G18" i="57"/>
  <c r="F18" i="57"/>
  <c r="F21" i="57"/>
  <c r="F20" i="57"/>
  <c r="F19" i="57"/>
  <c r="C20" i="57"/>
  <c r="C19" i="57"/>
  <c r="C21" i="57"/>
  <c r="C18" i="57"/>
  <c r="X14" i="55"/>
  <c r="Y15" i="55"/>
  <c r="Y14" i="55"/>
  <c r="J19" i="57" l="1"/>
  <c r="B15" i="57"/>
  <c r="B70" i="45"/>
  <c r="B71" i="45"/>
  <c r="B72" i="45"/>
  <c r="B73" i="45"/>
  <c r="J20" i="57"/>
  <c r="J21" i="57"/>
  <c r="K19" i="57"/>
  <c r="K18" i="57"/>
  <c r="H26" i="57"/>
  <c r="I26" i="57"/>
  <c r="K26" i="57"/>
  <c r="J26" i="57"/>
  <c r="D32" i="57"/>
  <c r="D31" i="57"/>
  <c r="G26" i="57"/>
  <c r="E32" i="57"/>
  <c r="K31" i="57"/>
  <c r="K30" i="57" s="1"/>
  <c r="F26" i="57"/>
  <c r="I30" i="57"/>
  <c r="H30" i="57"/>
  <c r="J30" i="57"/>
  <c r="G30" i="57"/>
  <c r="E31" i="57"/>
  <c r="F30" i="57"/>
  <c r="J18" i="57"/>
  <c r="K20" i="57"/>
  <c r="K21" i="57"/>
  <c r="C26" i="57"/>
  <c r="C30" i="57"/>
  <c r="AG11" i="56"/>
  <c r="AF11" i="56"/>
  <c r="AD11" i="56"/>
  <c r="AC11" i="56"/>
  <c r="AB11" i="56"/>
  <c r="AA11" i="56"/>
  <c r="Z11" i="56"/>
  <c r="Y11" i="56"/>
  <c r="X11" i="56"/>
  <c r="W11" i="56"/>
  <c r="V11" i="56"/>
  <c r="U11" i="56"/>
  <c r="R11" i="56"/>
  <c r="N11" i="56"/>
  <c r="M11" i="56"/>
  <c r="L11" i="56"/>
  <c r="D11" i="56"/>
  <c r="C11" i="56"/>
  <c r="P11" i="56"/>
  <c r="D21" i="57" l="1"/>
  <c r="D20" i="57"/>
  <c r="D19" i="57"/>
  <c r="D18" i="57"/>
  <c r="B13" i="57"/>
  <c r="B10" i="57"/>
  <c r="B11" i="57"/>
  <c r="B14" i="57"/>
  <c r="E21" i="57"/>
  <c r="E20" i="57"/>
  <c r="E19" i="57"/>
  <c r="E18" i="57"/>
  <c r="E30" i="57"/>
  <c r="B12" i="57" s="1"/>
  <c r="D30" i="57"/>
  <c r="O11" i="56"/>
  <c r="Q11" i="56"/>
  <c r="S11" i="56"/>
  <c r="T11" i="56"/>
  <c r="B23" i="57" l="1" a="1"/>
  <c r="B23" i="57" s="1"/>
  <c r="B74" i="45" s="1"/>
  <c r="F20" i="45"/>
  <c r="F19" i="4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<sst xmlns="http://schemas.openxmlformats.org/spreadsheetml/2006/main" count="31423" uniqueCount="7907">
  <si>
    <t>U. S. Environmental Protection Agency</t>
  </si>
  <si>
    <t>Clean Ports Program</t>
  </si>
  <si>
    <t>Supplemental Application Template</t>
  </si>
  <si>
    <t>Burden Statement for EPA Form 5900-679</t>
  </si>
  <si>
    <t>This collection of information is approved by OMB under the Paperwork Reduction Act, 44 U.S.C. 3501 et seq. (OMB Control No. 2060-0754). Responses to this collection of information are voluntary (2 CFR 200 at 2 CFR 1500). An agency may not conduct or sponsor, and a person is not required to respond to, a collection of information unless it displays a currently valid OMB control number. The public reporting and recordkeeping burden for this collection of information is estimated to range from 2.2-6.1 hours per response. Send comments on the Agency’s need for this information, the accuracy of the provided burden estimates and any suggested methods for minimizing respondent burden to the Regulatory Support Division Director, U.S. Environmental Protection Agency (2821T), 1200 Pennsylvania Ave., NW, Washington, D.C. 20460. Include the OMB control number in any correspondence. Do not send the completed form to this address.</t>
  </si>
  <si>
    <t>Instructions</t>
  </si>
  <si>
    <r>
      <rPr>
        <sz val="11.5"/>
        <color rgb="FF000000"/>
        <rFont val="Calibri"/>
        <scheme val="minor"/>
      </rPr>
      <t xml:space="preserve">This supplemental application template may be submitted at the time of award application to summarize the overview of the proposed project. Please work with relevant parties (i.e., transportation contractor, port authority, etc.) to ensure information submitted is accurate if available. To complete this template, applicants may fill out shaded cells highlighted </t>
    </r>
    <r>
      <rPr>
        <b/>
        <sz val="11.5"/>
        <color rgb="FF4472C4"/>
        <rFont val="Calibri"/>
        <scheme val="minor"/>
      </rPr>
      <t>blue</t>
    </r>
    <r>
      <rPr>
        <sz val="11.5"/>
        <color rgb="FF000000"/>
        <rFont val="Calibri"/>
        <scheme val="minor"/>
      </rPr>
      <t xml:space="preserve"> with a diagonal pattern (///). Cells highlighted </t>
    </r>
    <r>
      <rPr>
        <b/>
        <sz val="11.5"/>
        <color rgb="FFBF8F00"/>
        <rFont val="Calibri"/>
        <scheme val="minor"/>
      </rPr>
      <t>yellow</t>
    </r>
    <r>
      <rPr>
        <sz val="11.5"/>
        <color rgb="FF000000"/>
        <rFont val="Calibri"/>
        <scheme val="minor"/>
      </rPr>
      <t xml:space="preserve"> are simply for informative purposes and/or automated from other tabs in this spreadsheet. Additional fields may autopopulate with bold diagonal patterns (</t>
    </r>
    <r>
      <rPr>
        <b/>
        <sz val="11.5"/>
        <color rgb="FF000000"/>
        <rFont val="Calibri"/>
        <scheme val="minor"/>
      </rPr>
      <t>///</t>
    </r>
    <r>
      <rPr>
        <sz val="11.5"/>
        <color rgb="FF000000"/>
        <rFont val="Calibri"/>
        <scheme val="minor"/>
      </rPr>
      <t xml:space="preserve">), indicating that a response to those fields is not necessary, based on prior responses entered. Please complete tabs in this workbook according to the instructions below.
Applicants applying to the Climate and Air Quality Planning Competition are invited to complete Tab 2. Applicants applying to the Zero-Emission Technology Deployment Competition are invited to complete Tabs 3, 4a., 4b. (if scrapping vehicles or equipment), and Tab 5. 
</t>
    </r>
  </si>
  <si>
    <t>Excel Workbook Tab</t>
  </si>
  <si>
    <t>Definition</t>
  </si>
  <si>
    <t xml:space="preserve">1. Instructions </t>
  </si>
  <si>
    <t>Basic instructions for all worksheets in this reporting workbook.</t>
  </si>
  <si>
    <t>2. CAQP Supplemental Application</t>
  </si>
  <si>
    <r>
      <t xml:space="preserve">For applicants of the Clean Ports Program Climate and Air Quality Planning (CAQP) Competition, this is the </t>
    </r>
    <r>
      <rPr>
        <b/>
        <sz val="11.5"/>
        <color rgb="FF000000"/>
        <rFont val="Calibri"/>
        <family val="2"/>
      </rPr>
      <t>only</t>
    </r>
    <r>
      <rPr>
        <sz val="11.5"/>
        <color rgb="FF000000"/>
        <rFont val="Calibri"/>
        <family val="2"/>
      </rPr>
      <t xml:space="preserve"> tab that should be completed. This tab provides an overview of the Participant Details, list of Project Partners, Project Location Information, and Proposed Climate and Air Quality Planning Project Activities. Please refer to the definitions on Tab 6 (Data Dictionary) for additional guidance on each field in this tab.</t>
    </r>
  </si>
  <si>
    <t>3. Cover Sheet for Application_ZE</t>
  </si>
  <si>
    <t xml:space="preserve">For applicants of the Clean Ports Program Zero-Emission Technology Deployment Competition, this tab serves as a cover sheet, with space to provide an overview of the Participant Details, list of Project Partners, Project Location Information, and other key project details. Several fields and Table 4 of this tab will auto-populate based on responses entered into subsequent tabs. Please refer to the Cover Sheet for Application_ZE data definitions on Tab 6 (Data Dictionary) for additional guidance on each field. </t>
  </si>
  <si>
    <t>4a. New Fleet Description</t>
  </si>
  <si>
    <t xml:space="preserve">For applicants of the Clean Ports Program Zero-Emission Technology Deployment Competition, the New Fleet Description tab captures all new vehicles and mobile source equipment proposed under the project. Please only fill out shaded cells highlighted blue with a diagonal pattern (///). The sheet has capacity for 100 vehicles. Please refer to the New Fleet Description data definitions on Tab 6 (Data Dictionary) for additional guidance on each field. </t>
  </si>
  <si>
    <t>4b. Scrappage Information</t>
  </si>
  <si>
    <t xml:space="preserve">For applicants of the Clean Ports Program Zero-Emission Technology Deployment Competition, the Scrappage Information provides space for applicants whose proposed project includes plans to scrap vehicles and/or equipment. This data sheet is linked to the 'New Fleet Description' data table (Tab 4a.) to autopopulate the corresponding 'new' vehicle or equipment that is to be replaced.  The sheet has capacity for 100 vehicles. Please refer to the Scrappage Information data definitions on Tab 6 (Data Dictionary) for additional guidance on each field. </t>
  </si>
  <si>
    <t>5. Infrastructure</t>
  </si>
  <si>
    <r>
      <rPr>
        <sz val="11.5"/>
        <color rgb="FF000000"/>
        <rFont val="Calibri"/>
        <family val="2"/>
        <scheme val="minor"/>
      </rPr>
      <t xml:space="preserve">For applicants of the Clean Ports Program Zero-Emission Technology Deployment Competition, the Infrastructure Description should detail all electric vehicle supply equipment (EVSE), shore power, and other eligible zero emission supporting infrastructure proposed in the project. Please only fill out shaded cells highlighted blue with a diagonal pattern (///). Each table on this sheet has capacity for 50 units of infrastructure, however many of these additional rows have been hidden; to access these additional rows, right-click the left hand column and select 'Unhide'. Additional rows may also be added as needed to capture all supporting infrastructure. Please refer to the Infrastructure data definitions on Tab 6 (Data Dictionary) for data field definitions. 
Key Reminders: 
</t>
    </r>
    <r>
      <rPr>
        <sz val="11.5"/>
        <color rgb="FF000000"/>
        <rFont val="Times New Roman"/>
        <family val="1"/>
      </rPr>
      <t>►</t>
    </r>
    <r>
      <rPr>
        <sz val="11.5"/>
        <color rgb="FF000000"/>
        <rFont val="Calibri"/>
        <family val="2"/>
        <scheme val="minor"/>
      </rPr>
      <t xml:space="preserve">All Level 2 EVSEs and DC Fast Chargers must be ENERGY STAR certified. 
►All zero emission supporting infrastructure must comply with Build America, Buy America (BABA) requirements. </t>
    </r>
  </si>
  <si>
    <t>6. Data Dictionary</t>
  </si>
  <si>
    <t xml:space="preserve">Please refer to the dictionary on this tab for support in completing the following tabs:  CAQP Supplemental App. (Tab 2), Cover Sheet for Application_ZE (Tab 3), New Fleet Description (Tab 4a), Scrappage Information (Tab 4b), and Infrastructure (Tab 5). </t>
  </si>
  <si>
    <t>Clean Ports Program | Climate and Air Quality Planning Competition</t>
  </si>
  <si>
    <t>Supplemental Application</t>
  </si>
  <si>
    <t>For applicants of the Climate and Air Quality Planning Competition: Complete this supplemental project application by entering in the requested information in the blue shaded cells for Tables 1, 2, 3a, 3b, and 4. This sheet details an overview of the Applicant and Project Details, the complete list of Project Partners, Project Location Information, and Climate and Air Quality Planning Project Details. Please refer to the definitions on Tab 6 (Data Dictionary) for additional guidance on each field in this tab.</t>
  </si>
  <si>
    <t>Table 1: Applicant &amp; Project Details</t>
  </si>
  <si>
    <t>Applicant Name/Organization</t>
  </si>
  <si>
    <t>Proposed Project Title</t>
  </si>
  <si>
    <t>One descriptive sentence only</t>
  </si>
  <si>
    <t>Applicant Address</t>
  </si>
  <si>
    <t>Street</t>
  </si>
  <si>
    <r>
      <t xml:space="preserve">Project Period
</t>
    </r>
    <r>
      <rPr>
        <i/>
        <sz val="12"/>
        <color rgb="FF000000"/>
        <rFont val="Calibri"/>
        <family val="2"/>
        <scheme val="minor"/>
      </rPr>
      <t>For Climate &amp; Air Quality Planning projects, project periods may be up to three years.</t>
    </r>
  </si>
  <si>
    <t>Project Start Date</t>
  </si>
  <si>
    <t>City</t>
  </si>
  <si>
    <t>Project End Date</t>
  </si>
  <si>
    <t>State 
(Select from dropdown)</t>
  </si>
  <si>
    <r>
      <t xml:space="preserve">Short Project Description
</t>
    </r>
    <r>
      <rPr>
        <i/>
        <sz val="12"/>
        <rFont val="Calibri"/>
        <family val="2"/>
        <scheme val="minor"/>
      </rPr>
      <t>Briefly describe your project in one to three sentences only, especially noting the expected outputs and outcomes.</t>
    </r>
  </si>
  <si>
    <t xml:space="preserve">Zip Code </t>
  </si>
  <si>
    <t>Primary Contact Information</t>
  </si>
  <si>
    <t>Name</t>
  </si>
  <si>
    <t>Title/Role</t>
  </si>
  <si>
    <t>Project includes planning activities related to emissions inventory and accounting exercises?</t>
  </si>
  <si>
    <t>Select Yes or No from Dropdown</t>
  </si>
  <si>
    <t>Phone</t>
  </si>
  <si>
    <t xml:space="preserve">Total EPA Funding Requested
</t>
  </si>
  <si>
    <t>Use the definitions provided in Section IV.C., Section 7 “Budget” to fill out this budget summary. The amount listed in this summary should match the amounts listed in the budget table in Section 7. As noted in Section II.B. of the NOFO, each application can request between $200,000 and $3,000,000.</t>
  </si>
  <si>
    <t>Email</t>
  </si>
  <si>
    <t>Other Federal Funding Sources</t>
  </si>
  <si>
    <t xml:space="preserve">If the applicant has applied or plans to apply for funding for this project (or portions of this project) from another federal funding source, the applicant should list the potential funding source(s). Otherwise, enter N/A </t>
  </si>
  <si>
    <r>
      <t xml:space="preserve">Applicant Type 
</t>
    </r>
    <r>
      <rPr>
        <i/>
        <sz val="12"/>
        <color theme="1"/>
        <rFont val="Calibri"/>
        <family val="2"/>
        <scheme val="minor"/>
      </rPr>
      <t>(See NOFO Section III.A for details)</t>
    </r>
  </si>
  <si>
    <t>Select from Dropdown</t>
  </si>
  <si>
    <r>
      <t xml:space="preserve">Affiliate Port Authority 
</t>
    </r>
    <r>
      <rPr>
        <i/>
        <sz val="12"/>
        <color theme="1"/>
        <rFont val="Calibri"/>
        <family val="2"/>
        <scheme val="minor"/>
      </rPr>
      <t>(if applicable)</t>
    </r>
  </si>
  <si>
    <t>SAM.gov Unique Entity ID (UEI)</t>
  </si>
  <si>
    <r>
      <t xml:space="preserve">Small Water Port Project? 
</t>
    </r>
    <r>
      <rPr>
        <i/>
        <sz val="12"/>
        <color rgb="FF000000"/>
        <rFont val="Calibri"/>
        <family val="2"/>
        <scheme val="minor"/>
      </rPr>
      <t>(See NOFO Section II.B for specifications)</t>
    </r>
  </si>
  <si>
    <r>
      <rPr>
        <b/>
        <sz val="12"/>
        <color rgb="FF000000"/>
        <rFont val="Calibri"/>
        <family val="2"/>
        <scheme val="minor"/>
      </rPr>
      <t xml:space="preserve">Dry Port Project? 
</t>
    </r>
    <r>
      <rPr>
        <i/>
        <sz val="12"/>
        <color rgb="FF000000"/>
        <rFont val="Calibri"/>
        <family val="2"/>
        <scheme val="minor"/>
      </rPr>
      <t>(See NOFO Section I.B. for specifications)</t>
    </r>
  </si>
  <si>
    <t>Does the applicant use LOGINK or any other prohibited logistics platform as described in NOFO Section III.D.?</t>
  </si>
  <si>
    <t xml:space="preserve">Table 2: Project Partners </t>
  </si>
  <si>
    <t>Project Partner Organization Name</t>
  </si>
  <si>
    <t>Primary Contact Information for Project Partner(s)</t>
  </si>
  <si>
    <t>Type of Organization</t>
  </si>
  <si>
    <t>Nature of Partnership with Applicant</t>
  </si>
  <si>
    <t>Role in Project</t>
  </si>
  <si>
    <t>If Other, describe</t>
  </si>
  <si>
    <t>Example Partner Organization</t>
  </si>
  <si>
    <t>Ali Raymond</t>
  </si>
  <si>
    <t>Director of Advancement</t>
  </si>
  <si>
    <t>Other</t>
  </si>
  <si>
    <t>Non-governmental Organization</t>
  </si>
  <si>
    <t>Collaborating Entity (non-statutory)</t>
  </si>
  <si>
    <t>Site Manager</t>
  </si>
  <si>
    <t>Table 3: Project Location(s)</t>
  </si>
  <si>
    <t>Table 3a: Port/Port Facility Location(s)</t>
  </si>
  <si>
    <r>
      <t xml:space="preserve">Port/Port Facility Name
</t>
    </r>
    <r>
      <rPr>
        <i/>
        <sz val="12"/>
        <color theme="1"/>
        <rFont val="Calibri"/>
        <family val="2"/>
        <scheme val="minor"/>
      </rPr>
      <t>If a port or port facility spans more than 1 county, please enter a new line for each unique county.</t>
    </r>
  </si>
  <si>
    <t>Project Site ID</t>
  </si>
  <si>
    <r>
      <rPr>
        <b/>
        <sz val="12"/>
        <color rgb="FF000000"/>
        <rFont val="Calibri"/>
        <family val="2"/>
        <scheme val="minor"/>
      </rPr>
      <t xml:space="preserve">Port Authority Name </t>
    </r>
    <r>
      <rPr>
        <i/>
        <sz val="12"/>
        <color rgb="FF000000"/>
        <rFont val="Calibri"/>
        <family val="2"/>
        <scheme val="minor"/>
      </rPr>
      <t>(if applicable)</t>
    </r>
  </si>
  <si>
    <r>
      <t xml:space="preserve">State
</t>
    </r>
    <r>
      <rPr>
        <i/>
        <sz val="12"/>
        <color theme="1"/>
        <rFont val="Calibri"/>
        <family val="2"/>
        <scheme val="minor"/>
      </rPr>
      <t>(Select from dropdown)</t>
    </r>
  </si>
  <si>
    <r>
      <t xml:space="preserve">County
</t>
    </r>
    <r>
      <rPr>
        <i/>
        <sz val="12"/>
        <color theme="1"/>
        <rFont val="Calibri"/>
        <family val="2"/>
        <scheme val="minor"/>
      </rPr>
      <t>(Select from dropdown)</t>
    </r>
  </si>
  <si>
    <r>
      <t xml:space="preserve">Description of Project Activity at Port/Port Facility
</t>
    </r>
    <r>
      <rPr>
        <i/>
        <sz val="12"/>
        <color rgb="FF000000"/>
        <rFont val="Calibri"/>
        <family val="2"/>
        <scheme val="minor"/>
      </rPr>
      <t>(if known)</t>
    </r>
  </si>
  <si>
    <r>
      <t xml:space="preserve">Estimate of the Share of Overall Project Activity at this site
</t>
    </r>
    <r>
      <rPr>
        <i/>
        <sz val="12"/>
        <color rgb="FF000000"/>
        <rFont val="Calibri"/>
        <family val="2"/>
        <scheme val="minor"/>
      </rPr>
      <t>(Enter a value between 0-1, where 1 is 100%)</t>
    </r>
  </si>
  <si>
    <t>County FIPS Code</t>
  </si>
  <si>
    <t>EPA Region</t>
  </si>
  <si>
    <t>Does this county contains a PM2.5 or Ozone Nonattainment Area?</t>
  </si>
  <si>
    <t>Does this county contains a Severe or Extreme Ozone Nonattainment Area? </t>
  </si>
  <si>
    <t xml:space="preserve">Does this county contains a PM2.5 or Ozone Maintenance Area? </t>
  </si>
  <si>
    <t>Does this county contain an area with High Ambient Diesel PM Concentration?</t>
  </si>
  <si>
    <t xml:space="preserve">Does this county meet the Disadvantaged Community Definition in Section IV.C.2 of the NOFO? </t>
  </si>
  <si>
    <t>Port of Miami</t>
  </si>
  <si>
    <t>Example Project ID</t>
  </si>
  <si>
    <t>FL</t>
  </si>
  <si>
    <t>Miami-Dade County</t>
  </si>
  <si>
    <t>Miami</t>
  </si>
  <si>
    <t>Mobile Source Emissions Inventory</t>
  </si>
  <si>
    <t>Primary Place of Performance</t>
  </si>
  <si>
    <t>please provide state first</t>
  </si>
  <si>
    <r>
      <t xml:space="preserve">Table 3b: Additional Project Locations
</t>
    </r>
    <r>
      <rPr>
        <i/>
        <sz val="12"/>
        <rFont val="Calibri"/>
        <family val="2"/>
        <scheme val="minor"/>
      </rPr>
      <t>Use this table to identify additional project locations found outside of the ports and port facilities listed in Table 3a above.</t>
    </r>
  </si>
  <si>
    <r>
      <t xml:space="preserve">Site Name
</t>
    </r>
    <r>
      <rPr>
        <i/>
        <sz val="12"/>
        <color rgb="FF000000"/>
        <rFont val="Calibri"/>
        <family val="2"/>
      </rPr>
      <t>If an Additional Site spans more than 1 county, please enter a new line for each unique county.</t>
    </r>
  </si>
  <si>
    <r>
      <t>Port(s)/Port Facilities Served</t>
    </r>
    <r>
      <rPr>
        <b/>
        <sz val="12"/>
        <rFont val="Calibri"/>
        <family val="2"/>
        <scheme val="minor"/>
      </rPr>
      <t xml:space="preserve"> by Location</t>
    </r>
    <r>
      <rPr>
        <b/>
        <sz val="12"/>
        <color theme="1"/>
        <rFont val="Calibri"/>
        <family val="2"/>
        <scheme val="minor"/>
      </rPr>
      <t xml:space="preserve">
</t>
    </r>
    <r>
      <rPr>
        <i/>
        <sz val="12"/>
        <color theme="1"/>
        <rFont val="Calibri"/>
        <family val="2"/>
        <scheme val="minor"/>
      </rPr>
      <t>(separate additional ports by semicolon)</t>
    </r>
  </si>
  <si>
    <r>
      <t xml:space="preserve">Description of Project Activity at Site
</t>
    </r>
    <r>
      <rPr>
        <i/>
        <sz val="12"/>
        <color rgb="FF000000"/>
        <rFont val="Calibri"/>
        <family val="2"/>
        <scheme val="minor"/>
      </rPr>
      <t>(if known)</t>
    </r>
  </si>
  <si>
    <r>
      <t xml:space="preserve">Estimate of the Share of Project Activity at this site
</t>
    </r>
    <r>
      <rPr>
        <i/>
        <sz val="12"/>
        <color rgb="FF000000"/>
        <rFont val="Calibri"/>
        <family val="2"/>
        <scheme val="minor"/>
      </rPr>
      <t>(Enter a value between 0-1, where 1 is 100%)</t>
    </r>
  </si>
  <si>
    <t>Hialeah Fueling Depot</t>
  </si>
  <si>
    <t>Example Additional Site A</t>
  </si>
  <si>
    <t>Port of Miami; Port Everglades</t>
  </si>
  <si>
    <t>EV Infrastructure Planning</t>
  </si>
  <si>
    <t>Additional Site 1</t>
  </si>
  <si>
    <t>Additional Site 2</t>
  </si>
  <si>
    <t>Additional Site 3</t>
  </si>
  <si>
    <t>Additional Site 4</t>
  </si>
  <si>
    <t>Additional Site 5</t>
  </si>
  <si>
    <t>Additional Site 6</t>
  </si>
  <si>
    <t>Additional Site 7</t>
  </si>
  <si>
    <t>Additional Site 8</t>
  </si>
  <si>
    <t>Additional Site 9</t>
  </si>
  <si>
    <t>Additional Site 10</t>
  </si>
  <si>
    <t>Table 4: Climate and Air Quality Planning Project Overview</t>
  </si>
  <si>
    <t>Planning Activity Type</t>
  </si>
  <si>
    <r>
      <t xml:space="preserve">Project includes this activity
</t>
    </r>
    <r>
      <rPr>
        <i/>
        <sz val="12"/>
        <color rgb="FF000000"/>
        <rFont val="Calibri"/>
        <family val="2"/>
        <scheme val="minor"/>
      </rPr>
      <t>Select from Dropdown</t>
    </r>
  </si>
  <si>
    <t>Requested EPA Funds for this Activity</t>
  </si>
  <si>
    <r>
      <t>Is it the intent that this Activity will be fully funded by EPA?</t>
    </r>
    <r>
      <rPr>
        <sz val="12"/>
        <rFont val="Calibri"/>
        <family val="2"/>
        <scheme val="minor"/>
      </rPr>
      <t xml:space="preserve"> </t>
    </r>
    <r>
      <rPr>
        <i/>
        <sz val="12"/>
        <rFont val="Calibri"/>
        <family val="2"/>
        <scheme val="minor"/>
      </rPr>
      <t>(select from dropdown)</t>
    </r>
  </si>
  <si>
    <t>Emissions Inventory and/or Accounting Practice</t>
  </si>
  <si>
    <t>Emissions Reduction Strategy Analysis</t>
  </si>
  <si>
    <t>Development of Emissions Reduction Target</t>
  </si>
  <si>
    <t>Plan for Reducing Future Port Emissions</t>
  </si>
  <si>
    <t>Port Resiliency Assessment</t>
  </si>
  <si>
    <t>Plan to Increase Resilience of Port</t>
  </si>
  <si>
    <t>Formal Stakeholder Engagement</t>
  </si>
  <si>
    <t>Workforce Planning Analysis</t>
  </si>
  <si>
    <r>
      <rPr>
        <b/>
        <sz val="12"/>
        <color rgb="FF000000"/>
        <rFont val="Calibri"/>
        <family val="2"/>
        <scheme val="minor"/>
      </rPr>
      <t xml:space="preserve">Other Activities 
</t>
    </r>
    <r>
      <rPr>
        <i/>
        <sz val="12"/>
        <color rgb="FF000000"/>
        <rFont val="Calibri"/>
        <family val="2"/>
        <scheme val="minor"/>
      </rPr>
      <t xml:space="preserve">If project features other Planning Activities not listed, please provide here; additional rows hidden if needed. </t>
    </r>
  </si>
  <si>
    <t>Clean Ports Program | Zero-Emission Technology Deployment Competition</t>
  </si>
  <si>
    <t>Supplemental Application Cover Sheet</t>
  </si>
  <si>
    <t xml:space="preserve">For applicants of the Clean Ports Program Zero-Emission Technology Deployment Competition: Please complete this cover sheet by entering in the requested information in the blue shaded cells for Tables 1, 2, 3a, and 3b. This sheet details an overview of the Applicant and Project Details, the complete list of Project Partners, Project Location Information, and will autopopulate key project details based on information supplied in other tabs. </t>
  </si>
  <si>
    <r>
      <t xml:space="preserve">Project Period
</t>
    </r>
    <r>
      <rPr>
        <i/>
        <sz val="12"/>
        <color rgb="FF000000"/>
        <rFont val="Calibri"/>
        <family val="2"/>
      </rPr>
      <t xml:space="preserve">For Zero Emissions Technology projects, project periods may be up to 4 years. </t>
    </r>
  </si>
  <si>
    <t>Total Applicant Costs</t>
  </si>
  <si>
    <t>Use the definition provided in Section IV.C., Section 8 “Budget” to fill out this field. The amount listed in this summary should match the amounts listed in the budget table in Section</t>
  </si>
  <si>
    <t>Applicant Type</t>
  </si>
  <si>
    <t>Total Project Costs</t>
  </si>
  <si>
    <t>Sum of the EPA Funding Requested and Total Applicant Costs</t>
  </si>
  <si>
    <r>
      <t xml:space="preserve">Total Funding for ZE Equipment
</t>
    </r>
    <r>
      <rPr>
        <i/>
        <sz val="12"/>
        <color rgb="FF000000"/>
        <rFont val="Calibri"/>
        <family val="2"/>
        <scheme val="minor"/>
      </rPr>
      <t>This field will auto-populate upon completing 'Fleet Description' tab</t>
    </r>
    <r>
      <rPr>
        <b/>
        <sz val="12"/>
        <color rgb="FF000000"/>
        <rFont val="Calibri"/>
        <family val="2"/>
        <scheme val="minor"/>
      </rPr>
      <t>.</t>
    </r>
  </si>
  <si>
    <r>
      <t xml:space="preserve">Total Funding for Charging and/or Fueling Infrastructure
</t>
    </r>
    <r>
      <rPr>
        <i/>
        <sz val="12"/>
        <color rgb="FF000000"/>
        <rFont val="Calibri"/>
        <family val="2"/>
        <scheme val="minor"/>
      </rPr>
      <t>This field will auto-populate upon completing 'Infrastructure' tab</t>
    </r>
  </si>
  <si>
    <r>
      <t xml:space="preserve">Dry Port Project? 
</t>
    </r>
    <r>
      <rPr>
        <i/>
        <sz val="12"/>
        <color rgb="FF000000"/>
        <rFont val="Calibri"/>
        <family val="2"/>
        <scheme val="minor"/>
      </rPr>
      <t>(See NOFO section I.B. for specifications)</t>
    </r>
  </si>
  <si>
    <t>Table 3a: Port/ Port Facility Location(s)</t>
  </si>
  <si>
    <t>Port/ Port Facility Name
If a port or port facility spans more than 1 county, please enter a new line for each unique county.</t>
  </si>
  <si>
    <r>
      <t xml:space="preserve">Description of Project Activity at Port/ Port Facility
</t>
    </r>
    <r>
      <rPr>
        <i/>
        <sz val="12"/>
        <color rgb="FF000000"/>
        <rFont val="Calibri"/>
        <family val="2"/>
        <scheme val="minor"/>
      </rPr>
      <t>(if known)</t>
    </r>
  </si>
  <si>
    <t>County Contains PM2.5 or Ozone Nonattainment Area?</t>
  </si>
  <si>
    <t>County Contains Severe or Extreme Ozone Nonattainment Area? </t>
  </si>
  <si>
    <t xml:space="preserve">County Contains PM2.5 or Ozone Maintenance Area? </t>
  </si>
  <si>
    <t>County Contains High Ambient Diesel PM Concentration?</t>
  </si>
  <si>
    <r>
      <t xml:space="preserve">Table 3b: Additional Project Locations
</t>
    </r>
    <r>
      <rPr>
        <i/>
        <sz val="12"/>
        <rFont val="Calibri"/>
        <family val="2"/>
        <scheme val="minor"/>
      </rPr>
      <t>Use this table to identify additional project locations found outside of the ports listed in Table 3a above.</t>
    </r>
  </si>
  <si>
    <r>
      <rPr>
        <b/>
        <sz val="12"/>
        <color rgb="FF000000"/>
        <rFont val="Calibri"/>
        <family val="2"/>
      </rPr>
      <t xml:space="preserve">Site Name
</t>
    </r>
    <r>
      <rPr>
        <i/>
        <sz val="12"/>
        <color rgb="FF000000"/>
        <rFont val="Calibri"/>
        <family val="2"/>
      </rPr>
      <t>If an Additional Site spans more than 1 county, please enter a new line for each unique county.</t>
    </r>
  </si>
  <si>
    <t>Example Site 1</t>
  </si>
  <si>
    <t>Table 4: Zero-Emission Technology Deployment Project Overview</t>
  </si>
  <si>
    <r>
      <t xml:space="preserve">Port Sectors Affected 
</t>
    </r>
    <r>
      <rPr>
        <i/>
        <sz val="12"/>
        <rFont val="Calibri"/>
        <family val="2"/>
        <scheme val="minor"/>
      </rPr>
      <t>These fields will auto-populate with ✔ upon completing 'Fleet Description' tab</t>
    </r>
    <r>
      <rPr>
        <sz val="12"/>
        <rFont val="Calibri"/>
        <family val="2"/>
        <scheme val="minor"/>
      </rPr>
      <t>.</t>
    </r>
  </si>
  <si>
    <t>Onroad Vehicles</t>
  </si>
  <si>
    <t>Cargo Handling Equipment &amp; Other Nonroad</t>
  </si>
  <si>
    <t>Locomotive</t>
  </si>
  <si>
    <t>Vessels</t>
  </si>
  <si>
    <r>
      <t xml:space="preserve">Project Features Scrappage of Equivalent Equipment? </t>
    </r>
    <r>
      <rPr>
        <sz val="12"/>
        <rFont val="Calibri"/>
        <family val="2"/>
        <scheme val="minor"/>
      </rPr>
      <t>This field will auto-populate with ✔ upon completing 'Scrappage Information' tab.</t>
    </r>
  </si>
  <si>
    <r>
      <t xml:space="preserve">Fueling Infrastructure Affected
</t>
    </r>
    <r>
      <rPr>
        <i/>
        <sz val="12"/>
        <rFont val="Calibri"/>
        <family val="2"/>
        <scheme val="minor"/>
      </rPr>
      <t>These fields will auto-populate with ✔ upon completing 'Infrastructure' tab.</t>
    </r>
  </si>
  <si>
    <t xml:space="preserve">Electric Vehicle Supply Equipment (EVSE) </t>
  </si>
  <si>
    <t>Shore Power Infrastructure</t>
  </si>
  <si>
    <t>Hydrogen Fueling Infrastructure</t>
  </si>
  <si>
    <t>Solar and Wind Power Generation</t>
  </si>
  <si>
    <t>Battery Energy Storage System</t>
  </si>
  <si>
    <t>Other Infrastructure</t>
  </si>
  <si>
    <t>New Fleet Description</t>
  </si>
  <si>
    <t>The Fleet Description should detail all vehicles, vessels, and other mobile source equipment that will be purchased as part of the project. Please only fill out shaded cells highlighted blue with a diagonal pattern (///); field in yellow will be autopopulated, and some fields will be hashed out if they are not applicable based on the information entered. Please list ALL port and other locations where the project will take place in this worksheet. This Fleet Description is connected to the Scrappage Information table (Tab 4b).  The sheet has capacity for 100 vehicles or equipment. Please refer to the Fleet Description data definitions on Tab 6 (Data Dictionary) for additional guidance on each field.</t>
  </si>
  <si>
    <t>Table 5. New Vehicle, Equipment, or Engine Information</t>
  </si>
  <si>
    <t>Table 5a: Vehicle/Equipment Overview</t>
  </si>
  <si>
    <t xml:space="preserve">Table 5b: Place(s) of Performance </t>
  </si>
  <si>
    <t>Table 5c:  Details of New Vehicle, Vessel, and/or Equipment</t>
  </si>
  <si>
    <t>Table 5d. Engine Replacement Details (only to be completed if 'Technology Type' selected is "New Engine")</t>
  </si>
  <si>
    <t>Secondary Place of Performance (if applicable)</t>
  </si>
  <si>
    <t>Additional Location Details (if applicable)</t>
  </si>
  <si>
    <t>Vehicle or Equipment</t>
  </si>
  <si>
    <r>
      <t xml:space="preserve">Vehicle or Equipment Type
</t>
    </r>
    <r>
      <rPr>
        <i/>
        <sz val="11.5"/>
        <color rgb="FF000000"/>
        <rFont val="Calibri"/>
        <family val="2"/>
        <scheme val="minor"/>
      </rPr>
      <t>(select from dropdown)</t>
    </r>
  </si>
  <si>
    <r>
      <t xml:space="preserve">Vehicle or Equipment Subtype
</t>
    </r>
    <r>
      <rPr>
        <i/>
        <sz val="11.5"/>
        <color rgb="FF000000"/>
        <rFont val="Calibri"/>
        <family val="2"/>
        <scheme val="minor"/>
      </rPr>
      <t>(select from dropdown; must select a 'Vehicle or Equipment Type' first)</t>
    </r>
  </si>
  <si>
    <r>
      <t>Vocation</t>
    </r>
    <r>
      <rPr>
        <sz val="11.5"/>
        <color rgb="FF000000"/>
        <rFont val="Calibri"/>
        <family val="2"/>
        <scheme val="minor"/>
      </rPr>
      <t xml:space="preserve">
</t>
    </r>
    <r>
      <rPr>
        <i/>
        <sz val="11.5"/>
        <color rgb="FF000000"/>
        <rFont val="Calibri"/>
        <family val="2"/>
        <scheme val="minor"/>
      </rPr>
      <t>(select from dropdown; onroad &amp; vessels only)</t>
    </r>
  </si>
  <si>
    <r>
      <t xml:space="preserve">If 'Other' Subtype or Vocation selected, please describe </t>
    </r>
    <r>
      <rPr>
        <sz val="11.5"/>
        <color rgb="FF000000"/>
        <rFont val="Calibri"/>
        <family val="2"/>
        <scheme val="minor"/>
      </rPr>
      <t xml:space="preserve">
</t>
    </r>
    <r>
      <rPr>
        <i/>
        <sz val="11.5"/>
        <color rgb="FF000000"/>
        <rFont val="Calibri"/>
        <family val="2"/>
        <scheme val="minor"/>
      </rPr>
      <t>(Onroad, Cargo Handling Equipment, and Vessels only)</t>
    </r>
  </si>
  <si>
    <r>
      <t xml:space="preserve">Technology Type
</t>
    </r>
    <r>
      <rPr>
        <i/>
        <sz val="11"/>
        <color rgb="FF000000"/>
        <rFont val="Calibri"/>
        <family val="2"/>
        <scheme val="minor"/>
      </rPr>
      <t>(select from dropdown)</t>
    </r>
  </si>
  <si>
    <t>If 'Other' selected for Technology Type, please describe</t>
  </si>
  <si>
    <t>Vehicle or Equipment Total Battery Capacity,  (kWh)</t>
  </si>
  <si>
    <t>Fuel Cell Capacity (kW)</t>
  </si>
  <si>
    <t>Fleet Owner</t>
  </si>
  <si>
    <r>
      <t xml:space="preserve">Vehicle or Equipment Operates in Multiple Performance Locations Within this project? </t>
    </r>
    <r>
      <rPr>
        <i/>
        <sz val="11"/>
        <color rgb="FF000000"/>
        <rFont val="Calibri"/>
        <family val="2"/>
        <scheme val="minor"/>
      </rPr>
      <t>(Yes/No)</t>
    </r>
  </si>
  <si>
    <r>
      <t xml:space="preserve">Primary Port or Port Facility
</t>
    </r>
    <r>
      <rPr>
        <i/>
        <sz val="11"/>
        <color rgb="FF000000"/>
        <rFont val="Calibri"/>
        <family val="2"/>
        <scheme val="minor"/>
      </rPr>
      <t>(select options from dropdown, based on Table 3a of this template)</t>
    </r>
  </si>
  <si>
    <r>
      <t xml:space="preserve">If Primary location of vehicle/equipment is not at a port or port facility listed in Table 3a, provide the Name of the Additional Project Location as listed in Table 3b </t>
    </r>
    <r>
      <rPr>
        <i/>
        <sz val="10"/>
        <color rgb="FF000000"/>
        <rFont val="Calibri"/>
        <family val="2"/>
      </rPr>
      <t>(select from dropdown, based on Table 3b of this template)</t>
    </r>
  </si>
  <si>
    <t>State</t>
  </si>
  <si>
    <t>County</t>
  </si>
  <si>
    <r>
      <t xml:space="preserve"> Percentage of Time operated in County
</t>
    </r>
    <r>
      <rPr>
        <i/>
        <sz val="11"/>
        <color rgb="FF000000"/>
        <rFont val="Calibri"/>
        <family val="2"/>
        <scheme val="minor"/>
      </rPr>
      <t>(enter value 0-1, where 1= 100%)</t>
    </r>
  </si>
  <si>
    <t>Zip Code</t>
  </si>
  <si>
    <r>
      <t xml:space="preserve">Secondary Port or Port Facility
</t>
    </r>
    <r>
      <rPr>
        <i/>
        <sz val="11"/>
        <color rgb="FF000000"/>
        <rFont val="Calibri"/>
        <family val="2"/>
        <scheme val="minor"/>
      </rPr>
      <t>(select from dropdown, if applicable)</t>
    </r>
    <r>
      <rPr>
        <i/>
        <sz val="2"/>
        <color rgb="FF000000"/>
        <rFont val="Calibri"/>
        <family val="2"/>
        <scheme val="minor"/>
      </rPr>
      <t>_2</t>
    </r>
  </si>
  <si>
    <r>
      <t xml:space="preserve">If Secondary location of vehicle/equipment is not at a port or port facility, provide the Name of the Additional Project Location </t>
    </r>
    <r>
      <rPr>
        <i/>
        <sz val="10"/>
        <color rgb="FF000000"/>
        <rFont val="Calibri"/>
        <family val="2"/>
        <scheme val="minor"/>
      </rPr>
      <t>(select from dropdown)</t>
    </r>
    <r>
      <rPr>
        <i/>
        <sz val="3"/>
        <color theme="6"/>
        <rFont val="Calibri"/>
        <family val="2"/>
        <scheme val="minor"/>
      </rPr>
      <t>_2</t>
    </r>
  </si>
  <si>
    <r>
      <t>Project Site ID</t>
    </r>
    <r>
      <rPr>
        <b/>
        <sz val="3"/>
        <color rgb="FF000000"/>
        <rFont val="Calibri"/>
        <family val="2"/>
        <scheme val="minor"/>
      </rPr>
      <t>_2</t>
    </r>
  </si>
  <si>
    <r>
      <t>State</t>
    </r>
    <r>
      <rPr>
        <b/>
        <sz val="3"/>
        <color rgb="FF000000"/>
        <rFont val="Calibri"/>
        <family val="2"/>
        <scheme val="minor"/>
      </rPr>
      <t>_2</t>
    </r>
  </si>
  <si>
    <r>
      <t>County</t>
    </r>
    <r>
      <rPr>
        <b/>
        <sz val="3"/>
        <color rgb="FF000000"/>
        <rFont val="Calibri"/>
        <family val="2"/>
        <scheme val="minor"/>
      </rPr>
      <t>_2</t>
    </r>
  </si>
  <si>
    <r>
      <t xml:space="preserve"> Percentage of Time operated in County
</t>
    </r>
    <r>
      <rPr>
        <i/>
        <sz val="11"/>
        <color rgb="FF000000"/>
        <rFont val="Calibri"/>
        <family val="2"/>
        <scheme val="minor"/>
      </rPr>
      <t>(enter value 0-1, where 1= 100%)</t>
    </r>
    <r>
      <rPr>
        <b/>
        <sz val="3"/>
        <color rgb="FF000000"/>
        <rFont val="Calibri"/>
        <family val="2"/>
        <scheme val="minor"/>
      </rPr>
      <t>_2</t>
    </r>
  </si>
  <si>
    <r>
      <t>City</t>
    </r>
    <r>
      <rPr>
        <b/>
        <sz val="3"/>
        <color rgb="FF000000"/>
        <rFont val="Calibri"/>
        <family val="2"/>
        <scheme val="minor"/>
      </rPr>
      <t>_2</t>
    </r>
  </si>
  <si>
    <r>
      <t>Zip Code</t>
    </r>
    <r>
      <rPr>
        <b/>
        <sz val="3"/>
        <color rgb="FF000000"/>
        <rFont val="Calibri"/>
        <family val="2"/>
        <scheme val="minor"/>
      </rPr>
      <t>_2</t>
    </r>
  </si>
  <si>
    <t>Additional Counties where Vehicle Operates</t>
  </si>
  <si>
    <t>% of time operated in each Additional County</t>
  </si>
  <si>
    <r>
      <t xml:space="preserve">Vehicle Class
</t>
    </r>
    <r>
      <rPr>
        <i/>
        <sz val="11"/>
        <color rgb="FF000000"/>
        <rFont val="Calibri"/>
        <family val="2"/>
        <scheme val="minor"/>
      </rPr>
      <t>(Onroad vehicles only)</t>
    </r>
  </si>
  <si>
    <r>
      <t xml:space="preserve">Vehicle GVWR 
</t>
    </r>
    <r>
      <rPr>
        <i/>
        <sz val="11"/>
        <color rgb="FF000000"/>
        <rFont val="Calibri"/>
        <family val="2"/>
        <scheme val="minor"/>
      </rPr>
      <t>(Onroad Vehicle Only)</t>
    </r>
  </si>
  <si>
    <t xml:space="preserve">Vehicle or Equipment Manufacturer </t>
  </si>
  <si>
    <t>Vehicle or Equipment Model</t>
  </si>
  <si>
    <t>Vehicle or Equipment Model Year</t>
  </si>
  <si>
    <r>
      <t xml:space="preserve">Acquisition Cost per Vehicle or Equipment
</t>
    </r>
    <r>
      <rPr>
        <i/>
        <sz val="11"/>
        <color rgb="FF000000"/>
        <rFont val="Calibri"/>
        <family val="2"/>
        <scheme val="minor"/>
      </rPr>
      <t>($ of Cost per Unit)</t>
    </r>
  </si>
  <si>
    <r>
      <t xml:space="preserve">Total EPA Funds Requested Per Vehicle or Equipment for Acquisition
</t>
    </r>
    <r>
      <rPr>
        <i/>
        <sz val="11"/>
        <color rgb="FF000000"/>
        <rFont val="Calibri"/>
        <family val="2"/>
        <scheme val="minor"/>
      </rPr>
      <t>($ of Total Cost per Unit)</t>
    </r>
  </si>
  <si>
    <t>New Engine Make</t>
  </si>
  <si>
    <t>New Engine Model</t>
  </si>
  <si>
    <t>New Engine Model Year</t>
  </si>
  <si>
    <t>New Engine Horsepower</t>
  </si>
  <si>
    <r>
      <rPr>
        <b/>
        <sz val="11"/>
        <color rgb="FF000000"/>
        <rFont val="Calibri"/>
        <family val="2"/>
        <scheme val="minor"/>
      </rPr>
      <t xml:space="preserve">Number of New Propulsion Engines
</t>
    </r>
    <r>
      <rPr>
        <i/>
        <sz val="11"/>
        <color rgb="FF000000"/>
        <rFont val="Calibri"/>
        <family val="2"/>
        <scheme val="minor"/>
      </rPr>
      <t>(Vessels Only)</t>
    </r>
  </si>
  <si>
    <r>
      <rPr>
        <b/>
        <sz val="11"/>
        <color rgb="FF000000"/>
        <rFont val="Calibri"/>
        <family val="2"/>
        <scheme val="minor"/>
      </rPr>
      <t xml:space="preserve">Number of New Auxiliary Engines
</t>
    </r>
    <r>
      <rPr>
        <i/>
        <sz val="11"/>
        <color rgb="FF000000"/>
        <rFont val="Calibri"/>
        <family val="2"/>
        <scheme val="minor"/>
      </rPr>
      <t>(Vessels Only)</t>
    </r>
  </si>
  <si>
    <r>
      <t xml:space="preserve">Total Estimated Acquisition Cost per New Engine
</t>
    </r>
    <r>
      <rPr>
        <i/>
        <sz val="11"/>
        <color rgb="FF000000"/>
        <rFont val="Calibri"/>
        <family val="2"/>
        <scheme val="minor"/>
      </rPr>
      <t>($ of Cost per Unit)</t>
    </r>
  </si>
  <si>
    <r>
      <rPr>
        <b/>
        <sz val="11"/>
        <color rgb="FF000000"/>
        <rFont val="Calibri"/>
        <family val="2"/>
      </rPr>
      <t xml:space="preserve">EPA Funds Requested for New Engine Acquisition
</t>
    </r>
    <r>
      <rPr>
        <i/>
        <sz val="11"/>
        <color rgb="FF000000"/>
        <rFont val="Calibri"/>
        <family val="2"/>
      </rPr>
      <t>($ of Cost per Unit)</t>
    </r>
  </si>
  <si>
    <t>Total Estimated Cost for Labor related to Engine Replacement</t>
  </si>
  <si>
    <t>EPA Funds Requested for Labor Cost related to Engine Replacement</t>
  </si>
  <si>
    <t>Total Combined Costs for New Engine Acquisition and Labor of Engine Replacement</t>
  </si>
  <si>
    <t>Total EPA Funds Requested for New Engine Acquisition and Labor of Engine Replacement</t>
  </si>
  <si>
    <t>Example New Vehicle</t>
  </si>
  <si>
    <t>Onroad</t>
  </si>
  <si>
    <t>Short Haul - Combination</t>
  </si>
  <si>
    <t>Drayage</t>
  </si>
  <si>
    <t>New Vehicle  - Battery Electric</t>
  </si>
  <si>
    <t>NA</t>
  </si>
  <si>
    <t>Sarah Smith</t>
  </si>
  <si>
    <t>Yes</t>
  </si>
  <si>
    <t>Example Site</t>
  </si>
  <si>
    <t>Broward County, FL; Monroe County, FL</t>
  </si>
  <si>
    <t>4% in Broward County; 1% in Monroe County</t>
  </si>
  <si>
    <t>Class 7</t>
  </si>
  <si>
    <t>Manufacturer Name</t>
  </si>
  <si>
    <t>Model Name or #</t>
  </si>
  <si>
    <t>ZE Engine Co.</t>
  </si>
  <si>
    <t>ZE 1000</t>
  </si>
  <si>
    <t>Vehicle/ Equipment 1</t>
  </si>
  <si>
    <t>Vehicle/ Equipment 2</t>
  </si>
  <si>
    <t>Vehicle/ Equipment 3</t>
  </si>
  <si>
    <t>Vehicle/ Equipment 4</t>
  </si>
  <si>
    <t>Vehicle/ Equipment 5</t>
  </si>
  <si>
    <t>Vehicle/ Equipment 6</t>
  </si>
  <si>
    <t>Vehicle/ Equipment 7</t>
  </si>
  <si>
    <t>Vehicle/ Equipment 8</t>
  </si>
  <si>
    <t>Vehicle/ Equipment 9</t>
  </si>
  <si>
    <t>Vehicle/ Equipment 10</t>
  </si>
  <si>
    <t>Vehicle/ Equipment 11</t>
  </si>
  <si>
    <t>Vehicle/ Equipment 12</t>
  </si>
  <si>
    <t>Vehicle/ Equipment 13</t>
  </si>
  <si>
    <t>Vehicle/ Equipment 14</t>
  </si>
  <si>
    <t>Vehicle/ Equipment 15</t>
  </si>
  <si>
    <t>Vehicle/ Equipment 16</t>
  </si>
  <si>
    <t>Vehicle/ Equipment 17</t>
  </si>
  <si>
    <t>Vehicle/ Equipment 18</t>
  </si>
  <si>
    <t>Vehicle/ Equipment 19</t>
  </si>
  <si>
    <t>Vehicle/ Equipment 20</t>
  </si>
  <si>
    <t>Vehicle/ Equipment 21</t>
  </si>
  <si>
    <t>Vehicle/ Equipment 22</t>
  </si>
  <si>
    <t>Vehicle/ Equipment 23</t>
  </si>
  <si>
    <t>Vehicle/ Equipment 24</t>
  </si>
  <si>
    <t>Vehicle/ Equipment 25</t>
  </si>
  <si>
    <t>Vehicle/ Equipment 26</t>
  </si>
  <si>
    <t>Vehicle/ Equipment 27</t>
  </si>
  <si>
    <t>Vehicle/ Equipment 28</t>
  </si>
  <si>
    <t>Vehicle/ Equipment 29</t>
  </si>
  <si>
    <t>Vehicle/ Equipment 30</t>
  </si>
  <si>
    <t>Vehicle/ Equipment 31</t>
  </si>
  <si>
    <t>Vehicle/ Equipment 32</t>
  </si>
  <si>
    <t>Vehicle/ Equipment 33</t>
  </si>
  <si>
    <t>Vehicle/ Equipment 34</t>
  </si>
  <si>
    <t>Vehicle/ Equipment 35</t>
  </si>
  <si>
    <t>Vehicle/ Equipment 36</t>
  </si>
  <si>
    <t>Vehicle/ Equipment 37</t>
  </si>
  <si>
    <t>Vehicle/ Equipment 38</t>
  </si>
  <si>
    <t>Vehicle/ Equipment 39</t>
  </si>
  <si>
    <t>Vehicle/ Equipment 40</t>
  </si>
  <si>
    <t>Vehicle/ Equipment 41</t>
  </si>
  <si>
    <t>Vehicle/ Equipment 42</t>
  </si>
  <si>
    <t>Vehicle/ Equipment 43</t>
  </si>
  <si>
    <t>Vehicle/ Equipment 44</t>
  </si>
  <si>
    <t>Vehicle/ Equipment 45</t>
  </si>
  <si>
    <t>Vehicle/ Equipment 46</t>
  </si>
  <si>
    <t>Vehicle/ Equipment 47</t>
  </si>
  <si>
    <t>Vehicle/ Equipment 48</t>
  </si>
  <si>
    <t>Vehicle/ Equipment 49</t>
  </si>
  <si>
    <t>Vehicle/ Equipment 50</t>
  </si>
  <si>
    <t>Vehicle/ Equipment 51</t>
  </si>
  <si>
    <t>Vehicle/ Equipment 52</t>
  </si>
  <si>
    <t>Vehicle/ Equipment 53</t>
  </si>
  <si>
    <t>Vehicle/ Equipment 54</t>
  </si>
  <si>
    <t>Vehicle/ Equipment 55</t>
  </si>
  <si>
    <t>Vehicle/ Equipment 56</t>
  </si>
  <si>
    <t>Vehicle/ Equipment 57</t>
  </si>
  <si>
    <t>Vehicle/ Equipment 58</t>
  </si>
  <si>
    <t>Vehicle/ Equipment 59</t>
  </si>
  <si>
    <t>Vehicle/ Equipment 60</t>
  </si>
  <si>
    <t>Vehicle/ Equipment 61</t>
  </si>
  <si>
    <t>Vehicle/ Equipment 62</t>
  </si>
  <si>
    <t>Vehicle/ Equipment 63</t>
  </si>
  <si>
    <t>Vehicle/ Equipment 64</t>
  </si>
  <si>
    <t>Vehicle/ Equipment 65</t>
  </si>
  <si>
    <t>Vehicle/ Equipment 66</t>
  </si>
  <si>
    <t>Vehicle/ Equipment 67</t>
  </si>
  <si>
    <t>Vehicle/ Equipment 68</t>
  </si>
  <si>
    <t>Vehicle/ Equipment 69</t>
  </si>
  <si>
    <t>Vehicle/ Equipment 70</t>
  </si>
  <si>
    <t>Vehicle/ Equipment 71</t>
  </si>
  <si>
    <t>Vehicle/ Equipment 72</t>
  </si>
  <si>
    <t>Vehicle/ Equipment 73</t>
  </si>
  <si>
    <t>Vehicle/ Equipment 74</t>
  </si>
  <si>
    <t>Vehicle/ Equipment 75</t>
  </si>
  <si>
    <t>Vehicle/ Equipment 76</t>
  </si>
  <si>
    <t>Vehicle/ Equipment 77</t>
  </si>
  <si>
    <t>Vehicle/ Equipment 78</t>
  </si>
  <si>
    <t>Vehicle/ Equipment 79</t>
  </si>
  <si>
    <t>Vehicle/ Equipment 80</t>
  </si>
  <si>
    <t>Vehicle/ Equipment 81</t>
  </si>
  <si>
    <t>Vehicle/ Equipment 82</t>
  </si>
  <si>
    <t>Vehicle/ Equipment 83</t>
  </si>
  <si>
    <t>Vehicle/ Equipment 84</t>
  </si>
  <si>
    <t>Vehicle/ Equipment 85</t>
  </si>
  <si>
    <t>Vehicle/ Equipment 86</t>
  </si>
  <si>
    <t>Vehicle/ Equipment 87</t>
  </si>
  <si>
    <t>Vehicle/ Equipment 88</t>
  </si>
  <si>
    <t>Vehicle/ Equipment 89</t>
  </si>
  <si>
    <t>Vehicle/ Equipment 90</t>
  </si>
  <si>
    <t>Vehicle/ Equipment 91</t>
  </si>
  <si>
    <t>Vehicle/ Equipment 92</t>
  </si>
  <si>
    <t>Vehicle/ Equipment 93</t>
  </si>
  <si>
    <t>Vehicle/ Equipment 94</t>
  </si>
  <si>
    <t>Vehicle/ Equipment 95</t>
  </si>
  <si>
    <t>Vehicle/ Equipment 96</t>
  </si>
  <si>
    <t>Vehicle/ Equipment 97</t>
  </si>
  <si>
    <t>Vehicle/ Equipment 98</t>
  </si>
  <si>
    <t>Vehicle/ Equipment 99</t>
  </si>
  <si>
    <t>Vehicle/ Equipment 100</t>
  </si>
  <si>
    <t>Scrappage Information</t>
  </si>
  <si>
    <t xml:space="preserve">The Scrappage Information table should detail all vehicles and pieces of equipment that will be scrapped or otherwise replaced under the project. Please only fill out shaded cells highlighted blue with a diagonal pattern (///). This Scrappage and/or Disposal Information table is connected to the New Fleet Description table (Tab 4a), and fields in yellow will autopopulate with corresponding entries on previous page. The sheet has capacity for 100 vehicles or equipment. Please refer to the Data Dictionary (Tab 6) for additional guidance on each field.
</t>
  </si>
  <si>
    <t>Table 6. Current Vehicle or Equipment Committed for Scrappage Information</t>
  </si>
  <si>
    <r>
      <t xml:space="preserve">Table 6a. Basic Vehicle Information and Place(s) of Performance </t>
    </r>
    <r>
      <rPr>
        <sz val="12"/>
        <color rgb="FF000000"/>
        <rFont val="Calibri"/>
        <family val="2"/>
        <scheme val="minor"/>
      </rPr>
      <t>| Note: Yellow fields for the Basic Fleet Information will Automatically Populate upon selecting the corresponding new equipment.</t>
    </r>
  </si>
  <si>
    <t>Table 6b. Current Vehicle or Equipment Specifications</t>
  </si>
  <si>
    <t>Table 6c. Current Engine Information (Only to be completed for engine replacement projects)</t>
  </si>
  <si>
    <t>Current Vehicle or Equipment</t>
  </si>
  <si>
    <r>
      <t xml:space="preserve">Corresponding New Vehicle, Equipment, or Engine
</t>
    </r>
    <r>
      <rPr>
        <i/>
        <sz val="11.5"/>
        <color rgb="FF000000"/>
        <rFont val="Calibri"/>
        <family val="2"/>
        <scheme val="minor"/>
      </rPr>
      <t>(select from dropdown)</t>
    </r>
  </si>
  <si>
    <t>Vehicle or Equipment Type</t>
  </si>
  <si>
    <t>Vehicle or Equipment Subtype</t>
  </si>
  <si>
    <t>Vocation</t>
  </si>
  <si>
    <t>If 'Other' Vocation selected, please describe</t>
  </si>
  <si>
    <t>Technology Type</t>
  </si>
  <si>
    <t>Primary Port or Port Facility</t>
  </si>
  <si>
    <t xml:space="preserve">If Primary location of vehicle/equipment is not at a port or port facility listed in Table 3a, provide the Name of the Additional Project Location as listed in Table 3b </t>
  </si>
  <si>
    <t>Percentage of Time operated in County</t>
  </si>
  <si>
    <r>
      <t>If Secondary location of vehicle/equipment is not at a port or port facility, provide the Name of the Additional Project Location</t>
    </r>
    <r>
      <rPr>
        <sz val="4"/>
        <color rgb="FF000000"/>
        <rFont val="Calibri"/>
        <family val="2"/>
        <scheme val="minor"/>
      </rPr>
      <t>_2</t>
    </r>
  </si>
  <si>
    <r>
      <t xml:space="preserve">Percentage of Time operated in County
</t>
    </r>
    <r>
      <rPr>
        <i/>
        <sz val="11"/>
        <color rgb="FF000000"/>
        <rFont val="Calibri"/>
        <family val="2"/>
        <scheme val="minor"/>
      </rPr>
      <t>(enter value 0-1, where 1= 100%)</t>
    </r>
    <r>
      <rPr>
        <b/>
        <sz val="3"/>
        <color rgb="FF000000"/>
        <rFont val="Calibri"/>
        <family val="2"/>
        <scheme val="minor"/>
      </rPr>
      <t>_2</t>
    </r>
  </si>
  <si>
    <r>
      <t xml:space="preserve">Current Vehicle Class
</t>
    </r>
    <r>
      <rPr>
        <i/>
        <sz val="11"/>
        <color rgb="FF000000"/>
        <rFont val="Calibri"/>
        <family val="2"/>
        <scheme val="minor"/>
      </rPr>
      <t>(Onroad Current Vehicles only)</t>
    </r>
  </si>
  <si>
    <r>
      <t xml:space="preserve">Current Vehicle GVWR 
</t>
    </r>
    <r>
      <rPr>
        <i/>
        <sz val="11"/>
        <color rgb="FF000000"/>
        <rFont val="Calibri"/>
        <family val="2"/>
        <scheme val="minor"/>
      </rPr>
      <t>(Onroad Current Vehicle Only)</t>
    </r>
  </si>
  <si>
    <t xml:space="preserve">Current Vehicle or Equipment Manufacturer </t>
  </si>
  <si>
    <t>Current Vehicle or Equipment Model</t>
  </si>
  <si>
    <t>Current Vehicle or Equipment Model Year</t>
  </si>
  <si>
    <r>
      <t xml:space="preserve">Current Fuel Type
</t>
    </r>
    <r>
      <rPr>
        <i/>
        <sz val="11"/>
        <rFont val="Calibri"/>
        <family val="2"/>
        <scheme val="minor"/>
      </rPr>
      <t>(Select from Dropdown)</t>
    </r>
  </si>
  <si>
    <r>
      <t>Estimated Remaining Life of Current Vehicle or Equipment (years)</t>
    </r>
    <r>
      <rPr>
        <i/>
        <sz val="11.5"/>
        <color rgb="FF000000"/>
        <rFont val="Calibri"/>
        <family val="2"/>
        <scheme val="minor"/>
      </rPr>
      <t>:</t>
    </r>
  </si>
  <si>
    <t>Current Engine Make</t>
  </si>
  <si>
    <t>Current Engine Model</t>
  </si>
  <si>
    <t>Current Engine Model Year</t>
  </si>
  <si>
    <r>
      <rPr>
        <b/>
        <sz val="11"/>
        <color rgb="FF000000"/>
        <rFont val="Calibri"/>
        <family val="2"/>
        <scheme val="minor"/>
      </rPr>
      <t xml:space="preserve">Current Engine Tier </t>
    </r>
    <r>
      <rPr>
        <i/>
        <sz val="11.5"/>
        <color rgb="FF000000"/>
        <rFont val="Calibri"/>
        <family val="2"/>
        <scheme val="minor"/>
      </rPr>
      <t>(nonroad, locomotive, and marine only)</t>
    </r>
  </si>
  <si>
    <r>
      <t xml:space="preserve">If Current Engine Tier is Tier 4, Provide Tier 4 Standards </t>
    </r>
    <r>
      <rPr>
        <i/>
        <sz val="11"/>
        <color rgb="FF000000"/>
        <rFont val="Calibri"/>
        <family val="2"/>
        <scheme val="minor"/>
      </rPr>
      <t>(Tier 4 only)</t>
    </r>
  </si>
  <si>
    <r>
      <t>Current Engine After-Treatment Technology</t>
    </r>
    <r>
      <rPr>
        <i/>
        <sz val="11"/>
        <color rgb="FF000000"/>
        <rFont val="Calibri"/>
        <family val="2"/>
        <scheme val="minor"/>
      </rPr>
      <t xml:space="preserve"> 
(</t>
    </r>
    <r>
      <rPr>
        <i/>
        <sz val="11.5"/>
        <color rgb="FF000000"/>
        <rFont val="Calibri"/>
        <family val="2"/>
        <scheme val="minor"/>
      </rPr>
      <t>Tier 4 nonroad only)</t>
    </r>
  </si>
  <si>
    <t>Current Engine Horsepower</t>
  </si>
  <si>
    <r>
      <rPr>
        <b/>
        <sz val="11"/>
        <color rgb="FF000000"/>
        <rFont val="Calibri"/>
        <family val="2"/>
        <scheme val="minor"/>
      </rPr>
      <t xml:space="preserve">Current Engine Cylinder Displacement 
</t>
    </r>
    <r>
      <rPr>
        <i/>
        <sz val="11.5"/>
        <color rgb="FF000000"/>
        <rFont val="Calibri"/>
        <family val="2"/>
        <scheme val="minor"/>
      </rPr>
      <t>(liters/cylinder; marine only</t>
    </r>
    <r>
      <rPr>
        <sz val="11.5"/>
        <color rgb="FF000000"/>
        <rFont val="Calibri"/>
        <family val="2"/>
        <scheme val="minor"/>
      </rPr>
      <t>)</t>
    </r>
  </si>
  <si>
    <r>
      <t>Total # of Propulsion Engines</t>
    </r>
    <r>
      <rPr>
        <i/>
        <sz val="11.5"/>
        <rFont val="Calibri"/>
        <family val="2"/>
        <scheme val="minor"/>
      </rPr>
      <t xml:space="preserve"> (per vessel; marine only)</t>
    </r>
  </si>
  <si>
    <r>
      <t>Total # of Auxiliary Engines</t>
    </r>
    <r>
      <rPr>
        <i/>
        <sz val="11.5"/>
        <rFont val="Calibri"/>
        <family val="2"/>
        <scheme val="minor"/>
      </rPr>
      <t xml:space="preserve"> (per vessel; marine only)</t>
    </r>
  </si>
  <si>
    <t>Example Old Vehicle</t>
  </si>
  <si>
    <t>Taurus</t>
  </si>
  <si>
    <t>ULSD (diesel)</t>
  </si>
  <si>
    <t>ABC</t>
  </si>
  <si>
    <t>ABC1000</t>
  </si>
  <si>
    <t>Tier 2</t>
  </si>
  <si>
    <t>N/A</t>
  </si>
  <si>
    <t>No DPF, Yes SCR</t>
  </si>
  <si>
    <t>5.0 &lt;= size &lt;15.0</t>
  </si>
  <si>
    <t>Current Vehicle or Equipment 1</t>
  </si>
  <si>
    <t>Current Vehicle or Equipment 2</t>
  </si>
  <si>
    <t>Current Vehicle or Equipment 3</t>
  </si>
  <si>
    <t>Current Vehicle or Equipment 4</t>
  </si>
  <si>
    <t>Current Vehicle or Equipment 5</t>
  </si>
  <si>
    <t>Current Vehicle or Equipment 6</t>
  </si>
  <si>
    <t>Current Vehicle or Equipment 7</t>
  </si>
  <si>
    <t>Current Vehicle or Equipment 8</t>
  </si>
  <si>
    <t>Current Vehicle or Equipment 9</t>
  </si>
  <si>
    <t>Current Vehicle or Equipment 10</t>
  </si>
  <si>
    <t>Current Vehicle or Equipment 11</t>
  </si>
  <si>
    <t>Current Vehicle or Equipment 12</t>
  </si>
  <si>
    <t>Current Vehicle or Equipment 13</t>
  </si>
  <si>
    <t>Current Vehicle or Equipment 14</t>
  </si>
  <si>
    <t>Current Vehicle or Equipment 15</t>
  </si>
  <si>
    <t>Current Vehicle or Equipment 16</t>
  </si>
  <si>
    <t>Current Vehicle or Equipment 17</t>
  </si>
  <si>
    <t>Current Vehicle or Equipment 18</t>
  </si>
  <si>
    <t>Current Vehicle or Equipment 19</t>
  </si>
  <si>
    <t>Current Vehicle or Equipment 20</t>
  </si>
  <si>
    <t>Current Vehicle or Equipment 21</t>
  </si>
  <si>
    <t>Current Vehicle or Equipment 22</t>
  </si>
  <si>
    <t>Current Vehicle or Equipment 23</t>
  </si>
  <si>
    <t>Current Vehicle or Equipment 24</t>
  </si>
  <si>
    <t>Current Vehicle or Equipment 25</t>
  </si>
  <si>
    <t>Current Vehicle or Equipment 26</t>
  </si>
  <si>
    <t>Current Vehicle or Equipment 27</t>
  </si>
  <si>
    <t>Current Vehicle or Equipment 28</t>
  </si>
  <si>
    <t>Current Vehicle or Equipment 29</t>
  </si>
  <si>
    <t>Current Vehicle or Equipment 30</t>
  </si>
  <si>
    <t>Current Vehicle or Equipment 31</t>
  </si>
  <si>
    <t>Current Vehicle or Equipment 32</t>
  </si>
  <si>
    <t>Current Vehicle or Equipment 33</t>
  </si>
  <si>
    <t>Current Vehicle or Equipment 34</t>
  </si>
  <si>
    <t>Current Vehicle or Equipment 35</t>
  </si>
  <si>
    <t>Current Vehicle or Equipment 36</t>
  </si>
  <si>
    <t>Current Vehicle or Equipment 37</t>
  </si>
  <si>
    <t>Current Vehicle or Equipment 38</t>
  </si>
  <si>
    <t>Current Vehicle or Equipment 39</t>
  </si>
  <si>
    <t>Current Vehicle or Equipment 40</t>
  </si>
  <si>
    <t>Current Vehicle or Equipment 41</t>
  </si>
  <si>
    <t>Current Vehicle or Equipment 42</t>
  </si>
  <si>
    <t>Current Vehicle or Equipment 43</t>
  </si>
  <si>
    <t>Current Vehicle or Equipment 44</t>
  </si>
  <si>
    <t>Current Vehicle or Equipment 45</t>
  </si>
  <si>
    <t>Current Vehicle or Equipment 46</t>
  </si>
  <si>
    <t>Current Vehicle or Equipment 47</t>
  </si>
  <si>
    <t>Current Vehicle or Equipment 48</t>
  </si>
  <si>
    <t>Current Vehicle or Equipment 49</t>
  </si>
  <si>
    <t>Current Vehicle or Equipment 50</t>
  </si>
  <si>
    <t>Current Vehicle or Equipment 51</t>
  </si>
  <si>
    <t>Current Vehicle or Equipment 52</t>
  </si>
  <si>
    <t>Current Vehicle or Equipment 53</t>
  </si>
  <si>
    <t>Current Vehicle or Equipment 54</t>
  </si>
  <si>
    <t>Current Vehicle or Equipment 55</t>
  </si>
  <si>
    <t>Current Vehicle or Equipment 56</t>
  </si>
  <si>
    <t>Current Vehicle or Equipment 57</t>
  </si>
  <si>
    <t>Current Vehicle or Equipment 58</t>
  </si>
  <si>
    <t>Current Vehicle or Equipment 59</t>
  </si>
  <si>
    <t>Current Vehicle or Equipment 60</t>
  </si>
  <si>
    <t>Current Vehicle or Equipment 61</t>
  </si>
  <si>
    <t>Current Vehicle or Equipment 62</t>
  </si>
  <si>
    <t>Current Vehicle or Equipment 63</t>
  </si>
  <si>
    <t>Current Vehicle or Equipment 64</t>
  </si>
  <si>
    <t>Current Vehicle or Equipment 65</t>
  </si>
  <si>
    <t>Current Vehicle or Equipment 66</t>
  </si>
  <si>
    <t>Current Vehicle or Equipment 67</t>
  </si>
  <si>
    <t>Current Vehicle or Equipment 68</t>
  </si>
  <si>
    <t>Current Vehicle or Equipment 69</t>
  </si>
  <si>
    <t>Current Vehicle or Equipment 70</t>
  </si>
  <si>
    <t>Current Vehicle or Equipment 71</t>
  </si>
  <si>
    <t>Current Vehicle or Equipment 72</t>
  </si>
  <si>
    <t>Current Vehicle or Equipment 73</t>
  </si>
  <si>
    <t>Current Vehicle or Equipment 74</t>
  </si>
  <si>
    <t>Current Vehicle or Equipment 75</t>
  </si>
  <si>
    <t>Current Vehicle or Equipment 76</t>
  </si>
  <si>
    <t>Current Vehicle or Equipment 77</t>
  </si>
  <si>
    <t>Current Vehicle or Equipment 78</t>
  </si>
  <si>
    <t>Current Vehicle or Equipment 79</t>
  </si>
  <si>
    <t>Current Vehicle or Equipment 80</t>
  </si>
  <si>
    <t>Current Vehicle or Equipment 81</t>
  </si>
  <si>
    <t>Current Vehicle or Equipment 82</t>
  </si>
  <si>
    <t>Current Vehicle or Equipment 83</t>
  </si>
  <si>
    <t>Current Vehicle or Equipment 84</t>
  </si>
  <si>
    <t>Current Vehicle or Equipment 85</t>
  </si>
  <si>
    <t>Current Vehicle or Equipment 86</t>
  </si>
  <si>
    <t>Current Vehicle or Equipment 87</t>
  </si>
  <si>
    <t>Current Vehicle or Equipment 88</t>
  </si>
  <si>
    <t>Current Vehicle or Equipment 89</t>
  </si>
  <si>
    <t>Current Vehicle or Equipment 90</t>
  </si>
  <si>
    <t>Current Vehicle or Equipment 91</t>
  </si>
  <si>
    <t>Current Vehicle or Equipment 92</t>
  </si>
  <si>
    <t>Current Vehicle or Equipment 93</t>
  </si>
  <si>
    <t>Current Vehicle or Equipment 94</t>
  </si>
  <si>
    <t>Current Vehicle or Equipment 95</t>
  </si>
  <si>
    <t>Current Vehicle or Equipment 96</t>
  </si>
  <si>
    <t>Current Vehicle or Equipment 97</t>
  </si>
  <si>
    <t>Current Vehicle or Equipment 98</t>
  </si>
  <si>
    <t>Current Vehicle or Equipment 99</t>
  </si>
  <si>
    <t>Current Vehicle or Equipment 100</t>
  </si>
  <si>
    <t>Infrastructure Description</t>
  </si>
  <si>
    <t xml:space="preserve">Below are 5 tables (7-11), and one text response. Please complete all applicable tables. The electric vehicle supply equipment (EVSE) &amp; other electric charging information (Table 7) should detail all EVSE and other charging equipment and supporting infrastructure purchased under the project. Table 8 focuses on shore power systems, Table 9 covers hydrogen fueling stations, Table 10 captures solar and wind power generation systems, Table 11 covers battery energy storage systems (BESS), and the bottom text response focuses on any other eligible infrastructure activity funded by this grant. 
Please only fill out shaded cells highlighted blue with a diagonal pattern (///);  additional rows for each table are hidden and may be unhidden and completed be added as needed to capture all infrastructure components of this project. Please refer to the Data Dictionary (Tab 6) for additional guidance on each field. 
Key Reminders: 
►All Level 2 EVSEs and DC Fast Chargers must be ENERGY STAR certified. 
►All zero emission supporting infrastructure must comply with Build America, Buy America (BABA) requirements. </t>
  </si>
  <si>
    <t xml:space="preserve">Build America, Buy America (BABA) requirements										</t>
  </si>
  <si>
    <t xml:space="preserve">On August 16, 2022, the Inflation Reduction Act ("IRA"), Pub. L. No. 117-169, which includes the Build America, Buy America Act (BABA), Public Law 117-58, §§ 70901-52, was signed into law. BABA requires that on or after May 14, 2022, all of the iron, steel, manufactured products, and construction materials used in infrastructure project are produced in the United States. If award recipient will be installing, upgrading, or replacing “infrastructure,” then BABA requirements apply to the infrastructure project, regardless of whether or not the infrastructure project was the primary basis for the award. Additionally, BABA requirements apply even if the award recipient will be using another source of funding, whether in part or wholly, for the infrastructure project. For more information, please visit https://www.epa.gov/cwsrf/build-america-buy-america-baba. </t>
  </si>
  <si>
    <t>Table 7. Electric Vehicle Supply Equipment (EVSE) &amp; Other Electric Charging Equipment (not including vessel shore power)</t>
  </si>
  <si>
    <t>Table 7a. EVSE &amp; Charger Overview</t>
  </si>
  <si>
    <t>Table 7b. Location of Charging Infrastructure</t>
  </si>
  <si>
    <t>Table 7c. EVSE BABA Details</t>
  </si>
  <si>
    <t>Table 7d. EVSE Cost Summary</t>
  </si>
  <si>
    <t> </t>
  </si>
  <si>
    <t>Type of Charger</t>
  </si>
  <si>
    <t>If Level 2 or DC Fast Charging, is it ENERGY STAR certified?</t>
  </si>
  <si>
    <t>EVSE or Other EV Charger Manufacturer</t>
  </si>
  <si>
    <t>EVSE or Other EV Charger Model</t>
  </si>
  <si>
    <t>EVSE or Other EV Charger Maximum Output Power (kW)</t>
  </si>
  <si>
    <t>Number of EVSE or Other EV Charger Units</t>
  </si>
  <si>
    <r>
      <t xml:space="preserve">Port or Port Facility Where Infrastructure is Installed
</t>
    </r>
    <r>
      <rPr>
        <i/>
        <sz val="11"/>
        <color rgb="FF000000"/>
        <rFont val="Calibri"/>
        <family val="2"/>
        <scheme val="minor"/>
      </rPr>
      <t>(select options from dropdown, based on Table 3a of this template)</t>
    </r>
  </si>
  <si>
    <r>
      <t xml:space="preserve">If Infrastructure is not at a port or port facility listed in Table 3a, provide the Name of the Additional Project Location as listed in Table 3b </t>
    </r>
    <r>
      <rPr>
        <i/>
        <sz val="10"/>
        <color rgb="FF000000"/>
        <rFont val="Calibri"/>
        <family val="2"/>
      </rPr>
      <t>(select from dropdown, based on Table 3b of this template)</t>
    </r>
  </si>
  <si>
    <t xml:space="preserve"> City</t>
  </si>
  <si>
    <t xml:space="preserve"> Zip Code</t>
  </si>
  <si>
    <t>Does the EVSE or Other EV Charger serve multiple port areas within this application?</t>
  </si>
  <si>
    <r>
      <t xml:space="preserve">Primary Port or Port Facility Served by EVSE and/or EV Charger </t>
    </r>
    <r>
      <rPr>
        <i/>
        <sz val="11.5"/>
        <rFont val="Calibri"/>
        <family val="2"/>
        <scheme val="minor"/>
      </rPr>
      <t>(select options from dropdown, based on Table 3a of this template)</t>
    </r>
  </si>
  <si>
    <r>
      <t xml:space="preserve">Secondary Port or Port Facilities served by EVSE and/or EV Charger </t>
    </r>
    <r>
      <rPr>
        <i/>
        <sz val="11.5"/>
        <color rgb="FF000000"/>
        <rFont val="Calibri"/>
        <family val="2"/>
        <scheme val="minor"/>
      </rPr>
      <t>(use semicolon to separate between multiple port locations)</t>
    </r>
  </si>
  <si>
    <t>Is the EVSE or Other EV Charger and associated Equipment, Housing, and all Accessories BABA Compliant?</t>
  </si>
  <si>
    <t>If No, Partly Compliant, or Unsure, explain</t>
  </si>
  <si>
    <r>
      <rPr>
        <b/>
        <sz val="11.5"/>
        <color rgb="FF000000"/>
        <rFont val="Calibri"/>
        <family val="2"/>
      </rPr>
      <t>Is the plan to use a waiver to fulfill BABA compliance for this infrastructure?</t>
    </r>
    <r>
      <rPr>
        <i/>
        <sz val="11.5"/>
        <color rgb="FF000000"/>
        <rFont val="Calibri"/>
        <family val="2"/>
      </rPr>
      <t xml:space="preserve"> 
(For more information on approved waivers, see Build America, Buy America (BABA) Approved Waivers  US EPA)</t>
    </r>
  </si>
  <si>
    <t>Does the Infrastructure Equipment Cost Include Installation?</t>
  </si>
  <si>
    <t>Total Estimated Acquisition Cost for each EVSE or Other EV Charger Equipment:</t>
  </si>
  <si>
    <t>Total EPA Funds Requested for Acquisition of each EVSE or Other EV Charger Unit</t>
  </si>
  <si>
    <t>Total Estimated Acquisition Cost for EVSE or Other EV Chargers</t>
  </si>
  <si>
    <t>Total EPA Funds Requested for Acquisition of EVSE or Other EV Chargers</t>
  </si>
  <si>
    <t>Total Estimated Cost for Installation of EVSE or Other EV Chargers</t>
  </si>
  <si>
    <t>Total EPA Funds Requested for Installation Cost of EVSE or Other EV Chargers</t>
  </si>
  <si>
    <t>Total Estimated Cost for All other Eligible EVSE or Other EV Charger Related Expenses (e.g., Shipping)</t>
  </si>
  <si>
    <t>Total EPA Funds Requested for All other Eligible EVSE or Other EV Charger Related Expenses (e.g., Shipping)</t>
  </si>
  <si>
    <t>Description of Other Eligible EVSE or Other EV Charger Administrative Expenses</t>
  </si>
  <si>
    <t>Total Estimated Cost on EVSE or Other EV Charger Equipment, Installation, and Other Eligible EVSE or Other EV Charger Related Expenses</t>
  </si>
  <si>
    <t>Total EPA Funds Requested for EVSE or Other EV Charger Equipment, Installation, and Other Eligible EVSE or Other EV Charger Related Expenses</t>
  </si>
  <si>
    <t xml:space="preserve">Example EV Infrastructure </t>
  </si>
  <si>
    <t>Level 2</t>
  </si>
  <si>
    <t>Model Name</t>
  </si>
  <si>
    <t>Port Facility A</t>
  </si>
  <si>
    <t>Additional Site B</t>
  </si>
  <si>
    <t>VA</t>
  </si>
  <si>
    <t>Arlington County</t>
  </si>
  <si>
    <t>Alexandria</t>
  </si>
  <si>
    <t>Port of Galveston; UP Englewood Yard</t>
  </si>
  <si>
    <t>Yes -  Equipment, Housing, Wiring, Cables, and All Accessories are BABA Compliant</t>
  </si>
  <si>
    <t>No - Infrastructure meets all BABA requirements</t>
  </si>
  <si>
    <t>No</t>
  </si>
  <si>
    <t>shipping ($1000)</t>
  </si>
  <si>
    <t xml:space="preserve">EVSE Group 1 </t>
  </si>
  <si>
    <t>EVSE Group 2</t>
  </si>
  <si>
    <t>EVSE Group 3</t>
  </si>
  <si>
    <t>EVSE Group 4</t>
  </si>
  <si>
    <t>EVSE Group 5</t>
  </si>
  <si>
    <t>EVSE Group 6</t>
  </si>
  <si>
    <t>EVSE Group 7</t>
  </si>
  <si>
    <t>EVSE Group 8</t>
  </si>
  <si>
    <t>EVSE Group 9</t>
  </si>
  <si>
    <t>EVSE Group 10</t>
  </si>
  <si>
    <t>EVSE Group 11</t>
  </si>
  <si>
    <t>EVSE Group 12</t>
  </si>
  <si>
    <t>EVSE Group 13</t>
  </si>
  <si>
    <t>EVSE Group 14</t>
  </si>
  <si>
    <t>EVSE Group 15</t>
  </si>
  <si>
    <t>EVSE Group 16</t>
  </si>
  <si>
    <t>EVSE Group 17</t>
  </si>
  <si>
    <t>EVSE Group 18</t>
  </si>
  <si>
    <t>EVSE Group 19</t>
  </si>
  <si>
    <t>EVSE Group 20</t>
  </si>
  <si>
    <t>EVSE Group 21</t>
  </si>
  <si>
    <t>EVSE Group 22</t>
  </si>
  <si>
    <t>EVSE Group 23</t>
  </si>
  <si>
    <t>EVSE Group 24</t>
  </si>
  <si>
    <t>EVSE Group 25</t>
  </si>
  <si>
    <t>EVSE Group 26</t>
  </si>
  <si>
    <t>EVSE Group 27</t>
  </si>
  <si>
    <t>EVSE Group 28</t>
  </si>
  <si>
    <t>EVSE Group 29</t>
  </si>
  <si>
    <t>EVSE Group 30</t>
  </si>
  <si>
    <t>EVSE Group 31</t>
  </si>
  <si>
    <t>EVSE Group 32</t>
  </si>
  <si>
    <t>EVSE Group 33</t>
  </si>
  <si>
    <t>EVSE Group 34</t>
  </si>
  <si>
    <t>EVSE Group 35</t>
  </si>
  <si>
    <t>EVSE Group 36</t>
  </si>
  <si>
    <t>EVSE Group 37</t>
  </si>
  <si>
    <t>EVSE Group 38</t>
  </si>
  <si>
    <t>EVSE Group 39</t>
  </si>
  <si>
    <t>EVSE Group 40</t>
  </si>
  <si>
    <t>EVSE Group 41</t>
  </si>
  <si>
    <t>EVSE Group 42</t>
  </si>
  <si>
    <t>EVSE Group 43</t>
  </si>
  <si>
    <t>EVSE Group 44</t>
  </si>
  <si>
    <t>EVSE Group 45</t>
  </si>
  <si>
    <t>EVSE Group 46</t>
  </si>
  <si>
    <t>EVSE Group 47</t>
  </si>
  <si>
    <t>EVSE Group 48</t>
  </si>
  <si>
    <t>EVSE Group 49</t>
  </si>
  <si>
    <t>EVSE Group 50</t>
  </si>
  <si>
    <t>Table 8. Shore Power Equipment Information</t>
  </si>
  <si>
    <t>Table 8a. Shore Power Equipment Information &amp; Demand Overview</t>
  </si>
  <si>
    <t>Table 8b. Location of Shore Power Infrastructure</t>
  </si>
  <si>
    <t>Table 8c. Shore Power BABA Details</t>
  </si>
  <si>
    <t>Table 8d. Shore Power Cost Summary</t>
  </si>
  <si>
    <t>Type of Shore Power Connection</t>
  </si>
  <si>
    <r>
      <t>Total Voltage Service Provided</t>
    </r>
    <r>
      <rPr>
        <i/>
        <sz val="11.5"/>
        <rFont val="Calibri"/>
        <family val="2"/>
        <scheme val="minor"/>
      </rPr>
      <t xml:space="preserve">
(select from dropdown)</t>
    </r>
  </si>
  <si>
    <t>Total Voltage Service Provided, if not listed</t>
  </si>
  <si>
    <t>Manufacturer</t>
  </si>
  <si>
    <t>Model</t>
  </si>
  <si>
    <t>Estimated Number of Annual Vessel Calls to Berth where Shore Power is to be Installed</t>
  </si>
  <si>
    <t xml:space="preserve">Estimated Average Hotel Hours per Vessel Call per Berth where Shore Power is to be Installed  </t>
  </si>
  <si>
    <t>Estimated Number of Vessel Berths that can be served by Shore Power Pedestal</t>
  </si>
  <si>
    <r>
      <t xml:space="preserve">Maximum Output Power </t>
    </r>
    <r>
      <rPr>
        <i/>
        <sz val="11.5"/>
        <rFont val="Calibri"/>
        <family val="2"/>
        <scheme val="minor"/>
      </rPr>
      <t>(kW)</t>
    </r>
  </si>
  <si>
    <t>Estimated Annual Total Energy Dispersed in MW-h</t>
  </si>
  <si>
    <t>Number of Shore Power Pedestals</t>
  </si>
  <si>
    <t>Are the Shore Power Equipment, Housing, and all Accessories BABA Compliant?</t>
  </si>
  <si>
    <t>Total Estimated Acquisition Cost for each Shore Power Pedestal:</t>
  </si>
  <si>
    <t>Total EPA Funds Requested for Acquisition of each Shore Power Pedestal</t>
  </si>
  <si>
    <t>Total Estimated Cost for Installation of Shore Power Pedestals</t>
  </si>
  <si>
    <t>Total EPA Funds Requested for Installation Cost for Shore Power Pedestals</t>
  </si>
  <si>
    <t xml:space="preserve">Total Estimated Cost for All other Eligible Shore Power Acquisition &amp; Installation Related Expenses </t>
  </si>
  <si>
    <t xml:space="preserve">Total EPA Funds Requested for All other Eligible Shore Power Acquisition &amp; Installation Related Expenses </t>
  </si>
  <si>
    <t>Description of Other Eligible Shore Power Related Expenses</t>
  </si>
  <si>
    <t>Total Estimated Cost for Shore Power Equipment Acquisition
(total # of pedestals x Funds Expended/pedestal)</t>
  </si>
  <si>
    <t>Total EPA Funds Requested for Shore Power Equipment Acquisition
(total # of pedestals x EPA Funds Expended/pedestal)</t>
  </si>
  <si>
    <t>Total Estimated Cost for Shore Power Equipment Acquisition,  Installation, and Other Costs</t>
  </si>
  <si>
    <t>Total EPA Funds Requested for Shore Power Equipment Acquisition &amp; Installation, and Other Costs</t>
  </si>
  <si>
    <t>Example Shore Power Infrastructure</t>
  </si>
  <si>
    <t>High voltage shore power connection (HVSC)</t>
  </si>
  <si>
    <t>6.6 kV</t>
  </si>
  <si>
    <t>10 kV</t>
  </si>
  <si>
    <t>1 MW-h</t>
  </si>
  <si>
    <t>shipping ($500)</t>
  </si>
  <si>
    <t>Shore Power Group 1</t>
  </si>
  <si>
    <t>Shore Power Group 2</t>
  </si>
  <si>
    <t>Shore Power Group 3</t>
  </si>
  <si>
    <t>Shore Power Group 4</t>
  </si>
  <si>
    <t>Shore Power Group 5</t>
  </si>
  <si>
    <t>Shore Power Group 6</t>
  </si>
  <si>
    <t>Shore Power Group 7</t>
  </si>
  <si>
    <t>Shore Power Group 8</t>
  </si>
  <si>
    <t>Shore Power Group 9</t>
  </si>
  <si>
    <t>Shore Power Group 10</t>
  </si>
  <si>
    <t>Shore Power Group 11</t>
  </si>
  <si>
    <t>Shore Power Group 12</t>
  </si>
  <si>
    <t>Shore Power Group 13</t>
  </si>
  <si>
    <t>Shore Power Group 14</t>
  </si>
  <si>
    <t>Shore Power Group 15</t>
  </si>
  <si>
    <t>Shore Power Group 16</t>
  </si>
  <si>
    <t>Shore Power Group 17</t>
  </si>
  <si>
    <t>Shore Power Group 18</t>
  </si>
  <si>
    <t>Shore Power Group 19</t>
  </si>
  <si>
    <t>Shore Power Group 20</t>
  </si>
  <si>
    <t>Shore Power Group 21</t>
  </si>
  <si>
    <t>Shore Power Group 22</t>
  </si>
  <si>
    <t>Shore Power Group 23</t>
  </si>
  <si>
    <t>Shore Power Group 24</t>
  </si>
  <si>
    <t>Shore Power Group 25</t>
  </si>
  <si>
    <t>Shore Power Group 26</t>
  </si>
  <si>
    <t>Shore Power Group 27</t>
  </si>
  <si>
    <t>Shore Power Group 28</t>
  </si>
  <si>
    <t>Shore Power Group 29</t>
  </si>
  <si>
    <t>Shore Power Group 30</t>
  </si>
  <si>
    <t>Shore Power Group 31</t>
  </si>
  <si>
    <t>Shore Power Group 32</t>
  </si>
  <si>
    <t>Shore Power Group 33</t>
  </si>
  <si>
    <t>Shore Power Group 34</t>
  </si>
  <si>
    <t>Shore Power Group 35</t>
  </si>
  <si>
    <t>Shore Power Group 36</t>
  </si>
  <si>
    <t>Shore Power Group 37</t>
  </si>
  <si>
    <t>Shore Power Group 38</t>
  </si>
  <si>
    <t>Shore Power Group 39</t>
  </si>
  <si>
    <t>Shore Power Group 40</t>
  </si>
  <si>
    <t>Shore Power Group 41</t>
  </si>
  <si>
    <t>Shore Power Group 42</t>
  </si>
  <si>
    <t>Shore Power Group 43</t>
  </si>
  <si>
    <t>Shore Power Group 44</t>
  </si>
  <si>
    <t>Shore Power Group 45</t>
  </si>
  <si>
    <t>Shore Power Group 46</t>
  </si>
  <si>
    <t>Shore Power Group 47</t>
  </si>
  <si>
    <t>Shore Power Group 48</t>
  </si>
  <si>
    <t>Shore Power Group 49</t>
  </si>
  <si>
    <t>Shore Power Group 50</t>
  </si>
  <si>
    <t>Table 9. Hydrogen Fueling Station Information</t>
  </si>
  <si>
    <t>Table 9a. Hydrogen Fueling Station Information Overview</t>
  </si>
  <si>
    <t>Table 9b. Location of Hydrogen Fueling Station</t>
  </si>
  <si>
    <t>Table 9c. H2 Fueling Infrastructure BABA Details</t>
  </si>
  <si>
    <t>Table 9d. H2 Fueling Infrastructure Cost Summary</t>
  </si>
  <si>
    <r>
      <t xml:space="preserve">Type of Station
</t>
    </r>
    <r>
      <rPr>
        <i/>
        <sz val="11.5"/>
        <rFont val="Calibri"/>
        <family val="2"/>
        <scheme val="minor"/>
      </rPr>
      <t>(Select from dropdown)</t>
    </r>
  </si>
  <si>
    <r>
      <t>Type of Hydrogen Storage</t>
    </r>
    <r>
      <rPr>
        <b/>
        <i/>
        <sz val="11.5"/>
        <rFont val="Calibri"/>
        <family val="2"/>
        <scheme val="minor"/>
      </rPr>
      <t xml:space="preserve"> </t>
    </r>
    <r>
      <rPr>
        <i/>
        <sz val="11.5"/>
        <rFont val="Calibri"/>
        <family val="2"/>
        <scheme val="minor"/>
      </rPr>
      <t>(select from dropdown)</t>
    </r>
  </si>
  <si>
    <r>
      <t>Total Hydrogen Storage Tank Capacity</t>
    </r>
    <r>
      <rPr>
        <sz val="11.5"/>
        <rFont val="Calibri"/>
        <family val="2"/>
        <scheme val="minor"/>
      </rPr>
      <t xml:space="preserve"> (kg)</t>
    </r>
  </si>
  <si>
    <t>H2 Dispenser Pedestal Manufacturer</t>
  </si>
  <si>
    <t>H2 Dispenser Pedestal Model</t>
  </si>
  <si>
    <t>H2 Storage Tank Manufacturer</t>
  </si>
  <si>
    <t>H2 Storage Tank Model</t>
  </si>
  <si>
    <t>H2 Compressor Manufacturer</t>
  </si>
  <si>
    <t>H2 Compressor Model</t>
  </si>
  <si>
    <t>H2 Cooling System Manufacturer</t>
  </si>
  <si>
    <t>H2 Cooling System Model</t>
  </si>
  <si>
    <t>Estimated Annual Total H2 to be Dispensed in kg</t>
  </si>
  <si>
    <r>
      <t xml:space="preserve">Hydrogen Generation Pathway
</t>
    </r>
    <r>
      <rPr>
        <i/>
        <sz val="11.5"/>
        <rFont val="Calibri"/>
        <family val="2"/>
        <scheme val="minor"/>
      </rPr>
      <t>(Select from dropdown menu)</t>
    </r>
  </si>
  <si>
    <t>Does the fueling station serve multiple port facilities within this application?</t>
  </si>
  <si>
    <t>Primary Port or Port Facility Served by H2 Fueling station</t>
  </si>
  <si>
    <r>
      <t xml:space="preserve">Secondary Port or Port Facilities served by H2 fueling station
</t>
    </r>
    <r>
      <rPr>
        <i/>
        <sz val="11.5"/>
        <rFont val="Calibri"/>
        <family val="2"/>
        <scheme val="minor"/>
      </rPr>
      <t>(use a semicolon between facilities)</t>
    </r>
  </si>
  <si>
    <t>Are the Hydrogen Fueling and related Equipment, Housing, and all Accessories BABA Compliant?</t>
  </si>
  <si>
    <t>Total Estimated Cost for Acquisition of H2 Fueling Pedestal(s):</t>
  </si>
  <si>
    <t>Total EPA Funds Requested for Acquisition of H2 Fueling Pedestal(s):</t>
  </si>
  <si>
    <t>Total Estimated Cost for All Additional H2 Supporting Infrastructure (e.g., tanks, pipes, compressors, cooling systems):</t>
  </si>
  <si>
    <t>Total EPA Funds Requested for all Additional H2 Supporting Infrastructure (e.g., tanks, pipes, compressors, cooling systems):</t>
  </si>
  <si>
    <t xml:space="preserve">Total Estimated Cost for Installation of H2 Fueling Infrastructure </t>
  </si>
  <si>
    <t xml:space="preserve">Total EPA Funds Requested for Installation of H2 Fueling Infrastructure </t>
  </si>
  <si>
    <t xml:space="preserve">Total Estimated Cost for All other Eligible H2 Fueling Infrastructure Acquisition &amp; Installation Related Expenses </t>
  </si>
  <si>
    <t xml:space="preserve">Total EPA Funds Requested for All other Eligible H2 Fueling Infrastructure Acquisition &amp; Installation Related Expenses </t>
  </si>
  <si>
    <t>Description of Other Eligible H2 Fueling Related Expenses</t>
  </si>
  <si>
    <r>
      <t xml:space="preserve">Total Estimated Cost for H2 Infrastructure Acquisition, Installation, and Other Eligible Expenses
</t>
    </r>
    <r>
      <rPr>
        <i/>
        <sz val="11.5"/>
        <rFont val="Calibri"/>
        <family val="2"/>
        <scheme val="minor"/>
      </rPr>
      <t>(Total cost of acquisition + supporting infrastructure + installation + other eligible expenses)</t>
    </r>
  </si>
  <si>
    <r>
      <t xml:space="preserve">Total EPA Funds Requested for H2 Infrastructure Acquisition, Installation, and Other Eligible Expenses
</t>
    </r>
    <r>
      <rPr>
        <i/>
        <sz val="11.5"/>
        <color rgb="FF000000"/>
        <rFont val="Calibri"/>
        <family val="2"/>
        <scheme val="minor"/>
      </rPr>
      <t>(Funds requested for acquisition + supporting infrastructure installation + other eligible expenses)</t>
    </r>
  </si>
  <si>
    <t>Example Hydrogen Fueling Station</t>
  </si>
  <si>
    <t>Gas</t>
  </si>
  <si>
    <t>Above Ground</t>
  </si>
  <si>
    <t>H2 Hoses &amp; Co.</t>
  </si>
  <si>
    <t>Magic Hose 1</t>
  </si>
  <si>
    <t>H2 Super Tank</t>
  </si>
  <si>
    <t>ST001</t>
  </si>
  <si>
    <t>Cool Engineering Co.</t>
  </si>
  <si>
    <t>H2+HD</t>
  </si>
  <si>
    <t>Cool and Beyond</t>
  </si>
  <si>
    <t>Cool H2+ Mark I</t>
  </si>
  <si>
    <t>Electrolysis - Electric Grid Mix</t>
  </si>
  <si>
    <t>Shipping</t>
  </si>
  <si>
    <t>Hydrogen fueling station 1</t>
  </si>
  <si>
    <t>Hydrogen fueling station 2</t>
  </si>
  <si>
    <t>Hydrogen fueling station 3</t>
  </si>
  <si>
    <t>Hydrogen fueling station 4</t>
  </si>
  <si>
    <t>Hydrogen fueling station 5</t>
  </si>
  <si>
    <t>Hydrogen fueling station 6</t>
  </si>
  <si>
    <t>Hydrogen fueling station 7</t>
  </si>
  <si>
    <t>Hydrogen fueling station 8</t>
  </si>
  <si>
    <t>Hydrogen fueling station 9</t>
  </si>
  <si>
    <t>Hydrogen fueling station 10</t>
  </si>
  <si>
    <t>Hydrogen fueling station 11</t>
  </si>
  <si>
    <t>Hydrogen fueling station 12</t>
  </si>
  <si>
    <t>Hydrogen fueling station 13</t>
  </si>
  <si>
    <t>Hydrogen fueling station 14</t>
  </si>
  <si>
    <t>Hydrogen fueling station 15</t>
  </si>
  <si>
    <t>Hydrogen fueling station 16</t>
  </si>
  <si>
    <t>Hydrogen fueling station 17</t>
  </si>
  <si>
    <t>Hydrogen fueling station 18</t>
  </si>
  <si>
    <t>Hydrogen fueling station 19</t>
  </si>
  <si>
    <t>Hydrogen fueling station 20</t>
  </si>
  <si>
    <t>Hydrogen fueling station 21</t>
  </si>
  <si>
    <t>Hydrogen fueling station 22</t>
  </si>
  <si>
    <t>Hydrogen fueling station 23</t>
  </si>
  <si>
    <t>Hydrogen fueling station 24</t>
  </si>
  <si>
    <t>Hydrogen fueling station 25</t>
  </si>
  <si>
    <t>Hydrogen fueling station 26</t>
  </si>
  <si>
    <t>Hydrogen fueling station 27</t>
  </si>
  <si>
    <t>Hydrogen fueling station 28</t>
  </si>
  <si>
    <t>Hydrogen fueling station 29</t>
  </si>
  <si>
    <t>Hydrogen fueling station 30</t>
  </si>
  <si>
    <t>Hydrogen fueling station 31</t>
  </si>
  <si>
    <t>Hydrogen fueling station 32</t>
  </si>
  <si>
    <t>Hydrogen fueling station 33</t>
  </si>
  <si>
    <t>Hydrogen fueling station 34</t>
  </si>
  <si>
    <t>Hydrogen fueling station 35</t>
  </si>
  <si>
    <t>Hydrogen fueling station 36</t>
  </si>
  <si>
    <t>Hydrogen fueling station 37</t>
  </si>
  <si>
    <t>Hydrogen fueling station 38</t>
  </si>
  <si>
    <t>Hydrogen fueling station 39</t>
  </si>
  <si>
    <t>Hydrogen fueling station 40</t>
  </si>
  <si>
    <t>Hydrogen fueling station 41</t>
  </si>
  <si>
    <t>Hydrogen fueling station 42</t>
  </si>
  <si>
    <t>Hydrogen fueling station 43</t>
  </si>
  <si>
    <t>Hydrogen fueling station 44</t>
  </si>
  <si>
    <t>Hydrogen fueling station 45</t>
  </si>
  <si>
    <t>Hydrogen fueling station 46</t>
  </si>
  <si>
    <t>Hydrogen fueling station 47</t>
  </si>
  <si>
    <t>Hydrogen fueling station 48</t>
  </si>
  <si>
    <t>Hydrogen fueling station 49</t>
  </si>
  <si>
    <t>Hydrogen fueling station 50</t>
  </si>
  <si>
    <t xml:space="preserve">Table 10. Solar and Wind Power Generation Equipment Information | Note: If the solar and wind power generation system includes an energy storage system, information for such system needs to be documented in the table below this one (Table 11). </t>
  </si>
  <si>
    <t>Table 10a. Solar and Wind Power Generation Equipment Information</t>
  </si>
  <si>
    <t>Table 10b. Solar and Wind Power Generation System Location Details</t>
  </si>
  <si>
    <t>Table 10c. Solar and Wind Power Generation BABA Details</t>
  </si>
  <si>
    <t>Table 10d. Solar and Wind Power Generation System Cost Summary</t>
  </si>
  <si>
    <t>Type of energy generation</t>
  </si>
  <si>
    <t>Manufacturer of Solar or Wind Power Generation System</t>
  </si>
  <si>
    <t>Model of Solar or Wind Power Generation System</t>
  </si>
  <si>
    <r>
      <t xml:space="preserve">Generation Capacity of the System </t>
    </r>
    <r>
      <rPr>
        <i/>
        <sz val="11.5"/>
        <color rgb="FF000000"/>
        <rFont val="Calibri"/>
        <family val="2"/>
        <scheme val="minor"/>
      </rPr>
      <t>(please indicate kW or MW)</t>
    </r>
  </si>
  <si>
    <t>Does the Solar or Wind Power Generation System serve multiple ports within this application?</t>
  </si>
  <si>
    <t>Primary Port or Port Facility Served by Solar or Wind Power Generation System</t>
  </si>
  <si>
    <r>
      <t xml:space="preserve">Secondary Port or Port Facilities served by Solar or Wind Power Generation System </t>
    </r>
    <r>
      <rPr>
        <i/>
        <sz val="11.5"/>
        <rFont val="Calibri"/>
        <family val="2"/>
        <scheme val="minor"/>
      </rPr>
      <t>(use a semicolon between facilities)</t>
    </r>
  </si>
  <si>
    <t>Is Solar or Wind Power Generation System and related Equipment, Housing, and all Accessories BABA Compliant?</t>
  </si>
  <si>
    <r>
      <t>Is the plan to use a waiver to fulfill BABA compliance for this infrastructure?</t>
    </r>
    <r>
      <rPr>
        <i/>
        <sz val="11.5"/>
        <color rgb="FF000000"/>
        <rFont val="Calibri"/>
        <family val="2"/>
        <scheme val="minor"/>
      </rPr>
      <t xml:space="preserve"> 
(for more information on approved waivers, see Build America, Buy America (BABA) Approved Waivers  US EPA)</t>
    </r>
  </si>
  <si>
    <t xml:space="preserve"> Total Estimated Acquisition Cost for Solar or Wind Power Generation System Equipment</t>
  </si>
  <si>
    <t xml:space="preserve"> Total EPA Funds Requested for Acquisition Cost of Solar or Wind Power Generation System Equipment</t>
  </si>
  <si>
    <t>Total Estimated Cost for Installation of Solar or Wind Power Generation System Equipment</t>
  </si>
  <si>
    <t>Total EPA Funds Requested  for Installation of Solar or Wind Power Generation System Equipment</t>
  </si>
  <si>
    <t>Total Estimated Cost for All other eligible Solar or Wind Power Generation System Related Expenses</t>
  </si>
  <si>
    <t>Total EPA Funds Requested for All other  eligible Solar or Wind Power Generation System  Related Expenses</t>
  </si>
  <si>
    <t>Description of Other Eligible Solar or Wind Power Generation System Related Expenses</t>
  </si>
  <si>
    <t>Total Estimated Cost for Solar or Wind Power Generation Equipment, Installation, and other Eligible Expenses</t>
  </si>
  <si>
    <t>Total EPA Funds Requested for Solar or Wind Power Generation Equipment, Installation, and other Eligible Expenses</t>
  </si>
  <si>
    <t>Example solar and wind Power Generation</t>
  </si>
  <si>
    <t>Solar</t>
  </si>
  <si>
    <t>15 kW</t>
  </si>
  <si>
    <t>shipping</t>
  </si>
  <si>
    <t>Solar or Wind Power Generation 1</t>
  </si>
  <si>
    <t>Solar or Wind Power Generation 2</t>
  </si>
  <si>
    <t>Solar or Wind Power Generation 3</t>
  </si>
  <si>
    <t>Solar or Wind Power Generation 4</t>
  </si>
  <si>
    <t>Solar or Wind Power Generation 5</t>
  </si>
  <si>
    <t>Solar or Wind Power Generation 6</t>
  </si>
  <si>
    <t>Solar or Wind Power Generation 7</t>
  </si>
  <si>
    <t>Solar or Wind Power Generation 8</t>
  </si>
  <si>
    <t>Solar or Wind Power Generation 9</t>
  </si>
  <si>
    <t>Solar or Wind Power Generation 10</t>
  </si>
  <si>
    <t>Solar or Wind Power Generation 11</t>
  </si>
  <si>
    <t>Solar or Wind Power Generation 12</t>
  </si>
  <si>
    <t>Solar or Wind Power Generation 13</t>
  </si>
  <si>
    <t>Solar or Wind Power Generation 14</t>
  </si>
  <si>
    <t>Solar or Wind Power Generation 15</t>
  </si>
  <si>
    <t>Solar or Wind Power Generation 16</t>
  </si>
  <si>
    <t>Solar or Wind Power Generation 17</t>
  </si>
  <si>
    <t>Solar or Wind Power Generation 18</t>
  </si>
  <si>
    <t>Solar or Wind Power Generation 19</t>
  </si>
  <si>
    <t>Solar or Wind Power Generation 20</t>
  </si>
  <si>
    <t>Solar or Wind Power Generation 21</t>
  </si>
  <si>
    <t>Solar or Wind Power Generation 22</t>
  </si>
  <si>
    <t>Solar or Wind Power Generation 23</t>
  </si>
  <si>
    <t>Solar or Wind Power Generation 24</t>
  </si>
  <si>
    <t>Solar or Wind Power Generation 25</t>
  </si>
  <si>
    <t>Solar or Wind Power Generation 26</t>
  </si>
  <si>
    <t>Solar or Wind Power Generation 27</t>
  </si>
  <si>
    <t>Solar or Wind Power Generation 28</t>
  </si>
  <si>
    <t>Solar or Wind Power Generation 29</t>
  </si>
  <si>
    <t>Solar or Wind Power Generation 30</t>
  </si>
  <si>
    <t>Solar or Wind Power Generation 31</t>
  </si>
  <si>
    <t>Solar or Wind Power Generation 32</t>
  </si>
  <si>
    <t>Solar or Wind Power Generation 33</t>
  </si>
  <si>
    <t>Solar or Wind Power Generation 34</t>
  </si>
  <si>
    <t>Solar or Wind Power Generation 35</t>
  </si>
  <si>
    <t>Solar or Wind Power Generation 36</t>
  </si>
  <si>
    <t>Solar or Wind Power Generation 37</t>
  </si>
  <si>
    <t>Solar or Wind Power Generation 38</t>
  </si>
  <si>
    <t>Solar or Wind Power Generation 39</t>
  </si>
  <si>
    <t>Solar or Wind Power Generation 40</t>
  </si>
  <si>
    <t>Solar or Wind Power Generation 41</t>
  </si>
  <si>
    <t>Solar or Wind Power Generation 42</t>
  </si>
  <si>
    <t>Solar or Wind Power Generation 43</t>
  </si>
  <si>
    <t>Solar or Wind Power Generation 44</t>
  </si>
  <si>
    <t>Solar or Wind Power Generation 45</t>
  </si>
  <si>
    <t>Solar or Wind Power Generation 46</t>
  </si>
  <si>
    <t>Solar or Wind Power Generation 47</t>
  </si>
  <si>
    <t>Solar or Wind Power Generation 48</t>
  </si>
  <si>
    <t>Solar or Wind Power Generation 49</t>
  </si>
  <si>
    <t>Solar or Wind Power Generation 50</t>
  </si>
  <si>
    <t>Table 11. Battery Energy  Storage System (BESS) Equipment Information</t>
  </si>
  <si>
    <t>Table 11a. BESS Equipment Overview</t>
  </si>
  <si>
    <t>Table 11b. Location of BESS Infrastructure</t>
  </si>
  <si>
    <t>Table 11c. BESS BABA Details</t>
  </si>
  <si>
    <t>Table 11d. BESS Cost Summary</t>
  </si>
  <si>
    <t>Type of Battery</t>
  </si>
  <si>
    <t>Manufacturer of BESS</t>
  </si>
  <si>
    <t>Model of BESS</t>
  </si>
  <si>
    <r>
      <t xml:space="preserve">Total Energy Capacity </t>
    </r>
    <r>
      <rPr>
        <sz val="11.5"/>
        <rFont val="Calibri"/>
        <family val="2"/>
        <scheme val="minor"/>
      </rPr>
      <t>(</t>
    </r>
    <r>
      <rPr>
        <i/>
        <sz val="11.5"/>
        <rFont val="Calibri"/>
        <family val="2"/>
        <scheme val="minor"/>
      </rPr>
      <t>please indicate unit; kWh or MWh)</t>
    </r>
  </si>
  <si>
    <r>
      <t xml:space="preserve">Maximum Continuous Discharge AC Power </t>
    </r>
    <r>
      <rPr>
        <sz val="11.5"/>
        <rFont val="Calibri"/>
        <family val="2"/>
        <scheme val="minor"/>
      </rPr>
      <t>(kW)</t>
    </r>
  </si>
  <si>
    <r>
      <t xml:space="preserve">Maximum Continuous Discharge DC Power </t>
    </r>
    <r>
      <rPr>
        <sz val="11.5"/>
        <rFont val="Calibri"/>
        <family val="2"/>
        <scheme val="minor"/>
      </rPr>
      <t>(kW)</t>
    </r>
  </si>
  <si>
    <t>Number of Units</t>
  </si>
  <si>
    <t>Does the BESS serve multiple port facilities within this application?</t>
  </si>
  <si>
    <t>Primary Port or Port Facility Served by BESS</t>
  </si>
  <si>
    <t>Secondary Port or Port Facilities served by BESS: Associated Port(s) (use a colon between facilities)</t>
  </si>
  <si>
    <t>Is BESS and related Equipment, Housing, and all Accessories BABA Compliant?</t>
  </si>
  <si>
    <r>
      <t xml:space="preserve">Is the plan to use a waiver to fulfill BABA compliance for this infrastructure? 
</t>
    </r>
    <r>
      <rPr>
        <i/>
        <sz val="11.5"/>
        <rFont val="Calibri"/>
        <family val="2"/>
        <scheme val="minor"/>
      </rPr>
      <t>(for more information on approved waivers, see Build America, Buy America (BABA) Approved Waivers  US EPA).</t>
    </r>
  </si>
  <si>
    <t>Total Estimated Acquisition Cost for each BESS Unit</t>
  </si>
  <si>
    <t xml:space="preserve"> Total EPA Funds Requested for each BESS Unit Acquisition</t>
  </si>
  <si>
    <t>Total Estimated Cost for BESS Acquisition</t>
  </si>
  <si>
    <t>Total EPA Funds Requested for BESS Acquisition</t>
  </si>
  <si>
    <t>Total Estimated Cost for Installation of BESS</t>
  </si>
  <si>
    <t>Total EPA Funds Requested for Installation of BESS</t>
  </si>
  <si>
    <t xml:space="preserve">Total Estimated Cost for All other Eligible BESS Related Expenses </t>
  </si>
  <si>
    <t xml:space="preserve">Total EPA Funds Requested for All other Eligible BESS Related Expenses </t>
  </si>
  <si>
    <t>Description of Other Eligible BESS Related Expenses</t>
  </si>
  <si>
    <t>Total Estimated Cost for BESS Equipment, Installation, and Other Eligible Expenses</t>
  </si>
  <si>
    <t>Total EPA Funds Requested BESS Equipment, Installation, and Other Eligible Expenses</t>
  </si>
  <si>
    <t>BESS Example</t>
  </si>
  <si>
    <t xml:space="preserve">Lithium-Ion </t>
  </si>
  <si>
    <t>36 kWh</t>
  </si>
  <si>
    <t>BESS Group 1</t>
  </si>
  <si>
    <t>BESS Group 2</t>
  </si>
  <si>
    <t>BESS Group 3</t>
  </si>
  <si>
    <t>BESS Group 4</t>
  </si>
  <si>
    <t>BESS Group 5</t>
  </si>
  <si>
    <t>BESS Group 6</t>
  </si>
  <si>
    <t>BESS Group 7</t>
  </si>
  <si>
    <t>BESS Group 8</t>
  </si>
  <si>
    <t>BESS Group 9</t>
  </si>
  <si>
    <t>BESS Group 10</t>
  </si>
  <si>
    <t>BESS Group 11</t>
  </si>
  <si>
    <t>BESS Group 12</t>
  </si>
  <si>
    <t>BESS Group 13</t>
  </si>
  <si>
    <t>BESS Group 14</t>
  </si>
  <si>
    <t>BESS Group 15</t>
  </si>
  <si>
    <t>BESS Group 16</t>
  </si>
  <si>
    <t>BESS Group 17</t>
  </si>
  <si>
    <t>BESS Group 18</t>
  </si>
  <si>
    <t>BESS Group 19</t>
  </si>
  <si>
    <t>BESS Group 20</t>
  </si>
  <si>
    <t>BESS Group 21</t>
  </si>
  <si>
    <t>BESS Group 22</t>
  </si>
  <si>
    <t>BESS Group 23</t>
  </si>
  <si>
    <t>BESS Group 24</t>
  </si>
  <si>
    <t>BESS Group 25</t>
  </si>
  <si>
    <t>BESS Group 26</t>
  </si>
  <si>
    <t>BESS Group 27</t>
  </si>
  <si>
    <t>BESS Group 28</t>
  </si>
  <si>
    <t>BESS Group 29</t>
  </si>
  <si>
    <t>BESS Group 30</t>
  </si>
  <si>
    <t>BESS Group 31</t>
  </si>
  <si>
    <t>BESS Group 32</t>
  </si>
  <si>
    <t>BESS Group 33</t>
  </si>
  <si>
    <t>BESS Group 34</t>
  </si>
  <si>
    <t>BESS Group 35</t>
  </si>
  <si>
    <t>BESS Group 36</t>
  </si>
  <si>
    <t>BESS Group 37</t>
  </si>
  <si>
    <t>BESS Group 38</t>
  </si>
  <si>
    <t>BESS Group 39</t>
  </si>
  <si>
    <t>BESS Group 40</t>
  </si>
  <si>
    <t>BESS Group 41</t>
  </si>
  <si>
    <t>BESS Group 42</t>
  </si>
  <si>
    <t>BESS Group 43</t>
  </si>
  <si>
    <t>BESS Group 44</t>
  </si>
  <si>
    <t>BESS Group 45</t>
  </si>
  <si>
    <t>BESS Group 46</t>
  </si>
  <si>
    <t>BESS Group 47</t>
  </si>
  <si>
    <t>BESS Group 48</t>
  </si>
  <si>
    <t>BESS Group 49</t>
  </si>
  <si>
    <t>BESS Group 50</t>
  </si>
  <si>
    <r>
      <t xml:space="preserve">Are there any other infrastructure projects associated with this grant that are not listed above? </t>
    </r>
    <r>
      <rPr>
        <i/>
        <sz val="11.5"/>
        <color rgb="FF000000"/>
        <rFont val="Calibri"/>
        <family val="2"/>
        <scheme val="minor"/>
      </rPr>
      <t>(select Yes or No)</t>
    </r>
  </si>
  <si>
    <r>
      <t xml:space="preserve">If no, </t>
    </r>
    <r>
      <rPr>
        <i/>
        <sz val="11.5"/>
        <color rgb="FF000000"/>
        <rFont val="Calibri"/>
        <family val="2"/>
        <scheme val="minor"/>
      </rPr>
      <t>please leave this section blank.</t>
    </r>
    <r>
      <rPr>
        <sz val="11.5"/>
        <color rgb="FF000000"/>
        <rFont val="Calibri"/>
        <family val="2"/>
        <scheme val="minor"/>
      </rPr>
      <t xml:space="preserve"> If yes, please provide details in the box below on the infrastructure project and describe how BABA compliance was determined.</t>
    </r>
  </si>
  <si>
    <t>Clean Ports Program | Data Dictionary</t>
  </si>
  <si>
    <t xml:space="preserve">This data dictionary contains descriptions for all fields and detailed instructions for how to complete all fields found on Tabs 2, 3, 4a, 4b, and 5. </t>
  </si>
  <si>
    <t>Tab 2. CAQP Supplemental Application</t>
  </si>
  <si>
    <t xml:space="preserve">For applicants to the Climate and Air Quality Planning Competition, this is the only tab that needs to be completed. </t>
  </si>
  <si>
    <t>Enter Name of Applicant or Applying Organization</t>
  </si>
  <si>
    <t>Applicant Address – Street</t>
  </si>
  <si>
    <t>Provide the street name and number of mailing address of Applicant or Applying Organization</t>
  </si>
  <si>
    <t>Applicant Address – City</t>
  </si>
  <si>
    <t>Provide the city of mailing address of Applicant or Applying Organization</t>
  </si>
  <si>
    <r>
      <t xml:space="preserve">Applicant Address – State </t>
    </r>
    <r>
      <rPr>
        <sz val="11"/>
        <color theme="1"/>
        <rFont val="Calibri"/>
        <family val="2"/>
        <scheme val="minor"/>
      </rPr>
      <t>(select from dropdown)</t>
    </r>
  </si>
  <si>
    <t>Provide the state of mailing address of Applicant or Applying Organization</t>
  </si>
  <si>
    <t>Applicant Address – Zip Code</t>
  </si>
  <si>
    <t>Provide the Zip Code of mailing address of Applicant or Applying Organization</t>
  </si>
  <si>
    <t xml:space="preserve">Primary Contact Information– Name </t>
  </si>
  <si>
    <t>Provide the name of the Primary Contact for this application</t>
  </si>
  <si>
    <t>Primary Contact Information– Title/Role</t>
  </si>
  <si>
    <t>Provide the title or role of the Primary Contact for this application</t>
  </si>
  <si>
    <t>Primary Contact Information– Phone</t>
  </si>
  <si>
    <t>Provide the phone number of the Primary Contact for this application</t>
  </si>
  <si>
    <t>Primary Contact Information– email</t>
  </si>
  <si>
    <t>Provide the email address of the Primary Contact for this application</t>
  </si>
  <si>
    <t>Applicant Type (See NOFO Section III.A for details)</t>
  </si>
  <si>
    <t>Select from dropdown which of the following options best describes the applicant: Port Authority; State Agency with jurisdiction over a port authority or port; Tribal agency with jurisdiction over a port authority or a port; Regional Agency with jurisdiction over a port authority or port; Local Agency with jurisdiction over a port authority or port; Air Pollution Control Agency; Eligible Private Entity</t>
  </si>
  <si>
    <t>Affiliate Port Authority (if applicable)</t>
  </si>
  <si>
    <t>For applicants that are not Port Authorities or which have affiliated port authorities, provide the name(s) of the port authorities</t>
  </si>
  <si>
    <t>Enter the SAM.gov Unique Entity Identification Number for the applicant</t>
  </si>
  <si>
    <t>Small Water Port Project? See NOFO section II.B for specifications</t>
  </si>
  <si>
    <t>Dry Port Project? 
(See NOFO Section I.B. for specifications)</t>
  </si>
  <si>
    <t>Project Period–Project start date</t>
  </si>
  <si>
    <t>For Climate &amp; Air Quality Planning projects, project periods may be up to three years.</t>
  </si>
  <si>
    <t>Project Period–Project end date</t>
  </si>
  <si>
    <t>Short Project Description</t>
  </si>
  <si>
    <t>Briefly describe your project in one to three sentences only, especially noting the expected outputs and outcomes.</t>
  </si>
  <si>
    <t>Does this project include planning activities related to emissions inventory and accounting exercises?</t>
  </si>
  <si>
    <t>Total EPA Funding Requested</t>
  </si>
  <si>
    <t>Table 2: Project Partners</t>
  </si>
  <si>
    <t>Provide the name(s) of the organizations working in partnership with the applicant on this project</t>
  </si>
  <si>
    <t>Primary Contact Information for Project Partner(s) – Name</t>
  </si>
  <si>
    <t>Provide the name(s) of the primary contact at this partner organization</t>
  </si>
  <si>
    <t>Primary Contact Information for Project Partner(s) – Title/Role</t>
  </si>
  <si>
    <t>Provide the title or role of the primary contact at this partner organization</t>
  </si>
  <si>
    <t>Primary Contact Information for Project Partner(s) – Email</t>
  </si>
  <si>
    <t>Provide the email address of the primary contact at this partner organization</t>
  </si>
  <si>
    <t>Primary Contact Information for Project Partner(s) – Phone</t>
  </si>
  <si>
    <t>Provide the phone number of the primary contact at this partner organization</t>
  </si>
  <si>
    <t>Type of Organization—If Other, describe</t>
  </si>
  <si>
    <t>Enter in a brief description of the type of organization</t>
  </si>
  <si>
    <t>Select from Dropdown: Statutory Partner or Collaborating Entity (non-statutory)</t>
  </si>
  <si>
    <t>Role in Project—Select from dropdown</t>
  </si>
  <si>
    <t>Select from the dropdown one of the following options: Recipient of funds; Other   </t>
  </si>
  <si>
    <t>Role in Project – If Other, describe</t>
  </si>
  <si>
    <t>Enter in a brief description of the role this project partner is expected to have</t>
  </si>
  <si>
    <t>Port/Port Facility Name</t>
  </si>
  <si>
    <t>If a port or port facility spans more than 1 county, please enter a new line for each unique county.</t>
  </si>
  <si>
    <t xml:space="preserve">Prepopulated; used for looking up tables in other tables </t>
  </si>
  <si>
    <t>Port Authority Name (if applicable)</t>
  </si>
  <si>
    <t xml:space="preserve">Enter in the Port Authority Name associated with this Port or Port Facility, if applicable. </t>
  </si>
  <si>
    <t xml:space="preserve">State </t>
  </si>
  <si>
    <t>Select the state abbreviation from the dropdown list provided</t>
  </si>
  <si>
    <t>Select the county name from the dropdown list provided; note the dropdown menu will only work if the state field for that row is completed</t>
  </si>
  <si>
    <t>City     </t>
  </si>
  <si>
    <t>Enter in the name of the city in which the Port/Port Facility is located</t>
  </si>
  <si>
    <t>Description of Project Activity at Port/ Port Facility</t>
  </si>
  <si>
    <t>Provide a brief comment about which project activity or activities are expected to be completed at this site</t>
  </si>
  <si>
    <t>Estimate of the Share of Overall Project Activity at this site</t>
  </si>
  <si>
    <t>Enter a value between 0-1, where 1 is 100%. Values in this field for Tables 3a and 3b should total to 100%</t>
  </si>
  <si>
    <t>Autopopulates</t>
  </si>
  <si>
    <r>
      <t xml:space="preserve">Table 3b: Additional Project Locations:  </t>
    </r>
    <r>
      <rPr>
        <i/>
        <sz val="11"/>
        <color theme="1"/>
        <rFont val="Calibri"/>
        <family val="2"/>
        <scheme val="minor"/>
      </rPr>
      <t>Use this table to identify additional project locations found outside of the ports and port facilities listed in Table 3a above.</t>
    </r>
  </si>
  <si>
    <t>Site Name</t>
  </si>
  <si>
    <t>If an Additional Site spans more than 1 county, please enter a new line for each unique county.</t>
  </si>
  <si>
    <t>Port(s)/Port Facilities Served by Location</t>
  </si>
  <si>
    <t>Separate additional ports by semicolon</t>
  </si>
  <si>
    <t>Description of Project Activity at Site</t>
  </si>
  <si>
    <t>Estimate of the Share of Project Activity at this site</t>
  </si>
  <si>
    <t xml:space="preserve">Table 4. Climate and Air Quality Planning Project Overview </t>
  </si>
  <si>
    <t>Project Includes this Activity</t>
  </si>
  <si>
    <t>For each of the listed Planning Activity Types in columns A &amp; B, select whether this project features that activity using the dropdown menu provided</t>
  </si>
  <si>
    <t>For each of the planned Activities selected in the previous column, enter the requested funds to support this specific activity</t>
  </si>
  <si>
    <t xml:space="preserve">Is it the intent that this Activity will be fully funded by EPA </t>
  </si>
  <si>
    <t>For each of the planned Activities selected in the first column, use the dropdown menu to select whether or not it is the intent for this activity to be fully funded by the Clean Ports Program Climate and Air Quality Planning Competition. Options include: "Yes", "No", and "Unsure at this Time"</t>
  </si>
  <si>
    <t>Other Activities</t>
  </si>
  <si>
    <t xml:space="preserve">If project features other Planning Activities not listed, please provide here; additional rows hidden if needed. </t>
  </si>
  <si>
    <t>Tab 3. Cover Sheet for App_ZE</t>
  </si>
  <si>
    <t>For applicants to the Zero-Emission Technology Deployment Competition, this is the first of up to 4 tabs that may be completed.</t>
  </si>
  <si>
    <t>Applicant Address – State (select from dropdown)</t>
  </si>
  <si>
    <t>Dry Port Project? See NOFO section I.B. for specifications</t>
  </si>
  <si>
    <t xml:space="preserve">Does the applicant use LOGINK or any other prohibited logistics platform as described in Section III.D. of the NOFO? </t>
  </si>
  <si>
    <t xml:space="preserve">For Zero Emissions Technology projects, project periods may be up to 4 years. </t>
  </si>
  <si>
    <t>Autopopulates the sum of the EPA Funding Requested and Total Applicant Costs</t>
  </si>
  <si>
    <t>Total Funding for ZE Equipment</t>
  </si>
  <si>
    <t>This field will auto-populate upon completing 'Fleet Description' tab.</t>
  </si>
  <si>
    <t>Total Funding for Charging and/or Fueling Infrastructure</t>
  </si>
  <si>
    <t>This field will auto-populate upon completing 'Infrastructure’ tab</t>
  </si>
  <si>
    <t>Type of Organization – Select from dropdown</t>
  </si>
  <si>
    <t>Select from the dropdown one of the following options: Recipient of funds for ZE equipment deployment; Recipient of funds for ZE infrastructure deployment and/or installation; Other</t>
  </si>
  <si>
    <t>If Other selected for previous field, supply a brief description of the Project Partner's Anticipated Role in Project</t>
  </si>
  <si>
    <t>Table 3a: Port Location(s)</t>
  </si>
  <si>
    <t>Enter the name(s) of the Port or Port Facility where this project will take place. If a port spans more than 1 county, please enter a new line for each unique county</t>
  </si>
  <si>
    <t>Enter the name of the Port Authority (if applicable to site)</t>
  </si>
  <si>
    <t>Description of Project Activity at Port</t>
  </si>
  <si>
    <t>County FIPS</t>
  </si>
  <si>
    <t>County Contains Severe or Extreme Ozone Nonattainment Area?</t>
  </si>
  <si>
    <t>County Contains PM2.5 or Ozone Maintenance Area?</t>
  </si>
  <si>
    <t>County Meets Disadvantaged Community Definition in Section IV.C.2, Section 4 in the NOFO?</t>
  </si>
  <si>
    <r>
      <t xml:space="preserve">Table 3b: Additional Project Locations:  </t>
    </r>
    <r>
      <rPr>
        <i/>
        <sz val="11"/>
        <rFont val="Calibri"/>
        <family val="2"/>
        <scheme val="minor"/>
      </rPr>
      <t>Use this table to identify additional project locations found outside of the ports listed in 3a above</t>
    </r>
  </si>
  <si>
    <t xml:space="preserve">Port(s) Served by Location </t>
  </si>
  <si>
    <t xml:space="preserve">EPA Region </t>
  </si>
  <si>
    <t>Port Sectors Affected- Onroad</t>
  </si>
  <si>
    <t>These fields will auto-populate with ✔ upon completing 'Fleet Description' tab.</t>
  </si>
  <si>
    <t>Port Sectors Affected- Cargo Handling Equipment &amp; Other Nonroad</t>
  </si>
  <si>
    <t>Port Sectors Affected- Locomotive</t>
  </si>
  <si>
    <t>Port Sectors Affected- Vessels</t>
  </si>
  <si>
    <t>Project Features Scrappage</t>
  </si>
  <si>
    <t>These fields will auto-populate with ✔ upon completing 'Scrappage Information' tab.</t>
  </si>
  <si>
    <t>Fueling Infrastructure Affected – Electric Vehicle Supply Equipment (EVSE)  </t>
  </si>
  <si>
    <t>These fields will auto-populate with ✔ upon completing 'Infrastructure' tab.</t>
  </si>
  <si>
    <t>Fueling Infrastructure Affected – Shore Power Infrastructure</t>
  </si>
  <si>
    <t>Fueling Infrastructure Affected—Hydrogen Fueling Infrastructure</t>
  </si>
  <si>
    <t>Fueling Infrastructure Affected—Solar or Wind Power Generation</t>
  </si>
  <si>
    <t>Fueling Infrastructure Affected—Battery Energy Storage System</t>
  </si>
  <si>
    <t>Tab 4a. New Fleet Description</t>
  </si>
  <si>
    <t>For applicants to the Zero-Emission Technology Deployment Competition, this is the second of up to 4 tabs that may be completed.</t>
  </si>
  <si>
    <t xml:space="preserve">Prepopulated. </t>
  </si>
  <si>
    <t>Equipment Type (select from dropdown)</t>
  </si>
  <si>
    <t>Using the dropdown menu, select the equipment type sector from the following options: Onroad, Locomotive, Vessel, and Cargo_Handling_Equipment_and_Other_Nonroad</t>
  </si>
  <si>
    <t xml:space="preserve">Select the subtype from dropdown menu. Note, you must select a 'Vehicle or Equipment Type' first. </t>
  </si>
  <si>
    <t xml:space="preserve">Select the vocation from dropdown menu for Onroad and Vessels. This field will be automatically hatched out for Locomotives and Cargo Handling Equipment </t>
  </si>
  <si>
    <t xml:space="preserve">If 'Other' Subtype or Vocation selected, please describe </t>
  </si>
  <si>
    <t xml:space="preserve">If ‘Other’ is selected for either Vehicle or Equipment Subtype or Vocation,  provide a brief description of the vehicle and/or equipment subtype and its vocation related to this project. This field will be automatically hatched out for Locomotives. </t>
  </si>
  <si>
    <t>Technology Type (select from dropdown)</t>
  </si>
  <si>
    <t>Using the dropdown menu, select the best description of the new technology; options include: New Vehicle  - Battery Electric, New Vehicle  - Fuel Cell, New Locomotive  - Battery Electric, New Locomotive  - Fuel Cell, New Vessel - Battery Electric, New Vessel - Fuel Cell, New Engine - Battery Electric, New Engine - Fuel Cell, New Cargo Handling Equipment - Battery Electric, New Cargo Handling Equipment - Fuel Cell, and Other</t>
  </si>
  <si>
    <t xml:space="preserve">If ‘Other’ is selected for Technology Type,  provide a brief description of the vehicle and/or equipment technology. This field will be automatically hatched out unless Other is entered into the prior field. </t>
  </si>
  <si>
    <t xml:space="preserve">For Battery Electric equipment, provide the estimated total battery capacity in kWh; this may also be calculated by multiplying the listed battery capacity per battery pack by the number of battery packs. </t>
  </si>
  <si>
    <t>For H2 Fuel Cell equipment, provide the estimated total fuel cell capacity in kW</t>
  </si>
  <si>
    <t>Equipment Owner (if known)</t>
  </si>
  <si>
    <t>List the name and/or organization that will own the new ZE equipment</t>
  </si>
  <si>
    <t>Table 5b: Place(s) of Performance</t>
  </si>
  <si>
    <t>Vehicle or Equipment Operates in Multiple Performance Locations Within this project? (Yes/No)</t>
  </si>
  <si>
    <t>Select Yes/No from Dropdown menu</t>
  </si>
  <si>
    <t>Select options from dropdown which will be populated based on entries supplied into Table 3a of this template.</t>
  </si>
  <si>
    <t>If Primary location of vehicle/equipment is not at a port or port facility listed in Table 3a, provide the Name of the Additional Project Location as listed in Table 3b</t>
  </si>
  <si>
    <t>Select options from dropdown which will be populated based on entries supplied into Table 3b of this template.</t>
  </si>
  <si>
    <t>Percentage of Time operated in County 
(enter value 0-1, where 1= 100%)</t>
  </si>
  <si>
    <t xml:space="preserve">Enter the percentage of the time the vehicle or equipment will operate at the site listed by entering a value from 0 to 1, where 1 = 100%. </t>
  </si>
  <si>
    <t>Secondary Port or Port Facility</t>
  </si>
  <si>
    <t>If Secondary location of vehicle/equipment is not at a port, provide the Name of the Additional Project Location (select from dropdown)_2</t>
  </si>
  <si>
    <t>(Secondary Port) Project Site ID_2</t>
  </si>
  <si>
    <t>(Secondary Port) State_2</t>
  </si>
  <si>
    <t>(Secondary Port) County_2</t>
  </si>
  <si>
    <t>City_2</t>
  </si>
  <si>
    <t>Zip Code_2</t>
  </si>
  <si>
    <t>List the names of the additional counties where the vehicle operates; separate multiple counties using a semicolon</t>
  </si>
  <si>
    <t>List the relative share of time each vehicle or equipment operates in the additional counties listed in the field before</t>
  </si>
  <si>
    <t>Vehicle Class</t>
  </si>
  <si>
    <t>Select from the dropdown menu the Vehicle/Equipment Class for onroad vehicles, as appropriate. This field will be hatched out for all nonroad equipment</t>
  </si>
  <si>
    <t>Vehicle GVWR</t>
  </si>
  <si>
    <t xml:space="preserve">Enter the onroad vehicle's gross vehicle weight rating. This field will be hatched out for all nonroad equipment </t>
  </si>
  <si>
    <t>Enter the manufacturer of the New Vehicle</t>
  </si>
  <si>
    <t>Enter the model of the New vehicle</t>
  </si>
  <si>
    <t>Enter the model year of the new vehicle or equipment</t>
  </si>
  <si>
    <t>Acquisition Cost per Vehicle or Equipment</t>
  </si>
  <si>
    <t>Enter the total cost anticipated for acquiring this vehicle or equipment</t>
  </si>
  <si>
    <t>Total EPA Funds Expended Per Vehicle or Equipment Acquisition</t>
  </si>
  <si>
    <t>Enter the total EPA funds requested from this grant for acquiring this vehicle or equipment</t>
  </si>
  <si>
    <t>Enter the manufacturer of the new Engine.</t>
  </si>
  <si>
    <t>Enter the model of the new Engine.</t>
  </si>
  <si>
    <t>Enter the model year of the new engine.</t>
  </si>
  <si>
    <t>Enter the average horsepower of the new engine .</t>
  </si>
  <si>
    <t>Number of Propulsion Engines
(Vessels only)</t>
  </si>
  <si>
    <t>Enter the total number of new propulsion engines on the vessel.</t>
  </si>
  <si>
    <t>Number of Auxiliary Engines
(Vessels only)</t>
  </si>
  <si>
    <t>Enter the total number of new auxiliary engines on the vessel.   </t>
  </si>
  <si>
    <t>Total Estimated Acquisition Cost per New Engine</t>
  </si>
  <si>
    <t>Enter the total cost anticipated for acquiring each engine</t>
  </si>
  <si>
    <t>EPA Funds Requested for New Engine Acquisition</t>
  </si>
  <si>
    <t>Enter the total EPA funds requested from this grant for acquiring each engine</t>
  </si>
  <si>
    <t>Enter the total cost anticipated for labor related to this engine replacement</t>
  </si>
  <si>
    <t>EPA Funds Expended for Labor Cost related to Engine Replacement</t>
  </si>
  <si>
    <t>Enter the total EPA funds requested from this grant for labor related to this engine replacement</t>
  </si>
  <si>
    <t>Tab 4b. Scrappage Information</t>
  </si>
  <si>
    <t>For applicants to the Zero-Emission Technology Deployment Competition, this is the third of up to 4 tabs that may be completed, and only applicants with proposed scrappage should complete this tab</t>
  </si>
  <si>
    <r>
      <t>Table 6a. Basic Fleet Information and Place(s) of Performance</t>
    </r>
    <r>
      <rPr>
        <sz val="11"/>
        <color theme="1"/>
        <rFont val="Calibri"/>
        <family val="2"/>
        <scheme val="minor"/>
      </rPr>
      <t xml:space="preserve"> | Note: Yellow fields for the Basic Fleet Information will Automatically Populate upon selecting the corresponding new equipment</t>
    </r>
  </si>
  <si>
    <t>Prepopulated Field</t>
  </si>
  <si>
    <t>Corresponding New Vehicle, Equipment, or Engine (select from dropdown)</t>
  </si>
  <si>
    <t>Dropdown menu with the Vehicle/Equipment IDs from Tab 4a, Table 5; select the vehicle or equipment that will be the 'Replacement' for each scrapped or disposed of vehicle you will describe in Table 6.</t>
  </si>
  <si>
    <t>No action needed; this field autopopulates based on responses entered in Tab 3a, Table 5</t>
  </si>
  <si>
    <t>If 'Other' Vocation selected, describe</t>
  </si>
  <si>
    <t>Primary Port (select from dropdown, if applicable)</t>
  </si>
  <si>
    <t>Project Site Name</t>
  </si>
  <si>
    <t>Percentage of Time operated in County (enter value 0-1, where 1= 100%)</t>
  </si>
  <si>
    <t>Secondary Port (select from dropdown, if applicable)_2</t>
  </si>
  <si>
    <t>Project Site Name_2</t>
  </si>
  <si>
    <t>Project Site ID_2</t>
  </si>
  <si>
    <t>State_2</t>
  </si>
  <si>
    <t>County_2</t>
  </si>
  <si>
    <t>Percentage of Time operated in County (enter value 0-1, where 1= 100%)_2</t>
  </si>
  <si>
    <t>Table 6b. Current Vehicle or Equipment Specifications </t>
  </si>
  <si>
    <t>Current Vehicle Class (Onroad Current Vehicles only)</t>
  </si>
  <si>
    <t>Enter current vehicle's classification (only required for Onroad Vehicles)</t>
  </si>
  <si>
    <t>Current Vehicle GVWR (Onroad Current Vehicle Only)</t>
  </si>
  <si>
    <t>Enter current vehicle's gross vehicle weight rating in lbs. (only required for Onroad Vehicles)</t>
  </si>
  <si>
    <t>Enter the manufacturer of the existing vehicle or equipment</t>
  </si>
  <si>
    <t>Enter the model of the existing vehicle or equipment</t>
  </si>
  <si>
    <t>Enter the model year of the existing vehicle or equipment</t>
  </si>
  <si>
    <t>Current Fuel Type</t>
  </si>
  <si>
    <t>Select fuel type of current vehicle or equipment from dropdown menu</t>
  </si>
  <si>
    <t>Estimated Remaining Life of Current Vehicle or Equipment (years):</t>
  </si>
  <si>
    <t>Enter the estimated number of years of remaining life of the vehicle or equipment</t>
  </si>
  <si>
    <t>Enter the manufacturer of the existing Engine.</t>
  </si>
  <si>
    <t>Enter the model of the existing Engine.</t>
  </si>
  <si>
    <t>Enter the model year of this engine set.</t>
  </si>
  <si>
    <t>Current Engine Tier</t>
  </si>
  <si>
    <t>Enter the engine tier using the dropdown menu</t>
  </si>
  <si>
    <t>If Current Engine Tier is Tier 4, Provide Tier 4 Standards</t>
  </si>
  <si>
    <t>If you selected "Tier 4" for the previous answer, provide details about which Tier 4 standards the existing engine met</t>
  </si>
  <si>
    <t xml:space="preserve">Current Engine After-Treatment Technology </t>
  </si>
  <si>
    <t xml:space="preserve">Describe any after-treatment technology </t>
  </si>
  <si>
    <t>Enter the average horsepower of the engine/equipment.</t>
  </si>
  <si>
    <t>Current Engine Cylinder Displacement</t>
  </si>
  <si>
    <t>Use the dropdown menu to select the current engine's cylinder displacement</t>
  </si>
  <si>
    <t>Total # of Propulsion Engines  (per vessel; marine only)</t>
  </si>
  <si>
    <t>Enter the number of propulsion engines</t>
  </si>
  <si>
    <t>Total # of Auxiliary Engines (per vessel; marine only) </t>
  </si>
  <si>
    <t>Enter the number of auxiliary engines</t>
  </si>
  <si>
    <t>Tab 5. Infrastructure</t>
  </si>
  <si>
    <t>For applicants to the Zero-Emission Technology Deployment Competition, this is the fourth and final of up to 4 tabs that may be completed.</t>
  </si>
  <si>
    <t>Table 7: Electric Vehicle Supply Equipment (EVSE) &amp; Other Electric Charging Equipment (not including vessel shore power)</t>
  </si>
  <si>
    <t>Table 7a. Electric Vehicle Supply Equipment (EVSE) Overview</t>
  </si>
  <si>
    <t>Enter the type of charger, either Level 2 (AC charging up to 19.2 kW), DC Fast Charging, or Other (including non-standard or megawatt charging system).</t>
  </si>
  <si>
    <t>Confirm and select yes if applicable. Please see https://www.energystar.gov/</t>
  </si>
  <si>
    <t>EVSE or other EV charger Manufacturer</t>
  </si>
  <si>
    <t xml:space="preserve">Enter the manufacturer of the charging equipment </t>
  </si>
  <si>
    <t>EVSE or other EV charger Model</t>
  </si>
  <si>
    <t>Enter the model name of the charging equipment.</t>
  </si>
  <si>
    <t>EVSE Maximum Output Power (kW)</t>
  </si>
  <si>
    <t>Enter the maximum power output of the charging equipment, measured in kilowatts.</t>
  </si>
  <si>
    <t>Number of EVSE or other EV Charger Units</t>
  </si>
  <si>
    <t>Port or Port Facility Where Infrastructure is Installed</t>
  </si>
  <si>
    <t>Select from the dropdown menu, options which will be populated based on Table 3a of this template.</t>
  </si>
  <si>
    <t>If Infrastructure is not at a port or port facility listed in Table 3a, provide the Name of the Additional Project Location as listed in Table 3b</t>
  </si>
  <si>
    <t>Select from the dropdown menu, options which will be populated based on Table 3b of this template.</t>
  </si>
  <si>
    <t>Enter the zip code in which the charging equipment will be located.</t>
  </si>
  <si>
    <t>Does the EVSE or other EV charger serve multiple port areas within this application?  </t>
  </si>
  <si>
    <t>Select whether or not the charging equipment serve more than one port area within the project submitted in this application.</t>
  </si>
  <si>
    <t>Primary Port or Port Facility Served by EVSE and/or EV Charger</t>
  </si>
  <si>
    <t>Select from the dropdown menu the port area which the charging equipment will primarily serve; options will be populated based on Table 3a of this template.</t>
  </si>
  <si>
    <t>Secondary Port or Port Facilities served by EVSE and/or EV Charger (use semicolon to separate between multiple port locations)</t>
  </si>
  <si>
    <t>Enter the name of the other port areas in which the charging equipment will serve. If it will serve multiple secondary port areas, list all and separate with a semicolon (e.g., Port of Galveston; Port of Corpus Christi).</t>
  </si>
  <si>
    <t>Select from the dropdown menu which parts of the infrastructure project are BABA compliant. Options include: Yes - Equipment, Housing, Wiring, Cables, and All Accessories are BABA Compliant, Some Equipment, Housing, Wiring, Cables, and Accessories are BABA Compliant, No, and Not Sure</t>
  </si>
  <si>
    <t>For the previous column, explain which parts are not compliant or enter N/A.</t>
  </si>
  <si>
    <t>Is the plan to use a waiver to fulfill BABA compliance for this infrastructure? (for more information on approved waivers, see Build America, Buy America (BABA) Approved Waivers  US EPA).</t>
  </si>
  <si>
    <t>Select from the dropdown menu how BABA requirements are being met for the infrastructure project. Options include: No - Infrastructure meets all BABA requirements, Yes - EPA's De Minimis Waiver, Yes - EPA's Small Project Waiver, Yes - EPA's Pacific Island Territories General Applicability Waiver, Yes - Project-Level Waiver, and Unsure</t>
  </si>
  <si>
    <t>Select whether or not the equipment cost includes installation of the EVSE or other EV charger system.</t>
  </si>
  <si>
    <t>Enter the equipment cost for each unit of the charging infrastructure system.</t>
  </si>
  <si>
    <t>Enter the EPA funds requested for the equipment in each unit of the EVSE or other EV charging system.</t>
  </si>
  <si>
    <t>No action - autopopulated</t>
  </si>
  <si>
    <t>Enter the total amount of funds anticipated for installation of all the units in the charging infrastructure system.</t>
  </si>
  <si>
    <t>Enter the total amount of EPA funds anticipated for installation of all the units in the charging infrastructure system.</t>
  </si>
  <si>
    <t>Enter the total amount of funds anticipated for all other eligible expensed related to the charging infrastructure project in this application, including shipping, etc.</t>
  </si>
  <si>
    <t>Enter the total amount of EPA funds anticipated for all other eligible expenses related to the charging infrastructure project in this application, including shipping, etc.</t>
  </si>
  <si>
    <t>Describe the items corresponding to the previous two columns.</t>
  </si>
  <si>
    <t>Select the type of shore power connection, either high-voltage (HVSC) or low-voltage (LVSC).</t>
  </si>
  <si>
    <t>Total Voltage Service Provided</t>
  </si>
  <si>
    <t>Select the total voltage provided from the dropdown menu, if listed.</t>
  </si>
  <si>
    <t>Total Voltage Service Provided, if Not Listed</t>
  </si>
  <si>
    <t>Enter the total voltage service provided if the amount is not listed in the dropdown menu.</t>
  </si>
  <si>
    <t>Enter the manufacturer of the shore power system.</t>
  </si>
  <si>
    <t>Enter the model name of the shore power system.</t>
  </si>
  <si>
    <t>Enter the estimated number of annual vessel calls per berth where the shore power system is to be installed.</t>
  </si>
  <si>
    <t>Enter the estimated average hotel hours per vessel call per berth where the shore power system is to be installed</t>
  </si>
  <si>
    <t>Number of Vessel Berths that can be served by Shore Power Pedestal</t>
  </si>
  <si>
    <t>Enter the estimated number of vessel berths that may be served by the shore power system.</t>
  </si>
  <si>
    <t>Maximum Output Power (kW)</t>
  </si>
  <si>
    <t>Enter the maximum power output of the shore power system, measured in kilowatts.</t>
  </si>
  <si>
    <t>Estimated Annual Total Energy Provided in MW-h</t>
  </si>
  <si>
    <t>Enter the estimated total annual energy output of the shore power system in megawatt-hours.</t>
  </si>
  <si>
    <t>Enter the total number of shore power pedestals installed.</t>
  </si>
  <si>
    <t>Table 8b. Location of  Shore Power Infrastructure</t>
  </si>
  <si>
    <t>Are the shore power equipment, Housing, and all Accessories BABA Compliant?</t>
  </si>
  <si>
    <t>Total Estimated Acquisition Cost for each Shore Power Pedestal</t>
  </si>
  <si>
    <t>Enter the equipment cost for each unit of the shore power infrastructure system.</t>
  </si>
  <si>
    <t>Enter the EPA funds expended for the equipment in each shore power pedestal.</t>
  </si>
  <si>
    <t>Select whether or not the equipment cost includes installation of the shore power equipment.</t>
  </si>
  <si>
    <t>Enter the total estimated cost for installation of all the units in the shore power system.</t>
  </si>
  <si>
    <t>Enter the total amount of EPA funds requested installation of all the units in the shore power system.</t>
  </si>
  <si>
    <r>
      <t xml:space="preserve">Total Estimated Cost for Shore Power Equipment Acquisition
</t>
    </r>
    <r>
      <rPr>
        <i/>
        <sz val="11"/>
        <color theme="1"/>
        <rFont val="Calibri"/>
        <family val="2"/>
        <scheme val="minor"/>
      </rPr>
      <t>(total # of pedestals x Funds Expended/pedestal)</t>
    </r>
  </si>
  <si>
    <r>
      <t xml:space="preserve">Total EPA Funds Requested for Shore Power Equipment Acquisition
</t>
    </r>
    <r>
      <rPr>
        <i/>
        <sz val="11"/>
        <color theme="1"/>
        <rFont val="Calibri"/>
        <family val="2"/>
        <scheme val="minor"/>
      </rPr>
      <t>(total # of pedestals x EPA Funds Expended/pedestal)</t>
    </r>
  </si>
  <si>
    <t>Type of Station</t>
  </si>
  <si>
    <t xml:space="preserve">Select from the dropdown menu what type of hydrogen fueling station is installed under this project. </t>
  </si>
  <si>
    <r>
      <t xml:space="preserve">Type of Hydrogen Storage </t>
    </r>
    <r>
      <rPr>
        <i/>
        <sz val="11"/>
        <color theme="1"/>
        <rFont val="Calibri"/>
        <family val="2"/>
        <scheme val="minor"/>
      </rPr>
      <t>(select from dropdown)</t>
    </r>
  </si>
  <si>
    <t xml:space="preserve">Select from the dropdown menu what type of hydrogen storage is installed under this project. </t>
  </si>
  <si>
    <t>Total Hydrogen Storage Tank(s) Capacity (kg)</t>
  </si>
  <si>
    <t>Enter the capacity of the hydrogen storage tank in kilograms.</t>
  </si>
  <si>
    <t>Enter the manufacturer of the hydrogen dispensing pedestal equipment.</t>
  </si>
  <si>
    <t>Enter the model name of the hydrogen dispensing pedestal equipment.</t>
  </si>
  <si>
    <t>Enter the manufacturer of the hydrogen storage tank.</t>
  </si>
  <si>
    <t>Enter the model name of the hydrogen storage tank.</t>
  </si>
  <si>
    <t>Enter the manufacturer of the compressor.</t>
  </si>
  <si>
    <t>Enter the model name of the compressor.</t>
  </si>
  <si>
    <t>Enter the manufacturer of the cooling system.</t>
  </si>
  <si>
    <t>Enter the model name of the cooling system.</t>
  </si>
  <si>
    <t>Enter the estimated amount of total annual hydrogen dispensed from the fueling station in kilograms.</t>
  </si>
  <si>
    <t>Hydrogen Generation Pathway</t>
  </si>
  <si>
    <t>Select the hydrogen generation pathway from the menu provided below. Options include: Steam Reforming - Natural Gas, Steam Reforming with Carbon Capture &amp; Storage - Natural Gas, Methane cracking - Natural Gas, Gasification - Coal, Gasification with Carbon Capture &amp; Storage - Coal, Gasification - Biomass, Gasification with Carbon Capture &amp; Storage - Biomass, Electrolysis - Electric Grid Mix, Electrolysis - Renewable Energy, Fermentation - Biomass, Thermal water splitting - Nuclear, Thermal water splitting - Renewables, Purchased from Vendor, and Unknown</t>
  </si>
  <si>
    <t>Table 9b. Location of  Hydrogen Fueling Infrastructure</t>
  </si>
  <si>
    <t>Enter the zip code in which the charging equipment hydrogen fueling station will be located.</t>
  </si>
  <si>
    <t>Select whether or not the hydrogen fueling station serve more than one port area within the project submitted in this application.</t>
  </si>
  <si>
    <t>Secondary Port or Port Facilities served by H2 fueling station</t>
  </si>
  <si>
    <t>Enter the name of the other port areas which the hydrogen fueling station will serve. If it will serve multiple secondary port areas, list all and separate with a semicolon (e.g., Port of Galveston; Port of Corpus Christi).</t>
  </si>
  <si>
    <t>Is the plan to use a waiver to fulfill BABA compliance for this infrastructure?</t>
  </si>
  <si>
    <t>Enter the total estimated cost for acquiring all hydrogen fueling pedestals needed for this project</t>
  </si>
  <si>
    <t>Enter the total EPA funds requested for acquiring all the hydrogen fueling pedestals needed for this project</t>
  </si>
  <si>
    <t xml:space="preserve">Enter the total estimated cost for acquiring additional supporting infrastructure such as tanks, compressors, pipes, cooling systems, etc. </t>
  </si>
  <si>
    <t xml:space="preserve">Enter the total EPA funds requested for acquiring additional supporting infrastructure such as tanks, compressors, pipes, cooling systems, etc. </t>
  </si>
  <si>
    <t>Enter the total estimated cost for installation of all the units in the hydrogen fueling station.</t>
  </si>
  <si>
    <t>Enter the total amount of EPA funds requested for installation of all the units in the hydrogen fueling station.</t>
  </si>
  <si>
    <t>Enter the total estimated cost for acquisition and installation of all the units in the hydrogen fueling system.</t>
  </si>
  <si>
    <t>Enter the total amount of EPA funds requested for acquisition and installation of all the units in the hydrogen fueling system.</t>
  </si>
  <si>
    <t>Total Estimated Cost for H2 Infrastructure Acquisition, Installation, and Other Eligible Expenses</t>
  </si>
  <si>
    <t>Total EPA Funds Requested for H2 Infrastructure Acquisition, Installation, and Other Eligible Expenses</t>
  </si>
  <si>
    <t>Table 10. Solar and Wind Power Generation System Equipment Information </t>
  </si>
  <si>
    <t>Table 10a.  Solar and Wind Power Generation System Equipment Information</t>
  </si>
  <si>
    <t>Select from the dropdown menu the renewable source of energy for power generation: solar or wind.</t>
  </si>
  <si>
    <t>Enter the name of the manufacturer of the solar or wind  power generation system.</t>
  </si>
  <si>
    <t>Enter the model name of the solar or wind power generation system.</t>
  </si>
  <si>
    <t>Generation Capacity of the System (please indicate kW or MW)</t>
  </si>
  <si>
    <t>Enter the energy generation capacity of the solar or wind power generation system, including the appropriate units (kW or MW).</t>
  </si>
  <si>
    <t>Enter the zip code in which the solar or wind power generation system will be located.</t>
  </si>
  <si>
    <t>Select whether or not the solar or wind power generation system serves more than one port area within the project submitted in this application.</t>
  </si>
  <si>
    <t>Enter the name of the port area in which the solar or wind power generation system will primarily serve.</t>
  </si>
  <si>
    <t>Secondary Port or Port Facilities served by Solar or Wind Power Generation System (use a semicolon between facilities)</t>
  </si>
  <si>
    <t>Enter the name of the other port areas in which the solar or wind power generation system will serve. If it will serve multiple secondary port areas, list all and separate with a semicolon (e.g., Port of Galveston; Port of Corpus Christi).</t>
  </si>
  <si>
    <t>Table 10c. Solar and Wind Power Generation System BABA Compliance</t>
  </si>
  <si>
    <t>Is the plan to use a waiver to fulfill BABA compliance for this infrastructure? 
(for more information on approved waivers, see Build America, Buy America (BABA) Approved Waivers  US EPA)</t>
  </si>
  <si>
    <t>Enter the total estimated cost for the acquisition of the solar or wind power generation infrastructure system(s)</t>
  </si>
  <si>
    <t>Enter the EPA funds requested for the acquisition of the solar or wind power generation infrastructure system(s)</t>
  </si>
  <si>
    <t>Enter the total estimated cost for installation of the solar or wind power generation infrastructure system(s).</t>
  </si>
  <si>
    <t>Enter the total amount of EPA funds requested for installation of the solar or wind power generation infrastructure system(s).</t>
  </si>
  <si>
    <t xml:space="preserve">Enter the total estimated cost for all other eligible expenses related to the solar or wind power generation system(s). </t>
  </si>
  <si>
    <t xml:space="preserve">Enter the total amount of EPA funds requested for all other eligible expenses related to the solar or wind power generation system(s). </t>
  </si>
  <si>
    <t>Table 11a. Battery Electric Storage System (BESS) Equipment Overview</t>
  </si>
  <si>
    <t>Select the type of battery from the dropdown menu; options include: Lithium-ion, lead-acid, Flow, Flywheels, Other, and Not Sure</t>
  </si>
  <si>
    <t>Enter the manufacturer of the BESS equipment.</t>
  </si>
  <si>
    <t>Enter the model name of the BESS equipment.</t>
  </si>
  <si>
    <t>Total Energy Capacity (please indicate unit; kWh or MWh)</t>
  </si>
  <si>
    <t>Enter the total energy capacity of the BESS system and indicate the unit of energy (kWh or MWh)</t>
  </si>
  <si>
    <t>Maximum Continuous Discharge AC Power (kW)</t>
  </si>
  <si>
    <t>Enter the maximum continuous discharge alternative current power in kW</t>
  </si>
  <si>
    <t>Maximum Continuous Discharge DC Power (kW)</t>
  </si>
  <si>
    <t>Enter the maximum continuous discharge direct current power in kW</t>
  </si>
  <si>
    <t>Enter the number of BESS units installed in this infrastructure project.</t>
  </si>
  <si>
    <t>Enter the zip code in which the  BESS equipment will be located.</t>
  </si>
  <si>
    <t>Does the BESS System serve multiple ports within this application?</t>
  </si>
  <si>
    <t>Select whether or not the BESS system serves more than one port area within the project submitted in this application.</t>
  </si>
  <si>
    <t>Primary Port or Port Facility Served by BESS System</t>
  </si>
  <si>
    <t>Enter the name of the port area in which the BESS system will primarily serve.</t>
  </si>
  <si>
    <t>Secondary Port or Port Facilities served by BESS System (use a semicolon between facilities)</t>
  </si>
  <si>
    <t>Enter the name of the other port areas which the BESS system will serve. If it will serve multiple secondary port areas, list all and separate with a semicolon (e.g., Port of Galveston; Port of Corpus Christi).</t>
  </si>
  <si>
    <t>Table 11c. BABA Compliance</t>
  </si>
  <si>
    <t>Enter the equipment cost for each unit of the BESS.</t>
  </si>
  <si>
    <t>Enter the EPA funds expended for the equipment in each BESS unit.</t>
  </si>
  <si>
    <t>Enter the total estimated cost for installation of BESS.</t>
  </si>
  <si>
    <t>Enter the total amount of EPA funds requested for installation of BESS.</t>
  </si>
  <si>
    <t>Enter the total estimated cost for all other eligible BESS-related expenses such as shipping of equipment, etc.</t>
  </si>
  <si>
    <t>Enter the total amount of EPA funds requested for all other eligible BESS-related expenses such as shipping of equipment, etc.</t>
  </si>
  <si>
    <t>Are there any other infrastructure projects associated with this grant that are not listed above? (select Yes or No)</t>
  </si>
  <si>
    <t>If no, please leave this section blank. If yes, please provide details in the box below on the infrastructure project and describe how BABA compliance was determined.</t>
  </si>
  <si>
    <t>If other infrastructure elements are part of this project, please provide details in the text field on the infrastructure components, cost, and describe how BABA compliance was determined.</t>
  </si>
  <si>
    <t>County FIPS Lookup Table</t>
  </si>
  <si>
    <t>county</t>
  </si>
  <si>
    <t>state</t>
  </si>
  <si>
    <t>County State Name_short</t>
  </si>
  <si>
    <t xml:space="preserve">State FIPS </t>
  </si>
  <si>
    <t>01001</t>
  </si>
  <si>
    <t>Autauga County</t>
  </si>
  <si>
    <t>AL</t>
  </si>
  <si>
    <t>01003</t>
  </si>
  <si>
    <t>Baldwin County</t>
  </si>
  <si>
    <t>01005</t>
  </si>
  <si>
    <t>Barbour County</t>
  </si>
  <si>
    <t>01007</t>
  </si>
  <si>
    <t>Bibb County</t>
  </si>
  <si>
    <t>01009</t>
  </si>
  <si>
    <t>Blount County</t>
  </si>
  <si>
    <t>01011</t>
  </si>
  <si>
    <t>Bullock County</t>
  </si>
  <si>
    <t>01013</t>
  </si>
  <si>
    <t>Butler County</t>
  </si>
  <si>
    <t>01015</t>
  </si>
  <si>
    <t>Calhoun County</t>
  </si>
  <si>
    <t>01017</t>
  </si>
  <si>
    <t>Chambers County</t>
  </si>
  <si>
    <t>01019</t>
  </si>
  <si>
    <t>Cherokee County</t>
  </si>
  <si>
    <t>01021</t>
  </si>
  <si>
    <t>Chilton County</t>
  </si>
  <si>
    <t>01023</t>
  </si>
  <si>
    <t>Choctaw County</t>
  </si>
  <si>
    <t>01025</t>
  </si>
  <si>
    <t>Clarke County</t>
  </si>
  <si>
    <t>01027</t>
  </si>
  <si>
    <t>Clay County</t>
  </si>
  <si>
    <t>01029</t>
  </si>
  <si>
    <t>Cleburne County</t>
  </si>
  <si>
    <t>01031</t>
  </si>
  <si>
    <t>Coffee County</t>
  </si>
  <si>
    <t>01033</t>
  </si>
  <si>
    <t>Colbert County</t>
  </si>
  <si>
    <t>01035</t>
  </si>
  <si>
    <t>Conecuh County</t>
  </si>
  <si>
    <t>01037</t>
  </si>
  <si>
    <t>Coosa County</t>
  </si>
  <si>
    <t>01039</t>
  </si>
  <si>
    <t>Covington County</t>
  </si>
  <si>
    <t>01041</t>
  </si>
  <si>
    <t>Crenshaw County</t>
  </si>
  <si>
    <t>01043</t>
  </si>
  <si>
    <t>Cullman County</t>
  </si>
  <si>
    <t>01045</t>
  </si>
  <si>
    <t>Dale County</t>
  </si>
  <si>
    <t>01047</t>
  </si>
  <si>
    <t>Dallas County</t>
  </si>
  <si>
    <t>01049</t>
  </si>
  <si>
    <t>DeKalb County</t>
  </si>
  <si>
    <t>01051</t>
  </si>
  <si>
    <t>Elmore County</t>
  </si>
  <si>
    <t>01053</t>
  </si>
  <si>
    <t>Escambia County</t>
  </si>
  <si>
    <t>01055</t>
  </si>
  <si>
    <t>Etowah County</t>
  </si>
  <si>
    <t>01057</t>
  </si>
  <si>
    <t>Fayette County</t>
  </si>
  <si>
    <t>01059</t>
  </si>
  <si>
    <t>Franklin County</t>
  </si>
  <si>
    <t>01061</t>
  </si>
  <si>
    <t>Geneva County</t>
  </si>
  <si>
    <t>01063</t>
  </si>
  <si>
    <t>Greene County</t>
  </si>
  <si>
    <t>01065</t>
  </si>
  <si>
    <t>Hale County</t>
  </si>
  <si>
    <t>01067</t>
  </si>
  <si>
    <t>Henry County</t>
  </si>
  <si>
    <t>01069</t>
  </si>
  <si>
    <t>Houston County</t>
  </si>
  <si>
    <t>01071</t>
  </si>
  <si>
    <t>Jackson County</t>
  </si>
  <si>
    <t>01073</t>
  </si>
  <si>
    <t>Jefferson County</t>
  </si>
  <si>
    <t>01075</t>
  </si>
  <si>
    <t>Lamar County</t>
  </si>
  <si>
    <t>01077</t>
  </si>
  <si>
    <t>Lauderdale County</t>
  </si>
  <si>
    <t>01079</t>
  </si>
  <si>
    <t>Lawrence County</t>
  </si>
  <si>
    <t>01081</t>
  </si>
  <si>
    <t>Lee County</t>
  </si>
  <si>
    <t>01083</t>
  </si>
  <si>
    <t>Limestone County</t>
  </si>
  <si>
    <t>01085</t>
  </si>
  <si>
    <t>Lowndes County</t>
  </si>
  <si>
    <t>01087</t>
  </si>
  <si>
    <t>Macon County</t>
  </si>
  <si>
    <t>01089</t>
  </si>
  <si>
    <t>Madison County</t>
  </si>
  <si>
    <t>01091</t>
  </si>
  <si>
    <t>Marengo County</t>
  </si>
  <si>
    <t>01093</t>
  </si>
  <si>
    <t>Marion County</t>
  </si>
  <si>
    <t>01095</t>
  </si>
  <si>
    <t>Marshall County</t>
  </si>
  <si>
    <t>01097</t>
  </si>
  <si>
    <t>Mobile County</t>
  </si>
  <si>
    <t>01099</t>
  </si>
  <si>
    <t>Monroe County</t>
  </si>
  <si>
    <t>01101</t>
  </si>
  <si>
    <t>Montgomery County</t>
  </si>
  <si>
    <t>01103</t>
  </si>
  <si>
    <t>Morgan County</t>
  </si>
  <si>
    <t>01105</t>
  </si>
  <si>
    <t>Perry County</t>
  </si>
  <si>
    <t>01107</t>
  </si>
  <si>
    <t>Pickens County</t>
  </si>
  <si>
    <t>01109</t>
  </si>
  <si>
    <t>Pike County</t>
  </si>
  <si>
    <t>01111</t>
  </si>
  <si>
    <t>Randolph County</t>
  </si>
  <si>
    <t>01113</t>
  </si>
  <si>
    <t>Russell County</t>
  </si>
  <si>
    <t>01115</t>
  </si>
  <si>
    <t>St. Clair County</t>
  </si>
  <si>
    <t>01117</t>
  </si>
  <si>
    <t>Shelby County</t>
  </si>
  <si>
    <t>01119</t>
  </si>
  <si>
    <t>Sumter County</t>
  </si>
  <si>
    <t>01121</t>
  </si>
  <si>
    <t>Talladega County</t>
  </si>
  <si>
    <t>01123</t>
  </si>
  <si>
    <t>Tallapoosa County</t>
  </si>
  <si>
    <t>01125</t>
  </si>
  <si>
    <t>Tuscaloosa County</t>
  </si>
  <si>
    <t>01127</t>
  </si>
  <si>
    <t>Walker County</t>
  </si>
  <si>
    <t>01129</t>
  </si>
  <si>
    <t>Washington County</t>
  </si>
  <si>
    <t>01131</t>
  </si>
  <si>
    <t>Wilcox County</t>
  </si>
  <si>
    <t>01133</t>
  </si>
  <si>
    <t>Winston County</t>
  </si>
  <si>
    <t>02013</t>
  </si>
  <si>
    <t>Aleutians East Borough</t>
  </si>
  <si>
    <t>AK</t>
  </si>
  <si>
    <t>02016</t>
  </si>
  <si>
    <t>Aleutians West Census Area</t>
  </si>
  <si>
    <t>02020</t>
  </si>
  <si>
    <t>Anchorage Municipality</t>
  </si>
  <si>
    <t>02050</t>
  </si>
  <si>
    <t>Bethel Census Area</t>
  </si>
  <si>
    <t>02060</t>
  </si>
  <si>
    <t>Bristol Bay Borough</t>
  </si>
  <si>
    <t>02063</t>
  </si>
  <si>
    <t>Chugach Census Area</t>
  </si>
  <si>
    <t>02066</t>
  </si>
  <si>
    <t>Copper River Census Area</t>
  </si>
  <si>
    <t>02068</t>
  </si>
  <si>
    <t>Denali Borough</t>
  </si>
  <si>
    <t>02070</t>
  </si>
  <si>
    <t>Dillingham Census Area</t>
  </si>
  <si>
    <t>02090</t>
  </si>
  <si>
    <t>Fairbanks North Star Borough</t>
  </si>
  <si>
    <t>02100</t>
  </si>
  <si>
    <t>Haines Borough</t>
  </si>
  <si>
    <t>02105</t>
  </si>
  <si>
    <t>Hoonah-Angoon Census Area</t>
  </si>
  <si>
    <t>02110</t>
  </si>
  <si>
    <t>Juneau City and Borough</t>
  </si>
  <si>
    <t>02122</t>
  </si>
  <si>
    <t>Kenai Peninsula Borough</t>
  </si>
  <si>
    <t>02130</t>
  </si>
  <si>
    <t>Ketchikan Gateway Borough</t>
  </si>
  <si>
    <t>02150</t>
  </si>
  <si>
    <t>Kodiak Island Borough</t>
  </si>
  <si>
    <t>02158</t>
  </si>
  <si>
    <t>Kusilvak Census Area</t>
  </si>
  <si>
    <t>02164</t>
  </si>
  <si>
    <t>Lake and Peninsula Borough</t>
  </si>
  <si>
    <t>02170</t>
  </si>
  <si>
    <t>Matanuska-Susitna Borough</t>
  </si>
  <si>
    <t>02180</t>
  </si>
  <si>
    <t>Nome Census Area</t>
  </si>
  <si>
    <t>02185</t>
  </si>
  <si>
    <t>North Slope Borough</t>
  </si>
  <si>
    <t>02188</t>
  </si>
  <si>
    <t>Northwest Arctic Borough</t>
  </si>
  <si>
    <t>02195</t>
  </si>
  <si>
    <t>Petersburg Census Area</t>
  </si>
  <si>
    <t>02198</t>
  </si>
  <si>
    <t>Prince of Wales-Hyder Census Area</t>
  </si>
  <si>
    <t>02220</t>
  </si>
  <si>
    <t>Sitka City and Borough</t>
  </si>
  <si>
    <t>02230</t>
  </si>
  <si>
    <t>Skagway Municipality</t>
  </si>
  <si>
    <t>02240</t>
  </si>
  <si>
    <t>Southeast Fairbanks Census Area</t>
  </si>
  <si>
    <t>02275</t>
  </si>
  <si>
    <t>Wrangell City and Borough</t>
  </si>
  <si>
    <t>02282</t>
  </si>
  <si>
    <t>Yakutat City and Borough</t>
  </si>
  <si>
    <t>02290</t>
  </si>
  <si>
    <t>Yukon-Koyukuk Census Area</t>
  </si>
  <si>
    <t>04001</t>
  </si>
  <si>
    <t>Apache County</t>
  </si>
  <si>
    <t>AZ</t>
  </si>
  <si>
    <t>04003</t>
  </si>
  <si>
    <t>Cochise County</t>
  </si>
  <si>
    <t>04005</t>
  </si>
  <si>
    <t>Coconino County</t>
  </si>
  <si>
    <t>04007</t>
  </si>
  <si>
    <t>Gila County</t>
  </si>
  <si>
    <t>04009</t>
  </si>
  <si>
    <t>Graham County</t>
  </si>
  <si>
    <t>04011</t>
  </si>
  <si>
    <t>Greenlee County</t>
  </si>
  <si>
    <t>04012</t>
  </si>
  <si>
    <t>La Paz County</t>
  </si>
  <si>
    <t>04013</t>
  </si>
  <si>
    <t>Maricopa County</t>
  </si>
  <si>
    <t>04015</t>
  </si>
  <si>
    <t>Mohave County</t>
  </si>
  <si>
    <t>04017</t>
  </si>
  <si>
    <t>Navajo County</t>
  </si>
  <si>
    <t>04019</t>
  </si>
  <si>
    <t>Pima County</t>
  </si>
  <si>
    <t>04021</t>
  </si>
  <si>
    <t>Pinal County</t>
  </si>
  <si>
    <t>04023</t>
  </si>
  <si>
    <t>Santa Cruz County</t>
  </si>
  <si>
    <t>04025</t>
  </si>
  <si>
    <t>Yavapai County</t>
  </si>
  <si>
    <t>04027</t>
  </si>
  <si>
    <t>Yuma County</t>
  </si>
  <si>
    <t>05001</t>
  </si>
  <si>
    <t>Arkansas County</t>
  </si>
  <si>
    <t>AR</t>
  </si>
  <si>
    <t>05003</t>
  </si>
  <si>
    <t>Ashley County</t>
  </si>
  <si>
    <t>05005</t>
  </si>
  <si>
    <t>Baxter County</t>
  </si>
  <si>
    <t>05007</t>
  </si>
  <si>
    <t>Benton County</t>
  </si>
  <si>
    <t>05009</t>
  </si>
  <si>
    <t>Boone County</t>
  </si>
  <si>
    <t>05011</t>
  </si>
  <si>
    <t>Bradley County</t>
  </si>
  <si>
    <t>05013</t>
  </si>
  <si>
    <t>05015</t>
  </si>
  <si>
    <t>Carroll County</t>
  </si>
  <si>
    <t>05017</t>
  </si>
  <si>
    <t>Chicot County</t>
  </si>
  <si>
    <t>05019</t>
  </si>
  <si>
    <t>Clark County</t>
  </si>
  <si>
    <t>05021</t>
  </si>
  <si>
    <t>05023</t>
  </si>
  <si>
    <t>05025</t>
  </si>
  <si>
    <t>Cleveland County</t>
  </si>
  <si>
    <t>05027</t>
  </si>
  <si>
    <t>Columbia County</t>
  </si>
  <si>
    <t>05029</t>
  </si>
  <si>
    <t>Conway County</t>
  </si>
  <si>
    <t>05031</t>
  </si>
  <si>
    <t>Craighead County</t>
  </si>
  <si>
    <t>05033</t>
  </si>
  <si>
    <t>Crawford County</t>
  </si>
  <si>
    <t>05035</t>
  </si>
  <si>
    <t>Crittenden County</t>
  </si>
  <si>
    <t>05037</t>
  </si>
  <si>
    <t>Cross County</t>
  </si>
  <si>
    <t>05039</t>
  </si>
  <si>
    <t>05041</t>
  </si>
  <si>
    <t>Desha County</t>
  </si>
  <si>
    <t>05043</t>
  </si>
  <si>
    <t>Drew County</t>
  </si>
  <si>
    <t>05045</t>
  </si>
  <si>
    <t>Faulkner County</t>
  </si>
  <si>
    <t>05047</t>
  </si>
  <si>
    <t>05049</t>
  </si>
  <si>
    <t>Fulton County</t>
  </si>
  <si>
    <t>05051</t>
  </si>
  <si>
    <t>Garland County</t>
  </si>
  <si>
    <t>05053</t>
  </si>
  <si>
    <t>Grant County</t>
  </si>
  <si>
    <t>05055</t>
  </si>
  <si>
    <t>05057</t>
  </si>
  <si>
    <t>Hempstead County</t>
  </si>
  <si>
    <t>05059</t>
  </si>
  <si>
    <t>Hot Spring County</t>
  </si>
  <si>
    <t>05061</t>
  </si>
  <si>
    <t>Howard County</t>
  </si>
  <si>
    <t>05063</t>
  </si>
  <si>
    <t>Independence County</t>
  </si>
  <si>
    <t>05065</t>
  </si>
  <si>
    <t>Izard County</t>
  </si>
  <si>
    <t>05067</t>
  </si>
  <si>
    <t>05069</t>
  </si>
  <si>
    <t>05071</t>
  </si>
  <si>
    <t>Johnson County</t>
  </si>
  <si>
    <t>05073</t>
  </si>
  <si>
    <t>Lafayette County</t>
  </si>
  <si>
    <t>05075</t>
  </si>
  <si>
    <t>05077</t>
  </si>
  <si>
    <t>05079</t>
  </si>
  <si>
    <t>Lincoln County</t>
  </si>
  <si>
    <t>05081</t>
  </si>
  <si>
    <t>Little River County</t>
  </si>
  <si>
    <t>05083</t>
  </si>
  <si>
    <t>Logan County</t>
  </si>
  <si>
    <t>05085</t>
  </si>
  <si>
    <t>Lonoke County</t>
  </si>
  <si>
    <t>05087</t>
  </si>
  <si>
    <t>05089</t>
  </si>
  <si>
    <t>05091</t>
  </si>
  <si>
    <t>Miller County</t>
  </si>
  <si>
    <t>05093</t>
  </si>
  <si>
    <t>Mississippi County</t>
  </si>
  <si>
    <t>05095</t>
  </si>
  <si>
    <t>05097</t>
  </si>
  <si>
    <t>05099</t>
  </si>
  <si>
    <t>Nevada County</t>
  </si>
  <si>
    <t>05101</t>
  </si>
  <si>
    <t>Newton County</t>
  </si>
  <si>
    <t>05103</t>
  </si>
  <si>
    <t>Ouachita County</t>
  </si>
  <si>
    <t>05105</t>
  </si>
  <si>
    <t>05107</t>
  </si>
  <si>
    <t>Phillips County</t>
  </si>
  <si>
    <t>05109</t>
  </si>
  <si>
    <t>05111</t>
  </si>
  <si>
    <t>Poinsett County</t>
  </si>
  <si>
    <t>05113</t>
  </si>
  <si>
    <t>Polk County</t>
  </si>
  <si>
    <t>05115</t>
  </si>
  <si>
    <t>Pope County</t>
  </si>
  <si>
    <t>05117</t>
  </si>
  <si>
    <t>Prairie County</t>
  </si>
  <si>
    <t>05119</t>
  </si>
  <si>
    <t>Pulaski County</t>
  </si>
  <si>
    <t>05121</t>
  </si>
  <si>
    <t>05123</t>
  </si>
  <si>
    <t>St. Francis County</t>
  </si>
  <si>
    <t>05125</t>
  </si>
  <si>
    <t>Saline County</t>
  </si>
  <si>
    <t>05127</t>
  </si>
  <si>
    <t>Scott County</t>
  </si>
  <si>
    <t>05129</t>
  </si>
  <si>
    <t>Searcy County</t>
  </si>
  <si>
    <t>05131</t>
  </si>
  <si>
    <t>Sebastian County</t>
  </si>
  <si>
    <t>05133</t>
  </si>
  <si>
    <t>Sevier County</t>
  </si>
  <si>
    <t>05135</t>
  </si>
  <si>
    <t>Sharp County</t>
  </si>
  <si>
    <t>05137</t>
  </si>
  <si>
    <t>Stone County</t>
  </si>
  <si>
    <t>05139</t>
  </si>
  <si>
    <t>Union County</t>
  </si>
  <si>
    <t>05141</t>
  </si>
  <si>
    <t>Van Buren County</t>
  </si>
  <si>
    <t>05143</t>
  </si>
  <si>
    <t>05145</t>
  </si>
  <si>
    <t>White County</t>
  </si>
  <si>
    <t>05147</t>
  </si>
  <si>
    <t>Woodruff County</t>
  </si>
  <si>
    <t>05149</t>
  </si>
  <si>
    <t>Yell County</t>
  </si>
  <si>
    <t>06001</t>
  </si>
  <si>
    <t>Alameda County</t>
  </si>
  <si>
    <t>CA</t>
  </si>
  <si>
    <t>06003</t>
  </si>
  <si>
    <t>Alpine County</t>
  </si>
  <si>
    <t>06005</t>
  </si>
  <si>
    <t>Amador County</t>
  </si>
  <si>
    <t>06007</t>
  </si>
  <si>
    <t>Butte County</t>
  </si>
  <si>
    <t>06009</t>
  </si>
  <si>
    <t>Calaveras County</t>
  </si>
  <si>
    <t>06011</t>
  </si>
  <si>
    <t>Colusa County</t>
  </si>
  <si>
    <t>06013</t>
  </si>
  <si>
    <t>Contra Costa County</t>
  </si>
  <si>
    <t>06015</t>
  </si>
  <si>
    <t>Del Norte County</t>
  </si>
  <si>
    <t>06017</t>
  </si>
  <si>
    <t>El Dorado County</t>
  </si>
  <si>
    <t>06019</t>
  </si>
  <si>
    <t>Fresno County</t>
  </si>
  <si>
    <t>06021</t>
  </si>
  <si>
    <t>Glenn County</t>
  </si>
  <si>
    <t>06023</t>
  </si>
  <si>
    <t>Humboldt County</t>
  </si>
  <si>
    <t>06025</t>
  </si>
  <si>
    <t>Imperial County</t>
  </si>
  <si>
    <t>06027</t>
  </si>
  <si>
    <t>Inyo County</t>
  </si>
  <si>
    <t>06029</t>
  </si>
  <si>
    <t>Kern County</t>
  </si>
  <si>
    <t>06031</t>
  </si>
  <si>
    <t>Kings County</t>
  </si>
  <si>
    <t>06033</t>
  </si>
  <si>
    <t>Lake County</t>
  </si>
  <si>
    <t>06035</t>
  </si>
  <si>
    <t>Lassen County</t>
  </si>
  <si>
    <t>06037</t>
  </si>
  <si>
    <t>Los Angeles County</t>
  </si>
  <si>
    <t>06039</t>
  </si>
  <si>
    <t>Madera County</t>
  </si>
  <si>
    <t>06041</t>
  </si>
  <si>
    <t>Marin County</t>
  </si>
  <si>
    <t>06043</t>
  </si>
  <si>
    <t>Mariposa County</t>
  </si>
  <si>
    <t>06045</t>
  </si>
  <si>
    <t>Mendocino County</t>
  </si>
  <si>
    <t>06047</t>
  </si>
  <si>
    <t>Merced County</t>
  </si>
  <si>
    <t>06049</t>
  </si>
  <si>
    <t>Modoc County</t>
  </si>
  <si>
    <t>06051</t>
  </si>
  <si>
    <t>Mono County</t>
  </si>
  <si>
    <t>06053</t>
  </si>
  <si>
    <t>Monterey County</t>
  </si>
  <si>
    <t>06055</t>
  </si>
  <si>
    <t>Napa County</t>
  </si>
  <si>
    <t>06057</t>
  </si>
  <si>
    <t>06059</t>
  </si>
  <si>
    <t>Orange County</t>
  </si>
  <si>
    <t>06061</t>
  </si>
  <si>
    <t>Placer County</t>
  </si>
  <si>
    <t>06063</t>
  </si>
  <si>
    <t>Plumas County</t>
  </si>
  <si>
    <t>06065</t>
  </si>
  <si>
    <t>Riverside County</t>
  </si>
  <si>
    <t>06067</t>
  </si>
  <si>
    <t>Sacramento County</t>
  </si>
  <si>
    <t>06069</t>
  </si>
  <si>
    <t>San Benito County</t>
  </si>
  <si>
    <t>06071</t>
  </si>
  <si>
    <t>San Bernardino County</t>
  </si>
  <si>
    <t>06073</t>
  </si>
  <si>
    <t>San Diego County</t>
  </si>
  <si>
    <t>06075</t>
  </si>
  <si>
    <t>San Francisco County</t>
  </si>
  <si>
    <t>06077</t>
  </si>
  <si>
    <t>San Joaquin County</t>
  </si>
  <si>
    <t>06079</t>
  </si>
  <si>
    <t>San Luis Obispo County</t>
  </si>
  <si>
    <t>06081</t>
  </si>
  <si>
    <t>San Mateo County</t>
  </si>
  <si>
    <t>06083</t>
  </si>
  <si>
    <t>Santa Barbara County</t>
  </si>
  <si>
    <t>06085</t>
  </si>
  <si>
    <t>Santa Clara County</t>
  </si>
  <si>
    <t>06087</t>
  </si>
  <si>
    <t>06089</t>
  </si>
  <si>
    <t>Shasta County</t>
  </si>
  <si>
    <t>06091</t>
  </si>
  <si>
    <t>Sierra County</t>
  </si>
  <si>
    <t>06093</t>
  </si>
  <si>
    <t>Siskiyou County</t>
  </si>
  <si>
    <t>06095</t>
  </si>
  <si>
    <t>Solano County</t>
  </si>
  <si>
    <t>06097</t>
  </si>
  <si>
    <t>Sonoma County</t>
  </si>
  <si>
    <t>06099</t>
  </si>
  <si>
    <t>Stanislaus County</t>
  </si>
  <si>
    <t>06101</t>
  </si>
  <si>
    <t>Sutter County</t>
  </si>
  <si>
    <t>06103</t>
  </si>
  <si>
    <t>Tehama County</t>
  </si>
  <si>
    <t>06105</t>
  </si>
  <si>
    <t>Trinity County</t>
  </si>
  <si>
    <t>06107</t>
  </si>
  <si>
    <t>Tulare County</t>
  </si>
  <si>
    <t>06109</t>
  </si>
  <si>
    <t>Tuolumne County</t>
  </si>
  <si>
    <t>06111</t>
  </si>
  <si>
    <t>Ventura County</t>
  </si>
  <si>
    <t>06113</t>
  </si>
  <si>
    <t>Yolo County</t>
  </si>
  <si>
    <t>06115</t>
  </si>
  <si>
    <t>Yuba County</t>
  </si>
  <si>
    <t>08001</t>
  </si>
  <si>
    <t>Adams County</t>
  </si>
  <si>
    <t>CO</t>
  </si>
  <si>
    <t>08003</t>
  </si>
  <si>
    <t>Alamosa County</t>
  </si>
  <si>
    <t>08005</t>
  </si>
  <si>
    <t>Arapahoe County</t>
  </si>
  <si>
    <t>08007</t>
  </si>
  <si>
    <t>Archuleta County</t>
  </si>
  <si>
    <t>08009</t>
  </si>
  <si>
    <t>Baca County</t>
  </si>
  <si>
    <t>08011</t>
  </si>
  <si>
    <t>Bent County</t>
  </si>
  <si>
    <t>08013</t>
  </si>
  <si>
    <t>Boulder County</t>
  </si>
  <si>
    <t>08014</t>
  </si>
  <si>
    <t>Broomfield County</t>
  </si>
  <si>
    <t>08015</t>
  </si>
  <si>
    <t>Chaffee County</t>
  </si>
  <si>
    <t>08017</t>
  </si>
  <si>
    <t>Cheyenne County</t>
  </si>
  <si>
    <t>08019</t>
  </si>
  <si>
    <t>Clear Creek County</t>
  </si>
  <si>
    <t>08021</t>
  </si>
  <si>
    <t>Conejos County</t>
  </si>
  <si>
    <t>08023</t>
  </si>
  <si>
    <t>Costilla County</t>
  </si>
  <si>
    <t>08025</t>
  </si>
  <si>
    <t>Crowley County</t>
  </si>
  <si>
    <t>08027</t>
  </si>
  <si>
    <t>Custer County</t>
  </si>
  <si>
    <t>08029</t>
  </si>
  <si>
    <t>Delta County</t>
  </si>
  <si>
    <t>08031</t>
  </si>
  <si>
    <t>Denver County</t>
  </si>
  <si>
    <t>08033</t>
  </si>
  <si>
    <t>Dolores County</t>
  </si>
  <si>
    <t>08035</t>
  </si>
  <si>
    <t>Douglas County</t>
  </si>
  <si>
    <t>08037</t>
  </si>
  <si>
    <t>Eagle County</t>
  </si>
  <si>
    <t>08039</t>
  </si>
  <si>
    <t>Elbert County</t>
  </si>
  <si>
    <t>08041</t>
  </si>
  <si>
    <t>El Paso County</t>
  </si>
  <si>
    <t>08043</t>
  </si>
  <si>
    <t>Fremont County</t>
  </si>
  <si>
    <t>08045</t>
  </si>
  <si>
    <t>Garfield County</t>
  </si>
  <si>
    <t>08047</t>
  </si>
  <si>
    <t>Gilpin County</t>
  </si>
  <si>
    <t>08049</t>
  </si>
  <si>
    <t>Grand County</t>
  </si>
  <si>
    <t>08051</t>
  </si>
  <si>
    <t>Gunnison County</t>
  </si>
  <si>
    <t>08053</t>
  </si>
  <si>
    <t>Hinsdale County</t>
  </si>
  <si>
    <t>08055</t>
  </si>
  <si>
    <t>Huerfano County</t>
  </si>
  <si>
    <t>08057</t>
  </si>
  <si>
    <t>08059</t>
  </si>
  <si>
    <t>08061</t>
  </si>
  <si>
    <t>Kiowa County</t>
  </si>
  <si>
    <t>08063</t>
  </si>
  <si>
    <t>Kit Carson County</t>
  </si>
  <si>
    <t>08065</t>
  </si>
  <si>
    <t>08067</t>
  </si>
  <si>
    <t>La Plata County</t>
  </si>
  <si>
    <t>08069</t>
  </si>
  <si>
    <t>Larimer County</t>
  </si>
  <si>
    <t>08071</t>
  </si>
  <si>
    <t>Las Animas County</t>
  </si>
  <si>
    <t>08073</t>
  </si>
  <si>
    <t>08075</t>
  </si>
  <si>
    <t>08077</t>
  </si>
  <si>
    <t>Mesa County</t>
  </si>
  <si>
    <t>08079</t>
  </si>
  <si>
    <t>Mineral County</t>
  </si>
  <si>
    <t>08081</t>
  </si>
  <si>
    <t>Moffat County</t>
  </si>
  <si>
    <t>08083</t>
  </si>
  <si>
    <t>Montezuma County</t>
  </si>
  <si>
    <t>08085</t>
  </si>
  <si>
    <t>Montrose County</t>
  </si>
  <si>
    <t>08087</t>
  </si>
  <si>
    <t>08089</t>
  </si>
  <si>
    <t>Otero County</t>
  </si>
  <si>
    <t>08091</t>
  </si>
  <si>
    <t>Ouray County</t>
  </si>
  <si>
    <t>08093</t>
  </si>
  <si>
    <t>Park County</t>
  </si>
  <si>
    <t>08095</t>
  </si>
  <si>
    <t>08097</t>
  </si>
  <si>
    <t>Pitkin County</t>
  </si>
  <si>
    <t>08099</t>
  </si>
  <si>
    <t>Prowers County</t>
  </si>
  <si>
    <t>08101</t>
  </si>
  <si>
    <t>Pueblo County</t>
  </si>
  <si>
    <t>08103</t>
  </si>
  <si>
    <t>Rio Blanco County</t>
  </si>
  <si>
    <t>08105</t>
  </si>
  <si>
    <t>Rio Grande County</t>
  </si>
  <si>
    <t>08107</t>
  </si>
  <si>
    <t>Routt County</t>
  </si>
  <si>
    <t>08109</t>
  </si>
  <si>
    <t>Saguache County</t>
  </si>
  <si>
    <t>08111</t>
  </si>
  <si>
    <t>San Juan County</t>
  </si>
  <si>
    <t>08113</t>
  </si>
  <si>
    <t>San Miguel County</t>
  </si>
  <si>
    <t>08115</t>
  </si>
  <si>
    <t>Sedgwick County</t>
  </si>
  <si>
    <t>08117</t>
  </si>
  <si>
    <t>Summit County</t>
  </si>
  <si>
    <t>08119</t>
  </si>
  <si>
    <t>Teller County</t>
  </si>
  <si>
    <t>08121</t>
  </si>
  <si>
    <t>08123</t>
  </si>
  <si>
    <t>Weld County</t>
  </si>
  <si>
    <t>08125</t>
  </si>
  <si>
    <t>09110</t>
  </si>
  <si>
    <t>Capitol</t>
  </si>
  <si>
    <t>CT</t>
  </si>
  <si>
    <t>09120</t>
  </si>
  <si>
    <t>Greater Bridgeport</t>
  </si>
  <si>
    <t>09130</t>
  </si>
  <si>
    <t>Lower Connecticut River Valley</t>
  </si>
  <si>
    <t>09140</t>
  </si>
  <si>
    <t>Naugatuck Valley</t>
  </si>
  <si>
    <t>09150</t>
  </si>
  <si>
    <t>Northeastern Connecticut</t>
  </si>
  <si>
    <t>09160</t>
  </si>
  <si>
    <t>Northwest Hills</t>
  </si>
  <si>
    <t>09170</t>
  </si>
  <si>
    <t>South Central Connecticut</t>
  </si>
  <si>
    <t>09180</t>
  </si>
  <si>
    <t>Southeastern Connecticut</t>
  </si>
  <si>
    <t>09190</t>
  </si>
  <si>
    <t>Western Connecticut</t>
  </si>
  <si>
    <t>09001</t>
  </si>
  <si>
    <t>Fairfield County</t>
  </si>
  <si>
    <t>EPA Region 1</t>
  </si>
  <si>
    <t>09003</t>
  </si>
  <si>
    <t>Hartford County</t>
  </si>
  <si>
    <t>Hartford County, CT</t>
  </si>
  <si>
    <t>09005</t>
  </si>
  <si>
    <t>Litchfield County</t>
  </si>
  <si>
    <t>Litchfield County, CT</t>
  </si>
  <si>
    <t>09007</t>
  </si>
  <si>
    <t>Middlesex County</t>
  </si>
  <si>
    <t>Middlesex County, CT</t>
  </si>
  <si>
    <t>09009</t>
  </si>
  <si>
    <t>New Haven County</t>
  </si>
  <si>
    <t>New Haven County, CT</t>
  </si>
  <si>
    <t>09011</t>
  </si>
  <si>
    <t>New London County</t>
  </si>
  <si>
    <t>New London County, CT</t>
  </si>
  <si>
    <t>09013</t>
  </si>
  <si>
    <t>Tolland County</t>
  </si>
  <si>
    <t>Tolland County, CT</t>
  </si>
  <si>
    <t>09015</t>
  </si>
  <si>
    <t>Windham County</t>
  </si>
  <si>
    <t>Windham County, CT</t>
  </si>
  <si>
    <t>10001</t>
  </si>
  <si>
    <t>Kent County</t>
  </si>
  <si>
    <t>DE</t>
  </si>
  <si>
    <t>10003</t>
  </si>
  <si>
    <t>New Castle County</t>
  </si>
  <si>
    <t>10005</t>
  </si>
  <si>
    <t>Sussex County</t>
  </si>
  <si>
    <t>11001</t>
  </si>
  <si>
    <t>District of Columbia</t>
  </si>
  <si>
    <t>DC</t>
  </si>
  <si>
    <t>12001</t>
  </si>
  <si>
    <t>Alachua County</t>
  </si>
  <si>
    <t>12003</t>
  </si>
  <si>
    <t>Baker County</t>
  </si>
  <si>
    <t>12005</t>
  </si>
  <si>
    <t>Bay County</t>
  </si>
  <si>
    <t>12007</t>
  </si>
  <si>
    <t>Bradford County</t>
  </si>
  <si>
    <t>12009</t>
  </si>
  <si>
    <t>Brevard County</t>
  </si>
  <si>
    <t>12011</t>
  </si>
  <si>
    <t>Broward County</t>
  </si>
  <si>
    <t>12013</t>
  </si>
  <si>
    <t>12015</t>
  </si>
  <si>
    <t>Charlotte County</t>
  </si>
  <si>
    <t>12017</t>
  </si>
  <si>
    <t>Citrus County</t>
  </si>
  <si>
    <t>12019</t>
  </si>
  <si>
    <t>12021</t>
  </si>
  <si>
    <t>Collier County</t>
  </si>
  <si>
    <t>12023</t>
  </si>
  <si>
    <t>12027</t>
  </si>
  <si>
    <t>DeSoto County</t>
  </si>
  <si>
    <t>12029</t>
  </si>
  <si>
    <t>Dixie County</t>
  </si>
  <si>
    <t>12031</t>
  </si>
  <si>
    <t>Duval County</t>
  </si>
  <si>
    <t>12033</t>
  </si>
  <si>
    <t>12035</t>
  </si>
  <si>
    <t>Flagler County</t>
  </si>
  <si>
    <t>12037</t>
  </si>
  <si>
    <t>12039</t>
  </si>
  <si>
    <t>Gadsden County</t>
  </si>
  <si>
    <t>12041</t>
  </si>
  <si>
    <t>Gilchrist County</t>
  </si>
  <si>
    <t>12043</t>
  </si>
  <si>
    <t>Glades County</t>
  </si>
  <si>
    <t>12045</t>
  </si>
  <si>
    <t>Gulf County</t>
  </si>
  <si>
    <t>12047</t>
  </si>
  <si>
    <t>Hamilton County</t>
  </si>
  <si>
    <t>12049</t>
  </si>
  <si>
    <t>Hardee County</t>
  </si>
  <si>
    <t>12051</t>
  </si>
  <si>
    <t>Hendry County</t>
  </si>
  <si>
    <t>12053</t>
  </si>
  <si>
    <t>Hernando County</t>
  </si>
  <si>
    <t>12055</t>
  </si>
  <si>
    <t>Highlands County</t>
  </si>
  <si>
    <t>12057</t>
  </si>
  <si>
    <t>Hillsborough County</t>
  </si>
  <si>
    <t>12059</t>
  </si>
  <si>
    <t>Holmes County</t>
  </si>
  <si>
    <t>12061</t>
  </si>
  <si>
    <t>Indian River County</t>
  </si>
  <si>
    <t>12063</t>
  </si>
  <si>
    <t>12065</t>
  </si>
  <si>
    <t>12067</t>
  </si>
  <si>
    <t>12069</t>
  </si>
  <si>
    <t>12071</t>
  </si>
  <si>
    <t>12073</t>
  </si>
  <si>
    <t>Leon County</t>
  </si>
  <si>
    <t>12075</t>
  </si>
  <si>
    <t>Levy County</t>
  </si>
  <si>
    <t>12077</t>
  </si>
  <si>
    <t>Liberty County</t>
  </si>
  <si>
    <t>12079</t>
  </si>
  <si>
    <t>12081</t>
  </si>
  <si>
    <t>Manatee County</t>
  </si>
  <si>
    <t>12083</t>
  </si>
  <si>
    <t>12085</t>
  </si>
  <si>
    <t>Martin County</t>
  </si>
  <si>
    <t>12086</t>
  </si>
  <si>
    <t>12087</t>
  </si>
  <si>
    <t>12089</t>
  </si>
  <si>
    <t>Nassau County</t>
  </si>
  <si>
    <t>12091</t>
  </si>
  <si>
    <t>Okaloosa County</t>
  </si>
  <si>
    <t>12093</t>
  </si>
  <si>
    <t>Okeechobee County</t>
  </si>
  <si>
    <t>12095</t>
  </si>
  <si>
    <t>12097</t>
  </si>
  <si>
    <t>Osceola County</t>
  </si>
  <si>
    <t>12099</t>
  </si>
  <si>
    <t>Palm Beach County</t>
  </si>
  <si>
    <t>12101</t>
  </si>
  <si>
    <t>Pasco County</t>
  </si>
  <si>
    <t>12103</t>
  </si>
  <si>
    <t>Pinellas County</t>
  </si>
  <si>
    <t>12105</t>
  </si>
  <si>
    <t>12107</t>
  </si>
  <si>
    <t>Putnam County</t>
  </si>
  <si>
    <t>12109</t>
  </si>
  <si>
    <t>St. Johns County</t>
  </si>
  <si>
    <t>12111</t>
  </si>
  <si>
    <t>St. Lucie County</t>
  </si>
  <si>
    <t>12113</t>
  </si>
  <si>
    <t>Santa Rosa County</t>
  </si>
  <si>
    <t>12115</t>
  </si>
  <si>
    <t>Sarasota County</t>
  </si>
  <si>
    <t>12117</t>
  </si>
  <si>
    <t>Seminole County</t>
  </si>
  <si>
    <t>12119</t>
  </si>
  <si>
    <t>12121</t>
  </si>
  <si>
    <t>Suwannee County</t>
  </si>
  <si>
    <t>12123</t>
  </si>
  <si>
    <t>Taylor County</t>
  </si>
  <si>
    <t>12125</t>
  </si>
  <si>
    <t>12127</t>
  </si>
  <si>
    <t>Volusia County</t>
  </si>
  <si>
    <t>12129</t>
  </si>
  <si>
    <t>Wakulla County</t>
  </si>
  <si>
    <t>12131</t>
  </si>
  <si>
    <t>Walton County</t>
  </si>
  <si>
    <t>12133</t>
  </si>
  <si>
    <t>13001</t>
  </si>
  <si>
    <t>Appling County</t>
  </si>
  <si>
    <t>GA</t>
  </si>
  <si>
    <t>13003</t>
  </si>
  <si>
    <t>Atkinson County</t>
  </si>
  <si>
    <t>13005</t>
  </si>
  <si>
    <t>Bacon County</t>
  </si>
  <si>
    <t>13007</t>
  </si>
  <si>
    <t>13009</t>
  </si>
  <si>
    <t>13011</t>
  </si>
  <si>
    <t>Banks County</t>
  </si>
  <si>
    <t>13013</t>
  </si>
  <si>
    <t>Barrow County</t>
  </si>
  <si>
    <t>13015</t>
  </si>
  <si>
    <t>Bartow County</t>
  </si>
  <si>
    <t>13017</t>
  </si>
  <si>
    <t>Ben Hill County</t>
  </si>
  <si>
    <t>13019</t>
  </si>
  <si>
    <t>Berrien County</t>
  </si>
  <si>
    <t>13021</t>
  </si>
  <si>
    <t>13023</t>
  </si>
  <si>
    <t>Bleckley County</t>
  </si>
  <si>
    <t>13025</t>
  </si>
  <si>
    <t>Brantley County</t>
  </si>
  <si>
    <t>13027</t>
  </si>
  <si>
    <t>Brooks County</t>
  </si>
  <si>
    <t>13029</t>
  </si>
  <si>
    <t>Bryan County</t>
  </si>
  <si>
    <t>13031</t>
  </si>
  <si>
    <t>Bulloch County</t>
  </si>
  <si>
    <t>13033</t>
  </si>
  <si>
    <t>Burke County</t>
  </si>
  <si>
    <t>13035</t>
  </si>
  <si>
    <t>Butts County</t>
  </si>
  <si>
    <t>13037</t>
  </si>
  <si>
    <t>13039</t>
  </si>
  <si>
    <t>Camden County</t>
  </si>
  <si>
    <t>13043</t>
  </si>
  <si>
    <t>Candler County</t>
  </si>
  <si>
    <t>13045</t>
  </si>
  <si>
    <t>13047</t>
  </si>
  <si>
    <t>Catoosa County</t>
  </si>
  <si>
    <t>13049</t>
  </si>
  <si>
    <t>Charlton County</t>
  </si>
  <si>
    <t>13051</t>
  </si>
  <si>
    <t>Chatham County</t>
  </si>
  <si>
    <t>13053</t>
  </si>
  <si>
    <t>Chattahoochee County</t>
  </si>
  <si>
    <t>13055</t>
  </si>
  <si>
    <t>Chattooga County</t>
  </si>
  <si>
    <t>13057</t>
  </si>
  <si>
    <t>13059</t>
  </si>
  <si>
    <t>13061</t>
  </si>
  <si>
    <t>13063</t>
  </si>
  <si>
    <t>Clayton County</t>
  </si>
  <si>
    <t>13065</t>
  </si>
  <si>
    <t>Clinch County</t>
  </si>
  <si>
    <t>13067</t>
  </si>
  <si>
    <t>Cobb County</t>
  </si>
  <si>
    <t>13069</t>
  </si>
  <si>
    <t>13071</t>
  </si>
  <si>
    <t>Colquitt County</t>
  </si>
  <si>
    <t>13073</t>
  </si>
  <si>
    <t>13075</t>
  </si>
  <si>
    <t>Cook County</t>
  </si>
  <si>
    <t>13077</t>
  </si>
  <si>
    <t>Coweta County</t>
  </si>
  <si>
    <t>13079</t>
  </si>
  <si>
    <t>13081</t>
  </si>
  <si>
    <t>Crisp County</t>
  </si>
  <si>
    <t>13083</t>
  </si>
  <si>
    <t>Dade County</t>
  </si>
  <si>
    <t>13085</t>
  </si>
  <si>
    <t>Dawson County</t>
  </si>
  <si>
    <t>13087</t>
  </si>
  <si>
    <t>Decatur County</t>
  </si>
  <si>
    <t>13089</t>
  </si>
  <si>
    <t>13091</t>
  </si>
  <si>
    <t>Dodge County</t>
  </si>
  <si>
    <t>13093</t>
  </si>
  <si>
    <t>Dooly County</t>
  </si>
  <si>
    <t>13095</t>
  </si>
  <si>
    <t>Dougherty County</t>
  </si>
  <si>
    <t>13097</t>
  </si>
  <si>
    <t>13099</t>
  </si>
  <si>
    <t>Early County</t>
  </si>
  <si>
    <t>13101</t>
  </si>
  <si>
    <t>Echols County</t>
  </si>
  <si>
    <t>13103</t>
  </si>
  <si>
    <t>Effingham County</t>
  </si>
  <si>
    <t>13105</t>
  </si>
  <si>
    <t>13107</t>
  </si>
  <si>
    <t>Emanuel County</t>
  </si>
  <si>
    <t>13109</t>
  </si>
  <si>
    <t>Evans County</t>
  </si>
  <si>
    <t>13111</t>
  </si>
  <si>
    <t>Fannin County</t>
  </si>
  <si>
    <t>13113</t>
  </si>
  <si>
    <t>13115</t>
  </si>
  <si>
    <t>Floyd County</t>
  </si>
  <si>
    <t>13117</t>
  </si>
  <si>
    <t>Forsyth County</t>
  </si>
  <si>
    <t>13119</t>
  </si>
  <si>
    <t>13121</t>
  </si>
  <si>
    <t>13123</t>
  </si>
  <si>
    <t>Gilmer County</t>
  </si>
  <si>
    <t>13125</t>
  </si>
  <si>
    <t>Glascock County</t>
  </si>
  <si>
    <t>13127</t>
  </si>
  <si>
    <t>Glynn County</t>
  </si>
  <si>
    <t>13129</t>
  </si>
  <si>
    <t>Gordon County</t>
  </si>
  <si>
    <t>13131</t>
  </si>
  <si>
    <t>Grady County</t>
  </si>
  <si>
    <t>13133</t>
  </si>
  <si>
    <t>13135</t>
  </si>
  <si>
    <t>Gwinnett County</t>
  </si>
  <si>
    <t>13137</t>
  </si>
  <si>
    <t>Habersham County</t>
  </si>
  <si>
    <t>13139</t>
  </si>
  <si>
    <t>Hall County</t>
  </si>
  <si>
    <t>13141</t>
  </si>
  <si>
    <t>Hancock County</t>
  </si>
  <si>
    <t>13143</t>
  </si>
  <si>
    <t>Haralson County</t>
  </si>
  <si>
    <t>13145</t>
  </si>
  <si>
    <t>Harris County</t>
  </si>
  <si>
    <t>13147</t>
  </si>
  <si>
    <t>Hart County</t>
  </si>
  <si>
    <t>13149</t>
  </si>
  <si>
    <t>Heard County</t>
  </si>
  <si>
    <t>13151</t>
  </si>
  <si>
    <t>13153</t>
  </si>
  <si>
    <t>13155</t>
  </si>
  <si>
    <t>Irwin County</t>
  </si>
  <si>
    <t>13157</t>
  </si>
  <si>
    <t>13159</t>
  </si>
  <si>
    <t>Jasper County</t>
  </si>
  <si>
    <t>13161</t>
  </si>
  <si>
    <t>Jeff Davis County</t>
  </si>
  <si>
    <t>13163</t>
  </si>
  <si>
    <t>13165</t>
  </si>
  <si>
    <t>Jenkins County</t>
  </si>
  <si>
    <t>13167</t>
  </si>
  <si>
    <t>13169</t>
  </si>
  <si>
    <t>Jones County</t>
  </si>
  <si>
    <t>13171</t>
  </si>
  <si>
    <t>13173</t>
  </si>
  <si>
    <t>Lanier County</t>
  </si>
  <si>
    <t>13175</t>
  </si>
  <si>
    <t>Laurens County</t>
  </si>
  <si>
    <t>13177</t>
  </si>
  <si>
    <t>13179</t>
  </si>
  <si>
    <t>13181</t>
  </si>
  <si>
    <t>13183</t>
  </si>
  <si>
    <t>Long County</t>
  </si>
  <si>
    <t>13185</t>
  </si>
  <si>
    <t>13187</t>
  </si>
  <si>
    <t>Lumpkin County</t>
  </si>
  <si>
    <t>13189</t>
  </si>
  <si>
    <t>McDuffie County</t>
  </si>
  <si>
    <t>13191</t>
  </si>
  <si>
    <t>McIntosh County</t>
  </si>
  <si>
    <t>13193</t>
  </si>
  <si>
    <t>13195</t>
  </si>
  <si>
    <t>13197</t>
  </si>
  <si>
    <t>13199</t>
  </si>
  <si>
    <t>Meriwether County</t>
  </si>
  <si>
    <t>13201</t>
  </si>
  <si>
    <t>13205</t>
  </si>
  <si>
    <t>Mitchell County</t>
  </si>
  <si>
    <t>13207</t>
  </si>
  <si>
    <t>13209</t>
  </si>
  <si>
    <t>13211</t>
  </si>
  <si>
    <t>13213</t>
  </si>
  <si>
    <t>Murray County</t>
  </si>
  <si>
    <t>13215</t>
  </si>
  <si>
    <t>Muscogee County</t>
  </si>
  <si>
    <t>13217</t>
  </si>
  <si>
    <t>13219</t>
  </si>
  <si>
    <t>Oconee County</t>
  </si>
  <si>
    <t>13221</t>
  </si>
  <si>
    <t>Oglethorpe County</t>
  </si>
  <si>
    <t>13223</t>
  </si>
  <si>
    <t>Paulding County</t>
  </si>
  <si>
    <t>13225</t>
  </si>
  <si>
    <t>Peach County</t>
  </si>
  <si>
    <t>13227</t>
  </si>
  <si>
    <t>13229</t>
  </si>
  <si>
    <t>Pierce County</t>
  </si>
  <si>
    <t>13231</t>
  </si>
  <si>
    <t>13233</t>
  </si>
  <si>
    <t>13235</t>
  </si>
  <si>
    <t>13237</t>
  </si>
  <si>
    <t>13239</t>
  </si>
  <si>
    <t>Quitman County</t>
  </si>
  <si>
    <t>13241</t>
  </si>
  <si>
    <t>Rabun County</t>
  </si>
  <si>
    <t>13243</t>
  </si>
  <si>
    <t>13245</t>
  </si>
  <si>
    <t>Richmond County</t>
  </si>
  <si>
    <t>13247</t>
  </si>
  <si>
    <t>Rockdale County</t>
  </si>
  <si>
    <t>13249</t>
  </si>
  <si>
    <t>Schley County</t>
  </si>
  <si>
    <t>13251</t>
  </si>
  <si>
    <t>Screven County</t>
  </si>
  <si>
    <t>13253</t>
  </si>
  <si>
    <t>13255</t>
  </si>
  <si>
    <t>Spalding County</t>
  </si>
  <si>
    <t>13257</t>
  </si>
  <si>
    <t>Stephens County</t>
  </si>
  <si>
    <t>13259</t>
  </si>
  <si>
    <t>Stewart County</t>
  </si>
  <si>
    <t>13261</t>
  </si>
  <si>
    <t>13263</t>
  </si>
  <si>
    <t>Talbot County</t>
  </si>
  <si>
    <t>13265</t>
  </si>
  <si>
    <t>Taliaferro County</t>
  </si>
  <si>
    <t>13267</t>
  </si>
  <si>
    <t>Tattnall County</t>
  </si>
  <si>
    <t>13269</t>
  </si>
  <si>
    <t>13271</t>
  </si>
  <si>
    <t>Telfair County</t>
  </si>
  <si>
    <t>13273</t>
  </si>
  <si>
    <t>Terrell County</t>
  </si>
  <si>
    <t>13275</t>
  </si>
  <si>
    <t>Thomas County</t>
  </si>
  <si>
    <t>13277</t>
  </si>
  <si>
    <t>Tift County</t>
  </si>
  <si>
    <t>13279</t>
  </si>
  <si>
    <t>Toombs County</t>
  </si>
  <si>
    <t>13281</t>
  </si>
  <si>
    <t>Towns County</t>
  </si>
  <si>
    <t>13283</t>
  </si>
  <si>
    <t>Treutlen County</t>
  </si>
  <si>
    <t>13285</t>
  </si>
  <si>
    <t>Troup County</t>
  </si>
  <si>
    <t>13287</t>
  </si>
  <si>
    <t>Turner County</t>
  </si>
  <si>
    <t>13289</t>
  </si>
  <si>
    <t>Twiggs County</t>
  </si>
  <si>
    <t>13291</t>
  </si>
  <si>
    <t>13293</t>
  </si>
  <si>
    <t>Upson County</t>
  </si>
  <si>
    <t>13295</t>
  </si>
  <si>
    <t>13297</t>
  </si>
  <si>
    <t>13299</t>
  </si>
  <si>
    <t>Ware County</t>
  </si>
  <si>
    <t>13301</t>
  </si>
  <si>
    <t>Warren County</t>
  </si>
  <si>
    <t>13303</t>
  </si>
  <si>
    <t>13305</t>
  </si>
  <si>
    <t>Wayne County</t>
  </si>
  <si>
    <t>13307</t>
  </si>
  <si>
    <t>Webster County</t>
  </si>
  <si>
    <t>13309</t>
  </si>
  <si>
    <t>Wheeler County</t>
  </si>
  <si>
    <t>13311</t>
  </si>
  <si>
    <t>13313</t>
  </si>
  <si>
    <t>Whitfield County</t>
  </si>
  <si>
    <t>13315</t>
  </si>
  <si>
    <t>13317</t>
  </si>
  <si>
    <t>Wilkes County</t>
  </si>
  <si>
    <t>13319</t>
  </si>
  <si>
    <t>Wilkinson County</t>
  </si>
  <si>
    <t>13321</t>
  </si>
  <si>
    <t>Worth County</t>
  </si>
  <si>
    <t>15001</t>
  </si>
  <si>
    <t>Hawaii County</t>
  </si>
  <si>
    <t>HI</t>
  </si>
  <si>
    <t>15003</t>
  </si>
  <si>
    <t>Honolulu County</t>
  </si>
  <si>
    <t>15005</t>
  </si>
  <si>
    <t>Kalawao County</t>
  </si>
  <si>
    <t>15007</t>
  </si>
  <si>
    <t>Kauai County</t>
  </si>
  <si>
    <t>15009</t>
  </si>
  <si>
    <t>Maui County</t>
  </si>
  <si>
    <t>16001</t>
  </si>
  <si>
    <t>Ada County</t>
  </si>
  <si>
    <t>ID</t>
  </si>
  <si>
    <t>16003</t>
  </si>
  <si>
    <t>16005</t>
  </si>
  <si>
    <t>Bannock County</t>
  </si>
  <si>
    <t>16007</t>
  </si>
  <si>
    <t>Bear Lake County</t>
  </si>
  <si>
    <t>16009</t>
  </si>
  <si>
    <t>Benewah County</t>
  </si>
  <si>
    <t>16011</t>
  </si>
  <si>
    <t>Bingham County</t>
  </si>
  <si>
    <t>16013</t>
  </si>
  <si>
    <t>Blaine County</t>
  </si>
  <si>
    <t>16015</t>
  </si>
  <si>
    <t>Boise County</t>
  </si>
  <si>
    <t>16017</t>
  </si>
  <si>
    <t>Bonner County</t>
  </si>
  <si>
    <t>16019</t>
  </si>
  <si>
    <t>Bonneville County</t>
  </si>
  <si>
    <t>16021</t>
  </si>
  <si>
    <t>Boundary County</t>
  </si>
  <si>
    <t>16023</t>
  </si>
  <si>
    <t>16025</t>
  </si>
  <si>
    <t>Camas County</t>
  </si>
  <si>
    <t>16027</t>
  </si>
  <si>
    <t>Canyon County</t>
  </si>
  <si>
    <t>16029</t>
  </si>
  <si>
    <t>Caribou County</t>
  </si>
  <si>
    <t>16031</t>
  </si>
  <si>
    <t>Cassia County</t>
  </si>
  <si>
    <t>16033</t>
  </si>
  <si>
    <t>16035</t>
  </si>
  <si>
    <t>Clearwater County</t>
  </si>
  <si>
    <t>16037</t>
  </si>
  <si>
    <t>16039</t>
  </si>
  <si>
    <t>16041</t>
  </si>
  <si>
    <t>16043</t>
  </si>
  <si>
    <t>16045</t>
  </si>
  <si>
    <t>Gem County</t>
  </si>
  <si>
    <t>16047</t>
  </si>
  <si>
    <t>Gooding County</t>
  </si>
  <si>
    <t>16049</t>
  </si>
  <si>
    <t>Idaho County</t>
  </si>
  <si>
    <t>16051</t>
  </si>
  <si>
    <t>16053</t>
  </si>
  <si>
    <t>Jerome County</t>
  </si>
  <si>
    <t>16055</t>
  </si>
  <si>
    <t>Kootenai County</t>
  </si>
  <si>
    <t>16057</t>
  </si>
  <si>
    <t>Latah County</t>
  </si>
  <si>
    <t>16059</t>
  </si>
  <si>
    <t>Lemhi County</t>
  </si>
  <si>
    <t>16061</t>
  </si>
  <si>
    <t>Lewis County</t>
  </si>
  <si>
    <t>16063</t>
  </si>
  <si>
    <t>16065</t>
  </si>
  <si>
    <t>16067</t>
  </si>
  <si>
    <t>Minidoka County</t>
  </si>
  <si>
    <t>16069</t>
  </si>
  <si>
    <t>Nez Perce County</t>
  </si>
  <si>
    <t>16071</t>
  </si>
  <si>
    <t>Oneida County</t>
  </si>
  <si>
    <t>16073</t>
  </si>
  <si>
    <t>Owyhee County</t>
  </si>
  <si>
    <t>16075</t>
  </si>
  <si>
    <t>Payette County</t>
  </si>
  <si>
    <t>16077</t>
  </si>
  <si>
    <t>Power County</t>
  </si>
  <si>
    <t>16079</t>
  </si>
  <si>
    <t>Shoshone County</t>
  </si>
  <si>
    <t>16081</t>
  </si>
  <si>
    <t>Teton County</t>
  </si>
  <si>
    <t>16083</t>
  </si>
  <si>
    <t>Twin Falls County</t>
  </si>
  <si>
    <t>16085</t>
  </si>
  <si>
    <t>Valley County</t>
  </si>
  <si>
    <t>16087</t>
  </si>
  <si>
    <t>17001</t>
  </si>
  <si>
    <t>IL</t>
  </si>
  <si>
    <t>17003</t>
  </si>
  <si>
    <t>Alexander County</t>
  </si>
  <si>
    <t>17005</t>
  </si>
  <si>
    <t>Bond County</t>
  </si>
  <si>
    <t>17007</t>
  </si>
  <si>
    <t>17009</t>
  </si>
  <si>
    <t>Brown County</t>
  </si>
  <si>
    <t>17011</t>
  </si>
  <si>
    <t>Bureau County</t>
  </si>
  <si>
    <t>17013</t>
  </si>
  <si>
    <t>17015</t>
  </si>
  <si>
    <t>17017</t>
  </si>
  <si>
    <t>Cass County</t>
  </si>
  <si>
    <t>17019</t>
  </si>
  <si>
    <t>Champaign County</t>
  </si>
  <si>
    <t>17021</t>
  </si>
  <si>
    <t>Christian County</t>
  </si>
  <si>
    <t>17023</t>
  </si>
  <si>
    <t>17025</t>
  </si>
  <si>
    <t>17027</t>
  </si>
  <si>
    <t>Clinton County</t>
  </si>
  <si>
    <t>17029</t>
  </si>
  <si>
    <t>Coles County</t>
  </si>
  <si>
    <t>17031</t>
  </si>
  <si>
    <t>17033</t>
  </si>
  <si>
    <t>17035</t>
  </si>
  <si>
    <t>Cumberland County</t>
  </si>
  <si>
    <t>17037</t>
  </si>
  <si>
    <t>17039</t>
  </si>
  <si>
    <t>De Witt County</t>
  </si>
  <si>
    <t>17041</t>
  </si>
  <si>
    <t>17043</t>
  </si>
  <si>
    <t>DuPage County</t>
  </si>
  <si>
    <t>17045</t>
  </si>
  <si>
    <t>Edgar County</t>
  </si>
  <si>
    <t>17047</t>
  </si>
  <si>
    <t>Edwards County</t>
  </si>
  <si>
    <t>17049</t>
  </si>
  <si>
    <t>17051</t>
  </si>
  <si>
    <t>17053</t>
  </si>
  <si>
    <t>Ford County</t>
  </si>
  <si>
    <t>17055</t>
  </si>
  <si>
    <t>17057</t>
  </si>
  <si>
    <t>17059</t>
  </si>
  <si>
    <t>Gallatin County</t>
  </si>
  <si>
    <t>17061</t>
  </si>
  <si>
    <t>17063</t>
  </si>
  <si>
    <t>Grundy County</t>
  </si>
  <si>
    <t>17065</t>
  </si>
  <si>
    <t>17067</t>
  </si>
  <si>
    <t>17069</t>
  </si>
  <si>
    <t>Hardin County</t>
  </si>
  <si>
    <t>17071</t>
  </si>
  <si>
    <t>Henderson County</t>
  </si>
  <si>
    <t>17073</t>
  </si>
  <si>
    <t>17075</t>
  </si>
  <si>
    <t>Iroquois County</t>
  </si>
  <si>
    <t>17077</t>
  </si>
  <si>
    <t>17079</t>
  </si>
  <si>
    <t>17081</t>
  </si>
  <si>
    <t>17083</t>
  </si>
  <si>
    <t>Jersey County</t>
  </si>
  <si>
    <t>17085</t>
  </si>
  <si>
    <t>Jo Daviess County</t>
  </si>
  <si>
    <t>17087</t>
  </si>
  <si>
    <t>17089</t>
  </si>
  <si>
    <t>Kane County</t>
  </si>
  <si>
    <t>17091</t>
  </si>
  <si>
    <t>Kankakee County</t>
  </si>
  <si>
    <t>17093</t>
  </si>
  <si>
    <t>Kendall County</t>
  </si>
  <si>
    <t>17095</t>
  </si>
  <si>
    <t>Knox County</t>
  </si>
  <si>
    <t>17097</t>
  </si>
  <si>
    <t>17099</t>
  </si>
  <si>
    <t>LaSalle County</t>
  </si>
  <si>
    <t>17101</t>
  </si>
  <si>
    <t>17103</t>
  </si>
  <si>
    <t>17105</t>
  </si>
  <si>
    <t>Livingston County</t>
  </si>
  <si>
    <t>17107</t>
  </si>
  <si>
    <t>17109</t>
  </si>
  <si>
    <t>McDonough County</t>
  </si>
  <si>
    <t>17111</t>
  </si>
  <si>
    <t>McHenry County</t>
  </si>
  <si>
    <t>17113</t>
  </si>
  <si>
    <t>McLean County</t>
  </si>
  <si>
    <t>17115</t>
  </si>
  <si>
    <t>17117</t>
  </si>
  <si>
    <t>Macoupin County</t>
  </si>
  <si>
    <t>17119</t>
  </si>
  <si>
    <t>17121</t>
  </si>
  <si>
    <t>17123</t>
  </si>
  <si>
    <t>17125</t>
  </si>
  <si>
    <t>Mason County</t>
  </si>
  <si>
    <t>17127</t>
  </si>
  <si>
    <t>Massac County</t>
  </si>
  <si>
    <t>17129</t>
  </si>
  <si>
    <t>Menard County</t>
  </si>
  <si>
    <t>17131</t>
  </si>
  <si>
    <t>Mercer County</t>
  </si>
  <si>
    <t>17133</t>
  </si>
  <si>
    <t>17135</t>
  </si>
  <si>
    <t>17137</t>
  </si>
  <si>
    <t>17139</t>
  </si>
  <si>
    <t>Moultrie County</t>
  </si>
  <si>
    <t>17141</t>
  </si>
  <si>
    <t>Ogle County</t>
  </si>
  <si>
    <t>17143</t>
  </si>
  <si>
    <t>Peoria County</t>
  </si>
  <si>
    <t>17145</t>
  </si>
  <si>
    <t>17147</t>
  </si>
  <si>
    <t>Piatt County</t>
  </si>
  <si>
    <t>17149</t>
  </si>
  <si>
    <t>17151</t>
  </si>
  <si>
    <t>17153</t>
  </si>
  <si>
    <t>17155</t>
  </si>
  <si>
    <t>17157</t>
  </si>
  <si>
    <t>17159</t>
  </si>
  <si>
    <t>Richland County</t>
  </si>
  <si>
    <t>17161</t>
  </si>
  <si>
    <t>Rock Island County</t>
  </si>
  <si>
    <t>17163</t>
  </si>
  <si>
    <t>17165</t>
  </si>
  <si>
    <t>17167</t>
  </si>
  <si>
    <t>Sangamon County</t>
  </si>
  <si>
    <t>17169</t>
  </si>
  <si>
    <t>Schuyler County</t>
  </si>
  <si>
    <t>17171</t>
  </si>
  <si>
    <t>17173</t>
  </si>
  <si>
    <t>17175</t>
  </si>
  <si>
    <t>Stark County</t>
  </si>
  <si>
    <t>17177</t>
  </si>
  <si>
    <t>Stephenson County</t>
  </si>
  <si>
    <t>17179</t>
  </si>
  <si>
    <t>Tazewell County</t>
  </si>
  <si>
    <t>17181</t>
  </si>
  <si>
    <t>17183</t>
  </si>
  <si>
    <t>Vermilion County</t>
  </si>
  <si>
    <t>17185</t>
  </si>
  <si>
    <t>Wabash County</t>
  </si>
  <si>
    <t>17187</t>
  </si>
  <si>
    <t>17189</t>
  </si>
  <si>
    <t>17191</t>
  </si>
  <si>
    <t>17193</t>
  </si>
  <si>
    <t>17195</t>
  </si>
  <si>
    <t>Whiteside County</t>
  </si>
  <si>
    <t>17197</t>
  </si>
  <si>
    <t>Will County</t>
  </si>
  <si>
    <t>17199</t>
  </si>
  <si>
    <t>Williamson County</t>
  </si>
  <si>
    <t>17201</t>
  </si>
  <si>
    <t>Winnebago County</t>
  </si>
  <si>
    <t>17203</t>
  </si>
  <si>
    <t>Woodford County</t>
  </si>
  <si>
    <t>18001</t>
  </si>
  <si>
    <t>IN</t>
  </si>
  <si>
    <t>18003</t>
  </si>
  <si>
    <t>Allen County</t>
  </si>
  <si>
    <t>18005</t>
  </si>
  <si>
    <t>Bartholomew County</t>
  </si>
  <si>
    <t>18007</t>
  </si>
  <si>
    <t>18009</t>
  </si>
  <si>
    <t>Blackford County</t>
  </si>
  <si>
    <t>18011</t>
  </si>
  <si>
    <t>18013</t>
  </si>
  <si>
    <t>18015</t>
  </si>
  <si>
    <t>18017</t>
  </si>
  <si>
    <t>18019</t>
  </si>
  <si>
    <t>18021</t>
  </si>
  <si>
    <t>18023</t>
  </si>
  <si>
    <t>18025</t>
  </si>
  <si>
    <t>18027</t>
  </si>
  <si>
    <t>Daviess County</t>
  </si>
  <si>
    <t>18029</t>
  </si>
  <si>
    <t>Dearborn County</t>
  </si>
  <si>
    <t>18031</t>
  </si>
  <si>
    <t>18033</t>
  </si>
  <si>
    <t>18035</t>
  </si>
  <si>
    <t>Delaware County</t>
  </si>
  <si>
    <t>18037</t>
  </si>
  <si>
    <t>Dubois County</t>
  </si>
  <si>
    <t>18039</t>
  </si>
  <si>
    <t>Elkhart County</t>
  </si>
  <si>
    <t>18041</t>
  </si>
  <si>
    <t>18043</t>
  </si>
  <si>
    <t>18045</t>
  </si>
  <si>
    <t>Fountain County</t>
  </si>
  <si>
    <t>18047</t>
  </si>
  <si>
    <t>18049</t>
  </si>
  <si>
    <t>18051</t>
  </si>
  <si>
    <t>Gibson County</t>
  </si>
  <si>
    <t>18053</t>
  </si>
  <si>
    <t>18055</t>
  </si>
  <si>
    <t>18057</t>
  </si>
  <si>
    <t>18059</t>
  </si>
  <si>
    <t>18061</t>
  </si>
  <si>
    <t>Harrison County</t>
  </si>
  <si>
    <t>18063</t>
  </si>
  <si>
    <t>Hendricks County</t>
  </si>
  <si>
    <t>18065</t>
  </si>
  <si>
    <t>18067</t>
  </si>
  <si>
    <t>18069</t>
  </si>
  <si>
    <t>Huntington County</t>
  </si>
  <si>
    <t>18071</t>
  </si>
  <si>
    <t>18073</t>
  </si>
  <si>
    <t>18075</t>
  </si>
  <si>
    <t>Jay County</t>
  </si>
  <si>
    <t>18077</t>
  </si>
  <si>
    <t>18079</t>
  </si>
  <si>
    <t>Jennings County</t>
  </si>
  <si>
    <t>18081</t>
  </si>
  <si>
    <t>18083</t>
  </si>
  <si>
    <t>18085</t>
  </si>
  <si>
    <t>Kosciusko County</t>
  </si>
  <si>
    <t>18087</t>
  </si>
  <si>
    <t>LaGrange County</t>
  </si>
  <si>
    <t>18089</t>
  </si>
  <si>
    <t>18091</t>
  </si>
  <si>
    <t>LaPorte County</t>
  </si>
  <si>
    <t>18093</t>
  </si>
  <si>
    <t>18095</t>
  </si>
  <si>
    <t>18097</t>
  </si>
  <si>
    <t>18099</t>
  </si>
  <si>
    <t>18101</t>
  </si>
  <si>
    <t>18103</t>
  </si>
  <si>
    <t>Miami County</t>
  </si>
  <si>
    <t>18105</t>
  </si>
  <si>
    <t>18107</t>
  </si>
  <si>
    <t>18109</t>
  </si>
  <si>
    <t>18111</t>
  </si>
  <si>
    <t>18113</t>
  </si>
  <si>
    <t>Noble County</t>
  </si>
  <si>
    <t>18115</t>
  </si>
  <si>
    <t>Ohio County</t>
  </si>
  <si>
    <t>18117</t>
  </si>
  <si>
    <t>18119</t>
  </si>
  <si>
    <t>Owen County</t>
  </si>
  <si>
    <t>18121</t>
  </si>
  <si>
    <t>Parke County</t>
  </si>
  <si>
    <t>18123</t>
  </si>
  <si>
    <t>18125</t>
  </si>
  <si>
    <t>18127</t>
  </si>
  <si>
    <t>Porter County</t>
  </si>
  <si>
    <t>18129</t>
  </si>
  <si>
    <t>Posey County</t>
  </si>
  <si>
    <t>18131</t>
  </si>
  <si>
    <t>18133</t>
  </si>
  <si>
    <t>18135</t>
  </si>
  <si>
    <t>18137</t>
  </si>
  <si>
    <t>Ripley County</t>
  </si>
  <si>
    <t>18139</t>
  </si>
  <si>
    <t>Rush County</t>
  </si>
  <si>
    <t>18141</t>
  </si>
  <si>
    <t>St. Joseph County</t>
  </si>
  <si>
    <t>18143</t>
  </si>
  <si>
    <t>18145</t>
  </si>
  <si>
    <t>18147</t>
  </si>
  <si>
    <t>Spencer County</t>
  </si>
  <si>
    <t>18149</t>
  </si>
  <si>
    <t>Starke County</t>
  </si>
  <si>
    <t>18151</t>
  </si>
  <si>
    <t>Steuben County</t>
  </si>
  <si>
    <t>18153</t>
  </si>
  <si>
    <t>Sullivan County</t>
  </si>
  <si>
    <t>18155</t>
  </si>
  <si>
    <t>Switzerland County</t>
  </si>
  <si>
    <t>18157</t>
  </si>
  <si>
    <t>Tippecanoe County</t>
  </si>
  <si>
    <t>18159</t>
  </si>
  <si>
    <t>Tipton County</t>
  </si>
  <si>
    <t>18161</t>
  </si>
  <si>
    <t>18163</t>
  </si>
  <si>
    <t>Vanderburgh County</t>
  </si>
  <si>
    <t>18165</t>
  </si>
  <si>
    <t>Vermillion County</t>
  </si>
  <si>
    <t>18167</t>
  </si>
  <si>
    <t>Vigo County</t>
  </si>
  <si>
    <t>18169</t>
  </si>
  <si>
    <t>18171</t>
  </si>
  <si>
    <t>18173</t>
  </si>
  <si>
    <t>Warrick County</t>
  </si>
  <si>
    <t>18175</t>
  </si>
  <si>
    <t>18177</t>
  </si>
  <si>
    <t>18179</t>
  </si>
  <si>
    <t>Wells County</t>
  </si>
  <si>
    <t>18181</t>
  </si>
  <si>
    <t>18183</t>
  </si>
  <si>
    <t>Whitley County</t>
  </si>
  <si>
    <t>19001</t>
  </si>
  <si>
    <t>Adair County</t>
  </si>
  <si>
    <t>IA</t>
  </si>
  <si>
    <t>19003</t>
  </si>
  <si>
    <t>19005</t>
  </si>
  <si>
    <t>Allamakee County</t>
  </si>
  <si>
    <t>19007</t>
  </si>
  <si>
    <t>Appanoose County</t>
  </si>
  <si>
    <t>19009</t>
  </si>
  <si>
    <t>Audubon County</t>
  </si>
  <si>
    <t>19011</t>
  </si>
  <si>
    <t>19013</t>
  </si>
  <si>
    <t>Black Hawk County</t>
  </si>
  <si>
    <t>19015</t>
  </si>
  <si>
    <t>19017</t>
  </si>
  <si>
    <t>Bremer County</t>
  </si>
  <si>
    <t>19019</t>
  </si>
  <si>
    <t>Buchanan County</t>
  </si>
  <si>
    <t>19021</t>
  </si>
  <si>
    <t>Buena Vista County</t>
  </si>
  <si>
    <t>19023</t>
  </si>
  <si>
    <t>19025</t>
  </si>
  <si>
    <t>19027</t>
  </si>
  <si>
    <t>19029</t>
  </si>
  <si>
    <t>19031</t>
  </si>
  <si>
    <t>Cedar County</t>
  </si>
  <si>
    <t>19033</t>
  </si>
  <si>
    <t>Cerro Gordo County</t>
  </si>
  <si>
    <t>19035</t>
  </si>
  <si>
    <t>19037</t>
  </si>
  <si>
    <t>Chickasaw County</t>
  </si>
  <si>
    <t>19039</t>
  </si>
  <si>
    <t>19041</t>
  </si>
  <si>
    <t>19043</t>
  </si>
  <si>
    <t>19045</t>
  </si>
  <si>
    <t>19047</t>
  </si>
  <si>
    <t>19049</t>
  </si>
  <si>
    <t>19051</t>
  </si>
  <si>
    <t>Davis County</t>
  </si>
  <si>
    <t>19053</t>
  </si>
  <si>
    <t>19055</t>
  </si>
  <si>
    <t>19057</t>
  </si>
  <si>
    <t>Des Moines County</t>
  </si>
  <si>
    <t>19059</t>
  </si>
  <si>
    <t>Dickinson County</t>
  </si>
  <si>
    <t>19061</t>
  </si>
  <si>
    <t>Dubuque County</t>
  </si>
  <si>
    <t>19063</t>
  </si>
  <si>
    <t>Emmet County</t>
  </si>
  <si>
    <t>19065</t>
  </si>
  <si>
    <t>19067</t>
  </si>
  <si>
    <t>19069</t>
  </si>
  <si>
    <t>19071</t>
  </si>
  <si>
    <t>19073</t>
  </si>
  <si>
    <t>19075</t>
  </si>
  <si>
    <t>19077</t>
  </si>
  <si>
    <t>Guthrie County</t>
  </si>
  <si>
    <t>19079</t>
  </si>
  <si>
    <t>19081</t>
  </si>
  <si>
    <t>19083</t>
  </si>
  <si>
    <t>19085</t>
  </si>
  <si>
    <t>19087</t>
  </si>
  <si>
    <t>19089</t>
  </si>
  <si>
    <t>19091</t>
  </si>
  <si>
    <t>19093</t>
  </si>
  <si>
    <t>Ida County</t>
  </si>
  <si>
    <t>19095</t>
  </si>
  <si>
    <t>Iowa County</t>
  </si>
  <si>
    <t>19097</t>
  </si>
  <si>
    <t>19099</t>
  </si>
  <si>
    <t>19101</t>
  </si>
  <si>
    <t>19103</t>
  </si>
  <si>
    <t>19105</t>
  </si>
  <si>
    <t>19107</t>
  </si>
  <si>
    <t>Keokuk County</t>
  </si>
  <si>
    <t>19109</t>
  </si>
  <si>
    <t>Kossuth County</t>
  </si>
  <si>
    <t>19111</t>
  </si>
  <si>
    <t>19113</t>
  </si>
  <si>
    <t>Linn County</t>
  </si>
  <si>
    <t>19115</t>
  </si>
  <si>
    <t>Louisa County</t>
  </si>
  <si>
    <t>19117</t>
  </si>
  <si>
    <t>Lucas County</t>
  </si>
  <si>
    <t>19119</t>
  </si>
  <si>
    <t>Lyon County</t>
  </si>
  <si>
    <t>19121</t>
  </si>
  <si>
    <t>19123</t>
  </si>
  <si>
    <t>Mahaska County</t>
  </si>
  <si>
    <t>19125</t>
  </si>
  <si>
    <t>19127</t>
  </si>
  <si>
    <t>19129</t>
  </si>
  <si>
    <t>Mills County</t>
  </si>
  <si>
    <t>19131</t>
  </si>
  <si>
    <t>19133</t>
  </si>
  <si>
    <t>Monona County</t>
  </si>
  <si>
    <t>19135</t>
  </si>
  <si>
    <t>19137</t>
  </si>
  <si>
    <t>19139</t>
  </si>
  <si>
    <t>Muscatine County</t>
  </si>
  <si>
    <t>19141</t>
  </si>
  <si>
    <t>O'Brien County</t>
  </si>
  <si>
    <t>19143</t>
  </si>
  <si>
    <t>19145</t>
  </si>
  <si>
    <t>Page County</t>
  </si>
  <si>
    <t>19147</t>
  </si>
  <si>
    <t>Palo Alto County</t>
  </si>
  <si>
    <t>19149</t>
  </si>
  <si>
    <t>Plymouth County</t>
  </si>
  <si>
    <t>19151</t>
  </si>
  <si>
    <t>Pocahontas County</t>
  </si>
  <si>
    <t>19153</t>
  </si>
  <si>
    <t>19155</t>
  </si>
  <si>
    <t>Pottawattamie County</t>
  </si>
  <si>
    <t>19157</t>
  </si>
  <si>
    <t>Poweshiek County</t>
  </si>
  <si>
    <t>19159</t>
  </si>
  <si>
    <t>Ringgold County</t>
  </si>
  <si>
    <t>19161</t>
  </si>
  <si>
    <t>Sac County</t>
  </si>
  <si>
    <t>19163</t>
  </si>
  <si>
    <t>19165</t>
  </si>
  <si>
    <t>19167</t>
  </si>
  <si>
    <t>Sioux County</t>
  </si>
  <si>
    <t>19169</t>
  </si>
  <si>
    <t>Story County</t>
  </si>
  <si>
    <t>19171</t>
  </si>
  <si>
    <t>Tama County</t>
  </si>
  <si>
    <t>19173</t>
  </si>
  <si>
    <t>19175</t>
  </si>
  <si>
    <t>19177</t>
  </si>
  <si>
    <t>19179</t>
  </si>
  <si>
    <t>Wapello County</t>
  </si>
  <si>
    <t>19181</t>
  </si>
  <si>
    <t>19183</t>
  </si>
  <si>
    <t>19185</t>
  </si>
  <si>
    <t>19187</t>
  </si>
  <si>
    <t>19189</t>
  </si>
  <si>
    <t>19191</t>
  </si>
  <si>
    <t>Winneshiek County</t>
  </si>
  <si>
    <t>19193</t>
  </si>
  <si>
    <t>Woodbury County</t>
  </si>
  <si>
    <t>19195</t>
  </si>
  <si>
    <t>19197</t>
  </si>
  <si>
    <t>Wright County</t>
  </si>
  <si>
    <t>20001</t>
  </si>
  <si>
    <t>KS</t>
  </si>
  <si>
    <t>20003</t>
  </si>
  <si>
    <t>Anderson County</t>
  </si>
  <si>
    <t>20005</t>
  </si>
  <si>
    <t>Atchison County</t>
  </si>
  <si>
    <t>20007</t>
  </si>
  <si>
    <t>Barber County</t>
  </si>
  <si>
    <t>20009</t>
  </si>
  <si>
    <t>Barton County</t>
  </si>
  <si>
    <t>20011</t>
  </si>
  <si>
    <t>Bourbon County</t>
  </si>
  <si>
    <t>20013</t>
  </si>
  <si>
    <t>20015</t>
  </si>
  <si>
    <t>20017</t>
  </si>
  <si>
    <t>Chase County</t>
  </si>
  <si>
    <t>20019</t>
  </si>
  <si>
    <t>Chautauqua County</t>
  </si>
  <si>
    <t>20021</t>
  </si>
  <si>
    <t>20023</t>
  </si>
  <si>
    <t>20025</t>
  </si>
  <si>
    <t>20027</t>
  </si>
  <si>
    <t>20029</t>
  </si>
  <si>
    <t>Cloud County</t>
  </si>
  <si>
    <t>20031</t>
  </si>
  <si>
    <t>Coffey County</t>
  </si>
  <si>
    <t>20033</t>
  </si>
  <si>
    <t>Comanche County</t>
  </si>
  <si>
    <t>20035</t>
  </si>
  <si>
    <t>Cowley County</t>
  </si>
  <si>
    <t>20037</t>
  </si>
  <si>
    <t>20039</t>
  </si>
  <si>
    <t>20041</t>
  </si>
  <si>
    <t>20043</t>
  </si>
  <si>
    <t>Doniphan County</t>
  </si>
  <si>
    <t>20045</t>
  </si>
  <si>
    <t>20047</t>
  </si>
  <si>
    <t>20049</t>
  </si>
  <si>
    <t>Elk County</t>
  </si>
  <si>
    <t>20051</t>
  </si>
  <si>
    <t>Ellis County</t>
  </si>
  <si>
    <t>20053</t>
  </si>
  <si>
    <t>Ellsworth County</t>
  </si>
  <si>
    <t>20055</t>
  </si>
  <si>
    <t>Finney County</t>
  </si>
  <si>
    <t>20057</t>
  </si>
  <si>
    <t>20059</t>
  </si>
  <si>
    <t>20061</t>
  </si>
  <si>
    <t>Geary County</t>
  </si>
  <si>
    <t>20063</t>
  </si>
  <si>
    <t>Gove County</t>
  </si>
  <si>
    <t>20065</t>
  </si>
  <si>
    <t>20067</t>
  </si>
  <si>
    <t>20069</t>
  </si>
  <si>
    <t>Gray County</t>
  </si>
  <si>
    <t>20071</t>
  </si>
  <si>
    <t>Greeley County</t>
  </si>
  <si>
    <t>20073</t>
  </si>
  <si>
    <t>Greenwood County</t>
  </si>
  <si>
    <t>20075</t>
  </si>
  <si>
    <t>20077</t>
  </si>
  <si>
    <t>Harper County</t>
  </si>
  <si>
    <t>20079</t>
  </si>
  <si>
    <t>Harvey County</t>
  </si>
  <si>
    <t>20081</t>
  </si>
  <si>
    <t>Haskell County</t>
  </si>
  <si>
    <t>20083</t>
  </si>
  <si>
    <t>Hodgeman County</t>
  </si>
  <si>
    <t>20085</t>
  </si>
  <si>
    <t>20087</t>
  </si>
  <si>
    <t>20089</t>
  </si>
  <si>
    <t>Jewell County</t>
  </si>
  <si>
    <t>20091</t>
  </si>
  <si>
    <t>20093</t>
  </si>
  <si>
    <t>Kearny County</t>
  </si>
  <si>
    <t>20095</t>
  </si>
  <si>
    <t>Kingman County</t>
  </si>
  <si>
    <t>20097</t>
  </si>
  <si>
    <t>20099</t>
  </si>
  <si>
    <t>Labette County</t>
  </si>
  <si>
    <t>20101</t>
  </si>
  <si>
    <t>Lane County</t>
  </si>
  <si>
    <t>20103</t>
  </si>
  <si>
    <t>Leavenworth County</t>
  </si>
  <si>
    <t>20105</t>
  </si>
  <si>
    <t>20107</t>
  </si>
  <si>
    <t>20109</t>
  </si>
  <si>
    <t>20111</t>
  </si>
  <si>
    <t>20113</t>
  </si>
  <si>
    <t>McPherson County</t>
  </si>
  <si>
    <t>20115</t>
  </si>
  <si>
    <t>20117</t>
  </si>
  <si>
    <t>20119</t>
  </si>
  <si>
    <t>Meade County</t>
  </si>
  <si>
    <t>20121</t>
  </si>
  <si>
    <t>20123</t>
  </si>
  <si>
    <t>20125</t>
  </si>
  <si>
    <t>20127</t>
  </si>
  <si>
    <t>Morris County</t>
  </si>
  <si>
    <t>20129</t>
  </si>
  <si>
    <t>Morton County</t>
  </si>
  <si>
    <t>20131</t>
  </si>
  <si>
    <t>Nemaha County</t>
  </si>
  <si>
    <t>20133</t>
  </si>
  <si>
    <t>Neosho County</t>
  </si>
  <si>
    <t>20135</t>
  </si>
  <si>
    <t>Ness County</t>
  </si>
  <si>
    <t>20137</t>
  </si>
  <si>
    <t>Norton County</t>
  </si>
  <si>
    <t>20139</t>
  </si>
  <si>
    <t>Osage County</t>
  </si>
  <si>
    <t>20141</t>
  </si>
  <si>
    <t>Osborne County</t>
  </si>
  <si>
    <t>20143</t>
  </si>
  <si>
    <t>Ottawa County</t>
  </si>
  <si>
    <t>20145</t>
  </si>
  <si>
    <t>Pawnee County</t>
  </si>
  <si>
    <t>20147</t>
  </si>
  <si>
    <t>20149</t>
  </si>
  <si>
    <t>Pottawatomie County</t>
  </si>
  <si>
    <t>20151</t>
  </si>
  <si>
    <t>Pratt County</t>
  </si>
  <si>
    <t>20153</t>
  </si>
  <si>
    <t>Rawlins County</t>
  </si>
  <si>
    <t>20155</t>
  </si>
  <si>
    <t>Reno County</t>
  </si>
  <si>
    <t>20157</t>
  </si>
  <si>
    <t>Republic County</t>
  </si>
  <si>
    <t>20159</t>
  </si>
  <si>
    <t>Rice County</t>
  </si>
  <si>
    <t>20161</t>
  </si>
  <si>
    <t>Riley County</t>
  </si>
  <si>
    <t>20163</t>
  </si>
  <si>
    <t>Rooks County</t>
  </si>
  <si>
    <t>20165</t>
  </si>
  <si>
    <t>20167</t>
  </si>
  <si>
    <t>20169</t>
  </si>
  <si>
    <t>20171</t>
  </si>
  <si>
    <t>20173</t>
  </si>
  <si>
    <t>20175</t>
  </si>
  <si>
    <t>Seward County</t>
  </si>
  <si>
    <t>20177</t>
  </si>
  <si>
    <t>Shawnee County</t>
  </si>
  <si>
    <t>20179</t>
  </si>
  <si>
    <t>Sheridan County</t>
  </si>
  <si>
    <t>20181</t>
  </si>
  <si>
    <t>Sherman County</t>
  </si>
  <si>
    <t>20183</t>
  </si>
  <si>
    <t>Smith County</t>
  </si>
  <si>
    <t>20185</t>
  </si>
  <si>
    <t>Stafford County</t>
  </si>
  <si>
    <t>20187</t>
  </si>
  <si>
    <t>Stanton County</t>
  </si>
  <si>
    <t>20189</t>
  </si>
  <si>
    <t>Stevens County</t>
  </si>
  <si>
    <t>20191</t>
  </si>
  <si>
    <t>Sumner County</t>
  </si>
  <si>
    <t>20193</t>
  </si>
  <si>
    <t>20195</t>
  </si>
  <si>
    <t>Trego County</t>
  </si>
  <si>
    <t>20197</t>
  </si>
  <si>
    <t>Wabaunsee County</t>
  </si>
  <si>
    <t>20199</t>
  </si>
  <si>
    <t>Wallace County</t>
  </si>
  <si>
    <t>20201</t>
  </si>
  <si>
    <t>20203</t>
  </si>
  <si>
    <t>Wichita County</t>
  </si>
  <si>
    <t>20205</t>
  </si>
  <si>
    <t>Wilson County</t>
  </si>
  <si>
    <t>20207</t>
  </si>
  <si>
    <t>Woodson County</t>
  </si>
  <si>
    <t>20209</t>
  </si>
  <si>
    <t>Wyandotte County</t>
  </si>
  <si>
    <t>21001</t>
  </si>
  <si>
    <t>KY</t>
  </si>
  <si>
    <t>21003</t>
  </si>
  <si>
    <t>21005</t>
  </si>
  <si>
    <t>21007</t>
  </si>
  <si>
    <t>Ballard County</t>
  </si>
  <si>
    <t>21009</t>
  </si>
  <si>
    <t>Barren County</t>
  </si>
  <si>
    <t>21011</t>
  </si>
  <si>
    <t>Bath County</t>
  </si>
  <si>
    <t>21013</t>
  </si>
  <si>
    <t>Bell County</t>
  </si>
  <si>
    <t>21015</t>
  </si>
  <si>
    <t>21017</t>
  </si>
  <si>
    <t>21019</t>
  </si>
  <si>
    <t>Boyd County</t>
  </si>
  <si>
    <t>21021</t>
  </si>
  <si>
    <t>Boyle County</t>
  </si>
  <si>
    <t>21023</t>
  </si>
  <si>
    <t>Bracken County</t>
  </si>
  <si>
    <t>21025</t>
  </si>
  <si>
    <t>Breathitt County</t>
  </si>
  <si>
    <t>21027</t>
  </si>
  <si>
    <t>Breckinridge County</t>
  </si>
  <si>
    <t>21029</t>
  </si>
  <si>
    <t>Bullitt County</t>
  </si>
  <si>
    <t>21031</t>
  </si>
  <si>
    <t>21033</t>
  </si>
  <si>
    <t>Caldwell County</t>
  </si>
  <si>
    <t>21035</t>
  </si>
  <si>
    <t>Calloway County</t>
  </si>
  <si>
    <t>21037</t>
  </si>
  <si>
    <t>Campbell County</t>
  </si>
  <si>
    <t>21039</t>
  </si>
  <si>
    <t>Carlisle County</t>
  </si>
  <si>
    <t>21041</t>
  </si>
  <si>
    <t>21043</t>
  </si>
  <si>
    <t>Carter County</t>
  </si>
  <si>
    <t>21045</t>
  </si>
  <si>
    <t>Casey County</t>
  </si>
  <si>
    <t>21047</t>
  </si>
  <si>
    <t>21049</t>
  </si>
  <si>
    <t>21051</t>
  </si>
  <si>
    <t>21053</t>
  </si>
  <si>
    <t>21055</t>
  </si>
  <si>
    <t>21057</t>
  </si>
  <si>
    <t>21059</t>
  </si>
  <si>
    <t>21061</t>
  </si>
  <si>
    <t>Edmonson County</t>
  </si>
  <si>
    <t>21063</t>
  </si>
  <si>
    <t>Elliott County</t>
  </si>
  <si>
    <t>21065</t>
  </si>
  <si>
    <t>Estill County</t>
  </si>
  <si>
    <t>21067</t>
  </si>
  <si>
    <t>21069</t>
  </si>
  <si>
    <t>Fleming County</t>
  </si>
  <si>
    <t>21071</t>
  </si>
  <si>
    <t>21073</t>
  </si>
  <si>
    <t>21075</t>
  </si>
  <si>
    <t>21077</t>
  </si>
  <si>
    <t>21079</t>
  </si>
  <si>
    <t>Garrard County</t>
  </si>
  <si>
    <t>21081</t>
  </si>
  <si>
    <t>21083</t>
  </si>
  <si>
    <t>Graves County</t>
  </si>
  <si>
    <t>21085</t>
  </si>
  <si>
    <t>Grayson County</t>
  </si>
  <si>
    <t>21087</t>
  </si>
  <si>
    <t>Green County</t>
  </si>
  <si>
    <t>21089</t>
  </si>
  <si>
    <t>Greenup County</t>
  </si>
  <si>
    <t>21091</t>
  </si>
  <si>
    <t>21093</t>
  </si>
  <si>
    <t>21095</t>
  </si>
  <si>
    <t>Harlan County</t>
  </si>
  <si>
    <t>21097</t>
  </si>
  <si>
    <t>21099</t>
  </si>
  <si>
    <t>21101</t>
  </si>
  <si>
    <t>21103</t>
  </si>
  <si>
    <t>21105</t>
  </si>
  <si>
    <t>Hickman County</t>
  </si>
  <si>
    <t>21107</t>
  </si>
  <si>
    <t>Hopkins County</t>
  </si>
  <si>
    <t>21109</t>
  </si>
  <si>
    <t>21111</t>
  </si>
  <si>
    <t>21113</t>
  </si>
  <si>
    <t>Jessamine County</t>
  </si>
  <si>
    <t>21115</t>
  </si>
  <si>
    <t>21117</t>
  </si>
  <si>
    <t>Kenton County</t>
  </si>
  <si>
    <t>21119</t>
  </si>
  <si>
    <t>Knott County</t>
  </si>
  <si>
    <t>21121</t>
  </si>
  <si>
    <t>21123</t>
  </si>
  <si>
    <t>Larue County</t>
  </si>
  <si>
    <t>21125</t>
  </si>
  <si>
    <t>Laurel County</t>
  </si>
  <si>
    <t>21127</t>
  </si>
  <si>
    <t>21129</t>
  </si>
  <si>
    <t>21131</t>
  </si>
  <si>
    <t>Leslie County</t>
  </si>
  <si>
    <t>21133</t>
  </si>
  <si>
    <t>Letcher County</t>
  </si>
  <si>
    <t>21135</t>
  </si>
  <si>
    <t>21137</t>
  </si>
  <si>
    <t>21139</t>
  </si>
  <si>
    <t>21141</t>
  </si>
  <si>
    <t>21143</t>
  </si>
  <si>
    <t>21145</t>
  </si>
  <si>
    <t>McCracken County</t>
  </si>
  <si>
    <t>21147</t>
  </si>
  <si>
    <t>McCreary County</t>
  </si>
  <si>
    <t>21149</t>
  </si>
  <si>
    <t>21151</t>
  </si>
  <si>
    <t>21153</t>
  </si>
  <si>
    <t>Magoffin County</t>
  </si>
  <si>
    <t>21155</t>
  </si>
  <si>
    <t>21157</t>
  </si>
  <si>
    <t>21159</t>
  </si>
  <si>
    <t>21161</t>
  </si>
  <si>
    <t>21163</t>
  </si>
  <si>
    <t>21165</t>
  </si>
  <si>
    <t>Menifee County</t>
  </si>
  <si>
    <t>21167</t>
  </si>
  <si>
    <t>21169</t>
  </si>
  <si>
    <t>Metcalfe County</t>
  </si>
  <si>
    <t>21171</t>
  </si>
  <si>
    <t>21173</t>
  </si>
  <si>
    <t>21175</t>
  </si>
  <si>
    <t>21177</t>
  </si>
  <si>
    <t>Muhlenberg County</t>
  </si>
  <si>
    <t>21179</t>
  </si>
  <si>
    <t>Nelson County</t>
  </si>
  <si>
    <t>21181</t>
  </si>
  <si>
    <t>Nicholas County</t>
  </si>
  <si>
    <t>21183</t>
  </si>
  <si>
    <t>21185</t>
  </si>
  <si>
    <t>Oldham County</t>
  </si>
  <si>
    <t>21187</t>
  </si>
  <si>
    <t>21189</t>
  </si>
  <si>
    <t>Owsley County</t>
  </si>
  <si>
    <t>21191</t>
  </si>
  <si>
    <t>Pendleton County</t>
  </si>
  <si>
    <t>21193</t>
  </si>
  <si>
    <t>21195</t>
  </si>
  <si>
    <t>21197</t>
  </si>
  <si>
    <t>Powell County</t>
  </si>
  <si>
    <t>21199</t>
  </si>
  <si>
    <t>21201</t>
  </si>
  <si>
    <t>Robertson County</t>
  </si>
  <si>
    <t>21203</t>
  </si>
  <si>
    <t>Rockcastle County</t>
  </si>
  <si>
    <t>21205</t>
  </si>
  <si>
    <t>Rowan County</t>
  </si>
  <si>
    <t>21207</t>
  </si>
  <si>
    <t>21209</t>
  </si>
  <si>
    <t>21211</t>
  </si>
  <si>
    <t>21213</t>
  </si>
  <si>
    <t>Simpson County</t>
  </si>
  <si>
    <t>21215</t>
  </si>
  <si>
    <t>21217</t>
  </si>
  <si>
    <t>21219</t>
  </si>
  <si>
    <t>Todd County</t>
  </si>
  <si>
    <t>21221</t>
  </si>
  <si>
    <t>Trigg County</t>
  </si>
  <si>
    <t>21223</t>
  </si>
  <si>
    <t>Trimble County</t>
  </si>
  <si>
    <t>21225</t>
  </si>
  <si>
    <t>21227</t>
  </si>
  <si>
    <t>21229</t>
  </si>
  <si>
    <t>21231</t>
  </si>
  <si>
    <t>21233</t>
  </si>
  <si>
    <t>21235</t>
  </si>
  <si>
    <t>21237</t>
  </si>
  <si>
    <t>Wolfe County</t>
  </si>
  <si>
    <t>21239</t>
  </si>
  <si>
    <t>22001</t>
  </si>
  <si>
    <t>Acadia Parish</t>
  </si>
  <si>
    <t>LA</t>
  </si>
  <si>
    <t>22003</t>
  </si>
  <si>
    <t>Allen Parish</t>
  </si>
  <si>
    <t>22005</t>
  </si>
  <si>
    <t>Ascension Parish</t>
  </si>
  <si>
    <t>22007</t>
  </si>
  <si>
    <t>Assumption Parish</t>
  </si>
  <si>
    <t>22009</t>
  </si>
  <si>
    <t>Avoyelles Parish</t>
  </si>
  <si>
    <t>22011</t>
  </si>
  <si>
    <t>Beauregard Parish</t>
  </si>
  <si>
    <t>22013</t>
  </si>
  <si>
    <t>Bienville Parish</t>
  </si>
  <si>
    <t>22015</t>
  </si>
  <si>
    <t>Bossier Parish</t>
  </si>
  <si>
    <t>22017</t>
  </si>
  <si>
    <t>Caddo Parish</t>
  </si>
  <si>
    <t>22019</t>
  </si>
  <si>
    <t>Calcasieu Parish</t>
  </si>
  <si>
    <t>22021</t>
  </si>
  <si>
    <t>Caldwell Parish</t>
  </si>
  <si>
    <t>22023</t>
  </si>
  <si>
    <t>Cameron Parish</t>
  </si>
  <si>
    <t>22025</t>
  </si>
  <si>
    <t>Catahoula Parish</t>
  </si>
  <si>
    <t>22027</t>
  </si>
  <si>
    <t>Claiborne Parish</t>
  </si>
  <si>
    <t>22029</t>
  </si>
  <si>
    <t>Concordia Parish</t>
  </si>
  <si>
    <t>22031</t>
  </si>
  <si>
    <t>De Soto Parish</t>
  </si>
  <si>
    <t>22033</t>
  </si>
  <si>
    <t>East Baton Rouge Parish</t>
  </si>
  <si>
    <t>22035</t>
  </si>
  <si>
    <t>East Carroll Parish</t>
  </si>
  <si>
    <t>22037</t>
  </si>
  <si>
    <t>East Feliciana Parish</t>
  </si>
  <si>
    <t>22039</t>
  </si>
  <si>
    <t>Evangeline Parish</t>
  </si>
  <si>
    <t>22041</t>
  </si>
  <si>
    <t>Franklin Parish</t>
  </si>
  <si>
    <t>22043</t>
  </si>
  <si>
    <t>Grant Parish</t>
  </si>
  <si>
    <t>22045</t>
  </si>
  <si>
    <t>Iberia Parish</t>
  </si>
  <si>
    <t>22047</t>
  </si>
  <si>
    <t>Iberville Parish</t>
  </si>
  <si>
    <t>22049</t>
  </si>
  <si>
    <t>Jackson Parish</t>
  </si>
  <si>
    <t>22051</t>
  </si>
  <si>
    <t>Jefferson Parish</t>
  </si>
  <si>
    <t>22053</t>
  </si>
  <si>
    <t>Jefferson Davis Parish</t>
  </si>
  <si>
    <t>22055</t>
  </si>
  <si>
    <t>Lafayette Parish</t>
  </si>
  <si>
    <t>22057</t>
  </si>
  <si>
    <t>Lafourche Parish</t>
  </si>
  <si>
    <t>22059</t>
  </si>
  <si>
    <t>La Salle Parish</t>
  </si>
  <si>
    <t>22061</t>
  </si>
  <si>
    <t>Lincoln Parish</t>
  </si>
  <si>
    <t>22063</t>
  </si>
  <si>
    <t>Livingston Parish</t>
  </si>
  <si>
    <t>22065</t>
  </si>
  <si>
    <t>Madison Parish</t>
  </si>
  <si>
    <t>22067</t>
  </si>
  <si>
    <t>Morehouse Parish</t>
  </si>
  <si>
    <t>22069</t>
  </si>
  <si>
    <t>Natchitoches Parish</t>
  </si>
  <si>
    <t>22071</t>
  </si>
  <si>
    <t>Orleans Parish</t>
  </si>
  <si>
    <t>22073</t>
  </si>
  <si>
    <t>Ouachita Parish</t>
  </si>
  <si>
    <t>22075</t>
  </si>
  <si>
    <t>Plaquemines Parish</t>
  </si>
  <si>
    <t>22077</t>
  </si>
  <si>
    <t>Pointe Coupee Parish</t>
  </si>
  <si>
    <t>22079</t>
  </si>
  <si>
    <t>Rapides Parish</t>
  </si>
  <si>
    <t>22081</t>
  </si>
  <si>
    <t>Red River Parish</t>
  </si>
  <si>
    <t>22083</t>
  </si>
  <si>
    <t>Richland Parish</t>
  </si>
  <si>
    <t>22085</t>
  </si>
  <si>
    <t>Sabine Parish</t>
  </si>
  <si>
    <t>22087</t>
  </si>
  <si>
    <t>St. Bernard Parish</t>
  </si>
  <si>
    <t>22089</t>
  </si>
  <si>
    <t>St. Charles Parish</t>
  </si>
  <si>
    <t>22091</t>
  </si>
  <si>
    <t>St. Helena Parish</t>
  </si>
  <si>
    <t>22093</t>
  </si>
  <si>
    <t>St. James Parish</t>
  </si>
  <si>
    <t>22095</t>
  </si>
  <si>
    <t>St. John the Baptist Parish</t>
  </si>
  <si>
    <t>22097</t>
  </si>
  <si>
    <t>St. Landry Parish</t>
  </si>
  <si>
    <t>22099</t>
  </si>
  <si>
    <t>St. Martin Parish</t>
  </si>
  <si>
    <t>22101</t>
  </si>
  <si>
    <t>St. Mary Parish</t>
  </si>
  <si>
    <t>22103</t>
  </si>
  <si>
    <t>St. Tammany Parish</t>
  </si>
  <si>
    <t>22105</t>
  </si>
  <si>
    <t>Tangipahoa Parish</t>
  </si>
  <si>
    <t>22107</t>
  </si>
  <si>
    <t>Tensas Parish</t>
  </si>
  <si>
    <t>22109</t>
  </si>
  <si>
    <t>Terrebonne Parish</t>
  </si>
  <si>
    <t>22111</t>
  </si>
  <si>
    <t>Union Parish</t>
  </si>
  <si>
    <t>22113</t>
  </si>
  <si>
    <t>Vermilion Parish</t>
  </si>
  <si>
    <t>22115</t>
  </si>
  <si>
    <t>Vernon Parish</t>
  </si>
  <si>
    <t>22117</t>
  </si>
  <si>
    <t>Washington Parish</t>
  </si>
  <si>
    <t>22119</t>
  </si>
  <si>
    <t>Webster Parish</t>
  </si>
  <si>
    <t>22121</t>
  </si>
  <si>
    <t>West Baton Rouge Parish</t>
  </si>
  <si>
    <t>22123</t>
  </si>
  <si>
    <t>West Carroll Parish</t>
  </si>
  <si>
    <t>22125</t>
  </si>
  <si>
    <t>West Feliciana Parish</t>
  </si>
  <si>
    <t>22127</t>
  </si>
  <si>
    <t>Winn Parish</t>
  </si>
  <si>
    <t>23001</t>
  </si>
  <si>
    <t>Androscoggin County</t>
  </si>
  <si>
    <t>ME</t>
  </si>
  <si>
    <t>23003</t>
  </si>
  <si>
    <t>Aroostook County</t>
  </si>
  <si>
    <t>23005</t>
  </si>
  <si>
    <t>23007</t>
  </si>
  <si>
    <t>23009</t>
  </si>
  <si>
    <t>23011</t>
  </si>
  <si>
    <t>Kennebec County</t>
  </si>
  <si>
    <t>23013</t>
  </si>
  <si>
    <t>23015</t>
  </si>
  <si>
    <t>23017</t>
  </si>
  <si>
    <t>Oxford County</t>
  </si>
  <si>
    <t>23019</t>
  </si>
  <si>
    <t>Penobscot County</t>
  </si>
  <si>
    <t>23021</t>
  </si>
  <si>
    <t>Piscataquis County</t>
  </si>
  <si>
    <t>23023</t>
  </si>
  <si>
    <t>Sagadahoc County</t>
  </si>
  <si>
    <t>23025</t>
  </si>
  <si>
    <t>Somerset County</t>
  </si>
  <si>
    <t>23027</t>
  </si>
  <si>
    <t>Waldo County</t>
  </si>
  <si>
    <t>23029</t>
  </si>
  <si>
    <t>23031</t>
  </si>
  <si>
    <t>York County</t>
  </si>
  <si>
    <t>24001</t>
  </si>
  <si>
    <t>Allegany County</t>
  </si>
  <si>
    <t>MD</t>
  </si>
  <si>
    <t>24003</t>
  </si>
  <si>
    <t>Anne Arundel County</t>
  </si>
  <si>
    <t>24005</t>
  </si>
  <si>
    <t>Baltimore County</t>
  </si>
  <si>
    <t>24009</t>
  </si>
  <si>
    <t>Calvert County</t>
  </si>
  <si>
    <t>24011</t>
  </si>
  <si>
    <t>Caroline County</t>
  </si>
  <si>
    <t>24013</t>
  </si>
  <si>
    <t>24015</t>
  </si>
  <si>
    <t>Cecil County</t>
  </si>
  <si>
    <t>24017</t>
  </si>
  <si>
    <t>Charles County</t>
  </si>
  <si>
    <t>24019</t>
  </si>
  <si>
    <t>Dorchester County</t>
  </si>
  <si>
    <t>24021</t>
  </si>
  <si>
    <t>Frederick County</t>
  </si>
  <si>
    <t>24023</t>
  </si>
  <si>
    <t>Garrett County</t>
  </si>
  <si>
    <t>24025</t>
  </si>
  <si>
    <t>Harford County</t>
  </si>
  <si>
    <t>24027</t>
  </si>
  <si>
    <t>24029</t>
  </si>
  <si>
    <t>24031</t>
  </si>
  <si>
    <t>24033</t>
  </si>
  <si>
    <t>Prince George's County</t>
  </si>
  <si>
    <t>24035</t>
  </si>
  <si>
    <t>Queen Anne's County</t>
  </si>
  <si>
    <t>24037</t>
  </si>
  <si>
    <t>St. Mary's County</t>
  </si>
  <si>
    <t>24039</t>
  </si>
  <si>
    <t>24041</t>
  </si>
  <si>
    <t>24043</t>
  </si>
  <si>
    <t>24045</t>
  </si>
  <si>
    <t>Wicomico County</t>
  </si>
  <si>
    <t>24047</t>
  </si>
  <si>
    <t>Worcester County</t>
  </si>
  <si>
    <t>24510</t>
  </si>
  <si>
    <t>Baltimore city</t>
  </si>
  <si>
    <t>25001</t>
  </si>
  <si>
    <t>Barnstable County</t>
  </si>
  <si>
    <t>MA</t>
  </si>
  <si>
    <t>25003</t>
  </si>
  <si>
    <t>Berkshire County</t>
  </si>
  <si>
    <t>25005</t>
  </si>
  <si>
    <t>Bristol County</t>
  </si>
  <si>
    <t>25007</t>
  </si>
  <si>
    <t>Dukes County</t>
  </si>
  <si>
    <t>25009</t>
  </si>
  <si>
    <t>Essex County</t>
  </si>
  <si>
    <t>25011</t>
  </si>
  <si>
    <t>25013</t>
  </si>
  <si>
    <t>Hampden County</t>
  </si>
  <si>
    <t>25015</t>
  </si>
  <si>
    <t>Hampshire County</t>
  </si>
  <si>
    <t>25017</t>
  </si>
  <si>
    <t>25019</t>
  </si>
  <si>
    <t>Nantucket County</t>
  </si>
  <si>
    <t>25021</t>
  </si>
  <si>
    <t>Norfolk County</t>
  </si>
  <si>
    <t>25023</t>
  </si>
  <si>
    <t>25025</t>
  </si>
  <si>
    <t>Suffolk County</t>
  </si>
  <si>
    <t>25027</t>
  </si>
  <si>
    <t>26001</t>
  </si>
  <si>
    <t>Alcona County</t>
  </si>
  <si>
    <t>MI</t>
  </si>
  <si>
    <t>26003</t>
  </si>
  <si>
    <t>Alger County</t>
  </si>
  <si>
    <t>26005</t>
  </si>
  <si>
    <t>Allegan County</t>
  </si>
  <si>
    <t>26007</t>
  </si>
  <si>
    <t>Alpena County</t>
  </si>
  <si>
    <t>26009</t>
  </si>
  <si>
    <t>Antrim County</t>
  </si>
  <si>
    <t>26011</t>
  </si>
  <si>
    <t>Arenac County</t>
  </si>
  <si>
    <t>26013</t>
  </si>
  <si>
    <t>Baraga County</t>
  </si>
  <si>
    <t>26015</t>
  </si>
  <si>
    <t>Barry County</t>
  </si>
  <si>
    <t>26017</t>
  </si>
  <si>
    <t>26019</t>
  </si>
  <si>
    <t>Benzie County</t>
  </si>
  <si>
    <t>26021</t>
  </si>
  <si>
    <t>26023</t>
  </si>
  <si>
    <t>Branch County</t>
  </si>
  <si>
    <t>26025</t>
  </si>
  <si>
    <t>26027</t>
  </si>
  <si>
    <t>26029</t>
  </si>
  <si>
    <t>Charlevoix County</t>
  </si>
  <si>
    <t>26031</t>
  </si>
  <si>
    <t>Cheboygan County</t>
  </si>
  <si>
    <t>26033</t>
  </si>
  <si>
    <t>Chippewa County</t>
  </si>
  <si>
    <t>26035</t>
  </si>
  <si>
    <t>Clare County</t>
  </si>
  <si>
    <t>26037</t>
  </si>
  <si>
    <t>26039</t>
  </si>
  <si>
    <t>26041</t>
  </si>
  <si>
    <t>26043</t>
  </si>
  <si>
    <t>26045</t>
  </si>
  <si>
    <t>Eaton County</t>
  </si>
  <si>
    <t>26047</t>
  </si>
  <si>
    <t>26049</t>
  </si>
  <si>
    <t>Genesee County</t>
  </si>
  <si>
    <t>26051</t>
  </si>
  <si>
    <t>Gladwin County</t>
  </si>
  <si>
    <t>26053</t>
  </si>
  <si>
    <t>Gogebic County</t>
  </si>
  <si>
    <t>26055</t>
  </si>
  <si>
    <t>Grand Traverse County</t>
  </si>
  <si>
    <t>26057</t>
  </si>
  <si>
    <t>Gratiot County</t>
  </si>
  <si>
    <t>26059</t>
  </si>
  <si>
    <t>Hillsdale County</t>
  </si>
  <si>
    <t>26061</t>
  </si>
  <si>
    <t>Houghton County</t>
  </si>
  <si>
    <t>26063</t>
  </si>
  <si>
    <t>Huron County</t>
  </si>
  <si>
    <t>26065</t>
  </si>
  <si>
    <t>Ingham County</t>
  </si>
  <si>
    <t>26067</t>
  </si>
  <si>
    <t>Ionia County</t>
  </si>
  <si>
    <t>26069</t>
  </si>
  <si>
    <t>Iosco County</t>
  </si>
  <si>
    <t>26071</t>
  </si>
  <si>
    <t>Iron County</t>
  </si>
  <si>
    <t>26073</t>
  </si>
  <si>
    <t>Isabella County</t>
  </si>
  <si>
    <t>26075</t>
  </si>
  <si>
    <t>26077</t>
  </si>
  <si>
    <t>Kalamazoo County</t>
  </si>
  <si>
    <t>26079</t>
  </si>
  <si>
    <t>Kalkaska County</t>
  </si>
  <si>
    <t>26081</t>
  </si>
  <si>
    <t>26083</t>
  </si>
  <si>
    <t>Keweenaw County</t>
  </si>
  <si>
    <t>26085</t>
  </si>
  <si>
    <t>26087</t>
  </si>
  <si>
    <t>Lapeer County</t>
  </si>
  <si>
    <t>26089</t>
  </si>
  <si>
    <t>Leelanau County</t>
  </si>
  <si>
    <t>26091</t>
  </si>
  <si>
    <t>Lenawee County</t>
  </si>
  <si>
    <t>26093</t>
  </si>
  <si>
    <t>26095</t>
  </si>
  <si>
    <t>Luce County</t>
  </si>
  <si>
    <t>26097</t>
  </si>
  <si>
    <t>Mackinac County</t>
  </si>
  <si>
    <t>26099</t>
  </si>
  <si>
    <t>Macomb County</t>
  </si>
  <si>
    <t>26101</t>
  </si>
  <si>
    <t>Manistee County</t>
  </si>
  <si>
    <t>26103</t>
  </si>
  <si>
    <t>Marquette County</t>
  </si>
  <si>
    <t>26105</t>
  </si>
  <si>
    <t>26107</t>
  </si>
  <si>
    <t>Mecosta County</t>
  </si>
  <si>
    <t>26109</t>
  </si>
  <si>
    <t>Menominee County</t>
  </si>
  <si>
    <t>26111</t>
  </si>
  <si>
    <t>Midland County</t>
  </si>
  <si>
    <t>26113</t>
  </si>
  <si>
    <t>Missaukee County</t>
  </si>
  <si>
    <t>26115</t>
  </si>
  <si>
    <t>26117</t>
  </si>
  <si>
    <t>Montcalm County</t>
  </si>
  <si>
    <t>26119</t>
  </si>
  <si>
    <t>Montmorency County</t>
  </si>
  <si>
    <t>26121</t>
  </si>
  <si>
    <t>Muskegon County</t>
  </si>
  <si>
    <t>26123</t>
  </si>
  <si>
    <t>Newaygo County</t>
  </si>
  <si>
    <t>26125</t>
  </si>
  <si>
    <t>Oakland County</t>
  </si>
  <si>
    <t>26127</t>
  </si>
  <si>
    <t>Oceana County</t>
  </si>
  <si>
    <t>26129</t>
  </si>
  <si>
    <t>Ogemaw County</t>
  </si>
  <si>
    <t>26131</t>
  </si>
  <si>
    <t>Ontonagon County</t>
  </si>
  <si>
    <t>26133</t>
  </si>
  <si>
    <t>26135</t>
  </si>
  <si>
    <t>Oscoda County</t>
  </si>
  <si>
    <t>26137</t>
  </si>
  <si>
    <t>Otsego County</t>
  </si>
  <si>
    <t>26139</t>
  </si>
  <si>
    <t>26141</t>
  </si>
  <si>
    <t>Presque Isle County</t>
  </si>
  <si>
    <t>26143</t>
  </si>
  <si>
    <t>Roscommon County</t>
  </si>
  <si>
    <t>26145</t>
  </si>
  <si>
    <t>Saginaw County</t>
  </si>
  <si>
    <t>26147</t>
  </si>
  <si>
    <t>26149</t>
  </si>
  <si>
    <t>26151</t>
  </si>
  <si>
    <t>Sanilac County</t>
  </si>
  <si>
    <t>26153</t>
  </si>
  <si>
    <t>Schoolcraft County</t>
  </si>
  <si>
    <t>26155</t>
  </si>
  <si>
    <t>Shiawassee County</t>
  </si>
  <si>
    <t>26157</t>
  </si>
  <si>
    <t>Tuscola County</t>
  </si>
  <si>
    <t>26159</t>
  </si>
  <si>
    <t>26161</t>
  </si>
  <si>
    <t>Washtenaw County</t>
  </si>
  <si>
    <t>26163</t>
  </si>
  <si>
    <t>26165</t>
  </si>
  <si>
    <t>Wexford County</t>
  </si>
  <si>
    <t>27001</t>
  </si>
  <si>
    <t>Aitkin County</t>
  </si>
  <si>
    <t>MN</t>
  </si>
  <si>
    <t>27003</t>
  </si>
  <si>
    <t>Anoka County</t>
  </si>
  <si>
    <t>27005</t>
  </si>
  <si>
    <t>Becker County</t>
  </si>
  <si>
    <t>27007</t>
  </si>
  <si>
    <t>Beltrami County</t>
  </si>
  <si>
    <t>27009</t>
  </si>
  <si>
    <t>27011</t>
  </si>
  <si>
    <t>Big Stone County</t>
  </si>
  <si>
    <t>27013</t>
  </si>
  <si>
    <t>Blue Earth County</t>
  </si>
  <si>
    <t>27015</t>
  </si>
  <si>
    <t>27017</t>
  </si>
  <si>
    <t>Carlton County</t>
  </si>
  <si>
    <t>27019</t>
  </si>
  <si>
    <t>Carver County</t>
  </si>
  <si>
    <t>27021</t>
  </si>
  <si>
    <t>27023</t>
  </si>
  <si>
    <t>27025</t>
  </si>
  <si>
    <t>Chisago County</t>
  </si>
  <si>
    <t>27027</t>
  </si>
  <si>
    <t>27029</t>
  </si>
  <si>
    <t>27031</t>
  </si>
  <si>
    <t>27033</t>
  </si>
  <si>
    <t>Cottonwood County</t>
  </si>
  <si>
    <t>27035</t>
  </si>
  <si>
    <t>Crow Wing County</t>
  </si>
  <si>
    <t>27037</t>
  </si>
  <si>
    <t>Dakota County</t>
  </si>
  <si>
    <t>27039</t>
  </si>
  <si>
    <t>27041</t>
  </si>
  <si>
    <t>27043</t>
  </si>
  <si>
    <t>Faribault County</t>
  </si>
  <si>
    <t>27045</t>
  </si>
  <si>
    <t>Fillmore County</t>
  </si>
  <si>
    <t>27047</t>
  </si>
  <si>
    <t>Freeborn County</t>
  </si>
  <si>
    <t>27049</t>
  </si>
  <si>
    <t>Goodhue County</t>
  </si>
  <si>
    <t>27051</t>
  </si>
  <si>
    <t>27053</t>
  </si>
  <si>
    <t>Hennepin County</t>
  </si>
  <si>
    <t>27055</t>
  </si>
  <si>
    <t>27057</t>
  </si>
  <si>
    <t>Hubbard County</t>
  </si>
  <si>
    <t>27059</t>
  </si>
  <si>
    <t>Isanti County</t>
  </si>
  <si>
    <t>27061</t>
  </si>
  <si>
    <t>Itasca County</t>
  </si>
  <si>
    <t>27063</t>
  </si>
  <si>
    <t>27065</t>
  </si>
  <si>
    <t>Kanabec County</t>
  </si>
  <si>
    <t>27067</t>
  </si>
  <si>
    <t>Kandiyohi County</t>
  </si>
  <si>
    <t>27069</t>
  </si>
  <si>
    <t>Kittson County</t>
  </si>
  <si>
    <t>27071</t>
  </si>
  <si>
    <t>Koochiching County</t>
  </si>
  <si>
    <t>27073</t>
  </si>
  <si>
    <t>Lac qui Parle County</t>
  </si>
  <si>
    <t>27075</t>
  </si>
  <si>
    <t>27077</t>
  </si>
  <si>
    <t>Lake of the Woods County</t>
  </si>
  <si>
    <t>27079</t>
  </si>
  <si>
    <t>Le Sueur County</t>
  </si>
  <si>
    <t>27081</t>
  </si>
  <si>
    <t>27083</t>
  </si>
  <si>
    <t>27085</t>
  </si>
  <si>
    <t>McLeod County</t>
  </si>
  <si>
    <t>27087</t>
  </si>
  <si>
    <t>Mahnomen County</t>
  </si>
  <si>
    <t>27089</t>
  </si>
  <si>
    <t>27091</t>
  </si>
  <si>
    <t>27093</t>
  </si>
  <si>
    <t>Meeker County</t>
  </si>
  <si>
    <t>27095</t>
  </si>
  <si>
    <t>Mille Lacs County</t>
  </si>
  <si>
    <t>27097</t>
  </si>
  <si>
    <t>Morrison County</t>
  </si>
  <si>
    <t>27099</t>
  </si>
  <si>
    <t>Mower County</t>
  </si>
  <si>
    <t>27101</t>
  </si>
  <si>
    <t>27103</t>
  </si>
  <si>
    <t>Nicollet County</t>
  </si>
  <si>
    <t>27105</t>
  </si>
  <si>
    <t>Nobles County</t>
  </si>
  <si>
    <t>27107</t>
  </si>
  <si>
    <t>Norman County</t>
  </si>
  <si>
    <t>27109</t>
  </si>
  <si>
    <t>Olmsted County</t>
  </si>
  <si>
    <t>27111</t>
  </si>
  <si>
    <t>Otter Tail County</t>
  </si>
  <si>
    <t>27113</t>
  </si>
  <si>
    <t>Pennington County</t>
  </si>
  <si>
    <t>27115</t>
  </si>
  <si>
    <t>Pine County</t>
  </si>
  <si>
    <t>27117</t>
  </si>
  <si>
    <t>Pipestone County</t>
  </si>
  <si>
    <t>27119</t>
  </si>
  <si>
    <t>27121</t>
  </si>
  <si>
    <t>27123</t>
  </si>
  <si>
    <t>Ramsey County</t>
  </si>
  <si>
    <t>27125</t>
  </si>
  <si>
    <t>Red Lake County</t>
  </si>
  <si>
    <t>27127</t>
  </si>
  <si>
    <t>Redwood County</t>
  </si>
  <si>
    <t>27129</t>
  </si>
  <si>
    <t>Renville County</t>
  </si>
  <si>
    <t>27131</t>
  </si>
  <si>
    <t>27133</t>
  </si>
  <si>
    <t>Rock County</t>
  </si>
  <si>
    <t>27135</t>
  </si>
  <si>
    <t>Roseau County</t>
  </si>
  <si>
    <t>27137</t>
  </si>
  <si>
    <t>St. Louis County</t>
  </si>
  <si>
    <t>27139</t>
  </si>
  <si>
    <t>27141</t>
  </si>
  <si>
    <t>Sherburne County</t>
  </si>
  <si>
    <t>27143</t>
  </si>
  <si>
    <t>Sibley County</t>
  </si>
  <si>
    <t>27145</t>
  </si>
  <si>
    <t>Stearns County</t>
  </si>
  <si>
    <t>27147</t>
  </si>
  <si>
    <t>Steele County</t>
  </si>
  <si>
    <t>27149</t>
  </si>
  <si>
    <t>27151</t>
  </si>
  <si>
    <t>Swift County</t>
  </si>
  <si>
    <t>27153</t>
  </si>
  <si>
    <t>27155</t>
  </si>
  <si>
    <t>Traverse County</t>
  </si>
  <si>
    <t>27157</t>
  </si>
  <si>
    <t>Wabasha County</t>
  </si>
  <si>
    <t>27159</t>
  </si>
  <si>
    <t>Wadena County</t>
  </si>
  <si>
    <t>27161</t>
  </si>
  <si>
    <t>Waseca County</t>
  </si>
  <si>
    <t>27163</t>
  </si>
  <si>
    <t>27165</t>
  </si>
  <si>
    <t>Watonwan County</t>
  </si>
  <si>
    <t>27167</t>
  </si>
  <si>
    <t>Wilkin County</t>
  </si>
  <si>
    <t>27169</t>
  </si>
  <si>
    <t>Winona County</t>
  </si>
  <si>
    <t>27171</t>
  </si>
  <si>
    <t>27173</t>
  </si>
  <si>
    <t>Yellow Medicine County</t>
  </si>
  <si>
    <t>28001</t>
  </si>
  <si>
    <t>MS</t>
  </si>
  <si>
    <t>28003</t>
  </si>
  <si>
    <t>Alcorn County</t>
  </si>
  <si>
    <t>28005</t>
  </si>
  <si>
    <t>Amite County</t>
  </si>
  <si>
    <t>28007</t>
  </si>
  <si>
    <t>Attala County</t>
  </si>
  <si>
    <t>28009</t>
  </si>
  <si>
    <t>28011</t>
  </si>
  <si>
    <t>Bolivar County</t>
  </si>
  <si>
    <t>28013</t>
  </si>
  <si>
    <t>28015</t>
  </si>
  <si>
    <t>28017</t>
  </si>
  <si>
    <t>28019</t>
  </si>
  <si>
    <t>28021</t>
  </si>
  <si>
    <t>Claiborne County</t>
  </si>
  <si>
    <t>28023</t>
  </si>
  <si>
    <t>28025</t>
  </si>
  <si>
    <t>28027</t>
  </si>
  <si>
    <t>Coahoma County</t>
  </si>
  <si>
    <t>28029</t>
  </si>
  <si>
    <t>Copiah County</t>
  </si>
  <si>
    <t>28031</t>
  </si>
  <si>
    <t>28033</t>
  </si>
  <si>
    <t>28035</t>
  </si>
  <si>
    <t>Forrest County</t>
  </si>
  <si>
    <t>28037</t>
  </si>
  <si>
    <t>28039</t>
  </si>
  <si>
    <t>George County</t>
  </si>
  <si>
    <t>28041</t>
  </si>
  <si>
    <t>28043</t>
  </si>
  <si>
    <t>Grenada County</t>
  </si>
  <si>
    <t>28045</t>
  </si>
  <si>
    <t>28047</t>
  </si>
  <si>
    <t>28049</t>
  </si>
  <si>
    <t>Hinds County</t>
  </si>
  <si>
    <t>28051</t>
  </si>
  <si>
    <t>28053</t>
  </si>
  <si>
    <t>Humphreys County</t>
  </si>
  <si>
    <t>28055</t>
  </si>
  <si>
    <t>Issaquena County</t>
  </si>
  <si>
    <t>28057</t>
  </si>
  <si>
    <t>Itawamba County</t>
  </si>
  <si>
    <t>28059</t>
  </si>
  <si>
    <t>28061</t>
  </si>
  <si>
    <t>28063</t>
  </si>
  <si>
    <t>28065</t>
  </si>
  <si>
    <t>Jefferson Davis County</t>
  </si>
  <si>
    <t>28067</t>
  </si>
  <si>
    <t>28069</t>
  </si>
  <si>
    <t>Kemper County</t>
  </si>
  <si>
    <t>28071</t>
  </si>
  <si>
    <t>28073</t>
  </si>
  <si>
    <t>28075</t>
  </si>
  <si>
    <t>28077</t>
  </si>
  <si>
    <t>28079</t>
  </si>
  <si>
    <t>Leake County</t>
  </si>
  <si>
    <t>28081</t>
  </si>
  <si>
    <t>28083</t>
  </si>
  <si>
    <t>Leflore County</t>
  </si>
  <si>
    <t>28085</t>
  </si>
  <si>
    <t>28087</t>
  </si>
  <si>
    <t>28089</t>
  </si>
  <si>
    <t>28091</t>
  </si>
  <si>
    <t>28093</t>
  </si>
  <si>
    <t>28095</t>
  </si>
  <si>
    <t>28097</t>
  </si>
  <si>
    <t>28099</t>
  </si>
  <si>
    <t>Neshoba County</t>
  </si>
  <si>
    <t>28101</t>
  </si>
  <si>
    <t>28103</t>
  </si>
  <si>
    <t>Noxubee County</t>
  </si>
  <si>
    <t>28105</t>
  </si>
  <si>
    <t>Oktibbeha County</t>
  </si>
  <si>
    <t>28107</t>
  </si>
  <si>
    <t>Panola County</t>
  </si>
  <si>
    <t>28109</t>
  </si>
  <si>
    <t>Pearl River County</t>
  </si>
  <si>
    <t>28111</t>
  </si>
  <si>
    <t>28113</t>
  </si>
  <si>
    <t>28115</t>
  </si>
  <si>
    <t>Pontotoc County</t>
  </si>
  <si>
    <t>28117</t>
  </si>
  <si>
    <t>Prentiss County</t>
  </si>
  <si>
    <t>28119</t>
  </si>
  <si>
    <t>28121</t>
  </si>
  <si>
    <t>Rankin County</t>
  </si>
  <si>
    <t>28123</t>
  </si>
  <si>
    <t>28125</t>
  </si>
  <si>
    <t>Sharkey County</t>
  </si>
  <si>
    <t>28127</t>
  </si>
  <si>
    <t>28129</t>
  </si>
  <si>
    <t>28131</t>
  </si>
  <si>
    <t>28133</t>
  </si>
  <si>
    <t>Sunflower County</t>
  </si>
  <si>
    <t>28135</t>
  </si>
  <si>
    <t>Tallahatchie County</t>
  </si>
  <si>
    <t>28137</t>
  </si>
  <si>
    <t>Tate County</t>
  </si>
  <si>
    <t>28139</t>
  </si>
  <si>
    <t>Tippah County</t>
  </si>
  <si>
    <t>28141</t>
  </si>
  <si>
    <t>Tishomingo County</t>
  </si>
  <si>
    <t>28143</t>
  </si>
  <si>
    <t>Tunica County</t>
  </si>
  <si>
    <t>28145</t>
  </si>
  <si>
    <t>28147</t>
  </si>
  <si>
    <t>Walthall County</t>
  </si>
  <si>
    <t>28149</t>
  </si>
  <si>
    <t>28151</t>
  </si>
  <si>
    <t>28153</t>
  </si>
  <si>
    <t>28155</t>
  </si>
  <si>
    <t>28157</t>
  </si>
  <si>
    <t>28159</t>
  </si>
  <si>
    <t>28161</t>
  </si>
  <si>
    <t>Yalobusha County</t>
  </si>
  <si>
    <t>28163</t>
  </si>
  <si>
    <t>Yazoo County</t>
  </si>
  <si>
    <t>29001</t>
  </si>
  <si>
    <t>MO</t>
  </si>
  <si>
    <t>29003</t>
  </si>
  <si>
    <t>Andrew County</t>
  </si>
  <si>
    <t>29005</t>
  </si>
  <si>
    <t>29007</t>
  </si>
  <si>
    <t>Audrain County</t>
  </si>
  <si>
    <t>29009</t>
  </si>
  <si>
    <t>29011</t>
  </si>
  <si>
    <t>29013</t>
  </si>
  <si>
    <t>Bates County</t>
  </si>
  <si>
    <t>29015</t>
  </si>
  <si>
    <t>29017</t>
  </si>
  <si>
    <t>Bollinger County</t>
  </si>
  <si>
    <t>29019</t>
  </si>
  <si>
    <t>29021</t>
  </si>
  <si>
    <t>29023</t>
  </si>
  <si>
    <t>29025</t>
  </si>
  <si>
    <t>29027</t>
  </si>
  <si>
    <t>Callaway County</t>
  </si>
  <si>
    <t>29029</t>
  </si>
  <si>
    <t>29031</t>
  </si>
  <si>
    <t>Cape Girardeau County</t>
  </si>
  <si>
    <t>29033</t>
  </si>
  <si>
    <t>29035</t>
  </si>
  <si>
    <t>29037</t>
  </si>
  <si>
    <t>29039</t>
  </si>
  <si>
    <t>29041</t>
  </si>
  <si>
    <t>Chariton County</t>
  </si>
  <si>
    <t>29043</t>
  </si>
  <si>
    <t>29045</t>
  </si>
  <si>
    <t>29047</t>
  </si>
  <si>
    <t>29049</t>
  </si>
  <si>
    <t>29051</t>
  </si>
  <si>
    <t>Cole County</t>
  </si>
  <si>
    <t>29053</t>
  </si>
  <si>
    <t>Cooper County</t>
  </si>
  <si>
    <t>29055</t>
  </si>
  <si>
    <t>29057</t>
  </si>
  <si>
    <t>29059</t>
  </si>
  <si>
    <t>29061</t>
  </si>
  <si>
    <t>29063</t>
  </si>
  <si>
    <t>29065</t>
  </si>
  <si>
    <t>Dent County</t>
  </si>
  <si>
    <t>29067</t>
  </si>
  <si>
    <t>29069</t>
  </si>
  <si>
    <t>Dunklin County</t>
  </si>
  <si>
    <t>29071</t>
  </si>
  <si>
    <t>29073</t>
  </si>
  <si>
    <t>Gasconade County</t>
  </si>
  <si>
    <t>29075</t>
  </si>
  <si>
    <t>Gentry County</t>
  </si>
  <si>
    <t>29077</t>
  </si>
  <si>
    <t>29079</t>
  </si>
  <si>
    <t>29081</t>
  </si>
  <si>
    <t>29083</t>
  </si>
  <si>
    <t>29085</t>
  </si>
  <si>
    <t>Hickory County</t>
  </si>
  <si>
    <t>29087</t>
  </si>
  <si>
    <t>Holt County</t>
  </si>
  <si>
    <t>29089</t>
  </si>
  <si>
    <t>29091</t>
  </si>
  <si>
    <t>Howell County</t>
  </si>
  <si>
    <t>29093</t>
  </si>
  <si>
    <t>29095</t>
  </si>
  <si>
    <t>29097</t>
  </si>
  <si>
    <t>29099</t>
  </si>
  <si>
    <t>29101</t>
  </si>
  <si>
    <t>29103</t>
  </si>
  <si>
    <t>29105</t>
  </si>
  <si>
    <t>Laclede County</t>
  </si>
  <si>
    <t>29107</t>
  </si>
  <si>
    <t>29109</t>
  </si>
  <si>
    <t>29111</t>
  </si>
  <si>
    <t>29113</t>
  </si>
  <si>
    <t>29115</t>
  </si>
  <si>
    <t>29117</t>
  </si>
  <si>
    <t>29119</t>
  </si>
  <si>
    <t>McDonald County</t>
  </si>
  <si>
    <t>29121</t>
  </si>
  <si>
    <t>29123</t>
  </si>
  <si>
    <t>29125</t>
  </si>
  <si>
    <t>Maries County</t>
  </si>
  <si>
    <t>29127</t>
  </si>
  <si>
    <t>29129</t>
  </si>
  <si>
    <t>29131</t>
  </si>
  <si>
    <t>29133</t>
  </si>
  <si>
    <t>29135</t>
  </si>
  <si>
    <t>Moniteau County</t>
  </si>
  <si>
    <t>29137</t>
  </si>
  <si>
    <t>29139</t>
  </si>
  <si>
    <t>29141</t>
  </si>
  <si>
    <t>29143</t>
  </si>
  <si>
    <t>New Madrid County</t>
  </si>
  <si>
    <t>29145</t>
  </si>
  <si>
    <t>29147</t>
  </si>
  <si>
    <t>Nodaway County</t>
  </si>
  <si>
    <t>29149</t>
  </si>
  <si>
    <t>Oregon County</t>
  </si>
  <si>
    <t>29151</t>
  </si>
  <si>
    <t>29153</t>
  </si>
  <si>
    <t>Ozark County</t>
  </si>
  <si>
    <t>29155</t>
  </si>
  <si>
    <t>Pemiscot County</t>
  </si>
  <si>
    <t>29157</t>
  </si>
  <si>
    <t>29159</t>
  </si>
  <si>
    <t>Pettis County</t>
  </si>
  <si>
    <t>29161</t>
  </si>
  <si>
    <t>Phelps County</t>
  </si>
  <si>
    <t>29163</t>
  </si>
  <si>
    <t>29165</t>
  </si>
  <si>
    <t>Platte County</t>
  </si>
  <si>
    <t>29167</t>
  </si>
  <si>
    <t>29169</t>
  </si>
  <si>
    <t>29171</t>
  </si>
  <si>
    <t>29173</t>
  </si>
  <si>
    <t>Ralls County</t>
  </si>
  <si>
    <t>29175</t>
  </si>
  <si>
    <t>29177</t>
  </si>
  <si>
    <t>Ray County</t>
  </si>
  <si>
    <t>29179</t>
  </si>
  <si>
    <t>Reynolds County</t>
  </si>
  <si>
    <t>29181</t>
  </si>
  <si>
    <t>29183</t>
  </si>
  <si>
    <t>St. Charles County</t>
  </si>
  <si>
    <t>29185</t>
  </si>
  <si>
    <t>29186</t>
  </si>
  <si>
    <t>Ste. Genevieve County</t>
  </si>
  <si>
    <t>29187</t>
  </si>
  <si>
    <t>St. Francois County</t>
  </si>
  <si>
    <t>29189</t>
  </si>
  <si>
    <t>29195</t>
  </si>
  <si>
    <t>29197</t>
  </si>
  <si>
    <t>29199</t>
  </si>
  <si>
    <t>Scotland County</t>
  </si>
  <si>
    <t>29201</t>
  </si>
  <si>
    <t>29203</t>
  </si>
  <si>
    <t>Shannon County</t>
  </si>
  <si>
    <t>29205</t>
  </si>
  <si>
    <t>29207</t>
  </si>
  <si>
    <t>Stoddard County</t>
  </si>
  <si>
    <t>29209</t>
  </si>
  <si>
    <t>29211</t>
  </si>
  <si>
    <t>29213</t>
  </si>
  <si>
    <t>Taney County</t>
  </si>
  <si>
    <t>29215</t>
  </si>
  <si>
    <t>Texas County</t>
  </si>
  <si>
    <t>29217</t>
  </si>
  <si>
    <t>Vernon County</t>
  </si>
  <si>
    <t>29219</t>
  </si>
  <si>
    <t>29221</t>
  </si>
  <si>
    <t>29223</t>
  </si>
  <si>
    <t>29225</t>
  </si>
  <si>
    <t>29227</t>
  </si>
  <si>
    <t>29229</t>
  </si>
  <si>
    <t>29510</t>
  </si>
  <si>
    <t>St. Louis city</t>
  </si>
  <si>
    <t>30001</t>
  </si>
  <si>
    <t>Beaverhead County</t>
  </si>
  <si>
    <t>MT</t>
  </si>
  <si>
    <t>30003</t>
  </si>
  <si>
    <t>Big Horn County</t>
  </si>
  <si>
    <t>30005</t>
  </si>
  <si>
    <t>30007</t>
  </si>
  <si>
    <t>Broadwater County</t>
  </si>
  <si>
    <t>30009</t>
  </si>
  <si>
    <t>Carbon County</t>
  </si>
  <si>
    <t>30011</t>
  </si>
  <si>
    <t>30013</t>
  </si>
  <si>
    <t>Cascade County</t>
  </si>
  <si>
    <t>30015</t>
  </si>
  <si>
    <t>Chouteau County</t>
  </si>
  <si>
    <t>30017</t>
  </si>
  <si>
    <t>30019</t>
  </si>
  <si>
    <t>Daniels County</t>
  </si>
  <si>
    <t>30021</t>
  </si>
  <si>
    <t>30023</t>
  </si>
  <si>
    <t>Deer Lodge County</t>
  </si>
  <si>
    <t>30025</t>
  </si>
  <si>
    <t>Fallon County</t>
  </si>
  <si>
    <t>30027</t>
  </si>
  <si>
    <t>Fergus County</t>
  </si>
  <si>
    <t>30029</t>
  </si>
  <si>
    <t>Flathead County</t>
  </si>
  <si>
    <t>30031</t>
  </si>
  <si>
    <t>30033</t>
  </si>
  <si>
    <t>30035</t>
  </si>
  <si>
    <t>Glacier County</t>
  </si>
  <si>
    <t>30037</t>
  </si>
  <si>
    <t>Golden Valley County</t>
  </si>
  <si>
    <t>30039</t>
  </si>
  <si>
    <t>Granite County</t>
  </si>
  <si>
    <t>30041</t>
  </si>
  <si>
    <t>Hill County</t>
  </si>
  <si>
    <t>30043</t>
  </si>
  <si>
    <t>30045</t>
  </si>
  <si>
    <t>Judith Basin County</t>
  </si>
  <si>
    <t>30047</t>
  </si>
  <si>
    <t>30049</t>
  </si>
  <si>
    <t>Lewis and Clark County</t>
  </si>
  <si>
    <t>30051</t>
  </si>
  <si>
    <t>30053</t>
  </si>
  <si>
    <t>30055</t>
  </si>
  <si>
    <t>McCone County</t>
  </si>
  <si>
    <t>30057</t>
  </si>
  <si>
    <t>30059</t>
  </si>
  <si>
    <t>Meagher County</t>
  </si>
  <si>
    <t>30061</t>
  </si>
  <si>
    <t>30063</t>
  </si>
  <si>
    <t>Missoula County</t>
  </si>
  <si>
    <t>30065</t>
  </si>
  <si>
    <t>Musselshell County</t>
  </si>
  <si>
    <t>30067</t>
  </si>
  <si>
    <t>30069</t>
  </si>
  <si>
    <t>Petroleum County</t>
  </si>
  <si>
    <t>30071</t>
  </si>
  <si>
    <t>30073</t>
  </si>
  <si>
    <t>Pondera County</t>
  </si>
  <si>
    <t>30075</t>
  </si>
  <si>
    <t>Powder River County</t>
  </si>
  <si>
    <t>30077</t>
  </si>
  <si>
    <t>30079</t>
  </si>
  <si>
    <t>30081</t>
  </si>
  <si>
    <t>Ravalli County</t>
  </si>
  <si>
    <t>30083</t>
  </si>
  <si>
    <t>30085</t>
  </si>
  <si>
    <t>Roosevelt County</t>
  </si>
  <si>
    <t>30087</t>
  </si>
  <si>
    <t>Rosebud County</t>
  </si>
  <si>
    <t>30089</t>
  </si>
  <si>
    <t>Sanders County</t>
  </si>
  <si>
    <t>30091</t>
  </si>
  <si>
    <t>30093</t>
  </si>
  <si>
    <t>Silver Bow County</t>
  </si>
  <si>
    <t>30095</t>
  </si>
  <si>
    <t>Stillwater County</t>
  </si>
  <si>
    <t>30097</t>
  </si>
  <si>
    <t>Sweet Grass County</t>
  </si>
  <si>
    <t>30099</t>
  </si>
  <si>
    <t>30101</t>
  </si>
  <si>
    <t>Toole County</t>
  </si>
  <si>
    <t>30103</t>
  </si>
  <si>
    <t>Treasure County</t>
  </si>
  <si>
    <t>30105</t>
  </si>
  <si>
    <t>30107</t>
  </si>
  <si>
    <t>Wheatland County</t>
  </si>
  <si>
    <t>30109</t>
  </si>
  <si>
    <t>Wibaux County</t>
  </si>
  <si>
    <t>30111</t>
  </si>
  <si>
    <t>Yellowstone County</t>
  </si>
  <si>
    <t>31001</t>
  </si>
  <si>
    <t>NE</t>
  </si>
  <si>
    <t>31003</t>
  </si>
  <si>
    <t>Antelope County</t>
  </si>
  <si>
    <t>31005</t>
  </si>
  <si>
    <t>Arthur County</t>
  </si>
  <si>
    <t>31007</t>
  </si>
  <si>
    <t>Banner County</t>
  </si>
  <si>
    <t>31009</t>
  </si>
  <si>
    <t>31011</t>
  </si>
  <si>
    <t>31013</t>
  </si>
  <si>
    <t>Box Butte County</t>
  </si>
  <si>
    <t>31015</t>
  </si>
  <si>
    <t>31017</t>
  </si>
  <si>
    <t>31019</t>
  </si>
  <si>
    <t>Buffalo County</t>
  </si>
  <si>
    <t>31021</t>
  </si>
  <si>
    <t>Burt County</t>
  </si>
  <si>
    <t>31023</t>
  </si>
  <si>
    <t>31025</t>
  </si>
  <si>
    <t>31027</t>
  </si>
  <si>
    <t>31029</t>
  </si>
  <si>
    <t>31031</t>
  </si>
  <si>
    <t>Cherry County</t>
  </si>
  <si>
    <t>31033</t>
  </si>
  <si>
    <t>31035</t>
  </si>
  <si>
    <t>31037</t>
  </si>
  <si>
    <t>Colfax County</t>
  </si>
  <si>
    <t>31039</t>
  </si>
  <si>
    <t>Cuming County</t>
  </si>
  <si>
    <t>31041</t>
  </si>
  <si>
    <t>31043</t>
  </si>
  <si>
    <t>31045</t>
  </si>
  <si>
    <t>Dawes County</t>
  </si>
  <si>
    <t>31047</t>
  </si>
  <si>
    <t>31049</t>
  </si>
  <si>
    <t>Deuel County</t>
  </si>
  <si>
    <t>31051</t>
  </si>
  <si>
    <t>Dixon County</t>
  </si>
  <si>
    <t>31053</t>
  </si>
  <si>
    <t>31055</t>
  </si>
  <si>
    <t>31057</t>
  </si>
  <si>
    <t>Dundy County</t>
  </si>
  <si>
    <t>31059</t>
  </si>
  <si>
    <t>31061</t>
  </si>
  <si>
    <t>31063</t>
  </si>
  <si>
    <t>Frontier County</t>
  </si>
  <si>
    <t>31065</t>
  </si>
  <si>
    <t>Furnas County</t>
  </si>
  <si>
    <t>31067</t>
  </si>
  <si>
    <t>Gage County</t>
  </si>
  <si>
    <t>31069</t>
  </si>
  <si>
    <t>Garden County</t>
  </si>
  <si>
    <t>31071</t>
  </si>
  <si>
    <t>31073</t>
  </si>
  <si>
    <t>Gosper County</t>
  </si>
  <si>
    <t>31075</t>
  </si>
  <si>
    <t>31077</t>
  </si>
  <si>
    <t>31079</t>
  </si>
  <si>
    <t>31081</t>
  </si>
  <si>
    <t>31083</t>
  </si>
  <si>
    <t>31085</t>
  </si>
  <si>
    <t>Hayes County</t>
  </si>
  <si>
    <t>31087</t>
  </si>
  <si>
    <t>Hitchcock County</t>
  </si>
  <si>
    <t>31089</t>
  </si>
  <si>
    <t>31091</t>
  </si>
  <si>
    <t>Hooker County</t>
  </si>
  <si>
    <t>31093</t>
  </si>
  <si>
    <t>31095</t>
  </si>
  <si>
    <t>31097</t>
  </si>
  <si>
    <t>31099</t>
  </si>
  <si>
    <t>Kearney County</t>
  </si>
  <si>
    <t>31101</t>
  </si>
  <si>
    <t>Keith County</t>
  </si>
  <si>
    <t>31103</t>
  </si>
  <si>
    <t>Keya Paha County</t>
  </si>
  <si>
    <t>31105</t>
  </si>
  <si>
    <t>Kimball County</t>
  </si>
  <si>
    <t>31107</t>
  </si>
  <si>
    <t>31109</t>
  </si>
  <si>
    <t>Lancaster County</t>
  </si>
  <si>
    <t>31111</t>
  </si>
  <si>
    <t>31113</t>
  </si>
  <si>
    <t>31115</t>
  </si>
  <si>
    <t>Loup County</t>
  </si>
  <si>
    <t>31117</t>
  </si>
  <si>
    <t>31119</t>
  </si>
  <si>
    <t>31121</t>
  </si>
  <si>
    <t>Merrick County</t>
  </si>
  <si>
    <t>31123</t>
  </si>
  <si>
    <t>Morrill County</t>
  </si>
  <si>
    <t>31125</t>
  </si>
  <si>
    <t>Nance County</t>
  </si>
  <si>
    <t>31127</t>
  </si>
  <si>
    <t>31129</t>
  </si>
  <si>
    <t>Nuckolls County</t>
  </si>
  <si>
    <t>31131</t>
  </si>
  <si>
    <t>Otoe County</t>
  </si>
  <si>
    <t>31133</t>
  </si>
  <si>
    <t>31135</t>
  </si>
  <si>
    <t>Perkins County</t>
  </si>
  <si>
    <t>31137</t>
  </si>
  <si>
    <t>31139</t>
  </si>
  <si>
    <t>31141</t>
  </si>
  <si>
    <t>31143</t>
  </si>
  <si>
    <t>31145</t>
  </si>
  <si>
    <t>Red Willow County</t>
  </si>
  <si>
    <t>31147</t>
  </si>
  <si>
    <t>Richardson County</t>
  </si>
  <si>
    <t>31149</t>
  </si>
  <si>
    <t>31151</t>
  </si>
  <si>
    <t>31153</t>
  </si>
  <si>
    <t>Sarpy County</t>
  </si>
  <si>
    <t>31155</t>
  </si>
  <si>
    <t>Saunders County</t>
  </si>
  <si>
    <t>31157</t>
  </si>
  <si>
    <t>Scotts Bluff County</t>
  </si>
  <si>
    <t>31159</t>
  </si>
  <si>
    <t>31161</t>
  </si>
  <si>
    <t>31163</t>
  </si>
  <si>
    <t>31165</t>
  </si>
  <si>
    <t>31167</t>
  </si>
  <si>
    <t>31169</t>
  </si>
  <si>
    <t>Thayer County</t>
  </si>
  <si>
    <t>31171</t>
  </si>
  <si>
    <t>31173</t>
  </si>
  <si>
    <t>Thurston County</t>
  </si>
  <si>
    <t>31175</t>
  </si>
  <si>
    <t>31177</t>
  </si>
  <si>
    <t>31179</t>
  </si>
  <si>
    <t>31181</t>
  </si>
  <si>
    <t>31183</t>
  </si>
  <si>
    <t>31185</t>
  </si>
  <si>
    <t>32001</t>
  </si>
  <si>
    <t>Churchill County</t>
  </si>
  <si>
    <t>NV</t>
  </si>
  <si>
    <t>32003</t>
  </si>
  <si>
    <t>32005</t>
  </si>
  <si>
    <t>32007</t>
  </si>
  <si>
    <t>Elko County</t>
  </si>
  <si>
    <t>32009</t>
  </si>
  <si>
    <t>Esmeralda County</t>
  </si>
  <si>
    <t>32011</t>
  </si>
  <si>
    <t>Eureka County</t>
  </si>
  <si>
    <t>32013</t>
  </si>
  <si>
    <t>32015</t>
  </si>
  <si>
    <t>Lander County</t>
  </si>
  <si>
    <t>32017</t>
  </si>
  <si>
    <t>32019</t>
  </si>
  <si>
    <t>32021</t>
  </si>
  <si>
    <t>32023</t>
  </si>
  <si>
    <t>Nye County</t>
  </si>
  <si>
    <t>32027</t>
  </si>
  <si>
    <t>Pershing County</t>
  </si>
  <si>
    <t>32029</t>
  </si>
  <si>
    <t>Storey County</t>
  </si>
  <si>
    <t>32031</t>
  </si>
  <si>
    <t>Washoe County</t>
  </si>
  <si>
    <t>32033</t>
  </si>
  <si>
    <t>White Pine County</t>
  </si>
  <si>
    <t>32510</t>
  </si>
  <si>
    <t>Carson City</t>
  </si>
  <si>
    <t>33001</t>
  </si>
  <si>
    <t>Belknap County</t>
  </si>
  <si>
    <t>NH</t>
  </si>
  <si>
    <t>33003</t>
  </si>
  <si>
    <t>33005</t>
  </si>
  <si>
    <t>Cheshire County</t>
  </si>
  <si>
    <t>33007</t>
  </si>
  <si>
    <t>Coos County</t>
  </si>
  <si>
    <t>33009</t>
  </si>
  <si>
    <t>Grafton County</t>
  </si>
  <si>
    <t>33011</t>
  </si>
  <si>
    <t>33013</t>
  </si>
  <si>
    <t>Merrimack County</t>
  </si>
  <si>
    <t>33015</t>
  </si>
  <si>
    <t>Rockingham County</t>
  </si>
  <si>
    <t>33017</t>
  </si>
  <si>
    <t>Strafford County</t>
  </si>
  <si>
    <t>33019</t>
  </si>
  <si>
    <t>34001</t>
  </si>
  <si>
    <t>Atlantic County</t>
  </si>
  <si>
    <t>NJ</t>
  </si>
  <si>
    <t>34003</t>
  </si>
  <si>
    <t>Bergen County</t>
  </si>
  <si>
    <t>34005</t>
  </si>
  <si>
    <t>Burlington County</t>
  </si>
  <si>
    <t>34007</t>
  </si>
  <si>
    <t>34009</t>
  </si>
  <si>
    <t>Cape May County</t>
  </si>
  <si>
    <t>34011</t>
  </si>
  <si>
    <t>34013</t>
  </si>
  <si>
    <t>34015</t>
  </si>
  <si>
    <t>Gloucester County</t>
  </si>
  <si>
    <t>34017</t>
  </si>
  <si>
    <t>Hudson County</t>
  </si>
  <si>
    <t>34019</t>
  </si>
  <si>
    <t>Hunterdon County</t>
  </si>
  <si>
    <t>34021</t>
  </si>
  <si>
    <t>34023</t>
  </si>
  <si>
    <t>34025</t>
  </si>
  <si>
    <t>Monmouth County</t>
  </si>
  <si>
    <t>34027</t>
  </si>
  <si>
    <t>34029</t>
  </si>
  <si>
    <t>Ocean County</t>
  </si>
  <si>
    <t>34031</t>
  </si>
  <si>
    <t>Passaic County</t>
  </si>
  <si>
    <t>34033</t>
  </si>
  <si>
    <t>Salem County</t>
  </si>
  <si>
    <t>34035</t>
  </si>
  <si>
    <t>34037</t>
  </si>
  <si>
    <t>34039</t>
  </si>
  <si>
    <t>34041</t>
  </si>
  <si>
    <t>35001</t>
  </si>
  <si>
    <t>Bernalillo County</t>
  </si>
  <si>
    <t>NM</t>
  </si>
  <si>
    <t>35003</t>
  </si>
  <si>
    <t>Catron County</t>
  </si>
  <si>
    <t>35005</t>
  </si>
  <si>
    <t>Chaves County</t>
  </si>
  <si>
    <t>35006</t>
  </si>
  <si>
    <t>Cibola County</t>
  </si>
  <si>
    <t>35007</t>
  </si>
  <si>
    <t>35009</t>
  </si>
  <si>
    <t>Curry County</t>
  </si>
  <si>
    <t>35011</t>
  </si>
  <si>
    <t>De Baca County</t>
  </si>
  <si>
    <t>35013</t>
  </si>
  <si>
    <t>Dona Ana County</t>
  </si>
  <si>
    <t>35015</t>
  </si>
  <si>
    <t>Eddy County</t>
  </si>
  <si>
    <t>35017</t>
  </si>
  <si>
    <t>35019</t>
  </si>
  <si>
    <t>Guadalupe County</t>
  </si>
  <si>
    <t>35021</t>
  </si>
  <si>
    <t>Harding County</t>
  </si>
  <si>
    <t>35023</t>
  </si>
  <si>
    <t>Hidalgo County</t>
  </si>
  <si>
    <t>35025</t>
  </si>
  <si>
    <t>Lea County</t>
  </si>
  <si>
    <t>35027</t>
  </si>
  <si>
    <t>35028</t>
  </si>
  <si>
    <t>Los Alamos County</t>
  </si>
  <si>
    <t>35029</t>
  </si>
  <si>
    <t>Luna County</t>
  </si>
  <si>
    <t>35031</t>
  </si>
  <si>
    <t>McKinley County</t>
  </si>
  <si>
    <t>35033</t>
  </si>
  <si>
    <t>Mora County</t>
  </si>
  <si>
    <t>35035</t>
  </si>
  <si>
    <t>35037</t>
  </si>
  <si>
    <t>Quay County</t>
  </si>
  <si>
    <t>35039</t>
  </si>
  <si>
    <t>Rio Arriba County</t>
  </si>
  <si>
    <t>35041</t>
  </si>
  <si>
    <t>35043</t>
  </si>
  <si>
    <t>Sandoval County</t>
  </si>
  <si>
    <t>35045</t>
  </si>
  <si>
    <t>35047</t>
  </si>
  <si>
    <t>35049</t>
  </si>
  <si>
    <t>Santa Fe County</t>
  </si>
  <si>
    <t>35051</t>
  </si>
  <si>
    <t>35053</t>
  </si>
  <si>
    <t>Socorro County</t>
  </si>
  <si>
    <t>35055</t>
  </si>
  <si>
    <t>Taos County</t>
  </si>
  <si>
    <t>35057</t>
  </si>
  <si>
    <t>Torrance County</t>
  </si>
  <si>
    <t>35059</t>
  </si>
  <si>
    <t>35061</t>
  </si>
  <si>
    <t>Valencia County</t>
  </si>
  <si>
    <t>36001</t>
  </si>
  <si>
    <t>Albany County</t>
  </si>
  <si>
    <t>NY</t>
  </si>
  <si>
    <t>36003</t>
  </si>
  <si>
    <t>36005</t>
  </si>
  <si>
    <t>Bronx County</t>
  </si>
  <si>
    <t>36007</t>
  </si>
  <si>
    <t>Broome County</t>
  </si>
  <si>
    <t>36009</t>
  </si>
  <si>
    <t>Cattaraugus County</t>
  </si>
  <si>
    <t>36011</t>
  </si>
  <si>
    <t>Cayuga County</t>
  </si>
  <si>
    <t>36013</t>
  </si>
  <si>
    <t>36015</t>
  </si>
  <si>
    <t>Chemung County</t>
  </si>
  <si>
    <t>36017</t>
  </si>
  <si>
    <t>Chenango County</t>
  </si>
  <si>
    <t>36019</t>
  </si>
  <si>
    <t>36021</t>
  </si>
  <si>
    <t>36023</t>
  </si>
  <si>
    <t>Cortland County</t>
  </si>
  <si>
    <t>36025</t>
  </si>
  <si>
    <t>36027</t>
  </si>
  <si>
    <t>Dutchess County</t>
  </si>
  <si>
    <t>36029</t>
  </si>
  <si>
    <t>Erie County</t>
  </si>
  <si>
    <t>36031</t>
  </si>
  <si>
    <t>36033</t>
  </si>
  <si>
    <t>36035</t>
  </si>
  <si>
    <t>36037</t>
  </si>
  <si>
    <t>36039</t>
  </si>
  <si>
    <t>36041</t>
  </si>
  <si>
    <t>36043</t>
  </si>
  <si>
    <t>Herkimer County</t>
  </si>
  <si>
    <t>36045</t>
  </si>
  <si>
    <t>36047</t>
  </si>
  <si>
    <t>36049</t>
  </si>
  <si>
    <t>36051</t>
  </si>
  <si>
    <t>36053</t>
  </si>
  <si>
    <t>36055</t>
  </si>
  <si>
    <t>36057</t>
  </si>
  <si>
    <t>36059</t>
  </si>
  <si>
    <t>36061</t>
  </si>
  <si>
    <t>New York County</t>
  </si>
  <si>
    <t>36063</t>
  </si>
  <si>
    <t>Niagara County</t>
  </si>
  <si>
    <t>36065</t>
  </si>
  <si>
    <t>36067</t>
  </si>
  <si>
    <t>Onondaga County</t>
  </si>
  <si>
    <t>36069</t>
  </si>
  <si>
    <t>Ontario County</t>
  </si>
  <si>
    <t>36071</t>
  </si>
  <si>
    <t>36073</t>
  </si>
  <si>
    <t>Orleans County</t>
  </si>
  <si>
    <t>36075</t>
  </si>
  <si>
    <t>Oswego County</t>
  </si>
  <si>
    <t>36077</t>
  </si>
  <si>
    <t>36079</t>
  </si>
  <si>
    <t>36081</t>
  </si>
  <si>
    <t>Queens County</t>
  </si>
  <si>
    <t>36083</t>
  </si>
  <si>
    <t>Rensselaer County</t>
  </si>
  <si>
    <t>36085</t>
  </si>
  <si>
    <t>36087</t>
  </si>
  <si>
    <t>Rockland County</t>
  </si>
  <si>
    <t>36089</t>
  </si>
  <si>
    <t>St. Lawrence County</t>
  </si>
  <si>
    <t>36091</t>
  </si>
  <si>
    <t>Saratoga County</t>
  </si>
  <si>
    <t>36093</t>
  </si>
  <si>
    <t>Schenectady County</t>
  </si>
  <si>
    <t>36095</t>
  </si>
  <si>
    <t>Schoharie County</t>
  </si>
  <si>
    <t>36097</t>
  </si>
  <si>
    <t>36099</t>
  </si>
  <si>
    <t>Seneca County</t>
  </si>
  <si>
    <t>36101</t>
  </si>
  <si>
    <t>36103</t>
  </si>
  <si>
    <t>36105</t>
  </si>
  <si>
    <t>36107</t>
  </si>
  <si>
    <t>Tioga County</t>
  </si>
  <si>
    <t>36109</t>
  </si>
  <si>
    <t>Tompkins County</t>
  </si>
  <si>
    <t>36111</t>
  </si>
  <si>
    <t>Ulster County</t>
  </si>
  <si>
    <t>36113</t>
  </si>
  <si>
    <t>36115</t>
  </si>
  <si>
    <t>36117</t>
  </si>
  <si>
    <t>36119</t>
  </si>
  <si>
    <t>Westchester County</t>
  </si>
  <si>
    <t>36121</t>
  </si>
  <si>
    <t>Wyoming County</t>
  </si>
  <si>
    <t>36123</t>
  </si>
  <si>
    <t>Yates County</t>
  </si>
  <si>
    <t>37001</t>
  </si>
  <si>
    <t>Alamance County</t>
  </si>
  <si>
    <t>NC</t>
  </si>
  <si>
    <t>37003</t>
  </si>
  <si>
    <t>37005</t>
  </si>
  <si>
    <t>Alleghany County</t>
  </si>
  <si>
    <t>37007</t>
  </si>
  <si>
    <t>Anson County</t>
  </si>
  <si>
    <t>37009</t>
  </si>
  <si>
    <t>Ashe County</t>
  </si>
  <si>
    <t>37011</t>
  </si>
  <si>
    <t>Avery County</t>
  </si>
  <si>
    <t>37013</t>
  </si>
  <si>
    <t>Beaufort County</t>
  </si>
  <si>
    <t>37015</t>
  </si>
  <si>
    <t>Bertie County</t>
  </si>
  <si>
    <t>37017</t>
  </si>
  <si>
    <t>Bladen County</t>
  </si>
  <si>
    <t>37019</t>
  </si>
  <si>
    <t>Brunswick County</t>
  </si>
  <si>
    <t>37021</t>
  </si>
  <si>
    <t>Buncombe County</t>
  </si>
  <si>
    <t>37023</t>
  </si>
  <si>
    <t>37025</t>
  </si>
  <si>
    <t>Cabarrus County</t>
  </si>
  <si>
    <t>37027</t>
  </si>
  <si>
    <t>37029</t>
  </si>
  <si>
    <t>37031</t>
  </si>
  <si>
    <t>Carteret County</t>
  </si>
  <si>
    <t>37033</t>
  </si>
  <si>
    <t>Caswell County</t>
  </si>
  <si>
    <t>37035</t>
  </si>
  <si>
    <t>Catawba County</t>
  </si>
  <si>
    <t>37037</t>
  </si>
  <si>
    <t>37039</t>
  </si>
  <si>
    <t>37041</t>
  </si>
  <si>
    <t>Chowan County</t>
  </si>
  <si>
    <t>37043</t>
  </si>
  <si>
    <t>37045</t>
  </si>
  <si>
    <t>37047</t>
  </si>
  <si>
    <t>Columbus County</t>
  </si>
  <si>
    <t>37049</t>
  </si>
  <si>
    <t>Craven County</t>
  </si>
  <si>
    <t>37051</t>
  </si>
  <si>
    <t>37053</t>
  </si>
  <si>
    <t>Currituck County</t>
  </si>
  <si>
    <t>37055</t>
  </si>
  <si>
    <t>Dare County</t>
  </si>
  <si>
    <t>37057</t>
  </si>
  <si>
    <t>Davidson County</t>
  </si>
  <si>
    <t>37059</t>
  </si>
  <si>
    <t>Davie County</t>
  </si>
  <si>
    <t>37061</t>
  </si>
  <si>
    <t>Duplin County</t>
  </si>
  <si>
    <t>37063</t>
  </si>
  <si>
    <t>Durham County</t>
  </si>
  <si>
    <t>37065</t>
  </si>
  <si>
    <t>Edgecombe County</t>
  </si>
  <si>
    <t>37067</t>
  </si>
  <si>
    <t>37069</t>
  </si>
  <si>
    <t>37071</t>
  </si>
  <si>
    <t>Gaston County</t>
  </si>
  <si>
    <t>37073</t>
  </si>
  <si>
    <t>Gates County</t>
  </si>
  <si>
    <t>37075</t>
  </si>
  <si>
    <t>37077</t>
  </si>
  <si>
    <t>Granville County</t>
  </si>
  <si>
    <t>37079</t>
  </si>
  <si>
    <t>37081</t>
  </si>
  <si>
    <t>Guilford County</t>
  </si>
  <si>
    <t>37083</t>
  </si>
  <si>
    <t>Halifax County</t>
  </si>
  <si>
    <t>37085</t>
  </si>
  <si>
    <t>Harnett County</t>
  </si>
  <si>
    <t>37087</t>
  </si>
  <si>
    <t>Haywood County</t>
  </si>
  <si>
    <t>37089</t>
  </si>
  <si>
    <t>37091</t>
  </si>
  <si>
    <t>Hertford County</t>
  </si>
  <si>
    <t>37093</t>
  </si>
  <si>
    <t>Hoke County</t>
  </si>
  <si>
    <t>37095</t>
  </si>
  <si>
    <t>Hyde County</t>
  </si>
  <si>
    <t>37097</t>
  </si>
  <si>
    <t>Iredell County</t>
  </si>
  <si>
    <t>37099</t>
  </si>
  <si>
    <t>37101</t>
  </si>
  <si>
    <t>Johnston County</t>
  </si>
  <si>
    <t>37103</t>
  </si>
  <si>
    <t>37105</t>
  </si>
  <si>
    <t>37107</t>
  </si>
  <si>
    <t>Lenoir County</t>
  </si>
  <si>
    <t>37109</t>
  </si>
  <si>
    <t>37111</t>
  </si>
  <si>
    <t>McDowell County</t>
  </si>
  <si>
    <t>37113</t>
  </si>
  <si>
    <t>37115</t>
  </si>
  <si>
    <t>37117</t>
  </si>
  <si>
    <t>37119</t>
  </si>
  <si>
    <t>Mecklenburg County</t>
  </si>
  <si>
    <t>37121</t>
  </si>
  <si>
    <t>37123</t>
  </si>
  <si>
    <t>37125</t>
  </si>
  <si>
    <t>Moore County</t>
  </si>
  <si>
    <t>37127</t>
  </si>
  <si>
    <t>Nash County</t>
  </si>
  <si>
    <t>37129</t>
  </si>
  <si>
    <t>New Hanover County</t>
  </si>
  <si>
    <t>37131</t>
  </si>
  <si>
    <t>Northampton County</t>
  </si>
  <si>
    <t>37133</t>
  </si>
  <si>
    <t>Onslow County</t>
  </si>
  <si>
    <t>37135</t>
  </si>
  <si>
    <t>37137</t>
  </si>
  <si>
    <t>Pamlico County</t>
  </si>
  <si>
    <t>37139</t>
  </si>
  <si>
    <t>Pasquotank County</t>
  </si>
  <si>
    <t>37141</t>
  </si>
  <si>
    <t>Pender County</t>
  </si>
  <si>
    <t>37143</t>
  </si>
  <si>
    <t>Perquimans County</t>
  </si>
  <si>
    <t>37145</t>
  </si>
  <si>
    <t>Person County</t>
  </si>
  <si>
    <t>37147</t>
  </si>
  <si>
    <t>Pitt County</t>
  </si>
  <si>
    <t>37149</t>
  </si>
  <si>
    <t>37151</t>
  </si>
  <si>
    <t>37153</t>
  </si>
  <si>
    <t>37155</t>
  </si>
  <si>
    <t>Robeson County</t>
  </si>
  <si>
    <t>37157</t>
  </si>
  <si>
    <t>37159</t>
  </si>
  <si>
    <t>37161</t>
  </si>
  <si>
    <t>Rutherford County</t>
  </si>
  <si>
    <t>37163</t>
  </si>
  <si>
    <t>Sampson County</t>
  </si>
  <si>
    <t>37165</t>
  </si>
  <si>
    <t>37167</t>
  </si>
  <si>
    <t>Stanly County</t>
  </si>
  <si>
    <t>37169</t>
  </si>
  <si>
    <t>Stokes County</t>
  </si>
  <si>
    <t>37171</t>
  </si>
  <si>
    <t>Surry County</t>
  </si>
  <si>
    <t>37173</t>
  </si>
  <si>
    <t>Swain County</t>
  </si>
  <si>
    <t>37175</t>
  </si>
  <si>
    <t>Transylvania County</t>
  </si>
  <si>
    <t>37177</t>
  </si>
  <si>
    <t>Tyrrell County</t>
  </si>
  <si>
    <t>37179</t>
  </si>
  <si>
    <t>37181</t>
  </si>
  <si>
    <t>Vance County</t>
  </si>
  <si>
    <t>37183</t>
  </si>
  <si>
    <t>Wake County</t>
  </si>
  <si>
    <t>37185</t>
  </si>
  <si>
    <t>37187</t>
  </si>
  <si>
    <t>37189</t>
  </si>
  <si>
    <t>Watauga County</t>
  </si>
  <si>
    <t>37191</t>
  </si>
  <si>
    <t>37193</t>
  </si>
  <si>
    <t>37195</t>
  </si>
  <si>
    <t>37197</t>
  </si>
  <si>
    <t>Yadkin County</t>
  </si>
  <si>
    <t>37199</t>
  </si>
  <si>
    <t>Yancey County</t>
  </si>
  <si>
    <t>38001</t>
  </si>
  <si>
    <t>ND</t>
  </si>
  <si>
    <t>38003</t>
  </si>
  <si>
    <t>Barnes County</t>
  </si>
  <si>
    <t>38005</t>
  </si>
  <si>
    <t>Benson County</t>
  </si>
  <si>
    <t>38007</t>
  </si>
  <si>
    <t>Billings County</t>
  </si>
  <si>
    <t>38009</t>
  </si>
  <si>
    <t>Bottineau County</t>
  </si>
  <si>
    <t>38011</t>
  </si>
  <si>
    <t>Bowman County</t>
  </si>
  <si>
    <t>38013</t>
  </si>
  <si>
    <t>38015</t>
  </si>
  <si>
    <t>Burleigh County</t>
  </si>
  <si>
    <t>38017</t>
  </si>
  <si>
    <t>38019</t>
  </si>
  <si>
    <t>Cavalier County</t>
  </si>
  <si>
    <t>38021</t>
  </si>
  <si>
    <t>Dickey County</t>
  </si>
  <si>
    <t>38023</t>
  </si>
  <si>
    <t>Divide County</t>
  </si>
  <si>
    <t>38025</t>
  </si>
  <si>
    <t>Dunn County</t>
  </si>
  <si>
    <t>38027</t>
  </si>
  <si>
    <t>38029</t>
  </si>
  <si>
    <t>Emmons County</t>
  </si>
  <si>
    <t>38031</t>
  </si>
  <si>
    <t>Foster County</t>
  </si>
  <si>
    <t>38033</t>
  </si>
  <si>
    <t>38035</t>
  </si>
  <si>
    <t>Grand Forks County</t>
  </si>
  <si>
    <t>38037</t>
  </si>
  <si>
    <t>38039</t>
  </si>
  <si>
    <t>Griggs County</t>
  </si>
  <si>
    <t>38041</t>
  </si>
  <si>
    <t>Hettinger County</t>
  </si>
  <si>
    <t>38043</t>
  </si>
  <si>
    <t>Kidder County</t>
  </si>
  <si>
    <t>38045</t>
  </si>
  <si>
    <t>LaMoure County</t>
  </si>
  <si>
    <t>38047</t>
  </si>
  <si>
    <t>38049</t>
  </si>
  <si>
    <t>38051</t>
  </si>
  <si>
    <t>38053</t>
  </si>
  <si>
    <t>McKenzie County</t>
  </si>
  <si>
    <t>38055</t>
  </si>
  <si>
    <t>38057</t>
  </si>
  <si>
    <t>38059</t>
  </si>
  <si>
    <t>38061</t>
  </si>
  <si>
    <t>Mountrail County</t>
  </si>
  <si>
    <t>38063</t>
  </si>
  <si>
    <t>38065</t>
  </si>
  <si>
    <t>Oliver County</t>
  </si>
  <si>
    <t>38067</t>
  </si>
  <si>
    <t>Pembina County</t>
  </si>
  <si>
    <t>38069</t>
  </si>
  <si>
    <t>38071</t>
  </si>
  <si>
    <t>38073</t>
  </si>
  <si>
    <t>Ransom County</t>
  </si>
  <si>
    <t>38075</t>
  </si>
  <si>
    <t>38077</t>
  </si>
  <si>
    <t>38079</t>
  </si>
  <si>
    <t>Rolette County</t>
  </si>
  <si>
    <t>38081</t>
  </si>
  <si>
    <t>Sargent County</t>
  </si>
  <si>
    <t>38083</t>
  </si>
  <si>
    <t>38085</t>
  </si>
  <si>
    <t>38087</t>
  </si>
  <si>
    <t>Slope County</t>
  </si>
  <si>
    <t>38089</t>
  </si>
  <si>
    <t>38091</t>
  </si>
  <si>
    <t>38093</t>
  </si>
  <si>
    <t>Stutsman County</t>
  </si>
  <si>
    <t>38095</t>
  </si>
  <si>
    <t>Towner County</t>
  </si>
  <si>
    <t>38097</t>
  </si>
  <si>
    <t>Traill County</t>
  </si>
  <si>
    <t>38099</t>
  </si>
  <si>
    <t>Walsh County</t>
  </si>
  <si>
    <t>38101</t>
  </si>
  <si>
    <t>Ward County</t>
  </si>
  <si>
    <t>38103</t>
  </si>
  <si>
    <t>38105</t>
  </si>
  <si>
    <t>Williams County</t>
  </si>
  <si>
    <t>39001</t>
  </si>
  <si>
    <t>OH</t>
  </si>
  <si>
    <t>39003</t>
  </si>
  <si>
    <t>39005</t>
  </si>
  <si>
    <t>Ashland County</t>
  </si>
  <si>
    <t>39007</t>
  </si>
  <si>
    <t>Ashtabula County</t>
  </si>
  <si>
    <t>39009</t>
  </si>
  <si>
    <t>Athens County</t>
  </si>
  <si>
    <t>39011</t>
  </si>
  <si>
    <t>Auglaize County</t>
  </si>
  <si>
    <t>39013</t>
  </si>
  <si>
    <t>Belmont County</t>
  </si>
  <si>
    <t>39015</t>
  </si>
  <si>
    <t>39017</t>
  </si>
  <si>
    <t>39019</t>
  </si>
  <si>
    <t>39021</t>
  </si>
  <si>
    <t>39023</t>
  </si>
  <si>
    <t>39025</t>
  </si>
  <si>
    <t>Clermont County</t>
  </si>
  <si>
    <t>39027</t>
  </si>
  <si>
    <t>39029</t>
  </si>
  <si>
    <t>Columbiana County</t>
  </si>
  <si>
    <t>39031</t>
  </si>
  <si>
    <t>Coshocton County</t>
  </si>
  <si>
    <t>39033</t>
  </si>
  <si>
    <t>39035</t>
  </si>
  <si>
    <t>Cuyahoga County</t>
  </si>
  <si>
    <t>39037</t>
  </si>
  <si>
    <t>Darke County</t>
  </si>
  <si>
    <t>39039</t>
  </si>
  <si>
    <t>Defiance County</t>
  </si>
  <si>
    <t>39041</t>
  </si>
  <si>
    <t>39043</t>
  </si>
  <si>
    <t>39045</t>
  </si>
  <si>
    <t>39047</t>
  </si>
  <si>
    <t>39049</t>
  </si>
  <si>
    <t>39051</t>
  </si>
  <si>
    <t>39053</t>
  </si>
  <si>
    <t>Gallia County</t>
  </si>
  <si>
    <t>39055</t>
  </si>
  <si>
    <t>Geauga County</t>
  </si>
  <si>
    <t>39057</t>
  </si>
  <si>
    <t>39059</t>
  </si>
  <si>
    <t>Guernsey County</t>
  </si>
  <si>
    <t>39061</t>
  </si>
  <si>
    <t>39063</t>
  </si>
  <si>
    <t>39065</t>
  </si>
  <si>
    <t>39067</t>
  </si>
  <si>
    <t>39069</t>
  </si>
  <si>
    <t>39071</t>
  </si>
  <si>
    <t>Highland County</t>
  </si>
  <si>
    <t>39073</t>
  </si>
  <si>
    <t>Hocking County</t>
  </si>
  <si>
    <t>39075</t>
  </si>
  <si>
    <t>39077</t>
  </si>
  <si>
    <t>39079</t>
  </si>
  <si>
    <t>39081</t>
  </si>
  <si>
    <t>39083</t>
  </si>
  <si>
    <t>39085</t>
  </si>
  <si>
    <t>39087</t>
  </si>
  <si>
    <t>39089</t>
  </si>
  <si>
    <t>Licking County</t>
  </si>
  <si>
    <t>39091</t>
  </si>
  <si>
    <t>39093</t>
  </si>
  <si>
    <t>Lorain County</t>
  </si>
  <si>
    <t>39095</t>
  </si>
  <si>
    <t>39097</t>
  </si>
  <si>
    <t>39099</t>
  </si>
  <si>
    <t>Mahoning County</t>
  </si>
  <si>
    <t>39101</t>
  </si>
  <si>
    <t>39103</t>
  </si>
  <si>
    <t>Medina County</t>
  </si>
  <si>
    <t>39105</t>
  </si>
  <si>
    <t>Meigs County</t>
  </si>
  <si>
    <t>39107</t>
  </si>
  <si>
    <t>39109</t>
  </si>
  <si>
    <t>39111</t>
  </si>
  <si>
    <t>39113</t>
  </si>
  <si>
    <t>39115</t>
  </si>
  <si>
    <t>39117</t>
  </si>
  <si>
    <t>Morrow County</t>
  </si>
  <si>
    <t>39119</t>
  </si>
  <si>
    <t>Muskingum County</t>
  </si>
  <si>
    <t>39121</t>
  </si>
  <si>
    <t>39123</t>
  </si>
  <si>
    <t>39125</t>
  </si>
  <si>
    <t>39127</t>
  </si>
  <si>
    <t>39129</t>
  </si>
  <si>
    <t>Pickaway County</t>
  </si>
  <si>
    <t>39131</t>
  </si>
  <si>
    <t>39133</t>
  </si>
  <si>
    <t>Portage County</t>
  </si>
  <si>
    <t>39135</t>
  </si>
  <si>
    <t>Preble County</t>
  </si>
  <si>
    <t>39137</t>
  </si>
  <si>
    <t>39139</t>
  </si>
  <si>
    <t>39141</t>
  </si>
  <si>
    <t>Ross County</t>
  </si>
  <si>
    <t>39143</t>
  </si>
  <si>
    <t>Sandusky County</t>
  </si>
  <si>
    <t>39145</t>
  </si>
  <si>
    <t>Scioto County</t>
  </si>
  <si>
    <t>39147</t>
  </si>
  <si>
    <t>39149</t>
  </si>
  <si>
    <t>39151</t>
  </si>
  <si>
    <t>39153</t>
  </si>
  <si>
    <t>39155</t>
  </si>
  <si>
    <t>Trumbull County</t>
  </si>
  <si>
    <t>39157</t>
  </si>
  <si>
    <t>Tuscarawas County</t>
  </si>
  <si>
    <t>39159</t>
  </si>
  <si>
    <t>39161</t>
  </si>
  <si>
    <t>Van Wert County</t>
  </si>
  <si>
    <t>39163</t>
  </si>
  <si>
    <t>Vinton County</t>
  </si>
  <si>
    <t>39165</t>
  </si>
  <si>
    <t>39167</t>
  </si>
  <si>
    <t>39169</t>
  </si>
  <si>
    <t>39171</t>
  </si>
  <si>
    <t>39173</t>
  </si>
  <si>
    <t>Wood County</t>
  </si>
  <si>
    <t>39175</t>
  </si>
  <si>
    <t>Wyandot County</t>
  </si>
  <si>
    <t>40001</t>
  </si>
  <si>
    <t>OK</t>
  </si>
  <si>
    <t>40003</t>
  </si>
  <si>
    <t>Alfalfa County</t>
  </si>
  <si>
    <t>40005</t>
  </si>
  <si>
    <t>Atoka County</t>
  </si>
  <si>
    <t>40007</t>
  </si>
  <si>
    <t>Beaver County</t>
  </si>
  <si>
    <t>40009</t>
  </si>
  <si>
    <t>Beckham County</t>
  </si>
  <si>
    <t>40011</t>
  </si>
  <si>
    <t>40013</t>
  </si>
  <si>
    <t>40015</t>
  </si>
  <si>
    <t>Caddo County</t>
  </si>
  <si>
    <t>40017</t>
  </si>
  <si>
    <t>Canadian County</t>
  </si>
  <si>
    <t>40019</t>
  </si>
  <si>
    <t>40021</t>
  </si>
  <si>
    <t>40023</t>
  </si>
  <si>
    <t>40025</t>
  </si>
  <si>
    <t>Cimarron County</t>
  </si>
  <si>
    <t>40027</t>
  </si>
  <si>
    <t>40029</t>
  </si>
  <si>
    <t>Coal County</t>
  </si>
  <si>
    <t>40031</t>
  </si>
  <si>
    <t>40033</t>
  </si>
  <si>
    <t>Cotton County</t>
  </si>
  <si>
    <t>40035</t>
  </si>
  <si>
    <t>Craig County</t>
  </si>
  <si>
    <t>40037</t>
  </si>
  <si>
    <t>Creek County</t>
  </si>
  <si>
    <t>40039</t>
  </si>
  <si>
    <t>40041</t>
  </si>
  <si>
    <t>40043</t>
  </si>
  <si>
    <t>Dewey County</t>
  </si>
  <si>
    <t>40045</t>
  </si>
  <si>
    <t>40047</t>
  </si>
  <si>
    <t>40049</t>
  </si>
  <si>
    <t>Garvin County</t>
  </si>
  <si>
    <t>40051</t>
  </si>
  <si>
    <t>40053</t>
  </si>
  <si>
    <t>40055</t>
  </si>
  <si>
    <t>Greer County</t>
  </si>
  <si>
    <t>40057</t>
  </si>
  <si>
    <t>Harmon County</t>
  </si>
  <si>
    <t>40059</t>
  </si>
  <si>
    <t>40061</t>
  </si>
  <si>
    <t>40063</t>
  </si>
  <si>
    <t>Hughes County</t>
  </si>
  <si>
    <t>40065</t>
  </si>
  <si>
    <t>40067</t>
  </si>
  <si>
    <t>40069</t>
  </si>
  <si>
    <t>40071</t>
  </si>
  <si>
    <t>Kay County</t>
  </si>
  <si>
    <t>40073</t>
  </si>
  <si>
    <t>Kingfisher County</t>
  </si>
  <si>
    <t>40075</t>
  </si>
  <si>
    <t>40077</t>
  </si>
  <si>
    <t>Latimer County</t>
  </si>
  <si>
    <t>40079</t>
  </si>
  <si>
    <t>Le Flore County</t>
  </si>
  <si>
    <t>40081</t>
  </si>
  <si>
    <t>40083</t>
  </si>
  <si>
    <t>40085</t>
  </si>
  <si>
    <t>Love County</t>
  </si>
  <si>
    <t>40087</t>
  </si>
  <si>
    <t>McClain County</t>
  </si>
  <si>
    <t>40089</t>
  </si>
  <si>
    <t>McCurtain County</t>
  </si>
  <si>
    <t>40091</t>
  </si>
  <si>
    <t>40093</t>
  </si>
  <si>
    <t>Major County</t>
  </si>
  <si>
    <t>40095</t>
  </si>
  <si>
    <t>40097</t>
  </si>
  <si>
    <t>Mayes County</t>
  </si>
  <si>
    <t>40099</t>
  </si>
  <si>
    <t>40101</t>
  </si>
  <si>
    <t>Muskogee County</t>
  </si>
  <si>
    <t>40103</t>
  </si>
  <si>
    <t>40105</t>
  </si>
  <si>
    <t>Nowata County</t>
  </si>
  <si>
    <t>40107</t>
  </si>
  <si>
    <t>Okfuskee County</t>
  </si>
  <si>
    <t>40109</t>
  </si>
  <si>
    <t>Oklahoma County</t>
  </si>
  <si>
    <t>40111</t>
  </si>
  <si>
    <t>Okmulgee County</t>
  </si>
  <si>
    <t>40113</t>
  </si>
  <si>
    <t>40115</t>
  </si>
  <si>
    <t>40117</t>
  </si>
  <si>
    <t>40119</t>
  </si>
  <si>
    <t>Payne County</t>
  </si>
  <si>
    <t>40121</t>
  </si>
  <si>
    <t>Pittsburg County</t>
  </si>
  <si>
    <t>40123</t>
  </si>
  <si>
    <t>40125</t>
  </si>
  <si>
    <t>40127</t>
  </si>
  <si>
    <t>Pushmataha County</t>
  </si>
  <si>
    <t>40129</t>
  </si>
  <si>
    <t>Roger Mills County</t>
  </si>
  <si>
    <t>40131</t>
  </si>
  <si>
    <t>Rogers County</t>
  </si>
  <si>
    <t>40133</t>
  </si>
  <si>
    <t>40135</t>
  </si>
  <si>
    <t>Sequoyah County</t>
  </si>
  <si>
    <t>40137</t>
  </si>
  <si>
    <t>40139</t>
  </si>
  <si>
    <t>40141</t>
  </si>
  <si>
    <t>Tillman County</t>
  </si>
  <si>
    <t>40143</t>
  </si>
  <si>
    <t>Tulsa County</t>
  </si>
  <si>
    <t>40145</t>
  </si>
  <si>
    <t>Wagoner County</t>
  </si>
  <si>
    <t>40147</t>
  </si>
  <si>
    <t>40149</t>
  </si>
  <si>
    <t>Washita County</t>
  </si>
  <si>
    <t>40151</t>
  </si>
  <si>
    <t>Woods County</t>
  </si>
  <si>
    <t>40153</t>
  </si>
  <si>
    <t>Woodward County</t>
  </si>
  <si>
    <t>41001</t>
  </si>
  <si>
    <t>OR</t>
  </si>
  <si>
    <t>41003</t>
  </si>
  <si>
    <t>41005</t>
  </si>
  <si>
    <t>Clackamas County</t>
  </si>
  <si>
    <t>41007</t>
  </si>
  <si>
    <t>Clatsop County</t>
  </si>
  <si>
    <t>41009</t>
  </si>
  <si>
    <t>41011</t>
  </si>
  <si>
    <t>41013</t>
  </si>
  <si>
    <t>Crook County</t>
  </si>
  <si>
    <t>41015</t>
  </si>
  <si>
    <t>41017</t>
  </si>
  <si>
    <t>Deschutes County</t>
  </si>
  <si>
    <t>41019</t>
  </si>
  <si>
    <t>41021</t>
  </si>
  <si>
    <t>Gilliam County</t>
  </si>
  <si>
    <t>41023</t>
  </si>
  <si>
    <t>41025</t>
  </si>
  <si>
    <t>Harney County</t>
  </si>
  <si>
    <t>41027</t>
  </si>
  <si>
    <t>Hood River County</t>
  </si>
  <si>
    <t>41029</t>
  </si>
  <si>
    <t>41031</t>
  </si>
  <si>
    <t>41033</t>
  </si>
  <si>
    <t>Josephine County</t>
  </si>
  <si>
    <t>41035</t>
  </si>
  <si>
    <t>Klamath County</t>
  </si>
  <si>
    <t>41037</t>
  </si>
  <si>
    <t>41039</t>
  </si>
  <si>
    <t>41041</t>
  </si>
  <si>
    <t>41043</t>
  </si>
  <si>
    <t>41045</t>
  </si>
  <si>
    <t>Malheur County</t>
  </si>
  <si>
    <t>41047</t>
  </si>
  <si>
    <t>41049</t>
  </si>
  <si>
    <t>41051</t>
  </si>
  <si>
    <t>Multnomah County</t>
  </si>
  <si>
    <t>41053</t>
  </si>
  <si>
    <t>41055</t>
  </si>
  <si>
    <t>41057</t>
  </si>
  <si>
    <t>Tillamook County</t>
  </si>
  <si>
    <t>41059</t>
  </si>
  <si>
    <t>Umatilla County</t>
  </si>
  <si>
    <t>41061</t>
  </si>
  <si>
    <t>41063</t>
  </si>
  <si>
    <t>Wallowa County</t>
  </si>
  <si>
    <t>41065</t>
  </si>
  <si>
    <t>Wasco County</t>
  </si>
  <si>
    <t>41067</t>
  </si>
  <si>
    <t>41069</t>
  </si>
  <si>
    <t>41071</t>
  </si>
  <si>
    <t>Yamhill County</t>
  </si>
  <si>
    <t>42001</t>
  </si>
  <si>
    <t>PA</t>
  </si>
  <si>
    <t>42003</t>
  </si>
  <si>
    <t>Allegheny County</t>
  </si>
  <si>
    <t>42005</t>
  </si>
  <si>
    <t>Armstrong County</t>
  </si>
  <si>
    <t>42007</t>
  </si>
  <si>
    <t>42009</t>
  </si>
  <si>
    <t>Bedford County</t>
  </si>
  <si>
    <t>42011</t>
  </si>
  <si>
    <t>Berks County</t>
  </si>
  <si>
    <t>42013</t>
  </si>
  <si>
    <t>Blair County</t>
  </si>
  <si>
    <t>42015</t>
  </si>
  <si>
    <t>42017</t>
  </si>
  <si>
    <t>Bucks County</t>
  </si>
  <si>
    <t>42019</t>
  </si>
  <si>
    <t>42021</t>
  </si>
  <si>
    <t>Cambria County</t>
  </si>
  <si>
    <t>42023</t>
  </si>
  <si>
    <t>Cameron County</t>
  </si>
  <si>
    <t>42025</t>
  </si>
  <si>
    <t>42027</t>
  </si>
  <si>
    <t>Centre County</t>
  </si>
  <si>
    <t>42029</t>
  </si>
  <si>
    <t>Chester County</t>
  </si>
  <si>
    <t>42031</t>
  </si>
  <si>
    <t>Clarion County</t>
  </si>
  <si>
    <t>42033</t>
  </si>
  <si>
    <t>Clearfield County</t>
  </si>
  <si>
    <t>42035</t>
  </si>
  <si>
    <t>42037</t>
  </si>
  <si>
    <t>42039</t>
  </si>
  <si>
    <t>42041</t>
  </si>
  <si>
    <t>42043</t>
  </si>
  <si>
    <t>Dauphin County</t>
  </si>
  <si>
    <t>42045</t>
  </si>
  <si>
    <t>42047</t>
  </si>
  <si>
    <t>42049</t>
  </si>
  <si>
    <t>42051</t>
  </si>
  <si>
    <t>42053</t>
  </si>
  <si>
    <t>Forest County</t>
  </si>
  <si>
    <t>42055</t>
  </si>
  <si>
    <t>42057</t>
  </si>
  <si>
    <t>42059</t>
  </si>
  <si>
    <t>42061</t>
  </si>
  <si>
    <t>Huntingdon County</t>
  </si>
  <si>
    <t>42063</t>
  </si>
  <si>
    <t>Indiana County</t>
  </si>
  <si>
    <t>42065</t>
  </si>
  <si>
    <t>42067</t>
  </si>
  <si>
    <t>Juniata County</t>
  </si>
  <si>
    <t>42069</t>
  </si>
  <si>
    <t>Lackawanna County</t>
  </si>
  <si>
    <t>42071</t>
  </si>
  <si>
    <t>42073</t>
  </si>
  <si>
    <t>42075</t>
  </si>
  <si>
    <t>Lebanon County</t>
  </si>
  <si>
    <t>42077</t>
  </si>
  <si>
    <t>Lehigh County</t>
  </si>
  <si>
    <t>42079</t>
  </si>
  <si>
    <t>Luzerne County</t>
  </si>
  <si>
    <t>42081</t>
  </si>
  <si>
    <t>Lycoming County</t>
  </si>
  <si>
    <t>42083</t>
  </si>
  <si>
    <t>McKean County</t>
  </si>
  <si>
    <t>42085</t>
  </si>
  <si>
    <t>42087</t>
  </si>
  <si>
    <t>Mifflin County</t>
  </si>
  <si>
    <t>42089</t>
  </si>
  <si>
    <t>42091</t>
  </si>
  <si>
    <t>42093</t>
  </si>
  <si>
    <t>Montour County</t>
  </si>
  <si>
    <t>42095</t>
  </si>
  <si>
    <t>42097</t>
  </si>
  <si>
    <t>Northumberland County</t>
  </si>
  <si>
    <t>42099</t>
  </si>
  <si>
    <t>42101</t>
  </si>
  <si>
    <t>Philadelphia County</t>
  </si>
  <si>
    <t>42103</t>
  </si>
  <si>
    <t>42105</t>
  </si>
  <si>
    <t>Potter County</t>
  </si>
  <si>
    <t>42107</t>
  </si>
  <si>
    <t>Schuylkill County</t>
  </si>
  <si>
    <t>42109</t>
  </si>
  <si>
    <t>Snyder County</t>
  </si>
  <si>
    <t>42111</t>
  </si>
  <si>
    <t>42113</t>
  </si>
  <si>
    <t>42115</t>
  </si>
  <si>
    <t>Susquehanna County</t>
  </si>
  <si>
    <t>42117</t>
  </si>
  <si>
    <t>42119</t>
  </si>
  <si>
    <t>42121</t>
  </si>
  <si>
    <t>Venango County</t>
  </si>
  <si>
    <t>42123</t>
  </si>
  <si>
    <t>42125</t>
  </si>
  <si>
    <t>42127</t>
  </si>
  <si>
    <t>42129</t>
  </si>
  <si>
    <t>Westmoreland County</t>
  </si>
  <si>
    <t>42131</t>
  </si>
  <si>
    <t>42133</t>
  </si>
  <si>
    <t>44001</t>
  </si>
  <si>
    <t>RI</t>
  </si>
  <si>
    <t>44003</t>
  </si>
  <si>
    <t>44005</t>
  </si>
  <si>
    <t>Newport County</t>
  </si>
  <si>
    <t>44007</t>
  </si>
  <si>
    <t>Providence County</t>
  </si>
  <si>
    <t>44009</t>
  </si>
  <si>
    <t>45001</t>
  </si>
  <si>
    <t>Abbeville County</t>
  </si>
  <si>
    <t>SC</t>
  </si>
  <si>
    <t>45003</t>
  </si>
  <si>
    <t>Aiken County</t>
  </si>
  <si>
    <t>45005</t>
  </si>
  <si>
    <t>Allendale County</t>
  </si>
  <si>
    <t>45007</t>
  </si>
  <si>
    <t>45009</t>
  </si>
  <si>
    <t>Bamberg County</t>
  </si>
  <si>
    <t>45011</t>
  </si>
  <si>
    <t>Barnwell County</t>
  </si>
  <si>
    <t>45013</t>
  </si>
  <si>
    <t>45015</t>
  </si>
  <si>
    <t>Berkeley County</t>
  </si>
  <si>
    <t>45017</t>
  </si>
  <si>
    <t>45019</t>
  </si>
  <si>
    <t>Charleston County</t>
  </si>
  <si>
    <t>45021</t>
  </si>
  <si>
    <t>45023</t>
  </si>
  <si>
    <t>45025</t>
  </si>
  <si>
    <t>Chesterfield County</t>
  </si>
  <si>
    <t>45027</t>
  </si>
  <si>
    <t>Clarendon County</t>
  </si>
  <si>
    <t>45029</t>
  </si>
  <si>
    <t>Colleton County</t>
  </si>
  <si>
    <t>45031</t>
  </si>
  <si>
    <t>Darlington County</t>
  </si>
  <si>
    <t>45033</t>
  </si>
  <si>
    <t>Dillon County</t>
  </si>
  <si>
    <t>45035</t>
  </si>
  <si>
    <t>45037</t>
  </si>
  <si>
    <t>Edgefield County</t>
  </si>
  <si>
    <t>45039</t>
  </si>
  <si>
    <t>45041</t>
  </si>
  <si>
    <t>Florence County</t>
  </si>
  <si>
    <t>45043</t>
  </si>
  <si>
    <t>Georgetown County</t>
  </si>
  <si>
    <t>45045</t>
  </si>
  <si>
    <t>Greenville County</t>
  </si>
  <si>
    <t>45047</t>
  </si>
  <si>
    <t>45049</t>
  </si>
  <si>
    <t>Hampton County</t>
  </si>
  <si>
    <t>45051</t>
  </si>
  <si>
    <t>Horry County</t>
  </si>
  <si>
    <t>45053</t>
  </si>
  <si>
    <t>45055</t>
  </si>
  <si>
    <t>Kershaw County</t>
  </si>
  <si>
    <t>45057</t>
  </si>
  <si>
    <t>45059</t>
  </si>
  <si>
    <t>45061</t>
  </si>
  <si>
    <t>45063</t>
  </si>
  <si>
    <t>Lexington County</t>
  </si>
  <si>
    <t>45065</t>
  </si>
  <si>
    <t>McCormick County</t>
  </si>
  <si>
    <t>45067</t>
  </si>
  <si>
    <t>45069</t>
  </si>
  <si>
    <t>Marlboro County</t>
  </si>
  <si>
    <t>45071</t>
  </si>
  <si>
    <t>Newberry County</t>
  </si>
  <si>
    <t>45073</t>
  </si>
  <si>
    <t>45075</t>
  </si>
  <si>
    <t>Orangeburg County</t>
  </si>
  <si>
    <t>45077</t>
  </si>
  <si>
    <t>45079</t>
  </si>
  <si>
    <t>45081</t>
  </si>
  <si>
    <t>Saluda County</t>
  </si>
  <si>
    <t>45083</t>
  </si>
  <si>
    <t>Spartanburg County</t>
  </si>
  <si>
    <t>45085</t>
  </si>
  <si>
    <t>45087</t>
  </si>
  <si>
    <t>45089</t>
  </si>
  <si>
    <t>Williamsburg County</t>
  </si>
  <si>
    <t>45091</t>
  </si>
  <si>
    <t>46003</t>
  </si>
  <si>
    <t>Aurora County</t>
  </si>
  <si>
    <t>SD</t>
  </si>
  <si>
    <t>46005</t>
  </si>
  <si>
    <t>Beadle County</t>
  </si>
  <si>
    <t>46007</t>
  </si>
  <si>
    <t>Bennett County</t>
  </si>
  <si>
    <t>46009</t>
  </si>
  <si>
    <t>Bon Homme County</t>
  </si>
  <si>
    <t>46011</t>
  </si>
  <si>
    <t>Brookings County</t>
  </si>
  <si>
    <t>46013</t>
  </si>
  <si>
    <t>46015</t>
  </si>
  <si>
    <t>Brule County</t>
  </si>
  <si>
    <t>46017</t>
  </si>
  <si>
    <t>46019</t>
  </si>
  <si>
    <t>46021</t>
  </si>
  <si>
    <t>46023</t>
  </si>
  <si>
    <t>Charles Mix County</t>
  </si>
  <si>
    <t>46025</t>
  </si>
  <si>
    <t>46027</t>
  </si>
  <si>
    <t>46029</t>
  </si>
  <si>
    <t>Codington County</t>
  </si>
  <si>
    <t>46031</t>
  </si>
  <si>
    <t>Corson County</t>
  </si>
  <si>
    <t>46033</t>
  </si>
  <si>
    <t>46035</t>
  </si>
  <si>
    <t>Davison County</t>
  </si>
  <si>
    <t>46037</t>
  </si>
  <si>
    <t>Day County</t>
  </si>
  <si>
    <t>46039</t>
  </si>
  <si>
    <t>46041</t>
  </si>
  <si>
    <t>46043</t>
  </si>
  <si>
    <t>46045</t>
  </si>
  <si>
    <t>Edmunds County</t>
  </si>
  <si>
    <t>46047</t>
  </si>
  <si>
    <t>Fall River County</t>
  </si>
  <si>
    <t>46049</t>
  </si>
  <si>
    <t>Faulk County</t>
  </si>
  <si>
    <t>46051</t>
  </si>
  <si>
    <t>46053</t>
  </si>
  <si>
    <t>Gregory County</t>
  </si>
  <si>
    <t>46055</t>
  </si>
  <si>
    <t>Haakon County</t>
  </si>
  <si>
    <t>46057</t>
  </si>
  <si>
    <t>Hamlin County</t>
  </si>
  <si>
    <t>46059</t>
  </si>
  <si>
    <t>Hand County</t>
  </si>
  <si>
    <t>46061</t>
  </si>
  <si>
    <t>Hanson County</t>
  </si>
  <si>
    <t>46063</t>
  </si>
  <si>
    <t>46065</t>
  </si>
  <si>
    <t>46067</t>
  </si>
  <si>
    <t>Hutchinson County</t>
  </si>
  <si>
    <t>46069</t>
  </si>
  <si>
    <t>46071</t>
  </si>
  <si>
    <t>46073</t>
  </si>
  <si>
    <t>Jerauld County</t>
  </si>
  <si>
    <t>46075</t>
  </si>
  <si>
    <t>46077</t>
  </si>
  <si>
    <t>Kingsbury County</t>
  </si>
  <si>
    <t>46079</t>
  </si>
  <si>
    <t>46081</t>
  </si>
  <si>
    <t>46083</t>
  </si>
  <si>
    <t>46085</t>
  </si>
  <si>
    <t>Lyman County</t>
  </si>
  <si>
    <t>46087</t>
  </si>
  <si>
    <t>McCook County</t>
  </si>
  <si>
    <t>46089</t>
  </si>
  <si>
    <t>46091</t>
  </si>
  <si>
    <t>46093</t>
  </si>
  <si>
    <t>46095</t>
  </si>
  <si>
    <t>Mellette County</t>
  </si>
  <si>
    <t>46097</t>
  </si>
  <si>
    <t>Miner County</t>
  </si>
  <si>
    <t>46099</t>
  </si>
  <si>
    <t>Minnehaha County</t>
  </si>
  <si>
    <t>46101</t>
  </si>
  <si>
    <t>Moody County</t>
  </si>
  <si>
    <t>46102</t>
  </si>
  <si>
    <t>Oglala Lakota County</t>
  </si>
  <si>
    <t>46103</t>
  </si>
  <si>
    <t>46105</t>
  </si>
  <si>
    <t>46107</t>
  </si>
  <si>
    <t>46109</t>
  </si>
  <si>
    <t>Roberts County</t>
  </si>
  <si>
    <t>46111</t>
  </si>
  <si>
    <t>Sanborn County</t>
  </si>
  <si>
    <t>46115</t>
  </si>
  <si>
    <t>Spink County</t>
  </si>
  <si>
    <t>46117</t>
  </si>
  <si>
    <t>Stanley County</t>
  </si>
  <si>
    <t>46119</t>
  </si>
  <si>
    <t>Sully County</t>
  </si>
  <si>
    <t>46121</t>
  </si>
  <si>
    <t>46123</t>
  </si>
  <si>
    <t>Tripp County</t>
  </si>
  <si>
    <t>46125</t>
  </si>
  <si>
    <t>46127</t>
  </si>
  <si>
    <t>46129</t>
  </si>
  <si>
    <t>Walworth County</t>
  </si>
  <si>
    <t>46135</t>
  </si>
  <si>
    <t>Yankton County</t>
  </si>
  <si>
    <t>46137</t>
  </si>
  <si>
    <t>Ziebach County</t>
  </si>
  <si>
    <t>47001</t>
  </si>
  <si>
    <t>TN</t>
  </si>
  <si>
    <t>47003</t>
  </si>
  <si>
    <t>47005</t>
  </si>
  <si>
    <t>47007</t>
  </si>
  <si>
    <t>Bledsoe County</t>
  </si>
  <si>
    <t>47009</t>
  </si>
  <si>
    <t>47011</t>
  </si>
  <si>
    <t>47013</t>
  </si>
  <si>
    <t>47015</t>
  </si>
  <si>
    <t>Cannon County</t>
  </si>
  <si>
    <t>47017</t>
  </si>
  <si>
    <t>47019</t>
  </si>
  <si>
    <t>47021</t>
  </si>
  <si>
    <t>Cheatham County</t>
  </si>
  <si>
    <t>47023</t>
  </si>
  <si>
    <t>47025</t>
  </si>
  <si>
    <t>47027</t>
  </si>
  <si>
    <t>47029</t>
  </si>
  <si>
    <t>Cocke County</t>
  </si>
  <si>
    <t>47031</t>
  </si>
  <si>
    <t>47033</t>
  </si>
  <si>
    <t>Crockett County</t>
  </si>
  <si>
    <t>47035</t>
  </si>
  <si>
    <t>47037</t>
  </si>
  <si>
    <t>47039</t>
  </si>
  <si>
    <t>47041</t>
  </si>
  <si>
    <t>47043</t>
  </si>
  <si>
    <t>Dickson County</t>
  </si>
  <si>
    <t>47045</t>
  </si>
  <si>
    <t>Dyer County</t>
  </si>
  <si>
    <t>47047</t>
  </si>
  <si>
    <t>47049</t>
  </si>
  <si>
    <t>Fentress County</t>
  </si>
  <si>
    <t>47051</t>
  </si>
  <si>
    <t>47053</t>
  </si>
  <si>
    <t>47055</t>
  </si>
  <si>
    <t>Giles County</t>
  </si>
  <si>
    <t>47057</t>
  </si>
  <si>
    <t>Grainger County</t>
  </si>
  <si>
    <t>47059</t>
  </si>
  <si>
    <t>47061</t>
  </si>
  <si>
    <t>47063</t>
  </si>
  <si>
    <t>Hamblen County</t>
  </si>
  <si>
    <t>47065</t>
  </si>
  <si>
    <t>47067</t>
  </si>
  <si>
    <t>47069</t>
  </si>
  <si>
    <t>Hardeman County</t>
  </si>
  <si>
    <t>47071</t>
  </si>
  <si>
    <t>47073</t>
  </si>
  <si>
    <t>Hawkins County</t>
  </si>
  <si>
    <t>47075</t>
  </si>
  <si>
    <t>47077</t>
  </si>
  <si>
    <t>47079</t>
  </si>
  <si>
    <t>47081</t>
  </si>
  <si>
    <t>47083</t>
  </si>
  <si>
    <t>47085</t>
  </si>
  <si>
    <t>47087</t>
  </si>
  <si>
    <t>47089</t>
  </si>
  <si>
    <t>47091</t>
  </si>
  <si>
    <t>47093</t>
  </si>
  <si>
    <t>47095</t>
  </si>
  <si>
    <t>47097</t>
  </si>
  <si>
    <t>47099</t>
  </si>
  <si>
    <t>47101</t>
  </si>
  <si>
    <t>47103</t>
  </si>
  <si>
    <t>47105</t>
  </si>
  <si>
    <t>Loudon County</t>
  </si>
  <si>
    <t>47107</t>
  </si>
  <si>
    <t>McMinn County</t>
  </si>
  <si>
    <t>47109</t>
  </si>
  <si>
    <t>McNairy County</t>
  </si>
  <si>
    <t>47111</t>
  </si>
  <si>
    <t>47113</t>
  </si>
  <si>
    <t>47115</t>
  </si>
  <si>
    <t>47117</t>
  </si>
  <si>
    <t>47119</t>
  </si>
  <si>
    <t>Maury County</t>
  </si>
  <si>
    <t>47121</t>
  </si>
  <si>
    <t>47123</t>
  </si>
  <si>
    <t>47125</t>
  </si>
  <si>
    <t>47127</t>
  </si>
  <si>
    <t>47129</t>
  </si>
  <si>
    <t>47131</t>
  </si>
  <si>
    <t>Obion County</t>
  </si>
  <si>
    <t>47133</t>
  </si>
  <si>
    <t>Overton County</t>
  </si>
  <si>
    <t>47135</t>
  </si>
  <si>
    <t>47137</t>
  </si>
  <si>
    <t>Pickett County</t>
  </si>
  <si>
    <t>47139</t>
  </si>
  <si>
    <t>47141</t>
  </si>
  <si>
    <t>47143</t>
  </si>
  <si>
    <t>Rhea County</t>
  </si>
  <si>
    <t>47145</t>
  </si>
  <si>
    <t>Roane County</t>
  </si>
  <si>
    <t>47147</t>
  </si>
  <si>
    <t>47149</t>
  </si>
  <si>
    <t>47151</t>
  </si>
  <si>
    <t>47153</t>
  </si>
  <si>
    <t>Sequatchie County</t>
  </si>
  <si>
    <t>47155</t>
  </si>
  <si>
    <t>47157</t>
  </si>
  <si>
    <t>47159</t>
  </si>
  <si>
    <t>47161</t>
  </si>
  <si>
    <t>47163</t>
  </si>
  <si>
    <t>47165</t>
  </si>
  <si>
    <t>47167</t>
  </si>
  <si>
    <t>47169</t>
  </si>
  <si>
    <t>Trousdale County</t>
  </si>
  <si>
    <t>47171</t>
  </si>
  <si>
    <t>Unicoi County</t>
  </si>
  <si>
    <t>47173</t>
  </si>
  <si>
    <t>47175</t>
  </si>
  <si>
    <t>47177</t>
  </si>
  <si>
    <t>47179</t>
  </si>
  <si>
    <t>47181</t>
  </si>
  <si>
    <t>47183</t>
  </si>
  <si>
    <t>Weakley County</t>
  </si>
  <si>
    <t>47185</t>
  </si>
  <si>
    <t>47187</t>
  </si>
  <si>
    <t>47189</t>
  </si>
  <si>
    <t>48001</t>
  </si>
  <si>
    <t>TX</t>
  </si>
  <si>
    <t>48003</t>
  </si>
  <si>
    <t>Andrews County</t>
  </si>
  <si>
    <t>48005</t>
  </si>
  <si>
    <t>Angelina County</t>
  </si>
  <si>
    <t>48007</t>
  </si>
  <si>
    <t>Aransas County</t>
  </si>
  <si>
    <t>48009</t>
  </si>
  <si>
    <t>Archer County</t>
  </si>
  <si>
    <t>48011</t>
  </si>
  <si>
    <t>48013</t>
  </si>
  <si>
    <t>Atascosa County</t>
  </si>
  <si>
    <t>48015</t>
  </si>
  <si>
    <t>Austin County</t>
  </si>
  <si>
    <t>48017</t>
  </si>
  <si>
    <t>Bailey County</t>
  </si>
  <si>
    <t>48019</t>
  </si>
  <si>
    <t>Bandera County</t>
  </si>
  <si>
    <t>48021</t>
  </si>
  <si>
    <t>Bastrop County</t>
  </si>
  <si>
    <t>48023</t>
  </si>
  <si>
    <t>Baylor County</t>
  </si>
  <si>
    <t>48025</t>
  </si>
  <si>
    <t>Bee County</t>
  </si>
  <si>
    <t>48027</t>
  </si>
  <si>
    <t>48029</t>
  </si>
  <si>
    <t>Bexar County</t>
  </si>
  <si>
    <t>48031</t>
  </si>
  <si>
    <t>Blanco County</t>
  </si>
  <si>
    <t>48033</t>
  </si>
  <si>
    <t>Borden County</t>
  </si>
  <si>
    <t>48035</t>
  </si>
  <si>
    <t>Bosque County</t>
  </si>
  <si>
    <t>48037</t>
  </si>
  <si>
    <t>Bowie County</t>
  </si>
  <si>
    <t>48039</t>
  </si>
  <si>
    <t>Brazoria County</t>
  </si>
  <si>
    <t>48041</t>
  </si>
  <si>
    <t>Brazos County</t>
  </si>
  <si>
    <t>48043</t>
  </si>
  <si>
    <t>Brewster County</t>
  </si>
  <si>
    <t>48045</t>
  </si>
  <si>
    <t>Briscoe County</t>
  </si>
  <si>
    <t>48047</t>
  </si>
  <si>
    <t>48049</t>
  </si>
  <si>
    <t>48051</t>
  </si>
  <si>
    <t>Burleson County</t>
  </si>
  <si>
    <t>48053</t>
  </si>
  <si>
    <t>Burnet County</t>
  </si>
  <si>
    <t>48055</t>
  </si>
  <si>
    <t>48057</t>
  </si>
  <si>
    <t>48059</t>
  </si>
  <si>
    <t>Callahan County</t>
  </si>
  <si>
    <t>48061</t>
  </si>
  <si>
    <t>48063</t>
  </si>
  <si>
    <t>Camp County</t>
  </si>
  <si>
    <t>48065</t>
  </si>
  <si>
    <t>Carson County</t>
  </si>
  <si>
    <t>48067</t>
  </si>
  <si>
    <t>48069</t>
  </si>
  <si>
    <t>Castro County</t>
  </si>
  <si>
    <t>48071</t>
  </si>
  <si>
    <t>48073</t>
  </si>
  <si>
    <t>48075</t>
  </si>
  <si>
    <t>Childress County</t>
  </si>
  <si>
    <t>48077</t>
  </si>
  <si>
    <t>48079</t>
  </si>
  <si>
    <t>Cochran County</t>
  </si>
  <si>
    <t>48081</t>
  </si>
  <si>
    <t>Coke County</t>
  </si>
  <si>
    <t>48083</t>
  </si>
  <si>
    <t>Coleman County</t>
  </si>
  <si>
    <t>48085</t>
  </si>
  <si>
    <t>Collin County</t>
  </si>
  <si>
    <t>48087</t>
  </si>
  <si>
    <t>Collingsworth County</t>
  </si>
  <si>
    <t>48089</t>
  </si>
  <si>
    <t>Colorado County</t>
  </si>
  <si>
    <t>48091</t>
  </si>
  <si>
    <t>Comal County</t>
  </si>
  <si>
    <t>48093</t>
  </si>
  <si>
    <t>48095</t>
  </si>
  <si>
    <t>Concho County</t>
  </si>
  <si>
    <t>48097</t>
  </si>
  <si>
    <t>Cooke County</t>
  </si>
  <si>
    <t>48099</t>
  </si>
  <si>
    <t>Coryell County</t>
  </si>
  <si>
    <t>48101</t>
  </si>
  <si>
    <t>Cottle County</t>
  </si>
  <si>
    <t>48103</t>
  </si>
  <si>
    <t>Crane County</t>
  </si>
  <si>
    <t>48105</t>
  </si>
  <si>
    <t>48107</t>
  </si>
  <si>
    <t>Crosby County</t>
  </si>
  <si>
    <t>48109</t>
  </si>
  <si>
    <t>Culberson County</t>
  </si>
  <si>
    <t>48111</t>
  </si>
  <si>
    <t>Dallam County</t>
  </si>
  <si>
    <t>48113</t>
  </si>
  <si>
    <t>48115</t>
  </si>
  <si>
    <t>48117</t>
  </si>
  <si>
    <t>Deaf Smith County</t>
  </si>
  <si>
    <t>48119</t>
  </si>
  <si>
    <t>48121</t>
  </si>
  <si>
    <t>Denton County</t>
  </si>
  <si>
    <t>48123</t>
  </si>
  <si>
    <t>DeWitt County</t>
  </si>
  <si>
    <t>48125</t>
  </si>
  <si>
    <t>Dickens County</t>
  </si>
  <si>
    <t>48127</t>
  </si>
  <si>
    <t>Dimmit County</t>
  </si>
  <si>
    <t>48129</t>
  </si>
  <si>
    <t>Donley County</t>
  </si>
  <si>
    <t>48131</t>
  </si>
  <si>
    <t>48133</t>
  </si>
  <si>
    <t>Eastland County</t>
  </si>
  <si>
    <t>48135</t>
  </si>
  <si>
    <t>Ector County</t>
  </si>
  <si>
    <t>48137</t>
  </si>
  <si>
    <t>48139</t>
  </si>
  <si>
    <t>48141</t>
  </si>
  <si>
    <t>48143</t>
  </si>
  <si>
    <t>Erath County</t>
  </si>
  <si>
    <t>48145</t>
  </si>
  <si>
    <t>Falls County</t>
  </si>
  <si>
    <t>48147</t>
  </si>
  <si>
    <t>48149</t>
  </si>
  <si>
    <t>48151</t>
  </si>
  <si>
    <t>Fisher County</t>
  </si>
  <si>
    <t>48153</t>
  </si>
  <si>
    <t>48155</t>
  </si>
  <si>
    <t>Foard County</t>
  </si>
  <si>
    <t>48157</t>
  </si>
  <si>
    <t>Fort Bend County</t>
  </si>
  <si>
    <t>48159</t>
  </si>
  <si>
    <t>48161</t>
  </si>
  <si>
    <t>Freestone County</t>
  </si>
  <si>
    <t>48163</t>
  </si>
  <si>
    <t>Frio County</t>
  </si>
  <si>
    <t>48165</t>
  </si>
  <si>
    <t>Gaines County</t>
  </si>
  <si>
    <t>48167</t>
  </si>
  <si>
    <t>Galveston County</t>
  </si>
  <si>
    <t>48169</t>
  </si>
  <si>
    <t>Garza County</t>
  </si>
  <si>
    <t>48171</t>
  </si>
  <si>
    <t>Gillespie County</t>
  </si>
  <si>
    <t>48173</t>
  </si>
  <si>
    <t>Glasscock County</t>
  </si>
  <si>
    <t>48175</t>
  </si>
  <si>
    <t>Goliad County</t>
  </si>
  <si>
    <t>48177</t>
  </si>
  <si>
    <t>Gonzales County</t>
  </si>
  <si>
    <t>48179</t>
  </si>
  <si>
    <t>48181</t>
  </si>
  <si>
    <t>48183</t>
  </si>
  <si>
    <t>Gregg County</t>
  </si>
  <si>
    <t>48185</t>
  </si>
  <si>
    <t>Grimes County</t>
  </si>
  <si>
    <t>48187</t>
  </si>
  <si>
    <t>48189</t>
  </si>
  <si>
    <t>48191</t>
  </si>
  <si>
    <t>48193</t>
  </si>
  <si>
    <t>48195</t>
  </si>
  <si>
    <t>Hansford County</t>
  </si>
  <si>
    <t>48197</t>
  </si>
  <si>
    <t>48199</t>
  </si>
  <si>
    <t>48201</t>
  </si>
  <si>
    <t>48203</t>
  </si>
  <si>
    <t>48205</t>
  </si>
  <si>
    <t>Hartley County</t>
  </si>
  <si>
    <t>48207</t>
  </si>
  <si>
    <t>48209</t>
  </si>
  <si>
    <t>Hays County</t>
  </si>
  <si>
    <t>48211</t>
  </si>
  <si>
    <t>Hemphill County</t>
  </si>
  <si>
    <t>48213</t>
  </si>
  <si>
    <t>48215</t>
  </si>
  <si>
    <t>48217</t>
  </si>
  <si>
    <t>48219</t>
  </si>
  <si>
    <t>Hockley County</t>
  </si>
  <si>
    <t>48221</t>
  </si>
  <si>
    <t>Hood County</t>
  </si>
  <si>
    <t>48223</t>
  </si>
  <si>
    <t>48225</t>
  </si>
  <si>
    <t>48227</t>
  </si>
  <si>
    <t>48229</t>
  </si>
  <si>
    <t>Hudspeth County</t>
  </si>
  <si>
    <t>48231</t>
  </si>
  <si>
    <t>Hunt County</t>
  </si>
  <si>
    <t>48233</t>
  </si>
  <si>
    <t>48235</t>
  </si>
  <si>
    <t>Irion County</t>
  </si>
  <si>
    <t>48237</t>
  </si>
  <si>
    <t>Jack County</t>
  </si>
  <si>
    <t>48239</t>
  </si>
  <si>
    <t>48241</t>
  </si>
  <si>
    <t>48243</t>
  </si>
  <si>
    <t>48245</t>
  </si>
  <si>
    <t>48247</t>
  </si>
  <si>
    <t>Jim Hogg County</t>
  </si>
  <si>
    <t>48249</t>
  </si>
  <si>
    <t>Jim Wells County</t>
  </si>
  <si>
    <t>48251</t>
  </si>
  <si>
    <t>48253</t>
  </si>
  <si>
    <t>48255</t>
  </si>
  <si>
    <t>Karnes County</t>
  </si>
  <si>
    <t>48257</t>
  </si>
  <si>
    <t>Kaufman County</t>
  </si>
  <si>
    <t>48259</t>
  </si>
  <si>
    <t>48261</t>
  </si>
  <si>
    <t>Kenedy County</t>
  </si>
  <si>
    <t>48263</t>
  </si>
  <si>
    <t>48265</t>
  </si>
  <si>
    <t>Kerr County</t>
  </si>
  <si>
    <t>48267</t>
  </si>
  <si>
    <t>Kimble County</t>
  </si>
  <si>
    <t>48269</t>
  </si>
  <si>
    <t>King County</t>
  </si>
  <si>
    <t>48271</t>
  </si>
  <si>
    <t>Kinney County</t>
  </si>
  <si>
    <t>48273</t>
  </si>
  <si>
    <t>Kleberg County</t>
  </si>
  <si>
    <t>48275</t>
  </si>
  <si>
    <t>48277</t>
  </si>
  <si>
    <t>48279</t>
  </si>
  <si>
    <t>Lamb County</t>
  </si>
  <si>
    <t>48281</t>
  </si>
  <si>
    <t>Lampasas County</t>
  </si>
  <si>
    <t>48283</t>
  </si>
  <si>
    <t>La Salle County</t>
  </si>
  <si>
    <t>48285</t>
  </si>
  <si>
    <t>Lavaca County</t>
  </si>
  <si>
    <t>48287</t>
  </si>
  <si>
    <t>48289</t>
  </si>
  <si>
    <t>48291</t>
  </si>
  <si>
    <t>48293</t>
  </si>
  <si>
    <t>48295</t>
  </si>
  <si>
    <t>Lipscomb County</t>
  </si>
  <si>
    <t>48297</t>
  </si>
  <si>
    <t>Live Oak County</t>
  </si>
  <si>
    <t>48299</t>
  </si>
  <si>
    <t>Llano County</t>
  </si>
  <si>
    <t>48301</t>
  </si>
  <si>
    <t>Loving County</t>
  </si>
  <si>
    <t>48303</t>
  </si>
  <si>
    <t>Lubbock County</t>
  </si>
  <si>
    <t>48305</t>
  </si>
  <si>
    <t>Lynn County</t>
  </si>
  <si>
    <t>48307</t>
  </si>
  <si>
    <t>McCulloch County</t>
  </si>
  <si>
    <t>48309</t>
  </si>
  <si>
    <t>McLennan County</t>
  </si>
  <si>
    <t>48311</t>
  </si>
  <si>
    <t>McMullen County</t>
  </si>
  <si>
    <t>48313</t>
  </si>
  <si>
    <t>48315</t>
  </si>
  <si>
    <t>48317</t>
  </si>
  <si>
    <t>48319</t>
  </si>
  <si>
    <t>48321</t>
  </si>
  <si>
    <t>Matagorda County</t>
  </si>
  <si>
    <t>48323</t>
  </si>
  <si>
    <t>Maverick County</t>
  </si>
  <si>
    <t>48325</t>
  </si>
  <si>
    <t>48327</t>
  </si>
  <si>
    <t>48329</t>
  </si>
  <si>
    <t>48331</t>
  </si>
  <si>
    <t>Milam County</t>
  </si>
  <si>
    <t>48333</t>
  </si>
  <si>
    <t>48335</t>
  </si>
  <si>
    <t>48337</t>
  </si>
  <si>
    <t>Montague County</t>
  </si>
  <si>
    <t>48339</t>
  </si>
  <si>
    <t>48341</t>
  </si>
  <si>
    <t>48343</t>
  </si>
  <si>
    <t>48345</t>
  </si>
  <si>
    <t>Motley County</t>
  </si>
  <si>
    <t>48347</t>
  </si>
  <si>
    <t>Nacogdoches County</t>
  </si>
  <si>
    <t>48349</t>
  </si>
  <si>
    <t>Navarro County</t>
  </si>
  <si>
    <t>48351</t>
  </si>
  <si>
    <t>48353</t>
  </si>
  <si>
    <t>Nolan County</t>
  </si>
  <si>
    <t>48355</t>
  </si>
  <si>
    <t>Nueces County</t>
  </si>
  <si>
    <t>48357</t>
  </si>
  <si>
    <t>Ochiltree County</t>
  </si>
  <si>
    <t>48359</t>
  </si>
  <si>
    <t>48361</t>
  </si>
  <si>
    <t>48363</t>
  </si>
  <si>
    <t>Palo Pinto County</t>
  </si>
  <si>
    <t>48365</t>
  </si>
  <si>
    <t>48367</t>
  </si>
  <si>
    <t>Parker County</t>
  </si>
  <si>
    <t>48369</t>
  </si>
  <si>
    <t>Parmer County</t>
  </si>
  <si>
    <t>48371</t>
  </si>
  <si>
    <t>Pecos County</t>
  </si>
  <si>
    <t>48373</t>
  </si>
  <si>
    <t>48375</t>
  </si>
  <si>
    <t>48377</t>
  </si>
  <si>
    <t>Presidio County</t>
  </si>
  <si>
    <t>48379</t>
  </si>
  <si>
    <t>Rains County</t>
  </si>
  <si>
    <t>48381</t>
  </si>
  <si>
    <t>Randall County</t>
  </si>
  <si>
    <t>48383</t>
  </si>
  <si>
    <t>Reagan County</t>
  </si>
  <si>
    <t>48385</t>
  </si>
  <si>
    <t>Real County</t>
  </si>
  <si>
    <t>48387</t>
  </si>
  <si>
    <t>Red River County</t>
  </si>
  <si>
    <t>48389</t>
  </si>
  <si>
    <t>Reeves County</t>
  </si>
  <si>
    <t>48391</t>
  </si>
  <si>
    <t>Refugio County</t>
  </si>
  <si>
    <t>48393</t>
  </si>
  <si>
    <t>48395</t>
  </si>
  <si>
    <t>48397</t>
  </si>
  <si>
    <t>Rockwall County</t>
  </si>
  <si>
    <t>48399</t>
  </si>
  <si>
    <t>Runnels County</t>
  </si>
  <si>
    <t>48401</t>
  </si>
  <si>
    <t>Rusk County</t>
  </si>
  <si>
    <t>48403</t>
  </si>
  <si>
    <t>Sabine County</t>
  </si>
  <si>
    <t>48405</t>
  </si>
  <si>
    <t>San Augustine County</t>
  </si>
  <si>
    <t>48407</t>
  </si>
  <si>
    <t>San Jacinto County</t>
  </si>
  <si>
    <t>48409</t>
  </si>
  <si>
    <t>San Patricio County</t>
  </si>
  <si>
    <t>48411</t>
  </si>
  <si>
    <t>San Saba County</t>
  </si>
  <si>
    <t>48413</t>
  </si>
  <si>
    <t>Schleicher County</t>
  </si>
  <si>
    <t>48415</t>
  </si>
  <si>
    <t>Scurry County</t>
  </si>
  <si>
    <t>48417</t>
  </si>
  <si>
    <t>Shackelford County</t>
  </si>
  <si>
    <t>48419</t>
  </si>
  <si>
    <t>48421</t>
  </si>
  <si>
    <t>48423</t>
  </si>
  <si>
    <t>48425</t>
  </si>
  <si>
    <t>Somervell County</t>
  </si>
  <si>
    <t>48427</t>
  </si>
  <si>
    <t>Starr County</t>
  </si>
  <si>
    <t>48429</t>
  </si>
  <si>
    <t>48431</t>
  </si>
  <si>
    <t>Sterling County</t>
  </si>
  <si>
    <t>48433</t>
  </si>
  <si>
    <t>Stonewall County</t>
  </si>
  <si>
    <t>48435</t>
  </si>
  <si>
    <t>Sutton County</t>
  </si>
  <si>
    <t>48437</t>
  </si>
  <si>
    <t>Swisher County</t>
  </si>
  <si>
    <t>48439</t>
  </si>
  <si>
    <t>Tarrant County</t>
  </si>
  <si>
    <t>48441</t>
  </si>
  <si>
    <t>48443</t>
  </si>
  <si>
    <t>48445</t>
  </si>
  <si>
    <t>Terry County</t>
  </si>
  <si>
    <t>48447</t>
  </si>
  <si>
    <t>Throckmorton County</t>
  </si>
  <si>
    <t>48449</t>
  </si>
  <si>
    <t>Titus County</t>
  </si>
  <si>
    <t>48451</t>
  </si>
  <si>
    <t>Tom Green County</t>
  </si>
  <si>
    <t>48453</t>
  </si>
  <si>
    <t>Travis County</t>
  </si>
  <si>
    <t>48455</t>
  </si>
  <si>
    <t>48457</t>
  </si>
  <si>
    <t>Tyler County</t>
  </si>
  <si>
    <t>48459</t>
  </si>
  <si>
    <t>Upshur County</t>
  </si>
  <si>
    <t>48461</t>
  </si>
  <si>
    <t>Upton County</t>
  </si>
  <si>
    <t>48463</t>
  </si>
  <si>
    <t>Uvalde County</t>
  </si>
  <si>
    <t>48465</t>
  </si>
  <si>
    <t>Val Verde County</t>
  </si>
  <si>
    <t>48467</t>
  </si>
  <si>
    <t>Van Zandt County</t>
  </si>
  <si>
    <t>48469</t>
  </si>
  <si>
    <t>Victoria County</t>
  </si>
  <si>
    <t>48471</t>
  </si>
  <si>
    <t>48473</t>
  </si>
  <si>
    <t>Waller County</t>
  </si>
  <si>
    <t>48475</t>
  </si>
  <si>
    <t>48477</t>
  </si>
  <si>
    <t>48479</t>
  </si>
  <si>
    <t>Webb County</t>
  </si>
  <si>
    <t>48481</t>
  </si>
  <si>
    <t>Wharton County</t>
  </si>
  <si>
    <t>48483</t>
  </si>
  <si>
    <t>48485</t>
  </si>
  <si>
    <t>48487</t>
  </si>
  <si>
    <t>Wilbarger County</t>
  </si>
  <si>
    <t>48489</t>
  </si>
  <si>
    <t>Willacy County</t>
  </si>
  <si>
    <t>48491</t>
  </si>
  <si>
    <t>48493</t>
  </si>
  <si>
    <t>48495</t>
  </si>
  <si>
    <t>Winkler County</t>
  </si>
  <si>
    <t>48497</t>
  </si>
  <si>
    <t>Wise County</t>
  </si>
  <si>
    <t>48499</t>
  </si>
  <si>
    <t>48501</t>
  </si>
  <si>
    <t>Yoakum County</t>
  </si>
  <si>
    <t>48503</t>
  </si>
  <si>
    <t>Young County</t>
  </si>
  <si>
    <t>48505</t>
  </si>
  <si>
    <t>Zapata County</t>
  </si>
  <si>
    <t>48507</t>
  </si>
  <si>
    <t>Zavala County</t>
  </si>
  <si>
    <t>49001</t>
  </si>
  <si>
    <t>UT</t>
  </si>
  <si>
    <t>49003</t>
  </si>
  <si>
    <t>Box Elder County</t>
  </si>
  <si>
    <t>49005</t>
  </si>
  <si>
    <t>Cache County</t>
  </si>
  <si>
    <t>49007</t>
  </si>
  <si>
    <t>49009</t>
  </si>
  <si>
    <t>Daggett County</t>
  </si>
  <si>
    <t>49011</t>
  </si>
  <si>
    <t>49013</t>
  </si>
  <si>
    <t>Duchesne County</t>
  </si>
  <si>
    <t>49015</t>
  </si>
  <si>
    <t>Emery County</t>
  </si>
  <si>
    <t>49017</t>
  </si>
  <si>
    <t>49019</t>
  </si>
  <si>
    <t>49021</t>
  </si>
  <si>
    <t>49023</t>
  </si>
  <si>
    <t>Juab County</t>
  </si>
  <si>
    <t>49025</t>
  </si>
  <si>
    <t>49027</t>
  </si>
  <si>
    <t>Millard County</t>
  </si>
  <si>
    <t>49029</t>
  </si>
  <si>
    <t>49031</t>
  </si>
  <si>
    <t>Piute County</t>
  </si>
  <si>
    <t>49033</t>
  </si>
  <si>
    <t>Rich County</t>
  </si>
  <si>
    <t>49035</t>
  </si>
  <si>
    <t>Salt Lake County</t>
  </si>
  <si>
    <t>49037</t>
  </si>
  <si>
    <t>49039</t>
  </si>
  <si>
    <t>Sanpete County</t>
  </si>
  <si>
    <t>49041</t>
  </si>
  <si>
    <t>49043</t>
  </si>
  <si>
    <t>49045</t>
  </si>
  <si>
    <t>Tooele County</t>
  </si>
  <si>
    <t>49047</t>
  </si>
  <si>
    <t>Uintah County</t>
  </si>
  <si>
    <t>49049</t>
  </si>
  <si>
    <t>Utah County</t>
  </si>
  <si>
    <t>49051</t>
  </si>
  <si>
    <t>Wasatch County</t>
  </si>
  <si>
    <t>49053</t>
  </si>
  <si>
    <t>49055</t>
  </si>
  <si>
    <t>49057</t>
  </si>
  <si>
    <t>Weber County</t>
  </si>
  <si>
    <t>50001</t>
  </si>
  <si>
    <t>Addison County</t>
  </si>
  <si>
    <t>VT</t>
  </si>
  <si>
    <t>50003</t>
  </si>
  <si>
    <t>Bennington County</t>
  </si>
  <si>
    <t>50005</t>
  </si>
  <si>
    <t>Caledonia County</t>
  </si>
  <si>
    <t>50007</t>
  </si>
  <si>
    <t>Chittenden County</t>
  </si>
  <si>
    <t>50009</t>
  </si>
  <si>
    <t>50011</t>
  </si>
  <si>
    <t>50013</t>
  </si>
  <si>
    <t>Grand Isle County</t>
  </si>
  <si>
    <t>50015</t>
  </si>
  <si>
    <t>Lamoille County</t>
  </si>
  <si>
    <t>50017</t>
  </si>
  <si>
    <t>50019</t>
  </si>
  <si>
    <t>50021</t>
  </si>
  <si>
    <t>Rutland County</t>
  </si>
  <si>
    <t>50023</t>
  </si>
  <si>
    <t>50025</t>
  </si>
  <si>
    <t>50027</t>
  </si>
  <si>
    <t>Windsor County</t>
  </si>
  <si>
    <t>51001</t>
  </si>
  <si>
    <t>Accomack County</t>
  </si>
  <si>
    <t>51003</t>
  </si>
  <si>
    <t>Albemarle County</t>
  </si>
  <si>
    <t>51005</t>
  </si>
  <si>
    <t>51007</t>
  </si>
  <si>
    <t>Amelia County</t>
  </si>
  <si>
    <t>51009</t>
  </si>
  <si>
    <t>Amherst County</t>
  </si>
  <si>
    <t>51011</t>
  </si>
  <si>
    <t>Appomattox County</t>
  </si>
  <si>
    <t>51013</t>
  </si>
  <si>
    <t>51015</t>
  </si>
  <si>
    <t>Augusta County</t>
  </si>
  <si>
    <t>51017</t>
  </si>
  <si>
    <t>51019</t>
  </si>
  <si>
    <t>51021</t>
  </si>
  <si>
    <t>Bland County</t>
  </si>
  <si>
    <t>51023</t>
  </si>
  <si>
    <t>Botetourt County</t>
  </si>
  <si>
    <t>51025</t>
  </si>
  <si>
    <t>51027</t>
  </si>
  <si>
    <t>51029</t>
  </si>
  <si>
    <t>Buckingham County</t>
  </si>
  <si>
    <t>51031</t>
  </si>
  <si>
    <t>51033</t>
  </si>
  <si>
    <t>51035</t>
  </si>
  <si>
    <t>51036</t>
  </si>
  <si>
    <t>Charles City County</t>
  </si>
  <si>
    <t>51037</t>
  </si>
  <si>
    <t>51041</t>
  </si>
  <si>
    <t>51043</t>
  </si>
  <si>
    <t>51045</t>
  </si>
  <si>
    <t>51047</t>
  </si>
  <si>
    <t>Culpeper County</t>
  </si>
  <si>
    <t>51049</t>
  </si>
  <si>
    <t>51051</t>
  </si>
  <si>
    <t>Dickenson County</t>
  </si>
  <si>
    <t>51053</t>
  </si>
  <si>
    <t>Dinwiddie County</t>
  </si>
  <si>
    <t>51057</t>
  </si>
  <si>
    <t>51059</t>
  </si>
  <si>
    <t>Fairfax County</t>
  </si>
  <si>
    <t>51061</t>
  </si>
  <si>
    <t>Fauquier County</t>
  </si>
  <si>
    <t>51063</t>
  </si>
  <si>
    <t>51065</t>
  </si>
  <si>
    <t>Fluvanna County</t>
  </si>
  <si>
    <t>51067</t>
  </si>
  <si>
    <t>51069</t>
  </si>
  <si>
    <t>51071</t>
  </si>
  <si>
    <t>51073</t>
  </si>
  <si>
    <t>51075</t>
  </si>
  <si>
    <t>Goochland County</t>
  </si>
  <si>
    <t>51077</t>
  </si>
  <si>
    <t>51079</t>
  </si>
  <si>
    <t>51081</t>
  </si>
  <si>
    <t>Greensville County</t>
  </si>
  <si>
    <t>51083</t>
  </si>
  <si>
    <t>51085</t>
  </si>
  <si>
    <t>Hanover County</t>
  </si>
  <si>
    <t>51087</t>
  </si>
  <si>
    <t>Henrico County</t>
  </si>
  <si>
    <t>51089</t>
  </si>
  <si>
    <t>51091</t>
  </si>
  <si>
    <t>51093</t>
  </si>
  <si>
    <t>Isle of Wight County</t>
  </si>
  <si>
    <t>51095</t>
  </si>
  <si>
    <t>James City County</t>
  </si>
  <si>
    <t>51097</t>
  </si>
  <si>
    <t>King and Queen County</t>
  </si>
  <si>
    <t>51099</t>
  </si>
  <si>
    <t>King George County</t>
  </si>
  <si>
    <t>51101</t>
  </si>
  <si>
    <t>King William County</t>
  </si>
  <si>
    <t>51103</t>
  </si>
  <si>
    <t>51105</t>
  </si>
  <si>
    <t>51107</t>
  </si>
  <si>
    <t>Loudoun County</t>
  </si>
  <si>
    <t>51109</t>
  </si>
  <si>
    <t>51111</t>
  </si>
  <si>
    <t>Lunenburg County</t>
  </si>
  <si>
    <t>51113</t>
  </si>
  <si>
    <t>51115</t>
  </si>
  <si>
    <t>Mathews County</t>
  </si>
  <si>
    <t>51117</t>
  </si>
  <si>
    <t>51119</t>
  </si>
  <si>
    <t>51121</t>
  </si>
  <si>
    <t>51125</t>
  </si>
  <si>
    <t>51127</t>
  </si>
  <si>
    <t>New Kent County</t>
  </si>
  <si>
    <t>51131</t>
  </si>
  <si>
    <t>51133</t>
  </si>
  <si>
    <t>51135</t>
  </si>
  <si>
    <t>Nottoway County</t>
  </si>
  <si>
    <t>51137</t>
  </si>
  <si>
    <t>51139</t>
  </si>
  <si>
    <t>51141</t>
  </si>
  <si>
    <t>Patrick County</t>
  </si>
  <si>
    <t>51143</t>
  </si>
  <si>
    <t>Pittsylvania County</t>
  </si>
  <si>
    <t>51145</t>
  </si>
  <si>
    <t>Powhatan County</t>
  </si>
  <si>
    <t>51147</t>
  </si>
  <si>
    <t>Prince Edward County</t>
  </si>
  <si>
    <t>51149</t>
  </si>
  <si>
    <t>Prince George County</t>
  </si>
  <si>
    <t>51153</t>
  </si>
  <si>
    <t>Prince William County</t>
  </si>
  <si>
    <t>51155</t>
  </si>
  <si>
    <t>51157</t>
  </si>
  <si>
    <t>Rappahannock County</t>
  </si>
  <si>
    <t>51159</t>
  </si>
  <si>
    <t>51161</t>
  </si>
  <si>
    <t>Roanoke County</t>
  </si>
  <si>
    <t>51163</t>
  </si>
  <si>
    <t>Rockbridge County</t>
  </si>
  <si>
    <t>51165</t>
  </si>
  <si>
    <t>51167</t>
  </si>
  <si>
    <t>51169</t>
  </si>
  <si>
    <t>51171</t>
  </si>
  <si>
    <t>Shenandoah County</t>
  </si>
  <si>
    <t>51173</t>
  </si>
  <si>
    <t>Smyth County</t>
  </si>
  <si>
    <t>51175</t>
  </si>
  <si>
    <t>Southampton County</t>
  </si>
  <si>
    <t>51177</t>
  </si>
  <si>
    <t>Spotsylvania County</t>
  </si>
  <si>
    <t>51179</t>
  </si>
  <si>
    <t>51181</t>
  </si>
  <si>
    <t>51183</t>
  </si>
  <si>
    <t>51185</t>
  </si>
  <si>
    <t>51187</t>
  </si>
  <si>
    <t>51191</t>
  </si>
  <si>
    <t>51193</t>
  </si>
  <si>
    <t>51195</t>
  </si>
  <si>
    <t>51197</t>
  </si>
  <si>
    <t>Wythe County</t>
  </si>
  <si>
    <t>51199</t>
  </si>
  <si>
    <t>51510</t>
  </si>
  <si>
    <t>Alexandria city</t>
  </si>
  <si>
    <t>51520</t>
  </si>
  <si>
    <t>Bristol city</t>
  </si>
  <si>
    <t>51530</t>
  </si>
  <si>
    <t>Buena Vista city</t>
  </si>
  <si>
    <t>51540</t>
  </si>
  <si>
    <t>Charlottesville city</t>
  </si>
  <si>
    <t>51550</t>
  </si>
  <si>
    <t>Chesapeake city</t>
  </si>
  <si>
    <t>51570</t>
  </si>
  <si>
    <t>Colonial Heights city</t>
  </si>
  <si>
    <t>51580</t>
  </si>
  <si>
    <t>Covington city</t>
  </si>
  <si>
    <t>51590</t>
  </si>
  <si>
    <t>Danville city</t>
  </si>
  <si>
    <t>51595</t>
  </si>
  <si>
    <t>Emporia city</t>
  </si>
  <si>
    <t>51600</t>
  </si>
  <si>
    <t>Fairfax city</t>
  </si>
  <si>
    <t>51610</t>
  </si>
  <si>
    <t>Falls Church city</t>
  </si>
  <si>
    <t>51620</t>
  </si>
  <si>
    <t>Franklin city</t>
  </si>
  <si>
    <t>51630</t>
  </si>
  <si>
    <t>Fredericksburg city</t>
  </si>
  <si>
    <t>51640</t>
  </si>
  <si>
    <t>Galax city</t>
  </si>
  <si>
    <t>51650</t>
  </si>
  <si>
    <t>Hampton city</t>
  </si>
  <si>
    <t>51660</t>
  </si>
  <si>
    <t>Harrisonburg city</t>
  </si>
  <si>
    <t>51670</t>
  </si>
  <si>
    <t>Hopewell city</t>
  </si>
  <si>
    <t>51678</t>
  </si>
  <si>
    <t>Lexington city</t>
  </si>
  <si>
    <t>51680</t>
  </si>
  <si>
    <t>Lynchburg city</t>
  </si>
  <si>
    <t>51683</t>
  </si>
  <si>
    <t>Manassas city</t>
  </si>
  <si>
    <t>51685</t>
  </si>
  <si>
    <t>Manassas Park city</t>
  </si>
  <si>
    <t>51690</t>
  </si>
  <si>
    <t>Martinsville city</t>
  </si>
  <si>
    <t>51700</t>
  </si>
  <si>
    <t>Newport News city</t>
  </si>
  <si>
    <t>51710</t>
  </si>
  <si>
    <t>Norfolk city</t>
  </si>
  <si>
    <t>51720</t>
  </si>
  <si>
    <t>Norton city</t>
  </si>
  <si>
    <t>51730</t>
  </si>
  <si>
    <t>Petersburg city</t>
  </si>
  <si>
    <t>51735</t>
  </si>
  <si>
    <t>Poquoson city</t>
  </si>
  <si>
    <t>51740</t>
  </si>
  <si>
    <t>Portsmouth city</t>
  </si>
  <si>
    <t>51750</t>
  </si>
  <si>
    <t>Radford city</t>
  </si>
  <si>
    <t>51760</t>
  </si>
  <si>
    <t>Richmond city</t>
  </si>
  <si>
    <t>51770</t>
  </si>
  <si>
    <t>Roanoke city</t>
  </si>
  <si>
    <t>51775</t>
  </si>
  <si>
    <t>Salem city</t>
  </si>
  <si>
    <t>51790</t>
  </si>
  <si>
    <t>Staunton city</t>
  </si>
  <si>
    <t>51800</t>
  </si>
  <si>
    <t>Suffolk city</t>
  </si>
  <si>
    <t>51810</t>
  </si>
  <si>
    <t>Virginia Beach city</t>
  </si>
  <si>
    <t>51820</t>
  </si>
  <si>
    <t>Waynesboro city</t>
  </si>
  <si>
    <t>51830</t>
  </si>
  <si>
    <t>Williamsburg city</t>
  </si>
  <si>
    <t>51840</t>
  </si>
  <si>
    <t>Winchester city</t>
  </si>
  <si>
    <t>53001</t>
  </si>
  <si>
    <t>WA</t>
  </si>
  <si>
    <t>53003</t>
  </si>
  <si>
    <t>Asotin County</t>
  </si>
  <si>
    <t>53005</t>
  </si>
  <si>
    <t>53007</t>
  </si>
  <si>
    <t>Chelan County</t>
  </si>
  <si>
    <t>53009</t>
  </si>
  <si>
    <t>Clallam County</t>
  </si>
  <si>
    <t>53011</t>
  </si>
  <si>
    <t>53013</t>
  </si>
  <si>
    <t>53015</t>
  </si>
  <si>
    <t>Cowlitz County</t>
  </si>
  <si>
    <t>53017</t>
  </si>
  <si>
    <t>53019</t>
  </si>
  <si>
    <t>Ferry County</t>
  </si>
  <si>
    <t>53021</t>
  </si>
  <si>
    <t>53023</t>
  </si>
  <si>
    <t>53025</t>
  </si>
  <si>
    <t>53027</t>
  </si>
  <si>
    <t>Grays Harbor County</t>
  </si>
  <si>
    <t>53029</t>
  </si>
  <si>
    <t>Island County</t>
  </si>
  <si>
    <t>53031</t>
  </si>
  <si>
    <t>53033</t>
  </si>
  <si>
    <t>53035</t>
  </si>
  <si>
    <t>Kitsap County</t>
  </si>
  <si>
    <t>53037</t>
  </si>
  <si>
    <t>Kittitas County</t>
  </si>
  <si>
    <t>53039</t>
  </si>
  <si>
    <t>Klickitat County</t>
  </si>
  <si>
    <t>53041</t>
  </si>
  <si>
    <t>53043</t>
  </si>
  <si>
    <t>53045</t>
  </si>
  <si>
    <t>53047</t>
  </si>
  <si>
    <t>Okanogan County</t>
  </si>
  <si>
    <t>53049</t>
  </si>
  <si>
    <t>Pacific County</t>
  </si>
  <si>
    <t>53051</t>
  </si>
  <si>
    <t>Pend Oreille County</t>
  </si>
  <si>
    <t>53053</t>
  </si>
  <si>
    <t>53055</t>
  </si>
  <si>
    <t>53057</t>
  </si>
  <si>
    <t>Skagit County</t>
  </si>
  <si>
    <t>53059</t>
  </si>
  <si>
    <t>Skamania County</t>
  </si>
  <si>
    <t>53061</t>
  </si>
  <si>
    <t>Snohomish County</t>
  </si>
  <si>
    <t>53063</t>
  </si>
  <si>
    <t>Spokane County</t>
  </si>
  <si>
    <t>53065</t>
  </si>
  <si>
    <t>53067</t>
  </si>
  <si>
    <t>53069</t>
  </si>
  <si>
    <t>Wahkiakum County</t>
  </si>
  <si>
    <t>53071</t>
  </si>
  <si>
    <t>Walla Walla County</t>
  </si>
  <si>
    <t>53073</t>
  </si>
  <si>
    <t>Whatcom County</t>
  </si>
  <si>
    <t>53075</t>
  </si>
  <si>
    <t>Whitman County</t>
  </si>
  <si>
    <t>53077</t>
  </si>
  <si>
    <t>Yakima County</t>
  </si>
  <si>
    <t>54001</t>
  </si>
  <si>
    <t>WV</t>
  </si>
  <si>
    <t>54003</t>
  </si>
  <si>
    <t>54005</t>
  </si>
  <si>
    <t>54007</t>
  </si>
  <si>
    <t>Braxton County</t>
  </si>
  <si>
    <t>54009</t>
  </si>
  <si>
    <t>Brooke County</t>
  </si>
  <si>
    <t>54011</t>
  </si>
  <si>
    <t>Cabell County</t>
  </si>
  <si>
    <t>54013</t>
  </si>
  <si>
    <t>54015</t>
  </si>
  <si>
    <t>54017</t>
  </si>
  <si>
    <t>Doddridge County</t>
  </si>
  <si>
    <t>54019</t>
  </si>
  <si>
    <t>54021</t>
  </si>
  <si>
    <t>54023</t>
  </si>
  <si>
    <t>54025</t>
  </si>
  <si>
    <t>Greenbrier County</t>
  </si>
  <si>
    <t>54027</t>
  </si>
  <si>
    <t>54029</t>
  </si>
  <si>
    <t>54031</t>
  </si>
  <si>
    <t>Hardy County</t>
  </si>
  <si>
    <t>54033</t>
  </si>
  <si>
    <t>54035</t>
  </si>
  <si>
    <t>54037</t>
  </si>
  <si>
    <t>54039</t>
  </si>
  <si>
    <t>Kanawha County</t>
  </si>
  <si>
    <t>54041</t>
  </si>
  <si>
    <t>54043</t>
  </si>
  <si>
    <t>54045</t>
  </si>
  <si>
    <t>54047</t>
  </si>
  <si>
    <t>54049</t>
  </si>
  <si>
    <t>54051</t>
  </si>
  <si>
    <t>54053</t>
  </si>
  <si>
    <t>54055</t>
  </si>
  <si>
    <t>54057</t>
  </si>
  <si>
    <t>54059</t>
  </si>
  <si>
    <t>Mingo County</t>
  </si>
  <si>
    <t>54061</t>
  </si>
  <si>
    <t>Monongalia County</t>
  </si>
  <si>
    <t>54063</t>
  </si>
  <si>
    <t>54065</t>
  </si>
  <si>
    <t>54067</t>
  </si>
  <si>
    <t>54069</t>
  </si>
  <si>
    <t>54071</t>
  </si>
  <si>
    <t>54073</t>
  </si>
  <si>
    <t>Pleasants County</t>
  </si>
  <si>
    <t>54075</t>
  </si>
  <si>
    <t>54077</t>
  </si>
  <si>
    <t>Preston County</t>
  </si>
  <si>
    <t>54079</t>
  </si>
  <si>
    <t>54081</t>
  </si>
  <si>
    <t>Raleigh County</t>
  </si>
  <si>
    <t>54083</t>
  </si>
  <si>
    <t>54085</t>
  </si>
  <si>
    <t>Ritchie County</t>
  </si>
  <si>
    <t>54087</t>
  </si>
  <si>
    <t>54089</t>
  </si>
  <si>
    <t>Summers County</t>
  </si>
  <si>
    <t>54091</t>
  </si>
  <si>
    <t>54093</t>
  </si>
  <si>
    <t>Tucker County</t>
  </si>
  <si>
    <t>54095</t>
  </si>
  <si>
    <t>54097</t>
  </si>
  <si>
    <t>54099</t>
  </si>
  <si>
    <t>54101</t>
  </si>
  <si>
    <t>54103</t>
  </si>
  <si>
    <t>Wetzel County</t>
  </si>
  <si>
    <t>54105</t>
  </si>
  <si>
    <t>Wirt County</t>
  </si>
  <si>
    <t>54107</t>
  </si>
  <si>
    <t>54109</t>
  </si>
  <si>
    <t>55001</t>
  </si>
  <si>
    <t>WI</t>
  </si>
  <si>
    <t>55003</t>
  </si>
  <si>
    <t>55005</t>
  </si>
  <si>
    <t>Barron County</t>
  </si>
  <si>
    <t>55007</t>
  </si>
  <si>
    <t>Bayfield County</t>
  </si>
  <si>
    <t>55009</t>
  </si>
  <si>
    <t>55011</t>
  </si>
  <si>
    <t>55013</t>
  </si>
  <si>
    <t>Burnett County</t>
  </si>
  <si>
    <t>55015</t>
  </si>
  <si>
    <t>Calumet County</t>
  </si>
  <si>
    <t>55017</t>
  </si>
  <si>
    <t>55019</t>
  </si>
  <si>
    <t>55021</t>
  </si>
  <si>
    <t>55023</t>
  </si>
  <si>
    <t>55025</t>
  </si>
  <si>
    <t>Dane County</t>
  </si>
  <si>
    <t>55027</t>
  </si>
  <si>
    <t>55029</t>
  </si>
  <si>
    <t>Door County</t>
  </si>
  <si>
    <t>55031</t>
  </si>
  <si>
    <t>55033</t>
  </si>
  <si>
    <t>55035</t>
  </si>
  <si>
    <t>Eau Claire County</t>
  </si>
  <si>
    <t>55037</t>
  </si>
  <si>
    <t>55039</t>
  </si>
  <si>
    <t>Fond du Lac County</t>
  </si>
  <si>
    <t>55041</t>
  </si>
  <si>
    <t>55043</t>
  </si>
  <si>
    <t>55045</t>
  </si>
  <si>
    <t>55047</t>
  </si>
  <si>
    <t>Green Lake County</t>
  </si>
  <si>
    <t>55049</t>
  </si>
  <si>
    <t>55051</t>
  </si>
  <si>
    <t>55053</t>
  </si>
  <si>
    <t>55055</t>
  </si>
  <si>
    <t>55057</t>
  </si>
  <si>
    <t>Juneau County</t>
  </si>
  <si>
    <t>55059</t>
  </si>
  <si>
    <t>Kenosha County</t>
  </si>
  <si>
    <t>55061</t>
  </si>
  <si>
    <t>Kewaunee County</t>
  </si>
  <si>
    <t>55063</t>
  </si>
  <si>
    <t>La Crosse County</t>
  </si>
  <si>
    <t>55065</t>
  </si>
  <si>
    <t>55067</t>
  </si>
  <si>
    <t>Langlade County</t>
  </si>
  <si>
    <t>55069</t>
  </si>
  <si>
    <t>55071</t>
  </si>
  <si>
    <t>Manitowoc County</t>
  </si>
  <si>
    <t>55073</t>
  </si>
  <si>
    <t>Marathon County</t>
  </si>
  <si>
    <t>55075</t>
  </si>
  <si>
    <t>Marinette County</t>
  </si>
  <si>
    <t>55077</t>
  </si>
  <si>
    <t>55078</t>
  </si>
  <si>
    <t>55079</t>
  </si>
  <si>
    <t>Milwaukee County</t>
  </si>
  <si>
    <t>55081</t>
  </si>
  <si>
    <t>55083</t>
  </si>
  <si>
    <t>Oconto County</t>
  </si>
  <si>
    <t>55085</t>
  </si>
  <si>
    <t>55087</t>
  </si>
  <si>
    <t>Outagamie County</t>
  </si>
  <si>
    <t>55089</t>
  </si>
  <si>
    <t>Ozaukee County</t>
  </si>
  <si>
    <t>55091</t>
  </si>
  <si>
    <t>Pepin County</t>
  </si>
  <si>
    <t>55093</t>
  </si>
  <si>
    <t>55095</t>
  </si>
  <si>
    <t>55097</t>
  </si>
  <si>
    <t>55099</t>
  </si>
  <si>
    <t>Price County</t>
  </si>
  <si>
    <t>55101</t>
  </si>
  <si>
    <t>Racine County</t>
  </si>
  <si>
    <t>55103</t>
  </si>
  <si>
    <t>55105</t>
  </si>
  <si>
    <t>55107</t>
  </si>
  <si>
    <t>55109</t>
  </si>
  <si>
    <t>St. Croix County</t>
  </si>
  <si>
    <t>55111</t>
  </si>
  <si>
    <t>Sauk County</t>
  </si>
  <si>
    <t>55113</t>
  </si>
  <si>
    <t>Sawyer County</t>
  </si>
  <si>
    <t>55115</t>
  </si>
  <si>
    <t>Shawano County</t>
  </si>
  <si>
    <t>55117</t>
  </si>
  <si>
    <t>Sheboygan County</t>
  </si>
  <si>
    <t>55119</t>
  </si>
  <si>
    <t>55121</t>
  </si>
  <si>
    <t>Trempealeau County</t>
  </si>
  <si>
    <t>55123</t>
  </si>
  <si>
    <t>55125</t>
  </si>
  <si>
    <t>Vilas County</t>
  </si>
  <si>
    <t>55127</t>
  </si>
  <si>
    <t>55129</t>
  </si>
  <si>
    <t>Washburn County</t>
  </si>
  <si>
    <t>55131</t>
  </si>
  <si>
    <t>55133</t>
  </si>
  <si>
    <t>Waukesha County</t>
  </si>
  <si>
    <t>55135</t>
  </si>
  <si>
    <t>Waupaca County</t>
  </si>
  <si>
    <t>55137</t>
  </si>
  <si>
    <t>Waushara County</t>
  </si>
  <si>
    <t>55139</t>
  </si>
  <si>
    <t>55141</t>
  </si>
  <si>
    <t>56001</t>
  </si>
  <si>
    <t>WY</t>
  </si>
  <si>
    <t>56003</t>
  </si>
  <si>
    <t>56005</t>
  </si>
  <si>
    <t>56007</t>
  </si>
  <si>
    <t>56009</t>
  </si>
  <si>
    <t>Converse County</t>
  </si>
  <si>
    <t>56011</t>
  </si>
  <si>
    <t>56013</t>
  </si>
  <si>
    <t>56015</t>
  </si>
  <si>
    <t>Goshen County</t>
  </si>
  <si>
    <t>56017</t>
  </si>
  <si>
    <t>Hot Springs County</t>
  </si>
  <si>
    <t>56019</t>
  </si>
  <si>
    <t>56021</t>
  </si>
  <si>
    <t>Laramie County</t>
  </si>
  <si>
    <t>56023</t>
  </si>
  <si>
    <t>56025</t>
  </si>
  <si>
    <t>Natrona County</t>
  </si>
  <si>
    <t>56027</t>
  </si>
  <si>
    <t>Niobrara County</t>
  </si>
  <si>
    <t>56029</t>
  </si>
  <si>
    <t>56031</t>
  </si>
  <si>
    <t>56033</t>
  </si>
  <si>
    <t>56035</t>
  </si>
  <si>
    <t>Sublette County</t>
  </si>
  <si>
    <t>56037</t>
  </si>
  <si>
    <t>Sweetwater County</t>
  </si>
  <si>
    <t>56039</t>
  </si>
  <si>
    <t>56041</t>
  </si>
  <si>
    <t>Uinta County</t>
  </si>
  <si>
    <t>56043</t>
  </si>
  <si>
    <t>Washakie County</t>
  </si>
  <si>
    <t>56045</t>
  </si>
  <si>
    <t>Weston County</t>
  </si>
  <si>
    <t>60010</t>
  </si>
  <si>
    <t>Eastern District</t>
  </si>
  <si>
    <t>AS</t>
  </si>
  <si>
    <t>60020</t>
  </si>
  <si>
    <t>Manu'a District</t>
  </si>
  <si>
    <t>60030</t>
  </si>
  <si>
    <t>Rose Island</t>
  </si>
  <si>
    <t>60040</t>
  </si>
  <si>
    <t>Swains Island</t>
  </si>
  <si>
    <t>60050</t>
  </si>
  <si>
    <t>Western District</t>
  </si>
  <si>
    <t>66010</t>
  </si>
  <si>
    <t>Guam</t>
  </si>
  <si>
    <t>GU</t>
  </si>
  <si>
    <t>69085</t>
  </si>
  <si>
    <t>Northern Islands Municipality</t>
  </si>
  <si>
    <t>MP</t>
  </si>
  <si>
    <t>69100</t>
  </si>
  <si>
    <t>Rota Municipality</t>
  </si>
  <si>
    <t>69110</t>
  </si>
  <si>
    <t>Saipan Municipality</t>
  </si>
  <si>
    <t>69120</t>
  </si>
  <si>
    <t>Tinian Municipality</t>
  </si>
  <si>
    <t>72001</t>
  </si>
  <si>
    <t>Adjuntas Municipio</t>
  </si>
  <si>
    <t>PR</t>
  </si>
  <si>
    <t>72003</t>
  </si>
  <si>
    <t>Aguada Municipio</t>
  </si>
  <si>
    <t>72005</t>
  </si>
  <si>
    <t>Aguadilla Municipio</t>
  </si>
  <si>
    <t>72007</t>
  </si>
  <si>
    <t>Aguas Buenas Municipio</t>
  </si>
  <si>
    <t>72009</t>
  </si>
  <si>
    <t>Aibonito Municipio</t>
  </si>
  <si>
    <t>72011</t>
  </si>
  <si>
    <t>Anasco Municipio</t>
  </si>
  <si>
    <t>72013</t>
  </si>
  <si>
    <t>Arecibo Municipio</t>
  </si>
  <si>
    <t>72015</t>
  </si>
  <si>
    <t>Arroyo Municipio</t>
  </si>
  <si>
    <t>72017</t>
  </si>
  <si>
    <t>Barceloneta Municipio</t>
  </si>
  <si>
    <t>72019</t>
  </si>
  <si>
    <t>Barranquitas Municipio</t>
  </si>
  <si>
    <t>72021</t>
  </si>
  <si>
    <t>Bayamon Municipio</t>
  </si>
  <si>
    <t>72023</t>
  </si>
  <si>
    <t>Cabo Rojo Municipio</t>
  </si>
  <si>
    <t>72025</t>
  </si>
  <si>
    <t>Caguas Municipio</t>
  </si>
  <si>
    <t>72027</t>
  </si>
  <si>
    <t>Camuy Municipio</t>
  </si>
  <si>
    <t>72029</t>
  </si>
  <si>
    <t>Canovanas Municipio</t>
  </si>
  <si>
    <t>72031</t>
  </si>
  <si>
    <t>Carolina Municipio</t>
  </si>
  <si>
    <t>72033</t>
  </si>
  <si>
    <t>Catano Municipio</t>
  </si>
  <si>
    <t>72035</t>
  </si>
  <si>
    <t>Cayey Municipio</t>
  </si>
  <si>
    <t>72037</t>
  </si>
  <si>
    <t>Ceiba Municipio</t>
  </si>
  <si>
    <t>72039</t>
  </si>
  <si>
    <t>Ciales Municipio</t>
  </si>
  <si>
    <t>72041</t>
  </si>
  <si>
    <t>Cidra Municipio</t>
  </si>
  <si>
    <t>72043</t>
  </si>
  <si>
    <t>Coamo Municipio</t>
  </si>
  <si>
    <t>72045</t>
  </si>
  <si>
    <t>Comerio Municipio</t>
  </si>
  <si>
    <t>72047</t>
  </si>
  <si>
    <t>Corozal Municipio</t>
  </si>
  <si>
    <t>72049</t>
  </si>
  <si>
    <t>Culebra Municipio</t>
  </si>
  <si>
    <t>72051</t>
  </si>
  <si>
    <t>Dorado Municipio</t>
  </si>
  <si>
    <t>72053</t>
  </si>
  <si>
    <t>Fajardo Municipio</t>
  </si>
  <si>
    <t>72054</t>
  </si>
  <si>
    <t>Florida Municipio</t>
  </si>
  <si>
    <t>72055</t>
  </si>
  <si>
    <t>Guanica Municipio</t>
  </si>
  <si>
    <t>72057</t>
  </si>
  <si>
    <t>Guayama Municipio</t>
  </si>
  <si>
    <t>72059</t>
  </si>
  <si>
    <t>Guayanilla Municipio</t>
  </si>
  <si>
    <t>72061</t>
  </si>
  <si>
    <t>Guaynabo Municipio</t>
  </si>
  <si>
    <t>72063</t>
  </si>
  <si>
    <t>Gurabo Municipio</t>
  </si>
  <si>
    <t>72065</t>
  </si>
  <si>
    <t>Hatillo Municipio</t>
  </si>
  <si>
    <t>72067</t>
  </si>
  <si>
    <t>Hormigueros Municipio</t>
  </si>
  <si>
    <t>72069</t>
  </si>
  <si>
    <t>Humacao Municipio</t>
  </si>
  <si>
    <t>72071</t>
  </si>
  <si>
    <t>Isabela Municipio</t>
  </si>
  <si>
    <t>72073</t>
  </si>
  <si>
    <t>Jayuya Municipio</t>
  </si>
  <si>
    <t>72075</t>
  </si>
  <si>
    <t>Juana Diaz Municipio</t>
  </si>
  <si>
    <t>72077</t>
  </si>
  <si>
    <t>Juncos Municipio</t>
  </si>
  <si>
    <t>72079</t>
  </si>
  <si>
    <t>Lajas Municipio</t>
  </si>
  <si>
    <t>72081</t>
  </si>
  <si>
    <t>Lares Municipio</t>
  </si>
  <si>
    <t>72083</t>
  </si>
  <si>
    <t>Las Marias Municipio</t>
  </si>
  <si>
    <t>72085</t>
  </si>
  <si>
    <t>Las Piedras Municipio</t>
  </si>
  <si>
    <t>72087</t>
  </si>
  <si>
    <t>Loiza Municipio</t>
  </si>
  <si>
    <t>72089</t>
  </si>
  <si>
    <t>Luquillo Municipio</t>
  </si>
  <si>
    <t>72091</t>
  </si>
  <si>
    <t>Manati Municipio</t>
  </si>
  <si>
    <t>72093</t>
  </si>
  <si>
    <t>Maricao Municipio</t>
  </si>
  <si>
    <t>72095</t>
  </si>
  <si>
    <t>Maunabo Municipio</t>
  </si>
  <si>
    <t>72097</t>
  </si>
  <si>
    <t>Mayaguez Municipio</t>
  </si>
  <si>
    <t>72099</t>
  </si>
  <si>
    <t>Moca Municipio</t>
  </si>
  <si>
    <t>72101</t>
  </si>
  <si>
    <t>Morovis Municipio</t>
  </si>
  <si>
    <t>72103</t>
  </si>
  <si>
    <t>Naguabo Municipio</t>
  </si>
  <si>
    <t>72105</t>
  </si>
  <si>
    <t>Naranjito Municipio</t>
  </si>
  <si>
    <t>72107</t>
  </si>
  <si>
    <t>Orocovis Municipio</t>
  </si>
  <si>
    <t>72109</t>
  </si>
  <si>
    <t>Patillas Municipio</t>
  </si>
  <si>
    <t>72111</t>
  </si>
  <si>
    <t>Penuelas Municipio</t>
  </si>
  <si>
    <t>72113</t>
  </si>
  <si>
    <t>Ponce Municipio</t>
  </si>
  <si>
    <t>72115</t>
  </si>
  <si>
    <t>Quebradillas Municipio</t>
  </si>
  <si>
    <t>72117</t>
  </si>
  <si>
    <t>Rincon Municipio</t>
  </si>
  <si>
    <t>72119</t>
  </si>
  <si>
    <t>Rio Grande Municipio</t>
  </si>
  <si>
    <t>72121</t>
  </si>
  <si>
    <t>Sabana Grande Municipio</t>
  </si>
  <si>
    <t>72123</t>
  </si>
  <si>
    <t>Salinas Municipio</t>
  </si>
  <si>
    <t>72125</t>
  </si>
  <si>
    <t>San German Municipio</t>
  </si>
  <si>
    <t>72127</t>
  </si>
  <si>
    <t>San Juan Municipio</t>
  </si>
  <si>
    <t>72129</t>
  </si>
  <si>
    <t>San Lorenzo Municipio</t>
  </si>
  <si>
    <t>72131</t>
  </si>
  <si>
    <t>San Sebastian Municipio</t>
  </si>
  <si>
    <t>72133</t>
  </si>
  <si>
    <t>Santa Isabel Municipio</t>
  </si>
  <si>
    <t>72135</t>
  </si>
  <si>
    <t>Toa Alta Municipio</t>
  </si>
  <si>
    <t>72137</t>
  </si>
  <si>
    <t>Toa Baja Municipio</t>
  </si>
  <si>
    <t>72139</t>
  </si>
  <si>
    <t>Trujillo Alto Municipio</t>
  </si>
  <si>
    <t>72141</t>
  </si>
  <si>
    <t>Utuado Municipio</t>
  </si>
  <si>
    <t>72143</t>
  </si>
  <si>
    <t>Vega Alta Municipio</t>
  </si>
  <si>
    <t>72145</t>
  </si>
  <si>
    <t>Vega Baja Municipio</t>
  </si>
  <si>
    <t>72147</t>
  </si>
  <si>
    <t>Vieques Municipio</t>
  </si>
  <si>
    <t>72149</t>
  </si>
  <si>
    <t>Villalba Municipio</t>
  </si>
  <si>
    <t>72151</t>
  </si>
  <si>
    <t>Yabucoa Municipio</t>
  </si>
  <si>
    <t>72153</t>
  </si>
  <si>
    <t>Yauco Municipio</t>
  </si>
  <si>
    <t>78010</t>
  </si>
  <si>
    <t>St. Croix Island</t>
  </si>
  <si>
    <t>VI</t>
  </si>
  <si>
    <t>78020</t>
  </si>
  <si>
    <t>St. John Island</t>
  </si>
  <si>
    <t>78030</t>
  </si>
  <si>
    <t>St. Thomas Island</t>
  </si>
  <si>
    <t>statelist</t>
  </si>
  <si>
    <t>State FIPS Code</t>
  </si>
  <si>
    <t>EPA Region 4</t>
  </si>
  <si>
    <t>01</t>
  </si>
  <si>
    <t>EPA Region 10</t>
  </si>
  <si>
    <t>02</t>
  </si>
  <si>
    <t>EPA Region 9</t>
  </si>
  <si>
    <t>04</t>
  </si>
  <si>
    <t>EPA Region 6</t>
  </si>
  <si>
    <t>05</t>
  </si>
  <si>
    <t>06</t>
  </si>
  <si>
    <t>EPA Region 8</t>
  </si>
  <si>
    <t>08</t>
  </si>
  <si>
    <t>09</t>
  </si>
  <si>
    <t>EPA Region 3</t>
  </si>
  <si>
    <t>10</t>
  </si>
  <si>
    <t>11</t>
  </si>
  <si>
    <t>12</t>
  </si>
  <si>
    <t>13</t>
  </si>
  <si>
    <t>15</t>
  </si>
  <si>
    <t>16</t>
  </si>
  <si>
    <t>EPA Region 5</t>
  </si>
  <si>
    <t>17</t>
  </si>
  <si>
    <t>18</t>
  </si>
  <si>
    <t>EPA Region 7</t>
  </si>
  <si>
    <t>19</t>
  </si>
  <si>
    <t>20</t>
  </si>
  <si>
    <t>21</t>
  </si>
  <si>
    <t>22</t>
  </si>
  <si>
    <t>23</t>
  </si>
  <si>
    <t>24</t>
  </si>
  <si>
    <t>25</t>
  </si>
  <si>
    <t>26</t>
  </si>
  <si>
    <t>27</t>
  </si>
  <si>
    <t>28</t>
  </si>
  <si>
    <t>29</t>
  </si>
  <si>
    <t>30</t>
  </si>
  <si>
    <t>31</t>
  </si>
  <si>
    <t>32</t>
  </si>
  <si>
    <t>EPA Region 2</t>
  </si>
  <si>
    <t>34</t>
  </si>
  <si>
    <t>35</t>
  </si>
  <si>
    <t>36</t>
  </si>
  <si>
    <t>37</t>
  </si>
  <si>
    <t>38</t>
  </si>
  <si>
    <t>39</t>
  </si>
  <si>
    <t>40</t>
  </si>
  <si>
    <t>41</t>
  </si>
  <si>
    <t>42</t>
  </si>
  <si>
    <t>44</t>
  </si>
  <si>
    <t>45</t>
  </si>
  <si>
    <t>46</t>
  </si>
  <si>
    <t>47</t>
  </si>
  <si>
    <t>48</t>
  </si>
  <si>
    <t>49</t>
  </si>
  <si>
    <t>50</t>
  </si>
  <si>
    <t>51</t>
  </si>
  <si>
    <t>53</t>
  </si>
  <si>
    <t>54</t>
  </si>
  <si>
    <t>55</t>
  </si>
  <si>
    <t>56</t>
  </si>
  <si>
    <t>60</t>
  </si>
  <si>
    <t>66</t>
  </si>
  <si>
    <t>69</t>
  </si>
  <si>
    <t>72</t>
  </si>
  <si>
    <t>78</t>
  </si>
  <si>
    <t>Data Validation Fields for Old Equipment</t>
  </si>
  <si>
    <t>Clean Port Project Type</t>
  </si>
  <si>
    <t>FY + Program</t>
  </si>
  <si>
    <t>Type of Project Partner Role</t>
  </si>
  <si>
    <t>Type of Project Amendment</t>
  </si>
  <si>
    <t>Port Sector</t>
  </si>
  <si>
    <t>Vehicle or Equipment Subtype by Port Sector</t>
  </si>
  <si>
    <t>Progress</t>
  </si>
  <si>
    <t>All Classes</t>
  </si>
  <si>
    <t>New Vehicle Fuel Type</t>
  </si>
  <si>
    <t>Old Fuel</t>
  </si>
  <si>
    <t>Reporting Date Quarters</t>
  </si>
  <si>
    <t>Select Status</t>
  </si>
  <si>
    <t>Abbreviation</t>
  </si>
  <si>
    <t>Vehicle Type</t>
  </si>
  <si>
    <t>DERA Sector</t>
  </si>
  <si>
    <t>ZE Upgrades</t>
  </si>
  <si>
    <t>Tier</t>
  </si>
  <si>
    <t>Engine Cylinder Displacements</t>
  </si>
  <si>
    <r>
      <t xml:space="preserve">Engine After-Treatment Technology: </t>
    </r>
    <r>
      <rPr>
        <b/>
        <i/>
        <sz val="9"/>
        <color theme="1"/>
        <rFont val="Calibri"/>
        <family val="2"/>
        <scheme val="minor"/>
      </rPr>
      <t>(Tier 4, nonroad only)</t>
    </r>
  </si>
  <si>
    <t>BABA Waiver</t>
  </si>
  <si>
    <t>Shore Power connection Service</t>
  </si>
  <si>
    <t>Marine Fuel Type for Shore Power</t>
  </si>
  <si>
    <t>Is the Infrastructure and associated Equipment, Housing, and all Accessories BABA Compliant?</t>
  </si>
  <si>
    <t>Types of Climate and Air Quality Planning Activities</t>
  </si>
  <si>
    <t>Port Authority</t>
  </si>
  <si>
    <t>Climate and Air Quality Planning Project</t>
  </si>
  <si>
    <t>FY2024 Clean Ports - Climate and Air Quality Planning Program</t>
  </si>
  <si>
    <t>Statutory Partner</t>
  </si>
  <si>
    <t>Recipient of funds for ZE equipment deployment</t>
  </si>
  <si>
    <t>Changes to Climate and Air Quality Planning Activities</t>
  </si>
  <si>
    <t>Cargo_Handling_Equipment_and_Other_Nonroad</t>
  </si>
  <si>
    <t>Crew/Work boat</t>
  </si>
  <si>
    <t>Class 3</t>
  </si>
  <si>
    <t>Battery Electric</t>
  </si>
  <si>
    <t>Please select reporting quarter.</t>
  </si>
  <si>
    <t>Alaska</t>
  </si>
  <si>
    <t>Line Haul Locomotive</t>
  </si>
  <si>
    <t>Port</t>
  </si>
  <si>
    <t>Uncontrolled</t>
  </si>
  <si>
    <t>size &lt; 0.9</t>
  </si>
  <si>
    <t xml:space="preserve">None </t>
  </si>
  <si>
    <t>220 V</t>
  </si>
  <si>
    <t>Heavy Fuel Oil (HFO, 3.50% S)</t>
  </si>
  <si>
    <t>Yes - Equipment, Housing, Wiring, Cables, and All Accessories are BABA Compliant</t>
  </si>
  <si>
    <t>Steam Reforming - Natural Gas</t>
  </si>
  <si>
    <t>State Agency with jurisdiction over a port authority or port</t>
  </si>
  <si>
    <t>Zero Emission Technology Project- Tier A</t>
  </si>
  <si>
    <t>FY2024 Clean Ports - Zero-Emission Technology Deployment Program</t>
  </si>
  <si>
    <t>Recipient of funds for ZE infrastructure deployment and/or installation</t>
  </si>
  <si>
    <t>Changes to Zero Emission Vehicle or Equipment Deployment</t>
  </si>
  <si>
    <t>Switch Locomotive</t>
  </si>
  <si>
    <t>Vessel</t>
  </si>
  <si>
    <t>Aerial Lift</t>
  </si>
  <si>
    <t>Short Haul - Single Unit</t>
  </si>
  <si>
    <t>Excursion Vessel</t>
  </si>
  <si>
    <t>Not Yet Started</t>
  </si>
  <si>
    <t>Class 4</t>
  </si>
  <si>
    <t>H2 Fuel Cell</t>
  </si>
  <si>
    <t>Biodiesel 5</t>
  </si>
  <si>
    <t>Apr. to Jun. 2024</t>
  </si>
  <si>
    <t>Not yet started</t>
  </si>
  <si>
    <t>Alabama</t>
  </si>
  <si>
    <t>Line Haul Locomotive as Switch</t>
  </si>
  <si>
    <t>New Vehicle  - Fuel Cell</t>
  </si>
  <si>
    <t>Tier 0</t>
  </si>
  <si>
    <t>0.9 &lt;= size &lt;1.2</t>
  </si>
  <si>
    <t>No DPF, No SCR</t>
  </si>
  <si>
    <t>Yes - EPA's De Minimis Waiver</t>
  </si>
  <si>
    <t>Low voltage shore power connection (LVSC)</t>
  </si>
  <si>
    <t>480 V</t>
  </si>
  <si>
    <t>Marine Diesel Oil (MDO, 0.50% S)</t>
  </si>
  <si>
    <t>Some Equipment, Housing, Wiring, Cables, and Accessories are BABA Compliant</t>
  </si>
  <si>
    <t>Steam Reforming with Carbon Capture &amp; Storage - Natural Gas</t>
  </si>
  <si>
    <t>Regional Agency with jurisdiction over a port authority or a port</t>
  </si>
  <si>
    <t>Zero Emission Technology Project- Tier B</t>
  </si>
  <si>
    <t>FY2024 Clean Ports - Climate and Air Quality Planning Program &amp; Zero Emission Technology Deployment</t>
  </si>
  <si>
    <t>Changes to Zero Emission Fueling and/or Charging Infrastructure Deployment</t>
  </si>
  <si>
    <t>Container Handling Equipment</t>
  </si>
  <si>
    <t>Ferry Vessel</t>
  </si>
  <si>
    <t>In Progress</t>
  </si>
  <si>
    <t>Class 5</t>
  </si>
  <si>
    <t>Biodiesel 20</t>
  </si>
  <si>
    <t>Jul. to Sep. 2024</t>
  </si>
  <si>
    <t>In-Progress</t>
  </si>
  <si>
    <t>Arkansas</t>
  </si>
  <si>
    <t>Passenger Locomotive</t>
  </si>
  <si>
    <t>New Locomotive  - Battery Electric</t>
  </si>
  <si>
    <t>Tier 1</t>
  </si>
  <si>
    <t>1.2 &lt;= size &lt;2.5</t>
  </si>
  <si>
    <t>Yes - EPA's Small Project Waiver</t>
  </si>
  <si>
    <t>Marine Gas Oil (MGO, 0.10% S)</t>
  </si>
  <si>
    <t>Methane cracking - Natural Gas</t>
  </si>
  <si>
    <t>Local Agency with jurisdiction over a port authority or a port</t>
  </si>
  <si>
    <t>FY2025 Clean Ports - Climate and Air Quality Planning Program</t>
  </si>
  <si>
    <t>Recipient of funds for Climate and Air Quality planning</t>
  </si>
  <si>
    <t>Other Crane</t>
  </si>
  <si>
    <t>Long Haul - Single Unit</t>
  </si>
  <si>
    <t>Fishing Vessel</t>
  </si>
  <si>
    <t>Completed</t>
  </si>
  <si>
    <t>Class 6</t>
  </si>
  <si>
    <t>CNG (ft3)</t>
  </si>
  <si>
    <t>Oct. to Dec. 2024</t>
  </si>
  <si>
    <t>American Samoa</t>
  </si>
  <si>
    <t>New Locomotive  - Fuel Cell</t>
  </si>
  <si>
    <t>2.5 &lt;= size &lt;3.5</t>
  </si>
  <si>
    <t>Yes DPF, No SCR</t>
  </si>
  <si>
    <t>Yes - EPA's Pacific Island Territories General Applicability Waiver</t>
  </si>
  <si>
    <t>11 kV</t>
  </si>
  <si>
    <t>Liquefied Natural Gas (LNG)</t>
  </si>
  <si>
    <t>Not Sure</t>
  </si>
  <si>
    <t>Gasification - Coal</t>
  </si>
  <si>
    <t>Tribal Agency with jurisdiction over a port authority or a port</t>
  </si>
  <si>
    <t>FY2025 Clean Ports - Zero-Emission Technology Deployment Program</t>
  </si>
  <si>
    <t>Forklift</t>
  </si>
  <si>
    <t>Long Haul - Combination</t>
  </si>
  <si>
    <t>Tugboat</t>
  </si>
  <si>
    <t>CNG (lbs)</t>
  </si>
  <si>
    <t>Jan. to Mar. 2025</t>
  </si>
  <si>
    <t>Arizona</t>
  </si>
  <si>
    <t>Marine Vessels</t>
  </si>
  <si>
    <t>Auxiliary Engine</t>
  </si>
  <si>
    <t>New Vessel - Battery Electric</t>
  </si>
  <si>
    <t>Tier 3</t>
  </si>
  <si>
    <t>3.5 &lt;= size &lt;5.0</t>
  </si>
  <si>
    <t>Yes DPF, Yes SCR</t>
  </si>
  <si>
    <t>Yes - Project-Level Waiver</t>
  </si>
  <si>
    <t>Other value not listed</t>
  </si>
  <si>
    <t>Gasification with Carbon Capture &amp; Storage - Coal</t>
  </si>
  <si>
    <t>Air Pollution Control Agency</t>
  </si>
  <si>
    <t>FY2025 Clean Ports - Climate and Air Quality Planning Program &amp; Zero Emission Technology Deployment</t>
  </si>
  <si>
    <t>Railcar Mover</t>
  </si>
  <si>
    <t>Gantry Crane</t>
  </si>
  <si>
    <t>Other Vessel</t>
  </si>
  <si>
    <t>Class 8</t>
  </si>
  <si>
    <t>LNG</t>
  </si>
  <si>
    <t>Apr. to Jun. 2025</t>
  </si>
  <si>
    <t>Select Quarter</t>
  </si>
  <si>
    <t>California</t>
  </si>
  <si>
    <t>Propulsion Engine</t>
  </si>
  <si>
    <t>New Vessel - Fuel Cell</t>
  </si>
  <si>
    <t>Tier 4</t>
  </si>
  <si>
    <t xml:space="preserve">Do not know   </t>
  </si>
  <si>
    <t>Unsure</t>
  </si>
  <si>
    <t>Gasification - Biomass</t>
  </si>
  <si>
    <t>Eligible Private Entity</t>
  </si>
  <si>
    <t>FY2026 Clean Ports - Climate and Air Quality Planning Program</t>
  </si>
  <si>
    <t>Off-Highway Tractor</t>
  </si>
  <si>
    <t>LPG/Propane</t>
  </si>
  <si>
    <t>Jul. to Sep. 2025</t>
  </si>
  <si>
    <t>Colorado</t>
  </si>
  <si>
    <t>Nonroad</t>
  </si>
  <si>
    <t>New Engine - Battery Electric</t>
  </si>
  <si>
    <t>Tier 4i (interim - nonroad only)</t>
  </si>
  <si>
    <t>15.0 &lt;= size &lt; 20.0</t>
  </si>
  <si>
    <t>Gasification with Carbon Capture &amp; Storage - Biomass</t>
  </si>
  <si>
    <t>FY2026 Clean Ports - Zero-Emission Technology Deployment Program</t>
  </si>
  <si>
    <t>Other Material Handling Equipment</t>
  </si>
  <si>
    <t>Other Onroad Vehicle</t>
  </si>
  <si>
    <t>Gasoline</t>
  </si>
  <si>
    <t>Oct. to Dec. 2025</t>
  </si>
  <si>
    <t>2024 - Q2 (Apr. to Jun.)</t>
  </si>
  <si>
    <t>Connecticut</t>
  </si>
  <si>
    <t>New Engine - Fuel Cell</t>
  </si>
  <si>
    <t>20.0 &lt;= size &lt; 25.0</t>
  </si>
  <si>
    <t>FY2026 Clean Ports - Climate and Air Quality Planning Program &amp; Zero Emission Technology Deployment</t>
  </si>
  <si>
    <t>Skid Steer Loader</t>
  </si>
  <si>
    <t>Jan. to Mar. 2026</t>
  </si>
  <si>
    <t>2024 - Q3 (Jul. to Sep.)</t>
  </si>
  <si>
    <t>New Cargo Handling Equipment - Battery Electric</t>
  </si>
  <si>
    <t>25.0 &lt;= size &lt; 30.0</t>
  </si>
  <si>
    <t>Hybrid</t>
  </si>
  <si>
    <t>Electrolysis - Renewable Energy</t>
  </si>
  <si>
    <t xml:space="preserve">Other Activity </t>
  </si>
  <si>
    <t>Other/Not Listed</t>
  </si>
  <si>
    <t>Year 1 Update</t>
  </si>
  <si>
    <t>Apr. to Jun. 2026</t>
  </si>
  <si>
    <t>2024 - Q4 (Oct. to Dec.)</t>
  </si>
  <si>
    <t>Delaware</t>
  </si>
  <si>
    <t>New Cargo Handling Equipment - Fuel Cell</t>
  </si>
  <si>
    <t>3.5 &lt;= size &lt;7.0</t>
  </si>
  <si>
    <t>Fermentation - Biomass</t>
  </si>
  <si>
    <t>Terminal Tractor</t>
  </si>
  <si>
    <t>Year 2 Update</t>
  </si>
  <si>
    <t>Jul. to Sep. 2026</t>
  </si>
  <si>
    <t>2025 - Q1 (Jan. to Mar.)</t>
  </si>
  <si>
    <t>Florida</t>
  </si>
  <si>
    <t>7.0 &lt;= size &lt;15.0</t>
  </si>
  <si>
    <t>Thermal water splitting - Nuclear</t>
  </si>
  <si>
    <t>Year 3 Update</t>
  </si>
  <si>
    <t>Oct. to Dec. 2026</t>
  </si>
  <si>
    <t>2025 - Q2 (Apr. to Jun.)</t>
  </si>
  <si>
    <t>Georgia</t>
  </si>
  <si>
    <t>Thermal water splitting - Renewables</t>
  </si>
  <si>
    <t>Year 4 Update</t>
  </si>
  <si>
    <t>Jan. to Mar. 2027</t>
  </si>
  <si>
    <t>2025 - Q3 (Jul. to Sep.)</t>
  </si>
  <si>
    <t>Purchased from Vendor</t>
  </si>
  <si>
    <t>Apr. to Jun. 2027</t>
  </si>
  <si>
    <t>2025 - Q4 (Oct. to Dec.)</t>
  </si>
  <si>
    <t>Hawaii</t>
  </si>
  <si>
    <t>Unknown</t>
  </si>
  <si>
    <t>CP Grant FY2023</t>
  </si>
  <si>
    <t>Jul. to Sep. 2027</t>
  </si>
  <si>
    <t>2026 - Q1 (Jan. to Mar.)</t>
  </si>
  <si>
    <t>Iowa</t>
  </si>
  <si>
    <t>CP Grant FY2024</t>
  </si>
  <si>
    <t>Oct. to Dec. 2027</t>
  </si>
  <si>
    <t>2026 - Q2 (Apr. to Jun.)</t>
  </si>
  <si>
    <t>Idaho</t>
  </si>
  <si>
    <t>CP Grant FY2025</t>
  </si>
  <si>
    <t>2026 - Q3 (Jul. to Sep.)</t>
  </si>
  <si>
    <t>Illinois</t>
  </si>
  <si>
    <t>CP Grant FY2026</t>
  </si>
  <si>
    <t>2026 - Q4 (Oct. to Dec.)</t>
  </si>
  <si>
    <t>Indiana</t>
  </si>
  <si>
    <t>Crushing/Proc. Equipment</t>
  </si>
  <si>
    <t>CP Grant FY2027</t>
  </si>
  <si>
    <t>2027 - Q1 (Jan. to Mar.)</t>
  </si>
  <si>
    <t>Kansas</t>
  </si>
  <si>
    <t>2027 - Q2 (Apr. to Jun.)</t>
  </si>
  <si>
    <t>Kentucky</t>
  </si>
  <si>
    <t>Excavator</t>
  </si>
  <si>
    <t>2027 - Q3 (Jul. to Sep.)</t>
  </si>
  <si>
    <t>Louisiana</t>
  </si>
  <si>
    <t>2027 - Q4 (Oct. to Dec.)</t>
  </si>
  <si>
    <t>Massachusetts</t>
  </si>
  <si>
    <t>Maryland</t>
  </si>
  <si>
    <t>Maine</t>
  </si>
  <si>
    <t>Michigan</t>
  </si>
  <si>
    <t>Minnesota</t>
  </si>
  <si>
    <t>Missouri</t>
  </si>
  <si>
    <t>Commonwealth of the Northern Mariana Islands</t>
  </si>
  <si>
    <t>Mississippi</t>
  </si>
  <si>
    <t>Montana</t>
  </si>
  <si>
    <t>North Carolina</t>
  </si>
  <si>
    <t>North Dakota</t>
  </si>
  <si>
    <t>Off-Highway Truck</t>
  </si>
  <si>
    <t>Nebraska</t>
  </si>
  <si>
    <t>New Hampshire</t>
  </si>
  <si>
    <t>New Jersey</t>
  </si>
  <si>
    <t>Other General Industrial Equipment</t>
  </si>
  <si>
    <t>New Mexico</t>
  </si>
  <si>
    <t>Nevada</t>
  </si>
  <si>
    <t>New York</t>
  </si>
  <si>
    <t>Ohio</t>
  </si>
  <si>
    <t>Oklahoma</t>
  </si>
  <si>
    <t>Oregon</t>
  </si>
  <si>
    <t>Pennsylvania</t>
  </si>
  <si>
    <t>Puerto Rico</t>
  </si>
  <si>
    <t>Rhode Island</t>
  </si>
  <si>
    <t>South Carolina</t>
  </si>
  <si>
    <t>South Dakota</t>
  </si>
  <si>
    <t>Tennessee</t>
  </si>
  <si>
    <t>Texas</t>
  </si>
  <si>
    <t>Utah</t>
  </si>
  <si>
    <t>Virginia</t>
  </si>
  <si>
    <t>Transport Refrigeration Unit</t>
  </si>
  <si>
    <t>United States Virgin Islands</t>
  </si>
  <si>
    <t>Vermont</t>
  </si>
  <si>
    <t>Washington</t>
  </si>
  <si>
    <t>Wisconsin</t>
  </si>
  <si>
    <t>West Virginia</t>
  </si>
  <si>
    <t>Wyoming</t>
  </si>
  <si>
    <t>County Population (2020 Census)</t>
  </si>
  <si>
    <t>Number of Block Groups by County</t>
  </si>
  <si>
    <t>Number of DAC Block Groups in County</t>
  </si>
  <si>
    <t>County Contains any DAC</t>
  </si>
  <si>
    <t>8-Hour Ozone (2008)</t>
  </si>
  <si>
    <t>8-Hour Ozone (2015)</t>
  </si>
  <si>
    <t>PM-2.5 (1997)</t>
  </si>
  <si>
    <t>PM-2.5 (2006)</t>
  </si>
  <si>
    <t>PM-2.5 (2012)</t>
  </si>
  <si>
    <t>DPM Priority County (AirToxScreen, 2019)</t>
  </si>
  <si>
    <t>County Contains Area of Air Quality Concern</t>
  </si>
  <si>
    <t>County Meets TCD DAC</t>
  </si>
  <si>
    <t>County Contains Nonattainment for Ozone or PM2.5</t>
  </si>
  <si>
    <t>County Contains Extreme or Severe Nonattainment for Ozone or PM2.5</t>
  </si>
  <si>
    <t>County Contains Maintenance for Ozone or PM2.5</t>
  </si>
  <si>
    <t>Jackson County, Alabama</t>
  </si>
  <si>
    <t>Maintenance-Moderate</t>
  </si>
  <si>
    <t>Jackson County, AL</t>
  </si>
  <si>
    <t>Jefferson County, Alabama</t>
  </si>
  <si>
    <t>Maintenance-Former Subpart 1</t>
  </si>
  <si>
    <t>Jefferson County, AL</t>
  </si>
  <si>
    <t>Madison County, Alabama</t>
  </si>
  <si>
    <t>Madison County, AL</t>
  </si>
  <si>
    <t>Mobile County, Alabama</t>
  </si>
  <si>
    <t>Mobile County, AL</t>
  </si>
  <si>
    <t>Montgomery County, Alabama</t>
  </si>
  <si>
    <t>Montgomery County, AL</t>
  </si>
  <si>
    <t>Shelby County, Alabama</t>
  </si>
  <si>
    <t>Shelby County, AL</t>
  </si>
  <si>
    <t>Tuscaloosa County, Alabama</t>
  </si>
  <si>
    <t>Tuscaloosa County, AL</t>
  </si>
  <si>
    <t>Walker County, Alabama</t>
  </si>
  <si>
    <t>Walker County, AL</t>
  </si>
  <si>
    <t>Anchorage Municipality, Alaska</t>
  </si>
  <si>
    <t>Anchorage Municipality, AK</t>
  </si>
  <si>
    <t>Fairbanks North Star Borough, Alaska</t>
  </si>
  <si>
    <t>Nonattainment-Serious</t>
  </si>
  <si>
    <t>Fairbanks North Star Borough, AK</t>
  </si>
  <si>
    <t>Gila County, Arizona</t>
  </si>
  <si>
    <t>Nonattainment-Moderate</t>
  </si>
  <si>
    <t>Gila County, AZ</t>
  </si>
  <si>
    <t>Maricopa County, Arizona</t>
  </si>
  <si>
    <t>Maricopa County, AZ</t>
  </si>
  <si>
    <t>Pima County, Arizona</t>
  </si>
  <si>
    <t>Pima County, AZ</t>
  </si>
  <si>
    <t>Pinal County, Arizona</t>
  </si>
  <si>
    <t>Pinal County, AZ</t>
  </si>
  <si>
    <t>Santa Cruz County, Arizona</t>
  </si>
  <si>
    <t>Santa Cruz County, AZ</t>
  </si>
  <si>
    <t>Yuma County, Arizona</t>
  </si>
  <si>
    <t>Nonattainment-Marginal</t>
  </si>
  <si>
    <t>Yuma County, AZ</t>
  </si>
  <si>
    <t>Crittenden County, Arkansas</t>
  </si>
  <si>
    <t>Maintenance-Marginal</t>
  </si>
  <si>
    <t>Crittenden County, AR</t>
  </si>
  <si>
    <t>Faulkner County, Arkansas</t>
  </si>
  <si>
    <t>Faulkner County, AR</t>
  </si>
  <si>
    <t>Pulaski County, Arkansas</t>
  </si>
  <si>
    <t>Pulaski County, AR</t>
  </si>
  <si>
    <t>Alameda County, California</t>
  </si>
  <si>
    <t>Alameda County, CA</t>
  </si>
  <si>
    <t>Amador County, California</t>
  </si>
  <si>
    <t>Amador County, CA</t>
  </si>
  <si>
    <t>Butte County, California</t>
  </si>
  <si>
    <t>Butte County, CA</t>
  </si>
  <si>
    <t>Calaveras County, California</t>
  </si>
  <si>
    <t>Calaveras County, CA</t>
  </si>
  <si>
    <t>Contra Costa County, California</t>
  </si>
  <si>
    <t>Contra Costa County, CA</t>
  </si>
  <si>
    <t>El Dorado County, California</t>
  </si>
  <si>
    <t>Nonattainment-Severe 15</t>
  </si>
  <si>
    <t>El Dorado County, CA</t>
  </si>
  <si>
    <t>Fresno County, California</t>
  </si>
  <si>
    <t>Nonattainment-Extreme</t>
  </si>
  <si>
    <t>Fresno County, CA</t>
  </si>
  <si>
    <t>Imperial County, California</t>
  </si>
  <si>
    <t>Imperial County, CA</t>
  </si>
  <si>
    <t>Kern County, California</t>
  </si>
  <si>
    <t>Nonattainment-Extreme | Nonattainment-Severe 15</t>
  </si>
  <si>
    <t>Nonattainment-Extreme | Nonattainment-Serious</t>
  </si>
  <si>
    <t>Kern County, CA</t>
  </si>
  <si>
    <t>Kings County, California</t>
  </si>
  <si>
    <t>Kings County, CA</t>
  </si>
  <si>
    <t>Los Angeles County, California</t>
  </si>
  <si>
    <t>Los Angeles County, CA</t>
  </si>
  <si>
    <t>Madera County, California</t>
  </si>
  <si>
    <t>Madera County, CA</t>
  </si>
  <si>
    <t>Marin County, California</t>
  </si>
  <si>
    <t>Marin County, CA</t>
  </si>
  <si>
    <t>Mariposa County, California</t>
  </si>
  <si>
    <t>Mariposa County, CA</t>
  </si>
  <si>
    <t>Merced County, California</t>
  </si>
  <si>
    <t>Merced County, CA</t>
  </si>
  <si>
    <t>Napa County, California</t>
  </si>
  <si>
    <t>Napa County, CA</t>
  </si>
  <si>
    <t>Nevada County, California</t>
  </si>
  <si>
    <t>Nevada County, CA</t>
  </si>
  <si>
    <t>Orange County, California</t>
  </si>
  <si>
    <t>Orange County, CA</t>
  </si>
  <si>
    <t>Placer County, California</t>
  </si>
  <si>
    <t>Placer County, CA</t>
  </si>
  <si>
    <t>Plumas County, California</t>
  </si>
  <si>
    <t>Plumas County, CA</t>
  </si>
  <si>
    <t>Riverside County, California</t>
  </si>
  <si>
    <t>Nonattainment-Extreme | Nonattainment-Severe 15 | Nonattainment-Moderate</t>
  </si>
  <si>
    <t>Nonattainment-Extreme | Nonattainment-Severe 15 | Nonattainment-Serious | Nonattainment-Moderate</t>
  </si>
  <si>
    <t>Riverside County, CA</t>
  </si>
  <si>
    <t>Sacramento County, California</t>
  </si>
  <si>
    <t>Sacramento County, CA</t>
  </si>
  <si>
    <t>San Bernardino County, California</t>
  </si>
  <si>
    <t>San Bernardino County, CA</t>
  </si>
  <si>
    <t>San Diego County, California</t>
  </si>
  <si>
    <t>Nonattainment-Severe 15 | Nonattainment-Moderate</t>
  </si>
  <si>
    <t>San Diego County, CA</t>
  </si>
  <si>
    <t>San Francisco County, California</t>
  </si>
  <si>
    <t>San Francisco County, CA</t>
  </si>
  <si>
    <t>San Joaquin County, California</t>
  </si>
  <si>
    <t>San Joaquin County, CA</t>
  </si>
  <si>
    <t>San Luis Obispo County, California</t>
  </si>
  <si>
    <t>San Luis Obispo County, CA</t>
  </si>
  <si>
    <t>San Mateo County, California</t>
  </si>
  <si>
    <t>San Mateo County, CA</t>
  </si>
  <si>
    <t>Santa Clara County, California</t>
  </si>
  <si>
    <t>Santa Clara County, CA</t>
  </si>
  <si>
    <t>Solano County, California</t>
  </si>
  <si>
    <t>Nonattainment-Severe 15 | Nonattainment-Marginal</t>
  </si>
  <si>
    <t>Nonattainment-Serious | Nonattainment-Marginal</t>
  </si>
  <si>
    <t>Solano County, CA</t>
  </si>
  <si>
    <t>Sonoma County, California</t>
  </si>
  <si>
    <t>Sonoma County, CA</t>
  </si>
  <si>
    <t>Stanislaus County, California</t>
  </si>
  <si>
    <t>Stanislaus County, CA</t>
  </si>
  <si>
    <t>Sutter County, California</t>
  </si>
  <si>
    <t>Sutter County, CA</t>
  </si>
  <si>
    <t>Tehama County, California</t>
  </si>
  <si>
    <t>Nonattainment-Marginal (Rural Transport)</t>
  </si>
  <si>
    <t>Tehama County, CA</t>
  </si>
  <si>
    <t>Tulare County, California</t>
  </si>
  <si>
    <t>Tulare County, CA</t>
  </si>
  <si>
    <t>Tuolumne County, California</t>
  </si>
  <si>
    <t>Tuolumne County, CA</t>
  </si>
  <si>
    <t>Ventura County, California</t>
  </si>
  <si>
    <t>Ventura County, CA</t>
  </si>
  <si>
    <t>Yolo County, California</t>
  </si>
  <si>
    <t>Yolo County, CA</t>
  </si>
  <si>
    <t>Yuba County, California</t>
  </si>
  <si>
    <t>Yuba County, CA</t>
  </si>
  <si>
    <t>Adams County, Colorado</t>
  </si>
  <si>
    <t>Adams County, CO</t>
  </si>
  <si>
    <t>Arapahoe County, Colorado</t>
  </si>
  <si>
    <t>Arapahoe County, CO</t>
  </si>
  <si>
    <t>Boulder County, Colorado</t>
  </si>
  <si>
    <t>Boulder County, CO</t>
  </si>
  <si>
    <t>Broomfield County, Colorado</t>
  </si>
  <si>
    <t>Broomfield County, CO</t>
  </si>
  <si>
    <t>Denver County, Colorado</t>
  </si>
  <si>
    <t>Denver County, CO</t>
  </si>
  <si>
    <t>Douglas County, Colorado</t>
  </si>
  <si>
    <t>Douglas County, CO</t>
  </si>
  <si>
    <t>Jefferson County, Colorado</t>
  </si>
  <si>
    <t>Jefferson County, CO</t>
  </si>
  <si>
    <t>Larimer County, Colorado</t>
  </si>
  <si>
    <t>Larimer County, CO</t>
  </si>
  <si>
    <t>Weld County, Colorado</t>
  </si>
  <si>
    <t>Weld County, CO</t>
  </si>
  <si>
    <t>Fairfield County, Connecticut</t>
  </si>
  <si>
    <t>Fairfield County, CT</t>
  </si>
  <si>
    <t>Hartford County, Connecticut</t>
  </si>
  <si>
    <t>Litchfield County, Connecticut</t>
  </si>
  <si>
    <t>Middlesex County, Connecticut</t>
  </si>
  <si>
    <t>New Haven County, Connecticut</t>
  </si>
  <si>
    <t>New London County, Connecticut</t>
  </si>
  <si>
    <t>Tolland County, Connecticut</t>
  </si>
  <si>
    <t>Windham County, Connecticut</t>
  </si>
  <si>
    <t>New Castle County, Delaware</t>
  </si>
  <si>
    <t>New Castle County, DE</t>
  </si>
  <si>
    <t>Sussex County, Delaware</t>
  </si>
  <si>
    <t>Sussex County, DE</t>
  </si>
  <si>
    <t>District of Columbia, District of Columbia</t>
  </si>
  <si>
    <t>District of Columbia, DC</t>
  </si>
  <si>
    <t>Alachua County, Florida</t>
  </si>
  <si>
    <t>Alachua County, FL</t>
  </si>
  <si>
    <t>Brevard County, Florida</t>
  </si>
  <si>
    <t>Brevard County, FL</t>
  </si>
  <si>
    <t>Broward County, Florida</t>
  </si>
  <si>
    <t>Broward County, FL</t>
  </si>
  <si>
    <t>Clay County, Florida</t>
  </si>
  <si>
    <t>Clay County, FL</t>
  </si>
  <si>
    <t>Duval County, Florida</t>
  </si>
  <si>
    <t>Duval County, FL</t>
  </si>
  <si>
    <t>Hillsborough County, Florida</t>
  </si>
  <si>
    <t>Hillsborough County, FL</t>
  </si>
  <si>
    <t>Leon County, Florida</t>
  </si>
  <si>
    <t>Leon County, FL</t>
  </si>
  <si>
    <t>Manatee County, Florida</t>
  </si>
  <si>
    <t>Manatee County, FL</t>
  </si>
  <si>
    <t>Marion County, Florida</t>
  </si>
  <si>
    <t>Marion County, FL</t>
  </si>
  <si>
    <t>Martin County, Florida</t>
  </si>
  <si>
    <t>Martin County, FL</t>
  </si>
  <si>
    <t>Miami-Dade County, Florida</t>
  </si>
  <si>
    <t>Miami-Dade County, FL</t>
  </si>
  <si>
    <t>Orange County, Florida</t>
  </si>
  <si>
    <t>Orange County, FL</t>
  </si>
  <si>
    <t>Osceola County, Florida</t>
  </si>
  <si>
    <t>Osceola County, FL</t>
  </si>
  <si>
    <t>Palm Beach County, Florida</t>
  </si>
  <si>
    <t>Palm Beach County, FL</t>
  </si>
  <si>
    <t>Pinellas County, Florida</t>
  </si>
  <si>
    <t>Pinellas County, FL</t>
  </si>
  <si>
    <t>Polk County, Florida</t>
  </si>
  <si>
    <t>Polk County, FL</t>
  </si>
  <si>
    <t>St. Johns County, Florida</t>
  </si>
  <si>
    <t>St. Johns County, FL</t>
  </si>
  <si>
    <t>Seminole County, Florida</t>
  </si>
  <si>
    <t>Seminole County, FL</t>
  </si>
  <si>
    <t>Sumter County, Florida</t>
  </si>
  <si>
    <t>Sumter County, FL</t>
  </si>
  <si>
    <t>Barrow County, Georgia</t>
  </si>
  <si>
    <t>Barrow County, GA</t>
  </si>
  <si>
    <t>Bartow County, Georgia</t>
  </si>
  <si>
    <t>Bartow County, GA</t>
  </si>
  <si>
    <t>Bibb County, Georgia</t>
  </si>
  <si>
    <t>Bibb County, GA</t>
  </si>
  <si>
    <t>Carroll County, Georgia</t>
  </si>
  <si>
    <t>Carroll County, GA</t>
  </si>
  <si>
    <t>Catoosa County, Georgia</t>
  </si>
  <si>
    <t>Catoosa County, GA</t>
  </si>
  <si>
    <t>Chatham County, Georgia</t>
  </si>
  <si>
    <t>Chatham County, GA</t>
  </si>
  <si>
    <t>Cherokee County, Georgia</t>
  </si>
  <si>
    <t>Cherokee County, GA</t>
  </si>
  <si>
    <t>Clayton County, Georgia</t>
  </si>
  <si>
    <t>Clayton County, GA</t>
  </si>
  <si>
    <t>Cobb County, Georgia</t>
  </si>
  <si>
    <t>Cobb County, GA</t>
  </si>
  <si>
    <t>Coweta County, Georgia</t>
  </si>
  <si>
    <t>Coweta County, GA</t>
  </si>
  <si>
    <t>DeKalb County, Georgia</t>
  </si>
  <si>
    <t>DeKalb County, GA</t>
  </si>
  <si>
    <t>Douglas County, Georgia</t>
  </si>
  <si>
    <t>Douglas County, GA</t>
  </si>
  <si>
    <t>Fayette County, Georgia</t>
  </si>
  <si>
    <t>Fayette County, GA</t>
  </si>
  <si>
    <t>Floyd County, Georgia</t>
  </si>
  <si>
    <t>Floyd County, GA</t>
  </si>
  <si>
    <t>Forsyth County, Georgia</t>
  </si>
  <si>
    <t>Forsyth County, GA</t>
  </si>
  <si>
    <t>Fulton County, Georgia</t>
  </si>
  <si>
    <t>Fulton County, GA</t>
  </si>
  <si>
    <t>Gwinnett County, Georgia</t>
  </si>
  <si>
    <t>Gwinnett County, GA</t>
  </si>
  <si>
    <t>Hall County, Georgia</t>
  </si>
  <si>
    <t>Hall County, GA</t>
  </si>
  <si>
    <t>Heard County, Georgia</t>
  </si>
  <si>
    <t>Heard County, GA</t>
  </si>
  <si>
    <t>Henry County, Georgia</t>
  </si>
  <si>
    <t>Henry County, GA</t>
  </si>
  <si>
    <t>Monroe County, Georgia</t>
  </si>
  <si>
    <t>Monroe County, GA</t>
  </si>
  <si>
    <t>Muscogee County, Georgia</t>
  </si>
  <si>
    <t>Muscogee County, GA</t>
  </si>
  <si>
    <t>Newton County, Georgia</t>
  </si>
  <si>
    <t>Newton County, GA</t>
  </si>
  <si>
    <t>Paulding County, Georgia</t>
  </si>
  <si>
    <t>Paulding County, GA</t>
  </si>
  <si>
    <t>Putnam County, Georgia</t>
  </si>
  <si>
    <t>Putnam County, GA</t>
  </si>
  <si>
    <t>Rockdale County, Georgia</t>
  </si>
  <si>
    <t>Rockdale County, GA</t>
  </si>
  <si>
    <t>Spalding County, Georgia</t>
  </si>
  <si>
    <t>Spalding County, GA</t>
  </si>
  <si>
    <t>Walker County, Georgia</t>
  </si>
  <si>
    <t>Walker County, GA</t>
  </si>
  <si>
    <t>Walton County, Georgia</t>
  </si>
  <si>
    <t>Walton County, GA</t>
  </si>
  <si>
    <t>Honolulu County, Hawaii</t>
  </si>
  <si>
    <t>Honolulu County, HI</t>
  </si>
  <si>
    <t>Ada County, Idaho</t>
  </si>
  <si>
    <t>Ada County, ID</t>
  </si>
  <si>
    <t>Canyon County, Idaho</t>
  </si>
  <si>
    <t>Canyon County, ID</t>
  </si>
  <si>
    <t>Franklin County, Idaho</t>
  </si>
  <si>
    <t>Franklin County, ID</t>
  </si>
  <si>
    <t>Shoshone County, Idaho</t>
  </si>
  <si>
    <t>Shoshone County, ID</t>
  </si>
  <si>
    <t>Cook County, Illinois</t>
  </si>
  <si>
    <t>Maintenance-Serious</t>
  </si>
  <si>
    <t>Cook County, IL</t>
  </si>
  <si>
    <t>DuPage County, Illinois</t>
  </si>
  <si>
    <t>DuPage County, IL</t>
  </si>
  <si>
    <t>Grundy County, Illinois</t>
  </si>
  <si>
    <t>Grundy County, IL</t>
  </si>
  <si>
    <t>Kane County, Illinois</t>
  </si>
  <si>
    <t>Kane County, IL</t>
  </si>
  <si>
    <t>Kendall County, Illinois</t>
  </si>
  <si>
    <t>Kendall County, IL</t>
  </si>
  <si>
    <t>Lake County, Illinois</t>
  </si>
  <si>
    <t>Lake County, IL</t>
  </si>
  <si>
    <t>McHenry County, Illinois</t>
  </si>
  <si>
    <t>McHenry County, IL</t>
  </si>
  <si>
    <t>McLean County, Illinois</t>
  </si>
  <si>
    <t>McLean County, IL</t>
  </si>
  <si>
    <t>Macon County, Illinois</t>
  </si>
  <si>
    <t>Macon County, IL</t>
  </si>
  <si>
    <t>Madison County, Illinois</t>
  </si>
  <si>
    <t>Madison County, IL</t>
  </si>
  <si>
    <t>Randolph County, Illinois</t>
  </si>
  <si>
    <t>Randolph County, IL</t>
  </si>
  <si>
    <t>St. Clair County, Illinois</t>
  </si>
  <si>
    <t>St. Clair County, IL</t>
  </si>
  <si>
    <t>Sangamon County, Illinois</t>
  </si>
  <si>
    <t>Sangamon County, IL</t>
  </si>
  <si>
    <t>Will County, Illinois</t>
  </si>
  <si>
    <t>Will County, IL</t>
  </si>
  <si>
    <t>Allen County, Indiana</t>
  </si>
  <si>
    <t>Allen County, IN</t>
  </si>
  <si>
    <t>Clark County, Indiana</t>
  </si>
  <si>
    <t>Clark County, IN</t>
  </si>
  <si>
    <t>Dearborn County, Indiana</t>
  </si>
  <si>
    <t>Dearborn County, IN</t>
  </si>
  <si>
    <t>Dubois County, Indiana</t>
  </si>
  <si>
    <t>Dubois County, IN</t>
  </si>
  <si>
    <t>Floyd County, Indiana</t>
  </si>
  <si>
    <t>Floyd County, IN</t>
  </si>
  <si>
    <t>Gibson County, Indiana</t>
  </si>
  <si>
    <t>Gibson County, IN</t>
  </si>
  <si>
    <t>Hamilton County, Indiana</t>
  </si>
  <si>
    <t>Hamilton County, IN</t>
  </si>
  <si>
    <t>Hendricks County, Indiana</t>
  </si>
  <si>
    <t>Hendricks County, IN</t>
  </si>
  <si>
    <t>Jefferson County, Indiana</t>
  </si>
  <si>
    <t>Jefferson County, IN</t>
  </si>
  <si>
    <t>Johnson County, Indiana</t>
  </si>
  <si>
    <t>Johnson County, IN</t>
  </si>
  <si>
    <t>Lake County, Indiana</t>
  </si>
  <si>
    <t>Lake County, IN</t>
  </si>
  <si>
    <t>Marion County, Indiana</t>
  </si>
  <si>
    <t>Marion County, IN</t>
  </si>
  <si>
    <t>Morgan County, Indiana</t>
  </si>
  <si>
    <t>Morgan County, IN</t>
  </si>
  <si>
    <t>Pike County, Indiana</t>
  </si>
  <si>
    <t>Pike County, IN</t>
  </si>
  <si>
    <t>Porter County, Indiana</t>
  </si>
  <si>
    <t>Porter County, IN</t>
  </si>
  <si>
    <t>Spencer County, Indiana</t>
  </si>
  <si>
    <t>Spencer County, IN</t>
  </si>
  <si>
    <t>Tippecanoe County, Indiana</t>
  </si>
  <si>
    <t>Tippecanoe County, IN</t>
  </si>
  <si>
    <t>Vanderburgh County, Indiana</t>
  </si>
  <si>
    <t>Vanderburgh County, IN</t>
  </si>
  <si>
    <t>Warrick County, Indiana</t>
  </si>
  <si>
    <t>Warrick County, IN</t>
  </si>
  <si>
    <t>Black Hawk County, Iowa</t>
  </si>
  <si>
    <t>Black Hawk County, IA</t>
  </si>
  <si>
    <t>Polk County, Iowa</t>
  </si>
  <si>
    <t>Polk County, IA</t>
  </si>
  <si>
    <t>Johnson County, Kansas</t>
  </si>
  <si>
    <t>Johnson County, KS</t>
  </si>
  <si>
    <t>Wyandotte County, Kansas</t>
  </si>
  <si>
    <t>Wyandotte County, KS</t>
  </si>
  <si>
    <t>Boone County, Kentucky</t>
  </si>
  <si>
    <t>Boone County, KY</t>
  </si>
  <si>
    <t>Boyd County, Kentucky</t>
  </si>
  <si>
    <t>Boyd County, KY</t>
  </si>
  <si>
    <t>Bullitt County, Kentucky</t>
  </si>
  <si>
    <t>Bullitt County, KY</t>
  </si>
  <si>
    <t>Campbell County, Kentucky</t>
  </si>
  <si>
    <t>Campbell County, KY</t>
  </si>
  <si>
    <t>Fayette County, Kentucky</t>
  </si>
  <si>
    <t>Fayette County, KY</t>
  </si>
  <si>
    <t>Jefferson County, Kentucky</t>
  </si>
  <si>
    <t>Jefferson County, KY</t>
  </si>
  <si>
    <t>Kenton County, Kentucky</t>
  </si>
  <si>
    <t>Kenton County, KY</t>
  </si>
  <si>
    <t>Lawrence County, Kentucky</t>
  </si>
  <si>
    <t>Lawrence County, KY</t>
  </si>
  <si>
    <t>Oldham County, Kentucky</t>
  </si>
  <si>
    <t>Oldham County, KY</t>
  </si>
  <si>
    <t>Ascension Parish, Louisiana</t>
  </si>
  <si>
    <t>Ascension Parish, LA</t>
  </si>
  <si>
    <t>Caddo Parish, Louisiana</t>
  </si>
  <si>
    <t>Caddo Parish, LA</t>
  </si>
  <si>
    <t>Calcasieu Parish, Louisiana</t>
  </si>
  <si>
    <t>Calcasieu Parish, LA</t>
  </si>
  <si>
    <t>East Baton Rouge Parish, Louisiana</t>
  </si>
  <si>
    <t>East Baton Rouge Parish, LA</t>
  </si>
  <si>
    <t>Iberville Parish, Louisiana</t>
  </si>
  <si>
    <t>Iberville Parish, LA</t>
  </si>
  <si>
    <t>Jefferson Parish, Louisiana</t>
  </si>
  <si>
    <t>Jefferson Parish, LA</t>
  </si>
  <si>
    <t>Livingston Parish, Louisiana</t>
  </si>
  <si>
    <t>Livingston Parish, LA</t>
  </si>
  <si>
    <t>Orleans Parish, Louisiana</t>
  </si>
  <si>
    <t>Orleans Parish, LA</t>
  </si>
  <si>
    <t>Ouachita Parish, Louisiana</t>
  </si>
  <si>
    <t>Ouachita Parish, LA</t>
  </si>
  <si>
    <t>Rapides Parish, Louisiana</t>
  </si>
  <si>
    <t>Rapides Parish, LA</t>
  </si>
  <si>
    <t>St. Bernard Parish, Louisiana</t>
  </si>
  <si>
    <t>St. Bernard Parish, LA</t>
  </si>
  <si>
    <t>St. Charles Parish, Louisiana</t>
  </si>
  <si>
    <t>St. Charles Parish, LA</t>
  </si>
  <si>
    <t>St. Tammany Parish, Louisiana</t>
  </si>
  <si>
    <t>St. Tammany Parish, LA</t>
  </si>
  <si>
    <t>Tangipahoa Parish, Louisiana</t>
  </si>
  <si>
    <t>Tangipahoa Parish, LA</t>
  </si>
  <si>
    <t>West Baton Rouge Parish, Louisiana</t>
  </si>
  <si>
    <t>West Baton Rouge Parish, LA</t>
  </si>
  <si>
    <t>Cumberland County, Maine</t>
  </si>
  <si>
    <t>Cumberland County, ME</t>
  </si>
  <si>
    <t>Anne Arundel County, Maryland</t>
  </si>
  <si>
    <t>Anne Arundel County, MD</t>
  </si>
  <si>
    <t>Baltimore County, Maryland</t>
  </si>
  <si>
    <t>Baltimore County, MD</t>
  </si>
  <si>
    <t>Carroll County, Maryland</t>
  </si>
  <si>
    <t>Carroll County, MD</t>
  </si>
  <si>
    <t>Cecil County, Maryland</t>
  </si>
  <si>
    <t>Cecil County, MD</t>
  </si>
  <si>
    <t>Charles County, Maryland</t>
  </si>
  <si>
    <t>Charles County, MD</t>
  </si>
  <si>
    <t>Frederick County, Maryland</t>
  </si>
  <si>
    <t>Frederick County, MD</t>
  </si>
  <si>
    <t>Harford County, Maryland</t>
  </si>
  <si>
    <t>Harford County, MD</t>
  </si>
  <si>
    <t>Howard County, Maryland</t>
  </si>
  <si>
    <t>Howard County, MD</t>
  </si>
  <si>
    <t>Montgomery County, Maryland</t>
  </si>
  <si>
    <t>Montgomery County, MD</t>
  </si>
  <si>
    <t>Prince George's County, Maryland</t>
  </si>
  <si>
    <t>Prince George's County, MD</t>
  </si>
  <si>
    <t>Queen Anne's County, Maryland</t>
  </si>
  <si>
    <t>Queen Anne's County, MD</t>
  </si>
  <si>
    <t>Washington County, Maryland</t>
  </si>
  <si>
    <t>Washington County, MD</t>
  </si>
  <si>
    <t>Baltimore city, Maryland</t>
  </si>
  <si>
    <t>Baltimore city, MD</t>
  </si>
  <si>
    <t>Dukes County, Massachusetts</t>
  </si>
  <si>
    <t>Dukes County, MA</t>
  </si>
  <si>
    <t>Hampden County, Massachusetts</t>
  </si>
  <si>
    <t>Hampden County, MA</t>
  </si>
  <si>
    <t>Middlesex County, Massachusetts</t>
  </si>
  <si>
    <t>Middlesex County, MA</t>
  </si>
  <si>
    <t>Norfolk County, Massachusetts</t>
  </si>
  <si>
    <t>Norfolk County, MA</t>
  </si>
  <si>
    <t>Suffolk County, Massachusetts</t>
  </si>
  <si>
    <t>Suffolk County, MA</t>
  </si>
  <si>
    <t>Allegan County, Michigan</t>
  </si>
  <si>
    <t>Allegan County, MI</t>
  </si>
  <si>
    <t>Berrien County, Michigan</t>
  </si>
  <si>
    <t>Berrien County, MI</t>
  </si>
  <si>
    <t>Kalamazoo County, Michigan</t>
  </si>
  <si>
    <t>Kalamazoo County, MI</t>
  </si>
  <si>
    <t>Livingston County, Michigan</t>
  </si>
  <si>
    <t>Livingston County, MI</t>
  </si>
  <si>
    <t>Macomb County, Michigan</t>
  </si>
  <si>
    <t>Macomb County, MI</t>
  </si>
  <si>
    <t>Monroe County, Michigan</t>
  </si>
  <si>
    <t>Monroe County, MI</t>
  </si>
  <si>
    <t>Muskegon County, Michigan</t>
  </si>
  <si>
    <t>Muskegon County, MI</t>
  </si>
  <si>
    <t>Oakland County, Michigan</t>
  </si>
  <si>
    <t>Oakland County, MI</t>
  </si>
  <si>
    <t>St. Clair County, Michigan</t>
  </si>
  <si>
    <t>St. Clair County, MI</t>
  </si>
  <si>
    <t>Washtenaw County, Michigan</t>
  </si>
  <si>
    <t>Washtenaw County, MI</t>
  </si>
  <si>
    <t>Wayne County, Michigan</t>
  </si>
  <si>
    <t>Wayne County, MI</t>
  </si>
  <si>
    <t>Anoka County, Minnesota</t>
  </si>
  <si>
    <t>Anoka County, MN</t>
  </si>
  <si>
    <t>Blue Earth County, Minnesota</t>
  </si>
  <si>
    <t>Blue Earth County, MN</t>
  </si>
  <si>
    <t>Dakota County, Minnesota</t>
  </si>
  <si>
    <t>Dakota County, MN</t>
  </si>
  <si>
    <t>Hennepin County, Minnesota</t>
  </si>
  <si>
    <t>Hennepin County, MN</t>
  </si>
  <si>
    <t>Kandiyohi County, Minnesota</t>
  </si>
  <si>
    <t>Kandiyohi County, MN</t>
  </si>
  <si>
    <t>Ramsey County, Minnesota</t>
  </si>
  <si>
    <t>Ramsey County, MN</t>
  </si>
  <si>
    <t>DeSoto County, Mississippi</t>
  </si>
  <si>
    <t>DeSoto County, MS</t>
  </si>
  <si>
    <t>Hinds County, Mississippi</t>
  </si>
  <si>
    <t>Hinds County, MS</t>
  </si>
  <si>
    <t>Clay County, Missouri</t>
  </si>
  <si>
    <t>Clay County, MO</t>
  </si>
  <si>
    <t>Cole County, Missouri</t>
  </si>
  <si>
    <t>Cole County, MO</t>
  </si>
  <si>
    <t>Franklin County, Missouri</t>
  </si>
  <si>
    <t>Franklin County, MO</t>
  </si>
  <si>
    <t>Jackson County, Missouri</t>
  </si>
  <si>
    <t>Jackson County, MO</t>
  </si>
  <si>
    <t>Jefferson County, Missouri</t>
  </si>
  <si>
    <t>Jefferson County, MO</t>
  </si>
  <si>
    <t>Platte County, Missouri</t>
  </si>
  <si>
    <t>Platte County, MO</t>
  </si>
  <si>
    <t>St. Charles County, Missouri</t>
  </si>
  <si>
    <t>St. Charles County, MO</t>
  </si>
  <si>
    <t>St. Louis County, Missouri</t>
  </si>
  <si>
    <t>St. Louis County, MO</t>
  </si>
  <si>
    <t>St. Louis city, Missouri</t>
  </si>
  <si>
    <t>St. Louis city, MO</t>
  </si>
  <si>
    <t>Lincoln County, Montana</t>
  </si>
  <si>
    <t>Lincoln County, MT</t>
  </si>
  <si>
    <t>Clark County, Nevada</t>
  </si>
  <si>
    <t>Clark County, NV</t>
  </si>
  <si>
    <t>Washoe County, Nevada</t>
  </si>
  <si>
    <t>Washoe County, NV</t>
  </si>
  <si>
    <t>Atlantic County, New Jersey</t>
  </si>
  <si>
    <t>Atlantic County, NJ</t>
  </si>
  <si>
    <t>Bergen County, New Jersey</t>
  </si>
  <si>
    <t>Bergen County, NJ</t>
  </si>
  <si>
    <t>Burlington County, New Jersey</t>
  </si>
  <si>
    <t>Burlington County, NJ</t>
  </si>
  <si>
    <t>Camden County, New Jersey</t>
  </si>
  <si>
    <t>Camden County, NJ</t>
  </si>
  <si>
    <t>Cape May County, New Jersey</t>
  </si>
  <si>
    <t>Cape May County, NJ</t>
  </si>
  <si>
    <t>Cumberland County, New Jersey</t>
  </si>
  <si>
    <t>Cumberland County, NJ</t>
  </si>
  <si>
    <t>Essex County, New Jersey</t>
  </si>
  <si>
    <t>Essex County, NJ</t>
  </si>
  <si>
    <t>Gloucester County, New Jersey</t>
  </si>
  <si>
    <t>Gloucester County, NJ</t>
  </si>
  <si>
    <t>Hudson County, New Jersey</t>
  </si>
  <si>
    <t>Hudson County, NJ</t>
  </si>
  <si>
    <t>Hunterdon County, New Jersey</t>
  </si>
  <si>
    <t>Hunterdon County, NJ</t>
  </si>
  <si>
    <t>Mercer County, New Jersey</t>
  </si>
  <si>
    <t>Mercer County, NJ</t>
  </si>
  <si>
    <t>Middlesex County, New Jersey</t>
  </si>
  <si>
    <t>Middlesex County, NJ</t>
  </si>
  <si>
    <t>Monmouth County, New Jersey</t>
  </si>
  <si>
    <t>Monmouth County, NJ</t>
  </si>
  <si>
    <t>Morris County, New Jersey</t>
  </si>
  <si>
    <t>Morris County, NJ</t>
  </si>
  <si>
    <t>Ocean County, New Jersey</t>
  </si>
  <si>
    <t>Ocean County, NJ</t>
  </si>
  <si>
    <t>Passaic County, New Jersey</t>
  </si>
  <si>
    <t>Passaic County, NJ</t>
  </si>
  <si>
    <t>Salem County, New Jersey</t>
  </si>
  <si>
    <t>Salem County, NJ</t>
  </si>
  <si>
    <t>Somerset County, New Jersey</t>
  </si>
  <si>
    <t>Somerset County, NJ</t>
  </si>
  <si>
    <t>Sussex County, New Jersey</t>
  </si>
  <si>
    <t>Sussex County, NJ</t>
  </si>
  <si>
    <t>Union County, New Jersey</t>
  </si>
  <si>
    <t>Union County, NJ</t>
  </si>
  <si>
    <t>Warren County, New Jersey</t>
  </si>
  <si>
    <t>Warren County, NJ</t>
  </si>
  <si>
    <t>Bernalillo County, New Mexico</t>
  </si>
  <si>
    <t>Bernalillo County, NM</t>
  </si>
  <si>
    <t>Doña Ana County, New Mexico</t>
  </si>
  <si>
    <t>Dona Ana County, NM</t>
  </si>
  <si>
    <t>Sandoval County, New Mexico</t>
  </si>
  <si>
    <t>Sandoval County, NM</t>
  </si>
  <si>
    <t>Valencia County, New Mexico</t>
  </si>
  <si>
    <t>Valencia County, NM</t>
  </si>
  <si>
    <t>Bronx County, New York</t>
  </si>
  <si>
    <t>Bronx County, NY</t>
  </si>
  <si>
    <t>Chautauqua County, New York</t>
  </si>
  <si>
    <t>Chautauqua County, NY</t>
  </si>
  <si>
    <t>Erie County, New York</t>
  </si>
  <si>
    <t>Erie County, NY</t>
  </si>
  <si>
    <t>Kings County, New York</t>
  </si>
  <si>
    <t>Kings County, NY</t>
  </si>
  <si>
    <t>Nassau County, New York</t>
  </si>
  <si>
    <t>Nassau County, NY</t>
  </si>
  <si>
    <t>New York County, New York</t>
  </si>
  <si>
    <t>New York County, NY</t>
  </si>
  <si>
    <t>Orange County, New York</t>
  </si>
  <si>
    <t>Orange County, NY</t>
  </si>
  <si>
    <t>Queens County, New York</t>
  </si>
  <si>
    <t>Queens County, NY</t>
  </si>
  <si>
    <t>Richmond County, New York</t>
  </si>
  <si>
    <t>Richmond County, NY</t>
  </si>
  <si>
    <t>Rockland County, New York</t>
  </si>
  <si>
    <t>Rockland County, NY</t>
  </si>
  <si>
    <t>Suffolk County, New York</t>
  </si>
  <si>
    <t>Suffolk County, NY</t>
  </si>
  <si>
    <t>Westchester County, New York</t>
  </si>
  <si>
    <t>Westchester County, NY</t>
  </si>
  <si>
    <t>Buncombe County, North Carolina</t>
  </si>
  <si>
    <t>Buncombe County, NC</t>
  </si>
  <si>
    <t>Cabarrus County, North Carolina</t>
  </si>
  <si>
    <t>Cabarrus County, NC</t>
  </si>
  <si>
    <t>Catawba County, North Carolina</t>
  </si>
  <si>
    <t>Catawba County, NC</t>
  </si>
  <si>
    <t>Davidson County, North Carolina</t>
  </si>
  <si>
    <t>Davidson County, NC</t>
  </si>
  <si>
    <t>Gaston County, North Carolina</t>
  </si>
  <si>
    <t>Gaston County, NC</t>
  </si>
  <si>
    <t>Guilford County, North Carolina</t>
  </si>
  <si>
    <t>Guilford County, NC</t>
  </si>
  <si>
    <t>Iredell County, North Carolina</t>
  </si>
  <si>
    <t>Iredell County, NC</t>
  </si>
  <si>
    <t>Lincoln County, North Carolina</t>
  </si>
  <si>
    <t>Lincoln County, NC</t>
  </si>
  <si>
    <t>Mecklenburg County, North Carolina</t>
  </si>
  <si>
    <t>Mecklenburg County, NC</t>
  </si>
  <si>
    <t>Rowan County, North Carolina</t>
  </si>
  <si>
    <t>Rowan County, NC</t>
  </si>
  <si>
    <t>Union County, North Carolina</t>
  </si>
  <si>
    <t>Union County, NC</t>
  </si>
  <si>
    <t>Cass County, North Dakota</t>
  </si>
  <si>
    <t>Cass County, ND</t>
  </si>
  <si>
    <t>Grand Forks County, North Dakota</t>
  </si>
  <si>
    <t>Grand Forks County, ND</t>
  </si>
  <si>
    <t>Adams County, Ohio</t>
  </si>
  <si>
    <t>Adams County, OH</t>
  </si>
  <si>
    <t>Ashtabula County, Ohio</t>
  </si>
  <si>
    <t>Ashtabula County, OH</t>
  </si>
  <si>
    <t>Belmont County, Ohio</t>
  </si>
  <si>
    <t>Belmont County, OH</t>
  </si>
  <si>
    <t>Butler County, Ohio</t>
  </si>
  <si>
    <t>Butler County, OH</t>
  </si>
  <si>
    <t>Clark County, Ohio</t>
  </si>
  <si>
    <t>Clark County, OH</t>
  </si>
  <si>
    <t>Clermont County, Ohio</t>
  </si>
  <si>
    <t>Clermont County, OH</t>
  </si>
  <si>
    <t>Clinton County, Ohio</t>
  </si>
  <si>
    <t>Clinton County, OH</t>
  </si>
  <si>
    <t>Coshocton County, Ohio</t>
  </si>
  <si>
    <t>Coshocton County, OH</t>
  </si>
  <si>
    <t>Cuyahoga County, Ohio</t>
  </si>
  <si>
    <t>Cuyahoga County, OH</t>
  </si>
  <si>
    <t>Delaware County, Ohio</t>
  </si>
  <si>
    <t>Delaware County, OH</t>
  </si>
  <si>
    <t>Fairfield County, Ohio</t>
  </si>
  <si>
    <t>Fairfield County, OH</t>
  </si>
  <si>
    <t>Franklin County, Ohio</t>
  </si>
  <si>
    <t>Franklin County, OH</t>
  </si>
  <si>
    <t>Gallia County, Ohio</t>
  </si>
  <si>
    <t>Gallia County, OH</t>
  </si>
  <si>
    <t>Geauga County, Ohio</t>
  </si>
  <si>
    <t>Geauga County, OH</t>
  </si>
  <si>
    <t>Greene County, Ohio</t>
  </si>
  <si>
    <t>Greene County, OH</t>
  </si>
  <si>
    <t>Hamilton County, Ohio</t>
  </si>
  <si>
    <t>Hamilton County, OH</t>
  </si>
  <si>
    <t>Jefferson County, Ohio</t>
  </si>
  <si>
    <t>Jefferson County, OH</t>
  </si>
  <si>
    <t>Knox County, Ohio</t>
  </si>
  <si>
    <t>Knox County, OH</t>
  </si>
  <si>
    <t>Lake County, Ohio</t>
  </si>
  <si>
    <t>Lake County, OH</t>
  </si>
  <si>
    <t>Lawrence County, Ohio</t>
  </si>
  <si>
    <t>Lawrence County, OH</t>
  </si>
  <si>
    <t>Licking County, Ohio</t>
  </si>
  <si>
    <t>Licking County, OH</t>
  </si>
  <si>
    <t>Lorain County, Ohio</t>
  </si>
  <si>
    <t>Lorain County, OH</t>
  </si>
  <si>
    <t>Lucas County, Ohio</t>
  </si>
  <si>
    <t>Lucas County, OH</t>
  </si>
  <si>
    <t>Madison County, Ohio</t>
  </si>
  <si>
    <t>Madison County, OH</t>
  </si>
  <si>
    <t>Medina County, Ohio</t>
  </si>
  <si>
    <t>Medina County, OH</t>
  </si>
  <si>
    <t>Montgomery County, Ohio</t>
  </si>
  <si>
    <t>Montgomery County, OH</t>
  </si>
  <si>
    <t>Portage County, Ohio</t>
  </si>
  <si>
    <t>Portage County, OH</t>
  </si>
  <si>
    <t>Scioto County, Ohio</t>
  </si>
  <si>
    <t>Scioto County, OH</t>
  </si>
  <si>
    <t>Stark County, Ohio</t>
  </si>
  <si>
    <t>Stark County, OH</t>
  </si>
  <si>
    <t>Summit County, Ohio</t>
  </si>
  <si>
    <t>Summit County, OH</t>
  </si>
  <si>
    <t>Warren County, Ohio</t>
  </si>
  <si>
    <t>Warren County, OH</t>
  </si>
  <si>
    <t>Washington County, Ohio</t>
  </si>
  <si>
    <t>Washington County, OH</t>
  </si>
  <si>
    <t>Wood County, Ohio</t>
  </si>
  <si>
    <t>Wood County, OH</t>
  </si>
  <si>
    <t>Oklahoma County, Oklahoma</t>
  </si>
  <si>
    <t>Oklahoma County, OK</t>
  </si>
  <si>
    <t>Clackamas County, Oregon</t>
  </si>
  <si>
    <t>Clackamas County, OR</t>
  </si>
  <si>
    <t>Jackson County, Oregon</t>
  </si>
  <si>
    <t>Jackson County, OR</t>
  </si>
  <si>
    <t>Klamath County, Oregon</t>
  </si>
  <si>
    <t>Klamath County, OR</t>
  </si>
  <si>
    <t>Lane County, Oregon</t>
  </si>
  <si>
    <t>Lane County, OR</t>
  </si>
  <si>
    <t>Linn County, Oregon</t>
  </si>
  <si>
    <t>Linn County, OR</t>
  </si>
  <si>
    <t>Marion County, Oregon</t>
  </si>
  <si>
    <t>Marion County, OR</t>
  </si>
  <si>
    <t>Multnomah County, Oregon</t>
  </si>
  <si>
    <t>Multnomah County, OR</t>
  </si>
  <si>
    <t>Polk County, Oregon</t>
  </si>
  <si>
    <t>Polk County, OR</t>
  </si>
  <si>
    <t>Washington County, Oregon</t>
  </si>
  <si>
    <t>Washington County, OR</t>
  </si>
  <si>
    <t>Allegheny County, Pennsylvania</t>
  </si>
  <si>
    <t>Nonattainment-Moderate | Maintenance-Moderate</t>
  </si>
  <si>
    <t>Allegheny County, PA</t>
  </si>
  <si>
    <t>Armstrong County, Pennsylvania</t>
  </si>
  <si>
    <t>Armstrong County, PA</t>
  </si>
  <si>
    <t>Beaver County, Pennsylvania</t>
  </si>
  <si>
    <t>Beaver County, PA</t>
  </si>
  <si>
    <t>Berks County, Pennsylvania</t>
  </si>
  <si>
    <t>Berks County, PA</t>
  </si>
  <si>
    <t>Bucks County, Pennsylvania</t>
  </si>
  <si>
    <t>Bucks County, PA</t>
  </si>
  <si>
    <t>Butler County, Pennsylvania</t>
  </si>
  <si>
    <t>Butler County, PA</t>
  </si>
  <si>
    <t>Cambria County, Pennsylvania</t>
  </si>
  <si>
    <t>Cambria County, PA</t>
  </si>
  <si>
    <t>Carbon County, Pennsylvania</t>
  </si>
  <si>
    <t>Carbon County, PA</t>
  </si>
  <si>
    <t>Chester County, Pennsylvania</t>
  </si>
  <si>
    <t>Chester County, PA</t>
  </si>
  <si>
    <t>Cumberland County, Pennsylvania</t>
  </si>
  <si>
    <t>Cumberland County, PA</t>
  </si>
  <si>
    <t>Dauphin County, Pennsylvania</t>
  </si>
  <si>
    <t>Dauphin County, PA</t>
  </si>
  <si>
    <t>Delaware County, Pennsylvania</t>
  </si>
  <si>
    <t>Delaware County, PA</t>
  </si>
  <si>
    <t>Fayette County, Pennsylvania</t>
  </si>
  <si>
    <t>Fayette County, PA</t>
  </si>
  <si>
    <t>Franklin County, Pennsylvania</t>
  </si>
  <si>
    <t>Franklin County, PA</t>
  </si>
  <si>
    <t>Greene County, Pennsylvania</t>
  </si>
  <si>
    <t>Greene County, PA</t>
  </si>
  <si>
    <t>Indiana County, Pennsylvania</t>
  </si>
  <si>
    <t>Indiana County, PA</t>
  </si>
  <si>
    <t>Lancaster County, Pennsylvania</t>
  </si>
  <si>
    <t>Lancaster County, PA</t>
  </si>
  <si>
    <t>Lawrence County, Pennsylvania</t>
  </si>
  <si>
    <t>Lawrence County, PA</t>
  </si>
  <si>
    <t>Lebanon County, Pennsylvania</t>
  </si>
  <si>
    <t>Lebanon County, PA</t>
  </si>
  <si>
    <t>Lehigh County, Pennsylvania</t>
  </si>
  <si>
    <t>Lehigh County, PA</t>
  </si>
  <si>
    <t>Montgomery County, Pennsylvania</t>
  </si>
  <si>
    <t>Montgomery County, PA</t>
  </si>
  <si>
    <t>Northampton County, Pennsylvania</t>
  </si>
  <si>
    <t>Northampton County, PA</t>
  </si>
  <si>
    <t>Philadelphia County, Pennsylvania</t>
  </si>
  <si>
    <t>Philadelphia County, PA</t>
  </si>
  <si>
    <t>Washington County, Pennsylvania</t>
  </si>
  <si>
    <t>Washington County, PA</t>
  </si>
  <si>
    <t>Westmoreland County, Pennsylvania</t>
  </si>
  <si>
    <t>Westmoreland County, PA</t>
  </si>
  <si>
    <t>York County, Pennsylvania</t>
  </si>
  <si>
    <t>York County, PA</t>
  </si>
  <si>
    <t>Providence County, Rhode Island</t>
  </si>
  <si>
    <t>Providence County, RI</t>
  </si>
  <si>
    <t>Berkeley County, South Carolina</t>
  </si>
  <si>
    <t>Berkeley County, SC</t>
  </si>
  <si>
    <t>Charleston County, South Carolina</t>
  </si>
  <si>
    <t>Charleston County, SC</t>
  </si>
  <si>
    <t>Greenville County, South Carolina</t>
  </si>
  <si>
    <t>Greenville County, SC</t>
  </si>
  <si>
    <t>Lexington County, South Carolina</t>
  </si>
  <si>
    <t>Lexington County, SC</t>
  </si>
  <si>
    <t>Richland County, South Carolina</t>
  </si>
  <si>
    <t>Richland County, SC</t>
  </si>
  <si>
    <t>Spartanburg County, South Carolina</t>
  </si>
  <si>
    <t>Spartanburg County, SC</t>
  </si>
  <si>
    <t>York County, South Carolina</t>
  </si>
  <si>
    <t>York County, SC</t>
  </si>
  <si>
    <t>Anderson County, Tennessee</t>
  </si>
  <si>
    <t>Anderson County, TN</t>
  </si>
  <si>
    <t>Blount County, Tennessee</t>
  </si>
  <si>
    <t>Blount County, TN</t>
  </si>
  <si>
    <t>Davidson County, Tennessee</t>
  </si>
  <si>
    <t>Davidson County, TN</t>
  </si>
  <si>
    <t>Hamilton County, Tennessee</t>
  </si>
  <si>
    <t>Hamilton County, TN</t>
  </si>
  <si>
    <t>Knox County, Tennessee</t>
  </si>
  <si>
    <t>Knox County, TN</t>
  </si>
  <si>
    <t>Loudon County, Tennessee</t>
  </si>
  <si>
    <t>Loudon County, TN</t>
  </si>
  <si>
    <t>Roane County, Tennessee</t>
  </si>
  <si>
    <t>Roane County, TN</t>
  </si>
  <si>
    <t>Rutherford County, Tennessee</t>
  </si>
  <si>
    <t>Rutherford County, TN</t>
  </si>
  <si>
    <t>Shelby County, Tennessee</t>
  </si>
  <si>
    <t>Shelby County, TN</t>
  </si>
  <si>
    <t>Williamson County, Tennessee</t>
  </si>
  <si>
    <t>Williamson County, TN</t>
  </si>
  <si>
    <t>Bell County, Texas</t>
  </si>
  <si>
    <t>Bell County, TX</t>
  </si>
  <si>
    <t>Bexar County, Texas</t>
  </si>
  <si>
    <t>Bexar County, TX</t>
  </si>
  <si>
    <t>Brazoria County, Texas</t>
  </si>
  <si>
    <t>Brazoria County, TX</t>
  </si>
  <si>
    <t>Chambers County, Texas</t>
  </si>
  <si>
    <t>Chambers County, TX</t>
  </si>
  <si>
    <t>Collin County, Texas</t>
  </si>
  <si>
    <t>Collin County, TX</t>
  </si>
  <si>
    <t>Dallas County, Texas</t>
  </si>
  <si>
    <t>Dallas County, TX</t>
  </si>
  <si>
    <t>Denton County, Texas</t>
  </si>
  <si>
    <t>Denton County, TX</t>
  </si>
  <si>
    <t>Ellis County, Texas</t>
  </si>
  <si>
    <t>Ellis County, TX</t>
  </si>
  <si>
    <t>El Paso County, Texas</t>
  </si>
  <si>
    <t>El Paso County, TX</t>
  </si>
  <si>
    <t>Fort Bend County, Texas</t>
  </si>
  <si>
    <t>Fort Bend County, TX</t>
  </si>
  <si>
    <t>Galveston County, Texas</t>
  </si>
  <si>
    <t>Galveston County, TX</t>
  </si>
  <si>
    <t>Harris County, Texas</t>
  </si>
  <si>
    <t>Harris County, TX</t>
  </si>
  <si>
    <t>Hill County, Texas</t>
  </si>
  <si>
    <t>Hill County, TX</t>
  </si>
  <si>
    <t>Jefferson County, Texas</t>
  </si>
  <si>
    <t>Jefferson County, TX</t>
  </si>
  <si>
    <t>Johnson County, Texas</t>
  </si>
  <si>
    <t>Johnson County, TX</t>
  </si>
  <si>
    <t>Kaufman County, Texas</t>
  </si>
  <si>
    <t>Kaufman County, TX</t>
  </si>
  <si>
    <t>Liberty County, Texas</t>
  </si>
  <si>
    <t>Liberty County, TX</t>
  </si>
  <si>
    <t>McLennan County, Texas</t>
  </si>
  <si>
    <t>McLennan County, TX</t>
  </si>
  <si>
    <t>Montgomery County, Texas</t>
  </si>
  <si>
    <t>Montgomery County, TX</t>
  </si>
  <si>
    <t>Parker County, Texas</t>
  </si>
  <si>
    <t>Parker County, TX</t>
  </si>
  <si>
    <t>Potter County, Texas</t>
  </si>
  <si>
    <t>Potter County, TX</t>
  </si>
  <si>
    <t>Rockwall County, Texas</t>
  </si>
  <si>
    <t>Rockwall County, TX</t>
  </si>
  <si>
    <t>Tarrant County, Texas</t>
  </si>
  <si>
    <t>Tarrant County, TX</t>
  </si>
  <si>
    <t>Waller County, Texas</t>
  </si>
  <si>
    <t>Waller County, TX</t>
  </si>
  <si>
    <t>Wise County, Texas</t>
  </si>
  <si>
    <t>Wise County, TX</t>
  </si>
  <si>
    <t>Box Elder County, Utah</t>
  </si>
  <si>
    <t>Box Elder County, UT</t>
  </si>
  <si>
    <t>Cache County, Utah</t>
  </si>
  <si>
    <t>Cache County, UT</t>
  </si>
  <si>
    <t>Davis County, Utah</t>
  </si>
  <si>
    <t>Davis County, UT</t>
  </si>
  <si>
    <t>Duchesne County, Utah</t>
  </si>
  <si>
    <t>Duchesne County, UT</t>
  </si>
  <si>
    <t>Salt Lake County, Utah</t>
  </si>
  <si>
    <t>Salt Lake County, UT</t>
  </si>
  <si>
    <t>Tooele County, Utah</t>
  </si>
  <si>
    <t>Tooele County, UT</t>
  </si>
  <si>
    <t>Uintah County, Utah</t>
  </si>
  <si>
    <t>Uintah County, UT</t>
  </si>
  <si>
    <t>Utah County, Utah</t>
  </si>
  <si>
    <t>Utah County, UT</t>
  </si>
  <si>
    <t>Washington County, Utah</t>
  </si>
  <si>
    <t>Washington County, UT</t>
  </si>
  <si>
    <t>Weber County, Utah</t>
  </si>
  <si>
    <t>Weber County, UT</t>
  </si>
  <si>
    <t>Alleghany County, Virginia</t>
  </si>
  <si>
    <t>Alleghany County, VA</t>
  </si>
  <si>
    <t>Arlington County, Virginia</t>
  </si>
  <si>
    <t>Arlington County, VA</t>
  </si>
  <si>
    <t>Fairfax County, Virginia</t>
  </si>
  <si>
    <t>Fairfax County, VA</t>
  </si>
  <si>
    <t>Loudoun County, Virginia</t>
  </si>
  <si>
    <t>Loudoun County, VA</t>
  </si>
  <si>
    <t>Prince William County, Virginia</t>
  </si>
  <si>
    <t>Prince William County, VA</t>
  </si>
  <si>
    <t>Spotsylvania County, Virginia</t>
  </si>
  <si>
    <t>Spotsylvania County, VA</t>
  </si>
  <si>
    <t>Stafford County, Virginia</t>
  </si>
  <si>
    <t>Stafford County, VA</t>
  </si>
  <si>
    <t>Alexandria city, Virginia</t>
  </si>
  <si>
    <t>Alexandria city, VA</t>
  </si>
  <si>
    <t>Chesapeake city, Virginia</t>
  </si>
  <si>
    <t>Chesapeake city, VA</t>
  </si>
  <si>
    <t>Fairfax city, Virginia</t>
  </si>
  <si>
    <t>Fairfax city, VA</t>
  </si>
  <si>
    <t>Fredericksburg city, Virginia</t>
  </si>
  <si>
    <t>Fredericksburg city, VA</t>
  </si>
  <si>
    <t>Manassas city, Virginia</t>
  </si>
  <si>
    <t>Manassas city, VA</t>
  </si>
  <si>
    <t>Manassas Park city, Virginia</t>
  </si>
  <si>
    <t>Manassas Park city, VA</t>
  </si>
  <si>
    <t>Norfolk city, Virginia</t>
  </si>
  <si>
    <t>Norfolk city, VA</t>
  </si>
  <si>
    <t>Richmond city, Virginia</t>
  </si>
  <si>
    <t>Richmond city, VA</t>
  </si>
  <si>
    <t>Clark County, Washington</t>
  </si>
  <si>
    <t>Clark County, WA</t>
  </si>
  <si>
    <t>Cowlitz County, Washington</t>
  </si>
  <si>
    <t>Cowlitz County, WA</t>
  </si>
  <si>
    <t>Franklin County, Washington</t>
  </si>
  <si>
    <t>Franklin County, WA</t>
  </si>
  <si>
    <t>King County, Washington</t>
  </si>
  <si>
    <t>King County, WA</t>
  </si>
  <si>
    <t>Kitsap County, Washington</t>
  </si>
  <si>
    <t>Kitsap County, WA</t>
  </si>
  <si>
    <t>Pierce County, Washington</t>
  </si>
  <si>
    <t>Pierce County, WA</t>
  </si>
  <si>
    <t>Snohomish County, Washington</t>
  </si>
  <si>
    <t>Snohomish County, WA</t>
  </si>
  <si>
    <t>Spokane County, Washington</t>
  </si>
  <si>
    <t>Spokane County, WA</t>
  </si>
  <si>
    <t>Thurston County, Washington</t>
  </si>
  <si>
    <t>Thurston County, WA</t>
  </si>
  <si>
    <t>Whatcom County, Washington</t>
  </si>
  <si>
    <t>Whatcom County, WA</t>
  </si>
  <si>
    <t>Berkeley County, West Virginia</t>
  </si>
  <si>
    <t>Berkeley County, WV</t>
  </si>
  <si>
    <t>Brooke County, West Virginia</t>
  </si>
  <si>
    <t>Brooke County, WV</t>
  </si>
  <si>
    <t>Cabell County, West Virginia</t>
  </si>
  <si>
    <t>Cabell County, WV</t>
  </si>
  <si>
    <t>Hancock County, West Virginia</t>
  </si>
  <si>
    <t>Hancock County, WV</t>
  </si>
  <si>
    <t>Kanawha County, West Virginia</t>
  </si>
  <si>
    <t>Kanawha County, WV</t>
  </si>
  <si>
    <t>Marshall County, West Virginia</t>
  </si>
  <si>
    <t>Marshall County, WV</t>
  </si>
  <si>
    <t>Mason County, West Virginia</t>
  </si>
  <si>
    <t>Mason County, WV</t>
  </si>
  <si>
    <t>Ohio County, West Virginia</t>
  </si>
  <si>
    <t>Ohio County, WV</t>
  </si>
  <si>
    <t>Pleasants County, West Virginia</t>
  </si>
  <si>
    <t>Pleasants County, WV</t>
  </si>
  <si>
    <t>Putnam County, West Virginia</t>
  </si>
  <si>
    <t>Putnam County, WV</t>
  </si>
  <si>
    <t>Wayne County, West Virginia</t>
  </si>
  <si>
    <t>Wayne County, WV</t>
  </si>
  <si>
    <t>Wood County, West Virginia</t>
  </si>
  <si>
    <t>Wood County, WV</t>
  </si>
  <si>
    <t>Douglas County, Wisconsin</t>
  </si>
  <si>
    <t>Douglas County, WI</t>
  </si>
  <si>
    <t>Kenosha County, Wisconsin</t>
  </si>
  <si>
    <t>Kenosha County, WI</t>
  </si>
  <si>
    <t>Manitowoc County, Wisconsin</t>
  </si>
  <si>
    <t>Manitowoc County, WI</t>
  </si>
  <si>
    <t>Milwaukee County, Wisconsin</t>
  </si>
  <si>
    <t>Milwaukee County, WI</t>
  </si>
  <si>
    <t>Racine County, Wisconsin</t>
  </si>
  <si>
    <t>Racine County, WI</t>
  </si>
  <si>
    <t>Sheboygan County, Wisconsin</t>
  </si>
  <si>
    <t>Sheboygan County, WI</t>
  </si>
  <si>
    <t>Washington County, Wisconsin</t>
  </si>
  <si>
    <t>Washington County, WI</t>
  </si>
  <si>
    <t>Waukesha County, Wisconsin</t>
  </si>
  <si>
    <t>Waukesha County, WI</t>
  </si>
  <si>
    <t>Lincoln County, Wyoming</t>
  </si>
  <si>
    <t>Lincoln County, WY</t>
  </si>
  <si>
    <t>Sweetwater County, Wyoming</t>
  </si>
  <si>
    <t>Sweetwater County, WY</t>
  </si>
  <si>
    <t>Cataño Municipio, Puerto Rico</t>
  </si>
  <si>
    <t>Catano Municipio, PR</t>
  </si>
  <si>
    <t>San Juan Municipio, Puerto Rico</t>
  </si>
  <si>
    <t>San Juan Municipio, PR</t>
  </si>
  <si>
    <t>Clean Ports Program: Application Summary (Internal Use Only)</t>
  </si>
  <si>
    <t>Applicant</t>
  </si>
  <si>
    <t>Program FY</t>
  </si>
  <si>
    <t>SAM.gov UEI</t>
  </si>
  <si>
    <t>Project Type</t>
  </si>
  <si>
    <t>Project Title</t>
  </si>
  <si>
    <t>Total EPA Project Funding (based on Awardee coversheet)</t>
  </si>
  <si>
    <t>Total EPA Funding for Vehicles &amp; Equipment</t>
  </si>
  <si>
    <t>Total EPA Funding for Infrastructure</t>
  </si>
  <si>
    <t>Infrastructure Cost</t>
  </si>
  <si>
    <t>Labor Cost</t>
  </si>
  <si>
    <t>Other Cost(s)</t>
  </si>
  <si>
    <t>Total EPA Funding for Climate &amp; Air Quality Planning Activities</t>
  </si>
  <si>
    <t>Port Vehicles &amp; Equipment Sector</t>
  </si>
  <si>
    <t>Sector Coverage for New Vehicles</t>
  </si>
  <si>
    <t>Number of Vehicles by Sector</t>
  </si>
  <si>
    <t>Sector Coverage of Scrapped Vehicles &amp; Equipment</t>
  </si>
  <si>
    <t>Number of Scrapped Vehicles/Equipment by Sector</t>
  </si>
  <si>
    <t>Total Funding for Equipment Acquisition by Sector</t>
  </si>
  <si>
    <t>Total EPA Funding for Equipment Acquisition by Sector</t>
  </si>
  <si>
    <t>Total Funding for Labor Related to Equipment by Sector</t>
  </si>
  <si>
    <t>Total EPA Funding for Labor Related to Equipment by Sector</t>
  </si>
  <si>
    <t>Total Funding by Sector</t>
  </si>
  <si>
    <t>Total EPA Funding by Sector</t>
  </si>
  <si>
    <t>Cargo-Handling Equipment &amp; Nonroad</t>
  </si>
  <si>
    <t>Locomotives</t>
  </si>
  <si>
    <t>Project Features Scrappage?</t>
  </si>
  <si>
    <t>Zero Emission Charging &amp; Fueling Infrastructure</t>
  </si>
  <si>
    <t>Sector Coverage</t>
  </si>
  <si>
    <t>Count of Systems</t>
  </si>
  <si>
    <t>Total Funding for Infrastructure Acquisition</t>
  </si>
  <si>
    <t>Total EPA Funding for Infrastructure Acquisition</t>
  </si>
  <si>
    <t>Total Funding for Infrastructure Installation</t>
  </si>
  <si>
    <t>Total EPA Funding for Infrastructure Installation</t>
  </si>
  <si>
    <t>Total Funding for Other Eligible Expenses</t>
  </si>
  <si>
    <t>Total EPA Funding for Other Eligible Expenses</t>
  </si>
  <si>
    <t>Total Funding by Infrastructure Segment</t>
  </si>
  <si>
    <t>Total EPA Funding by Infrastructure Segment</t>
  </si>
  <si>
    <t>Electric Vehicle Supply Equipment</t>
  </si>
  <si>
    <t>Level 2 EVSE</t>
  </si>
  <si>
    <t>DC Fast Charger</t>
  </si>
  <si>
    <t>Other Charging System</t>
  </si>
  <si>
    <t>High voltage shore
power connection</t>
  </si>
  <si>
    <t>Low voltage shore 
power connection</t>
  </si>
  <si>
    <t>Other Infrastructure Aspects included</t>
  </si>
  <si>
    <t>Climate and Air Quality Planning Activities</t>
  </si>
  <si>
    <t>Project Features Particular Planning Activity</t>
  </si>
  <si>
    <t>Count of Unique Activities</t>
  </si>
  <si>
    <t>Total Funding for Planning Activities</t>
  </si>
  <si>
    <t>Total EPA Funding for Planning Activities</t>
  </si>
  <si>
    <t xml:space="preserve">Other Planning Activities Featured: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</si>
</sst>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quot;$&quot;#,##0"/>
  </numFmts>
  <fonts count="93"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b/>
      <sz val="11"/>
      <color theme="1"/>
      <name val="Calibri"/>
      <family val="2"/>
      <scheme val="minor"/>
    </font>
    <font>
      <sz val="11"/>
      <color rgb="FF000000"/>
      <name val="Calibri"/>
      <family val="2"/>
    </font>
    <font>
      <b/>
      <sz val="11"/>
      <color rgb="FF000000"/>
      <name val="Calibri"/>
      <family val="2"/>
    </font>
    <font>
      <b/>
      <sz val="11"/>
      <color rgb="FF000000"/>
      <name val="Calibri"/>
      <family val="2"/>
      <scheme val="minor"/>
    </font>
    <font>
      <u/>
      <sz val="11"/>
      <color theme="10"/>
      <name val="Calibri"/>
      <family val="2"/>
      <scheme val="minor"/>
    </font>
    <font>
      <sz val="11"/>
      <color theme="10"/>
      <name val="Calibri"/>
      <family val="2"/>
      <scheme val="minor"/>
    </font>
    <font>
      <sz val="11.5"/>
      <color theme="1"/>
      <name val="Calibri"/>
      <family val="2"/>
      <scheme val="minor"/>
    </font>
    <font>
      <sz val="11"/>
      <color rgb="FFFF0000"/>
      <name val="Calibri"/>
      <family val="2"/>
      <scheme val="minor"/>
    </font>
    <font>
      <b/>
      <sz val="11"/>
      <color rgb="FFFF0000"/>
      <name val="Calibri"/>
      <family val="2"/>
      <scheme val="minor"/>
    </font>
    <font>
      <sz val="11"/>
      <name val="Calibri"/>
      <family val="2"/>
      <scheme val="minor"/>
    </font>
    <font>
      <sz val="11"/>
      <color rgb="FF000000"/>
      <name val="Calibri"/>
      <family val="2"/>
      <scheme val="minor"/>
    </font>
    <font>
      <b/>
      <sz val="12"/>
      <name val="Calibri"/>
      <family val="2"/>
      <scheme val="minor"/>
    </font>
    <font>
      <sz val="12"/>
      <color theme="1"/>
      <name val="Calibri"/>
      <family val="2"/>
      <scheme val="minor"/>
    </font>
    <font>
      <sz val="12"/>
      <name val="Calibri"/>
      <family val="2"/>
      <scheme val="minor"/>
    </font>
    <font>
      <b/>
      <i/>
      <sz val="12"/>
      <name val="Calibri"/>
      <family val="2"/>
      <scheme val="minor"/>
    </font>
    <font>
      <sz val="12"/>
      <color rgb="FF000000"/>
      <name val="Calibri"/>
      <family val="2"/>
      <scheme val="minor"/>
    </font>
    <font>
      <b/>
      <sz val="12"/>
      <color theme="1"/>
      <name val="Calibri"/>
      <family val="2"/>
      <scheme val="minor"/>
    </font>
    <font>
      <i/>
      <sz val="12"/>
      <color theme="1"/>
      <name val="Calibri"/>
      <family val="2"/>
      <scheme val="minor"/>
    </font>
    <font>
      <i/>
      <sz val="12"/>
      <name val="Calibri"/>
      <family val="2"/>
      <scheme val="minor"/>
    </font>
    <font>
      <b/>
      <sz val="12"/>
      <color rgb="FF000000"/>
      <name val="Calibri"/>
      <family val="2"/>
      <scheme val="minor"/>
    </font>
    <font>
      <i/>
      <sz val="12"/>
      <color rgb="FF000000"/>
      <name val="Calibri"/>
      <family val="2"/>
      <scheme val="minor"/>
    </font>
    <font>
      <i/>
      <sz val="11"/>
      <color theme="1"/>
      <name val="Calibri"/>
      <family val="2"/>
      <scheme val="minor"/>
    </font>
    <font>
      <b/>
      <sz val="12"/>
      <color rgb="FF000000"/>
      <name val="Calibri"/>
      <family val="2"/>
    </font>
    <font>
      <i/>
      <sz val="12"/>
      <color rgb="FF000000"/>
      <name val="Calibri"/>
      <family val="2"/>
    </font>
    <font>
      <i/>
      <sz val="11"/>
      <color rgb="FF000000"/>
      <name val="Calibri"/>
      <family val="2"/>
      <scheme val="minor"/>
    </font>
    <font>
      <b/>
      <sz val="11.5"/>
      <color theme="1"/>
      <name val="Calibri"/>
      <family val="2"/>
      <scheme val="minor"/>
    </font>
    <font>
      <b/>
      <sz val="11.5"/>
      <color rgb="FF000000"/>
      <name val="Calibri"/>
      <family val="2"/>
      <scheme val="minor"/>
    </font>
    <font>
      <sz val="11.5"/>
      <name val="Calibri"/>
      <family val="2"/>
      <scheme val="minor"/>
    </font>
    <font>
      <i/>
      <sz val="11.5"/>
      <name val="Calibri"/>
      <family val="2"/>
      <scheme val="minor"/>
    </font>
    <font>
      <b/>
      <sz val="11.5"/>
      <name val="Calibri"/>
      <family val="2"/>
      <scheme val="minor"/>
    </font>
    <font>
      <sz val="11.5"/>
      <color rgb="FF757171"/>
      <name val="Calibri"/>
      <family val="2"/>
      <scheme val="minor"/>
    </font>
    <font>
      <b/>
      <sz val="11"/>
      <name val="Calibri"/>
      <family val="2"/>
      <scheme val="minor"/>
    </font>
    <font>
      <b/>
      <i/>
      <sz val="11"/>
      <name val="Calibri"/>
      <family val="2"/>
      <scheme val="minor"/>
    </font>
    <font>
      <b/>
      <sz val="11.5"/>
      <color rgb="FFFF0000"/>
      <name val="Calibri"/>
      <family val="2"/>
      <scheme val="minor"/>
    </font>
    <font>
      <sz val="11.5"/>
      <color rgb="FFFF0000"/>
      <name val="Calibri"/>
      <family val="2"/>
      <scheme val="minor"/>
    </font>
    <font>
      <sz val="11.5"/>
      <color rgb="FF000000"/>
      <name val="Calibri"/>
      <family val="2"/>
      <scheme val="minor"/>
    </font>
    <font>
      <i/>
      <sz val="11.5"/>
      <color rgb="FF000000"/>
      <name val="Calibri"/>
      <family val="2"/>
      <scheme val="minor"/>
    </font>
    <font>
      <b/>
      <i/>
      <sz val="11.5"/>
      <name val="Calibri"/>
      <family val="2"/>
      <scheme val="minor"/>
    </font>
    <font>
      <b/>
      <sz val="11.5"/>
      <color rgb="FF757171"/>
      <name val="Calibri"/>
      <family val="2"/>
      <scheme val="minor"/>
    </font>
    <font>
      <i/>
      <sz val="11.5"/>
      <color rgb="FF757171"/>
      <name val="Calibri"/>
      <family val="2"/>
      <scheme val="minor"/>
    </font>
    <font>
      <i/>
      <sz val="11.5"/>
      <color rgb="FF595959"/>
      <name val="Calibri"/>
      <family val="2"/>
      <scheme val="minor"/>
    </font>
    <font>
      <b/>
      <sz val="11"/>
      <color theme="0"/>
      <name val="Calibri"/>
      <family val="2"/>
      <scheme val="minor"/>
    </font>
    <font>
      <u/>
      <sz val="11"/>
      <color theme="1"/>
      <name val="Calibri"/>
      <family val="2"/>
      <scheme val="minor"/>
    </font>
    <font>
      <i/>
      <sz val="11"/>
      <color theme="2" tint="-0.499984740745262"/>
      <name val="Calibri"/>
      <family val="2"/>
      <scheme val="minor"/>
    </font>
    <font>
      <i/>
      <sz val="12"/>
      <color theme="2" tint="-0.499984740745262"/>
      <name val="Calibri"/>
      <family val="2"/>
      <scheme val="minor"/>
    </font>
    <font>
      <i/>
      <u/>
      <sz val="11"/>
      <color theme="10"/>
      <name val="Calibri"/>
      <family val="2"/>
      <scheme val="minor"/>
    </font>
    <font>
      <sz val="12"/>
      <color theme="2" tint="-0.499984740745262"/>
      <name val="Calibri"/>
      <family val="2"/>
      <scheme val="minor"/>
    </font>
    <font>
      <i/>
      <sz val="2"/>
      <color rgb="FF000000"/>
      <name val="Calibri"/>
      <family val="2"/>
      <scheme val="minor"/>
    </font>
    <font>
      <b/>
      <sz val="3"/>
      <color rgb="FF000000"/>
      <name val="Calibri"/>
      <family val="2"/>
      <scheme val="minor"/>
    </font>
    <font>
      <i/>
      <sz val="11"/>
      <name val="Calibri"/>
      <family val="2"/>
      <scheme val="minor"/>
    </font>
    <font>
      <i/>
      <sz val="11"/>
      <color theme="1" tint="0.34998626667073579"/>
      <name val="Calibri"/>
      <family val="2"/>
      <scheme val="minor"/>
    </font>
    <font>
      <i/>
      <sz val="11.5"/>
      <color theme="2" tint="-0.499984740745262"/>
      <name val="Calibri"/>
      <family val="2"/>
      <scheme val="minor"/>
    </font>
    <font>
      <b/>
      <i/>
      <sz val="9"/>
      <color theme="1"/>
      <name val="Calibri"/>
      <family val="2"/>
      <scheme val="minor"/>
    </font>
    <font>
      <sz val="11.5"/>
      <color theme="2" tint="-0.499984740745262"/>
      <name val="Calibri"/>
      <family val="2"/>
      <scheme val="minor"/>
    </font>
    <font>
      <b/>
      <i/>
      <sz val="11.5"/>
      <color rgb="FF757171"/>
      <name val="Calibri"/>
      <family val="2"/>
      <scheme val="minor"/>
    </font>
    <font>
      <i/>
      <sz val="11"/>
      <color rgb="FF757171"/>
      <name val="Calibri"/>
      <family val="2"/>
      <scheme val="minor"/>
    </font>
    <font>
      <b/>
      <i/>
      <sz val="9"/>
      <color rgb="FF595959"/>
      <name val="Calibri"/>
      <family val="2"/>
      <scheme val="minor"/>
    </font>
    <font>
      <b/>
      <u/>
      <sz val="11.5"/>
      <name val="Calibri"/>
      <family val="2"/>
      <scheme val="minor"/>
    </font>
    <font>
      <sz val="12"/>
      <color rgb="FFFF0000"/>
      <name val="Calibri"/>
      <family val="2"/>
      <scheme val="minor"/>
    </font>
    <font>
      <sz val="9"/>
      <color theme="1"/>
      <name val="Calibri"/>
      <family val="2"/>
      <scheme val="minor"/>
    </font>
    <font>
      <b/>
      <sz val="9"/>
      <color theme="1"/>
      <name val="Calibri"/>
      <family val="2"/>
      <scheme val="minor"/>
    </font>
    <font>
      <i/>
      <sz val="9"/>
      <color theme="1"/>
      <name val="Calibri"/>
      <family val="2"/>
      <scheme val="minor"/>
    </font>
    <font>
      <sz val="11"/>
      <color theme="1"/>
      <name val="Times New Roman"/>
      <family val="1"/>
    </font>
    <font>
      <sz val="11"/>
      <color rgb="FF202124"/>
      <name val="Roboto"/>
    </font>
    <font>
      <b/>
      <sz val="11.5"/>
      <color rgb="FF000000"/>
      <name val="Calibri"/>
      <family val="2"/>
    </font>
    <font>
      <sz val="11"/>
      <color rgb="FF444444"/>
      <name val="Calibri"/>
      <family val="2"/>
      <charset val="1"/>
    </font>
    <font>
      <b/>
      <i/>
      <sz val="11"/>
      <color theme="1"/>
      <name val="Calibri"/>
      <family val="2"/>
      <scheme val="minor"/>
    </font>
    <font>
      <b/>
      <sz val="10"/>
      <color rgb="FF000000"/>
      <name val="Calibri"/>
      <family val="2"/>
      <scheme val="minor"/>
    </font>
    <font>
      <i/>
      <sz val="10"/>
      <color rgb="FF000000"/>
      <name val="Calibri"/>
      <family val="2"/>
      <scheme val="minor"/>
    </font>
    <font>
      <i/>
      <sz val="3"/>
      <color theme="6"/>
      <name val="Calibri"/>
      <family val="2"/>
      <scheme val="minor"/>
    </font>
    <font>
      <b/>
      <sz val="11"/>
      <name val="Calibri"/>
      <family val="2"/>
    </font>
    <font>
      <b/>
      <strike/>
      <sz val="11.5"/>
      <color rgb="FFFF0000"/>
      <name val="Calibri"/>
      <family val="2"/>
      <scheme val="minor"/>
    </font>
    <font>
      <sz val="12"/>
      <color theme="5" tint="-0.249977111117893"/>
      <name val="Calibri"/>
      <family val="2"/>
      <scheme val="minor"/>
    </font>
    <font>
      <sz val="4"/>
      <color rgb="FF000000"/>
      <name val="Calibri"/>
      <family val="2"/>
      <scheme val="minor"/>
    </font>
    <font>
      <i/>
      <sz val="11"/>
      <color rgb="FF000000"/>
      <name val="Calibri"/>
      <family val="2"/>
    </font>
    <font>
      <i/>
      <sz val="11.5"/>
      <color rgb="FF000000"/>
      <name val="Calibri"/>
      <family val="2"/>
    </font>
    <font>
      <b/>
      <sz val="10"/>
      <color rgb="FF000000"/>
      <name val="Calibri"/>
      <family val="2"/>
    </font>
    <font>
      <i/>
      <sz val="10"/>
      <color rgb="FF000000"/>
      <name val="Calibri"/>
      <family val="2"/>
    </font>
    <font>
      <b/>
      <i/>
      <sz val="11.5"/>
      <color rgb="FF000000"/>
      <name val="Calibri"/>
      <family val="2"/>
      <scheme val="minor"/>
    </font>
    <font>
      <b/>
      <u/>
      <sz val="11"/>
      <color theme="0"/>
      <name val="Calibri"/>
      <family val="2"/>
      <scheme val="minor"/>
    </font>
    <font>
      <b/>
      <sz val="14"/>
      <color theme="1"/>
      <name val="Calibri"/>
      <family val="2"/>
      <scheme val="minor"/>
    </font>
    <font>
      <sz val="11.5"/>
      <color rgb="FF000000"/>
      <name val="Times New Roman"/>
      <family val="1"/>
    </font>
    <font>
      <sz val="11"/>
      <color theme="0"/>
      <name val="Calibri"/>
      <family val="2"/>
      <scheme val="minor"/>
    </font>
    <font>
      <sz val="11.5"/>
      <color rgb="FF000000"/>
      <name val="Calibri"/>
      <family val="2"/>
    </font>
    <font>
      <sz val="11.5"/>
      <color rgb="FF000000"/>
      <name val="Calibri"/>
      <scheme val="minor"/>
    </font>
    <font>
      <b/>
      <sz val="11.5"/>
      <color rgb="FF4472C4"/>
      <name val="Calibri"/>
      <scheme val="minor"/>
    </font>
    <font>
      <b/>
      <sz val="11.5"/>
      <color rgb="FFBF8F00"/>
      <name val="Calibri"/>
      <scheme val="minor"/>
    </font>
    <font>
      <b/>
      <sz val="11.5"/>
      <color rgb="FF000000"/>
      <name val="Calibri"/>
      <scheme val="minor"/>
    </font>
    <font>
      <sz val="11.5"/>
      <name val="Calibri"/>
      <scheme val="minor"/>
    </font>
  </fonts>
  <fills count="4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lightUp">
        <fgColor rgb="FFD9D9D9"/>
        <bgColor rgb="FFBDD7EE"/>
      </patternFill>
    </fill>
    <fill>
      <patternFill patternType="solid">
        <fgColor rgb="FFF2F2F2"/>
        <bgColor rgb="FF000000"/>
      </patternFill>
    </fill>
    <fill>
      <patternFill patternType="solid">
        <fgColor rgb="FFDBDBDB"/>
        <bgColor rgb="FF000000"/>
      </patternFill>
    </fill>
    <fill>
      <patternFill patternType="lightUp">
        <fgColor rgb="FFF2F2F2"/>
        <bgColor rgb="FFFFFFFF"/>
      </patternFill>
    </fill>
    <fill>
      <patternFill patternType="solid">
        <fgColor rgb="FFFFFFFF"/>
        <bgColor rgb="FFFFFFFF"/>
      </patternFill>
    </fill>
    <fill>
      <patternFill patternType="lightUp">
        <fgColor rgb="FFE7E6E6"/>
        <bgColor rgb="FFFFFFFF"/>
      </patternFill>
    </fill>
    <fill>
      <patternFill patternType="lightUp">
        <fgColor rgb="FFE7E6E6"/>
        <bgColor rgb="FFBDD7EE"/>
      </patternFill>
    </fill>
    <fill>
      <patternFill patternType="solid">
        <fgColor rgb="FFDBDBDB"/>
        <bgColor indexed="64"/>
      </patternFill>
    </fill>
    <fill>
      <patternFill patternType="solid">
        <fgColor rgb="FFD0CECE"/>
        <bgColor indexed="64"/>
      </patternFill>
    </fill>
    <fill>
      <patternFill patternType="solid">
        <fgColor theme="2" tint="-9.9978637043366805E-2"/>
        <bgColor indexed="64"/>
      </patternFill>
    </fill>
    <fill>
      <patternFill patternType="solid">
        <fgColor theme="8" tint="0.59999389629810485"/>
        <bgColor indexed="64"/>
      </patternFill>
    </fill>
    <fill>
      <patternFill patternType="solid">
        <fgColor rgb="FFD9D9D9"/>
        <bgColor rgb="FFD9D9D9"/>
      </patternFill>
    </fill>
    <fill>
      <patternFill patternType="lightUp">
        <fgColor theme="0" tint="-4.9989318521683403E-2"/>
        <bgColor indexed="65"/>
      </patternFill>
    </fill>
    <fill>
      <patternFill patternType="solid">
        <fgColor theme="6" tint="-0.499984740745262"/>
        <bgColor indexed="64"/>
      </patternFill>
    </fill>
    <fill>
      <patternFill patternType="lightUp">
        <fgColor rgb="FFE7E6E6"/>
        <bgColor rgb="FFFFE699"/>
      </patternFill>
    </fill>
    <fill>
      <patternFill patternType="lightUp">
        <fgColor theme="0" tint="-4.9989318521683403E-2"/>
        <bgColor auto="1"/>
      </patternFill>
    </fill>
    <fill>
      <patternFill patternType="lightUp">
        <fgColor theme="0" tint="-4.9989318521683403E-2"/>
        <bgColor theme="7" tint="0.59996337778862885"/>
      </patternFill>
    </fill>
    <fill>
      <patternFill patternType="lightUp">
        <fgColor theme="0" tint="-4.9989318521683403E-2"/>
        <bgColor theme="8" tint="0.59996337778862885"/>
      </patternFill>
    </fill>
    <fill>
      <patternFill patternType="lightUp">
        <fgColor rgb="FFD9D9D9"/>
        <bgColor theme="8" tint="0.59996337778862885"/>
      </patternFill>
    </fill>
    <fill>
      <patternFill patternType="solid">
        <fgColor theme="2" tint="-0.499984740745262"/>
        <bgColor indexed="64"/>
      </patternFill>
    </fill>
    <fill>
      <patternFill patternType="solid">
        <fgColor theme="6" tint="0.59999389629810485"/>
        <bgColor indexed="64"/>
      </patternFill>
    </fill>
    <fill>
      <patternFill patternType="lightUp">
        <fgColor rgb="FFE7E6E6"/>
        <bgColor theme="7" tint="0.59996337778862885"/>
      </patternFill>
    </fill>
    <fill>
      <patternFill patternType="solid">
        <fgColor rgb="FFD0CECE"/>
        <bgColor rgb="FF000000"/>
      </patternFill>
    </fill>
    <fill>
      <patternFill patternType="lightUp">
        <fgColor theme="0" tint="-4.9989318521683403E-2"/>
        <bgColor rgb="FFBDD7EE"/>
      </patternFill>
    </fill>
    <fill>
      <patternFill patternType="solid">
        <fgColor rgb="FFD9D9D9"/>
        <bgColor rgb="FF000000"/>
      </patternFill>
    </fill>
    <fill>
      <patternFill patternType="lightUp">
        <fgColor theme="0" tint="-4.9989318521683403E-2"/>
        <bgColor rgb="FFFFFFFF"/>
      </patternFill>
    </fill>
    <fill>
      <patternFill patternType="solid">
        <fgColor theme="0" tint="-0.14999847407452621"/>
        <bgColor rgb="FF000000"/>
      </patternFill>
    </fill>
    <fill>
      <patternFill patternType="lightUp">
        <fgColor theme="0" tint="-4.9989318521683403E-2"/>
        <bgColor theme="8" tint="0.59999389629810485"/>
      </patternFill>
    </fill>
    <fill>
      <patternFill patternType="lightUp">
        <fgColor theme="0" tint="-4.9989318521683403E-2"/>
        <bgColor theme="7" tint="0.59999389629810485"/>
      </patternFill>
    </fill>
    <fill>
      <patternFill patternType="solid">
        <fgColor theme="6" tint="0.79998168889431442"/>
        <bgColor indexed="64"/>
      </patternFill>
    </fill>
    <fill>
      <patternFill patternType="lightUp">
        <fgColor theme="0" tint="-4.9989318521683403E-2"/>
        <bgColor theme="0"/>
      </patternFill>
    </fill>
    <fill>
      <patternFill patternType="lightUp">
        <fgColor rgb="FFE7E6E6"/>
        <bgColor theme="8" tint="0.59999389629810485"/>
      </patternFill>
    </fill>
    <fill>
      <patternFill patternType="lightUp">
        <fgColor rgb="FFE7E6E6"/>
        <bgColor theme="7" tint="0.59999389629810485"/>
      </patternFill>
    </fill>
    <fill>
      <patternFill patternType="lightUp">
        <fgColor theme="0" tint="-0.14996795556505021"/>
        <bgColor theme="8" tint="0.59999389629810485"/>
      </patternFill>
    </fill>
    <fill>
      <patternFill patternType="solid">
        <fgColor theme="1"/>
        <bgColor indexed="64"/>
      </patternFill>
    </fill>
    <fill>
      <patternFill patternType="solid">
        <fgColor rgb="FFFFFFFF"/>
        <bgColor rgb="FF000000"/>
      </patternFill>
    </fill>
  </fills>
  <borders count="74">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thin">
        <color theme="0" tint="-0.499984740745262"/>
      </left>
      <right/>
      <top/>
      <bottom/>
      <diagonal/>
    </border>
    <border>
      <left/>
      <right style="medium">
        <color theme="0" tint="-0.499984740745262"/>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right style="thin">
        <color theme="0" tint="-0.499984740745262"/>
      </right>
      <top/>
      <bottom/>
      <diagonal/>
    </border>
    <border>
      <left/>
      <right/>
      <top style="thin">
        <color theme="0" tint="-0.499984740745262"/>
      </top>
      <bottom/>
      <diagonal/>
    </border>
    <border>
      <left style="medium">
        <color theme="0" tint="-0.499984740745262"/>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9"/>
      </left>
      <right/>
      <top style="thin">
        <color indexed="9"/>
      </top>
      <bottom style="thin">
        <color indexed="9"/>
      </bottom>
      <diagonal/>
    </border>
    <border>
      <left style="thin">
        <color indexed="9"/>
      </left>
      <right/>
      <top style="thin">
        <color indexed="9"/>
      </top>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style="medium">
        <color rgb="FF000000"/>
      </top>
      <bottom style="medium">
        <color rgb="FF000000"/>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theme="0" tint="-0.249977111117893"/>
      </left>
      <right/>
      <top style="thin">
        <color theme="0" tint="-0.249977111117893"/>
      </top>
      <bottom style="thin">
        <color theme="0" tint="-0.249977111117893"/>
      </bottom>
      <diagonal/>
    </border>
    <border>
      <left/>
      <right style="medium">
        <color theme="0" tint="-0.249977111117893"/>
      </right>
      <top style="thin">
        <color theme="0" tint="-0.249977111117893"/>
      </top>
      <bottom style="thin">
        <color theme="0" tint="-0.249977111117893"/>
      </bottom>
      <diagonal/>
    </border>
    <border>
      <left style="thin">
        <color indexed="64"/>
      </left>
      <right/>
      <top/>
      <bottom/>
      <diagonal/>
    </border>
    <border>
      <left style="thin">
        <color indexed="64"/>
      </left>
      <right/>
      <top/>
      <bottom style="thin">
        <color indexed="64"/>
      </bottom>
      <diagonal/>
    </border>
    <border>
      <left/>
      <right/>
      <top/>
      <bottom style="thin">
        <color rgb="FF000000"/>
      </bottom>
      <diagonal/>
    </border>
    <border>
      <left/>
      <right/>
      <top style="thin">
        <color rgb="FF000000"/>
      </top>
      <bottom/>
      <diagonal/>
    </border>
    <border>
      <left style="medium">
        <color theme="0" tint="-0.499984740745262"/>
      </left>
      <right/>
      <top style="thin">
        <color rgb="FF000000"/>
      </top>
      <bottom/>
      <diagonal/>
    </border>
    <border>
      <left style="medium">
        <color theme="0" tint="-0.499984740745262"/>
      </left>
      <right/>
      <top/>
      <bottom style="medium">
        <color rgb="FF000000"/>
      </bottom>
      <diagonal/>
    </border>
    <border>
      <left style="thin">
        <color indexed="64"/>
      </left>
      <right style="thin">
        <color indexed="64"/>
      </right>
      <top style="thin">
        <color indexed="64"/>
      </top>
      <bottom style="thin">
        <color rgb="FF000000"/>
      </bottom>
      <diagonal/>
    </border>
    <border>
      <left/>
      <right style="thin">
        <color indexed="64"/>
      </right>
      <top/>
      <bottom/>
      <diagonal/>
    </border>
    <border>
      <left/>
      <right/>
      <top style="thin">
        <color theme="6"/>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right/>
      <top style="thin">
        <color theme="0" tint="-4.9989318521683403E-2"/>
      </top>
      <bottom/>
      <diagonal/>
    </border>
    <border>
      <left/>
      <right style="thin">
        <color theme="0" tint="-4.9989318521683403E-2"/>
      </right>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tint="-4.9989318521683403E-2"/>
      </right>
      <top style="thin">
        <color theme="6"/>
      </top>
      <bottom style="thin">
        <color theme="0" tint="-4.9989318521683403E-2"/>
      </bottom>
      <diagonal/>
    </border>
    <border>
      <left style="thin">
        <color theme="0" tint="-4.9989318521683403E-2"/>
      </left>
      <right/>
      <top/>
      <bottom style="thin">
        <color theme="0" tint="-4.9989318521683403E-2"/>
      </bottom>
      <diagonal/>
    </border>
    <border>
      <left style="thin">
        <color theme="0" tint="-4.9989318521683403E-2"/>
      </left>
      <right style="thin">
        <color theme="0" tint="-4.9989318521683403E-2"/>
      </right>
      <top/>
      <bottom/>
      <diagonal/>
    </border>
    <border>
      <left style="medium">
        <color rgb="FF808080"/>
      </left>
      <right/>
      <top style="medium">
        <color rgb="FF808080"/>
      </top>
      <bottom style="thin">
        <color rgb="FF808080"/>
      </bottom>
      <diagonal/>
    </border>
    <border>
      <left/>
      <right/>
      <top style="medium">
        <color rgb="FF808080"/>
      </top>
      <bottom style="thin">
        <color rgb="FF808080"/>
      </bottom>
      <diagonal/>
    </border>
    <border>
      <left/>
      <right style="thin">
        <color rgb="FF808080"/>
      </right>
      <top style="medium">
        <color rgb="FF808080"/>
      </top>
      <bottom style="thin">
        <color rgb="FF808080"/>
      </bottom>
      <diagonal/>
    </border>
    <border>
      <left style="thin">
        <color rgb="FF808080"/>
      </left>
      <right style="medium">
        <color rgb="FF808080"/>
      </right>
      <top style="medium">
        <color rgb="FF808080"/>
      </top>
      <bottom style="thin">
        <color rgb="FF808080"/>
      </bottom>
      <diagonal/>
    </border>
    <border>
      <left style="medium">
        <color rgb="FF808080"/>
      </left>
      <right/>
      <top style="thin">
        <color rgb="FF808080"/>
      </top>
      <bottom style="thin">
        <color indexed="64"/>
      </bottom>
      <diagonal/>
    </border>
    <border>
      <left/>
      <right/>
      <top style="thin">
        <color rgb="FF808080"/>
      </top>
      <bottom style="thin">
        <color indexed="64"/>
      </bottom>
      <diagonal/>
    </border>
    <border>
      <left/>
      <right style="thin">
        <color rgb="FF808080"/>
      </right>
      <top style="thin">
        <color rgb="FF808080"/>
      </top>
      <bottom style="thin">
        <color indexed="64"/>
      </bottom>
      <diagonal/>
    </border>
    <border>
      <left/>
      <right style="thin">
        <color rgb="FF000000"/>
      </right>
      <top/>
      <bottom/>
      <diagonal/>
    </border>
    <border>
      <left style="thin">
        <color theme="0" tint="-4.9989318521683403E-2"/>
      </left>
      <right style="thin">
        <color theme="0" tint="-4.9989318521683403E-2"/>
      </right>
      <top style="thin">
        <color theme="0" tint="-4.9989318521683403E-2"/>
      </top>
      <bottom style="medium">
        <color indexed="64"/>
      </bottom>
      <diagonal/>
    </border>
    <border>
      <left/>
      <right style="thin">
        <color theme="0" tint="-4.9989318521683403E-2"/>
      </right>
      <top/>
      <bottom/>
      <diagonal/>
    </border>
    <border>
      <left style="thin">
        <color theme="0" tint="-4.9989318521683403E-2"/>
      </left>
      <right style="thin">
        <color theme="0" tint="-4.9989318521683403E-2"/>
      </right>
      <top style="thin">
        <color theme="6"/>
      </top>
      <bottom/>
      <diagonal/>
    </border>
    <border>
      <left style="thin">
        <color rgb="FF808080"/>
      </left>
      <right/>
      <top style="medium">
        <color theme="0" tint="-0.499984740745262"/>
      </top>
      <bottom style="thin">
        <color indexed="64"/>
      </bottom>
      <diagonal/>
    </border>
    <border>
      <left/>
      <right/>
      <top style="medium">
        <color theme="0" tint="-0.499984740745262"/>
      </top>
      <bottom style="thin">
        <color indexed="64"/>
      </bottom>
      <diagonal/>
    </border>
    <border>
      <left style="thin">
        <color rgb="FF808080"/>
      </left>
      <right/>
      <top style="thin">
        <color indexed="64"/>
      </top>
      <bottom style="thin">
        <color theme="0" tint="-0.499984740745262"/>
      </bottom>
      <diagonal/>
    </border>
    <border>
      <left/>
      <right/>
      <top style="thin">
        <color indexed="64"/>
      </top>
      <bottom style="thin">
        <color theme="0" tint="-0.499984740745262"/>
      </bottom>
      <diagonal/>
    </border>
  </borders>
  <cellStyleXfs count="5">
    <xf numFmtId="0" fontId="0" fillId="0" borderId="0"/>
    <xf numFmtId="44" fontId="1" fillId="0" borderId="0" applyFont="0" applyFill="0" applyBorder="0" applyAlignment="0" applyProtection="0"/>
    <xf numFmtId="0" fontId="2" fillId="0" borderId="0"/>
    <xf numFmtId="0" fontId="8" fillId="0" borderId="0" applyNumberFormat="0" applyFill="0" applyBorder="0" applyAlignment="0" applyProtection="0"/>
    <xf numFmtId="9" fontId="1" fillId="0" borderId="0" applyFont="0" applyFill="0" applyBorder="0" applyAlignment="0" applyProtection="0"/>
  </cellStyleXfs>
  <cellXfs count="613">
    <xf numFmtId="0" fontId="0" fillId="0" borderId="0" xfId="0"/>
    <xf numFmtId="0" fontId="7" fillId="0" borderId="0" xfId="0" applyFont="1"/>
    <xf numFmtId="0" fontId="0" fillId="0" borderId="0" xfId="0" applyFont="1"/>
    <xf numFmtId="0" fontId="4" fillId="0" borderId="0" xfId="0" applyFont="1"/>
    <xf numFmtId="0" fontId="0" fillId="0" borderId="0" xfId="0" applyAlignment="1">
      <alignment vertical="center"/>
    </xf>
    <xf numFmtId="0" fontId="9" fillId="0" borderId="0" xfId="3" applyFont="1" applyFill="1" applyBorder="1" applyAlignment="1">
      <alignment horizontal="left" vertical="center" wrapText="1"/>
    </xf>
    <xf numFmtId="0" fontId="0" fillId="0" borderId="0" xfId="0" applyAlignment="1">
      <alignment horizontal="center"/>
    </xf>
    <xf numFmtId="0" fontId="0" fillId="0" borderId="0" xfId="0" applyFill="1"/>
    <xf numFmtId="0" fontId="9" fillId="0" borderId="0" xfId="3" applyFont="1" applyFill="1" applyBorder="1" applyAlignment="1">
      <alignment vertical="center" wrapText="1"/>
    </xf>
    <xf numFmtId="0" fontId="0" fillId="0" borderId="0" xfId="0" applyFill="1" applyAlignment="1">
      <alignment horizontal="center"/>
    </xf>
    <xf numFmtId="0" fontId="0" fillId="0" borderId="0" xfId="0" applyFont="1" applyFill="1" applyAlignment="1">
      <alignment horizontal="center"/>
    </xf>
    <xf numFmtId="0" fontId="5" fillId="0" borderId="0" xfId="0" applyFont="1" applyFill="1" applyBorder="1" applyAlignment="1">
      <alignment horizontal="center"/>
    </xf>
    <xf numFmtId="0" fontId="11" fillId="0" borderId="0" xfId="0" applyFont="1" applyAlignment="1">
      <alignment horizontal="center"/>
    </xf>
    <xf numFmtId="0" fontId="4" fillId="14" borderId="0" xfId="0" applyFont="1" applyFill="1" applyAlignment="1">
      <alignment horizontal="center"/>
    </xf>
    <xf numFmtId="0" fontId="0" fillId="0" borderId="0" xfId="0" applyAlignment="1">
      <alignment horizontal="left"/>
    </xf>
    <xf numFmtId="0" fontId="11" fillId="0" borderId="0" xfId="0" applyFont="1"/>
    <xf numFmtId="0" fontId="10" fillId="0" borderId="0" xfId="0" applyFont="1" applyAlignment="1">
      <alignment wrapText="1"/>
    </xf>
    <xf numFmtId="49" fontId="0" fillId="0" borderId="0" xfId="0" applyNumberFormat="1"/>
    <xf numFmtId="0" fontId="10" fillId="0" borderId="0" xfId="0" applyFont="1"/>
    <xf numFmtId="0" fontId="14" fillId="0" borderId="0" xfId="0" applyFont="1" applyAlignment="1">
      <alignment horizontal="center"/>
    </xf>
    <xf numFmtId="0" fontId="14" fillId="16" borderId="0" xfId="0" applyFont="1" applyFill="1"/>
    <xf numFmtId="0" fontId="7" fillId="0" borderId="0" xfId="0" applyFont="1" applyBorder="1"/>
    <xf numFmtId="0" fontId="15" fillId="0" borderId="0" xfId="0" applyFont="1" applyFill="1" applyBorder="1" applyAlignment="1"/>
    <xf numFmtId="0" fontId="16" fillId="0" borderId="0" xfId="0" applyFont="1" applyBorder="1"/>
    <xf numFmtId="0" fontId="17" fillId="0" borderId="0" xfId="0" applyFont="1" applyFill="1" applyBorder="1" applyAlignment="1"/>
    <xf numFmtId="0" fontId="18" fillId="0" borderId="0" xfId="0" applyFont="1" applyFill="1" applyBorder="1" applyAlignment="1"/>
    <xf numFmtId="0" fontId="15" fillId="12" borderId="0" xfId="0" applyFont="1" applyFill="1" applyBorder="1" applyAlignment="1">
      <alignment vertical="center" wrapText="1"/>
    </xf>
    <xf numFmtId="0" fontId="19" fillId="0" borderId="0" xfId="0" applyFont="1" applyFill="1" applyBorder="1" applyAlignment="1">
      <alignment vertical="top" wrapText="1"/>
    </xf>
    <xf numFmtId="0" fontId="15" fillId="14" borderId="0" xfId="0" applyFont="1" applyFill="1" applyBorder="1" applyAlignment="1">
      <alignment vertical="center" wrapText="1"/>
    </xf>
    <xf numFmtId="0" fontId="16" fillId="0" borderId="0" xfId="0" applyFont="1" applyFill="1" applyBorder="1"/>
    <xf numFmtId="0" fontId="22" fillId="0" borderId="0" xfId="0" applyFont="1" applyFill="1" applyBorder="1" applyAlignment="1">
      <alignment vertical="center" wrapText="1"/>
    </xf>
    <xf numFmtId="0" fontId="21" fillId="0" borderId="0" xfId="0" applyFont="1" applyBorder="1"/>
    <xf numFmtId="0" fontId="16" fillId="14" borderId="0" xfId="0" applyFont="1" applyFill="1" applyBorder="1"/>
    <xf numFmtId="0" fontId="13" fillId="0" borderId="0" xfId="0" applyFont="1" applyAlignment="1">
      <alignment horizontal="center"/>
    </xf>
    <xf numFmtId="0" fontId="5" fillId="0" borderId="0" xfId="0" applyFont="1" applyFill="1" applyBorder="1" applyAlignment="1">
      <alignment horizontal="center" wrapText="1"/>
    </xf>
    <xf numFmtId="0" fontId="0" fillId="0" borderId="0" xfId="0" applyFill="1" applyBorder="1"/>
    <xf numFmtId="0" fontId="0" fillId="0" borderId="0" xfId="0" applyAlignment="1">
      <alignment wrapText="1"/>
    </xf>
    <xf numFmtId="0" fontId="16" fillId="0" borderId="0" xfId="0" applyFont="1" applyBorder="1" applyAlignment="1">
      <alignment vertical="center"/>
    </xf>
    <xf numFmtId="0" fontId="25" fillId="0" borderId="0" xfId="0" applyFont="1" applyBorder="1"/>
    <xf numFmtId="0" fontId="28" fillId="0" borderId="0" xfId="0" applyFont="1" applyBorder="1"/>
    <xf numFmtId="0" fontId="16" fillId="0" borderId="0" xfId="0" applyFont="1"/>
    <xf numFmtId="0" fontId="0" fillId="0" borderId="50" xfId="0" applyFont="1" applyBorder="1" applyAlignment="1">
      <alignment horizontal="center" vertical="center"/>
    </xf>
    <xf numFmtId="0" fontId="0" fillId="0" borderId="0" xfId="0" applyAlignment="1">
      <alignment horizontal="center"/>
    </xf>
    <xf numFmtId="0" fontId="25" fillId="0" borderId="0" xfId="0" applyFont="1"/>
    <xf numFmtId="0" fontId="13" fillId="0" borderId="0" xfId="0" applyFont="1" applyAlignment="1">
      <alignment vertical="center"/>
    </xf>
    <xf numFmtId="0" fontId="0" fillId="0" borderId="0" xfId="0" applyFont="1" applyAlignment="1">
      <alignment vertical="center"/>
    </xf>
    <xf numFmtId="0" fontId="38" fillId="3" borderId="0" xfId="0" applyFont="1" applyFill="1"/>
    <xf numFmtId="0" fontId="38" fillId="3" borderId="0" xfId="0" applyFont="1" applyFill="1" applyBorder="1"/>
    <xf numFmtId="0" fontId="11" fillId="3" borderId="0" xfId="0" applyFont="1" applyFill="1" applyAlignment="1">
      <alignment vertical="center" wrapText="1"/>
    </xf>
    <xf numFmtId="0" fontId="12" fillId="0" borderId="1" xfId="0" applyFont="1" applyBorder="1" applyAlignment="1">
      <alignment horizontal="right" vertical="top" wrapText="1"/>
    </xf>
    <xf numFmtId="0" fontId="11" fillId="0" borderId="20" xfId="0" applyFont="1" applyBorder="1"/>
    <xf numFmtId="0" fontId="11" fillId="3" borderId="1" xfId="0" applyFont="1" applyFill="1" applyBorder="1" applyAlignment="1">
      <alignment wrapText="1"/>
    </xf>
    <xf numFmtId="0" fontId="11" fillId="3" borderId="20" xfId="0" applyFont="1" applyFill="1" applyBorder="1"/>
    <xf numFmtId="0" fontId="38" fillId="3" borderId="1" xfId="0" applyFont="1" applyFill="1" applyBorder="1" applyAlignment="1">
      <alignment wrapText="1"/>
    </xf>
    <xf numFmtId="0" fontId="38" fillId="3" borderId="20" xfId="0" applyFont="1" applyFill="1" applyBorder="1"/>
    <xf numFmtId="0" fontId="38" fillId="3" borderId="2" xfId="0" applyFont="1" applyFill="1" applyBorder="1" applyAlignment="1">
      <alignment wrapText="1"/>
    </xf>
    <xf numFmtId="0" fontId="38" fillId="3" borderId="21" xfId="0" applyFont="1" applyFill="1" applyBorder="1"/>
    <xf numFmtId="0" fontId="38" fillId="3" borderId="0" xfId="0" applyFont="1" applyFill="1" applyAlignment="1">
      <alignment wrapText="1"/>
    </xf>
    <xf numFmtId="0" fontId="30" fillId="0" borderId="0" xfId="0" applyFont="1" applyFill="1" applyBorder="1" applyAlignment="1"/>
    <xf numFmtId="0" fontId="0" fillId="0" borderId="0" xfId="0" applyFont="1" applyBorder="1"/>
    <xf numFmtId="0" fontId="35" fillId="0" borderId="0" xfId="0" applyFont="1" applyFill="1" applyBorder="1" applyAlignment="1">
      <alignment vertical="center" wrapText="1"/>
    </xf>
    <xf numFmtId="0" fontId="13" fillId="0" borderId="0" xfId="0" applyFont="1" applyAlignment="1">
      <alignment vertical="center" wrapText="1"/>
    </xf>
    <xf numFmtId="0" fontId="25" fillId="0" borderId="0" xfId="0" applyFont="1" applyBorder="1" applyAlignment="1">
      <alignment vertical="center"/>
    </xf>
    <xf numFmtId="0" fontId="13" fillId="0" borderId="0" xfId="0" applyFont="1" applyBorder="1" applyAlignment="1">
      <alignment vertical="center"/>
    </xf>
    <xf numFmtId="0" fontId="30" fillId="0" borderId="0" xfId="0" applyFont="1" applyAlignment="1">
      <alignment vertical="center" wrapText="1"/>
    </xf>
    <xf numFmtId="0" fontId="0" fillId="0" borderId="0" xfId="0" applyFont="1" applyAlignment="1">
      <alignment wrapText="1"/>
    </xf>
    <xf numFmtId="0" fontId="35" fillId="0" borderId="0" xfId="0" applyFont="1" applyFill="1" applyBorder="1" applyAlignment="1">
      <alignment vertical="center"/>
    </xf>
    <xf numFmtId="0" fontId="13" fillId="0" borderId="0" xfId="0" applyFont="1" applyAlignment="1">
      <alignment horizontal="center" vertical="center" wrapText="1"/>
    </xf>
    <xf numFmtId="0" fontId="13" fillId="0" borderId="0" xfId="0" applyFont="1" applyFill="1" applyBorder="1" applyAlignment="1">
      <alignment vertical="center"/>
    </xf>
    <xf numFmtId="0" fontId="36" fillId="0" borderId="0" xfId="0" applyFont="1" applyFill="1" applyBorder="1" applyAlignment="1">
      <alignment vertical="center"/>
    </xf>
    <xf numFmtId="49" fontId="10" fillId="0" borderId="0" xfId="0" applyNumberFormat="1" applyFont="1" applyAlignment="1">
      <alignment wrapText="1"/>
    </xf>
    <xf numFmtId="0" fontId="10" fillId="0" borderId="0" xfId="0" applyFont="1" applyAlignment="1">
      <alignment horizontal="center" wrapText="1"/>
    </xf>
    <xf numFmtId="0" fontId="31" fillId="0" borderId="0" xfId="0" applyFont="1" applyAlignment="1">
      <alignment wrapText="1"/>
    </xf>
    <xf numFmtId="49" fontId="31" fillId="0" borderId="0" xfId="0" applyNumberFormat="1" applyFont="1" applyAlignment="1">
      <alignment wrapText="1"/>
    </xf>
    <xf numFmtId="0" fontId="33" fillId="0" borderId="0" xfId="0" applyFont="1" applyFill="1" applyBorder="1" applyAlignment="1">
      <alignment wrapText="1"/>
    </xf>
    <xf numFmtId="164" fontId="30" fillId="0" borderId="0" xfId="0" applyNumberFormat="1" applyFont="1" applyFill="1" applyBorder="1" applyAlignment="1"/>
    <xf numFmtId="0" fontId="31" fillId="0" borderId="0" xfId="0" applyFont="1" applyFill="1" applyBorder="1" applyAlignment="1">
      <alignment vertical="center" wrapText="1"/>
    </xf>
    <xf numFmtId="0" fontId="10" fillId="0" borderId="0" xfId="0" applyFont="1" applyFill="1" applyAlignment="1">
      <alignment horizontal="center" wrapText="1"/>
    </xf>
    <xf numFmtId="0" fontId="10" fillId="0" borderId="0" xfId="0" applyFont="1" applyFill="1" applyAlignment="1"/>
    <xf numFmtId="0" fontId="0" fillId="0" borderId="0" xfId="0" applyFont="1" applyAlignment="1">
      <alignment horizontal="center" wrapText="1"/>
    </xf>
    <xf numFmtId="0" fontId="4" fillId="0" borderId="0" xfId="0" applyFont="1" applyFill="1" applyBorder="1" applyAlignment="1"/>
    <xf numFmtId="0" fontId="4" fillId="0" borderId="0" xfId="0" applyFont="1" applyFill="1" applyBorder="1" applyAlignment="1">
      <alignment wrapText="1"/>
    </xf>
    <xf numFmtId="0" fontId="0" fillId="0" borderId="0" xfId="0" applyFont="1" applyAlignment="1"/>
    <xf numFmtId="0" fontId="7" fillId="0" borderId="0" xfId="0" applyFont="1" applyFill="1" applyBorder="1" applyAlignment="1">
      <alignment wrapText="1"/>
    </xf>
    <xf numFmtId="49" fontId="0" fillId="0" borderId="0" xfId="0" applyNumberFormat="1" applyFont="1" applyAlignment="1"/>
    <xf numFmtId="0" fontId="14" fillId="0" borderId="0" xfId="0" applyFont="1" applyFill="1" applyAlignment="1">
      <alignment horizontal="center"/>
    </xf>
    <xf numFmtId="0" fontId="46" fillId="2" borderId="28" xfId="0" applyFont="1" applyFill="1" applyBorder="1"/>
    <xf numFmtId="0" fontId="14" fillId="0" borderId="0" xfId="0" applyFont="1" applyAlignment="1">
      <alignment wrapText="1"/>
    </xf>
    <xf numFmtId="0" fontId="0" fillId="21" borderId="51" xfId="0" applyFont="1" applyFill="1" applyBorder="1" applyAlignment="1">
      <alignment vertical="center"/>
    </xf>
    <xf numFmtId="0" fontId="10" fillId="0" borderId="51" xfId="0" applyFont="1" applyFill="1" applyBorder="1" applyAlignment="1">
      <alignment horizontal="center" vertical="center" wrapText="1"/>
    </xf>
    <xf numFmtId="0" fontId="15" fillId="0" borderId="0" xfId="0" applyFont="1" applyFill="1" applyBorder="1" applyAlignment="1">
      <alignment vertical="center"/>
    </xf>
    <xf numFmtId="0" fontId="31" fillId="0" borderId="0" xfId="0" applyFont="1" applyFill="1" applyBorder="1" applyAlignment="1">
      <alignment wrapText="1"/>
    </xf>
    <xf numFmtId="0" fontId="35" fillId="0" borderId="0" xfId="0" applyFont="1" applyFill="1" applyBorder="1" applyAlignment="1">
      <alignment wrapText="1"/>
    </xf>
    <xf numFmtId="0" fontId="13" fillId="0" borderId="0" xfId="0" applyFont="1" applyFill="1" applyBorder="1" applyAlignment="1"/>
    <xf numFmtId="0" fontId="7" fillId="4" borderId="56" xfId="0" applyFont="1" applyFill="1" applyBorder="1" applyAlignment="1">
      <alignment vertical="center" wrapText="1"/>
    </xf>
    <xf numFmtId="0" fontId="54" fillId="0" borderId="51" xfId="0" applyFont="1" applyFill="1" applyBorder="1" applyAlignment="1">
      <alignment horizontal="center" vertical="center" wrapText="1"/>
    </xf>
    <xf numFmtId="0" fontId="54" fillId="0" borderId="52" xfId="0" applyFont="1" applyFill="1" applyBorder="1" applyAlignment="1">
      <alignment vertical="center" wrapText="1"/>
    </xf>
    <xf numFmtId="0" fontId="54" fillId="0" borderId="51" xfId="0" applyFont="1" applyFill="1" applyBorder="1" applyAlignment="1">
      <alignment vertical="center"/>
    </xf>
    <xf numFmtId="9" fontId="54" fillId="0" borderId="51" xfId="4" applyFont="1" applyFill="1" applyBorder="1" applyAlignment="1">
      <alignment horizontal="center" vertical="center" wrapText="1"/>
    </xf>
    <xf numFmtId="0" fontId="54" fillId="0" borderId="52" xfId="0" applyFont="1" applyFill="1" applyBorder="1" applyAlignment="1">
      <alignment horizontal="center" vertical="center" wrapText="1"/>
    </xf>
    <xf numFmtId="0" fontId="54" fillId="0" borderId="52" xfId="0" applyFont="1" applyFill="1" applyBorder="1" applyAlignment="1">
      <alignment vertical="center"/>
    </xf>
    <xf numFmtId="6" fontId="54" fillId="0" borderId="51" xfId="0" applyNumberFormat="1" applyFont="1" applyFill="1" applyBorder="1" applyAlignment="1">
      <alignment horizontal="center" vertical="center" wrapText="1"/>
    </xf>
    <xf numFmtId="0" fontId="54" fillId="0" borderId="0" xfId="0" applyFont="1" applyAlignment="1">
      <alignment horizontal="center" vertical="center"/>
    </xf>
    <xf numFmtId="0" fontId="0" fillId="0" borderId="0" xfId="0" applyFont="1" applyFill="1" applyAlignment="1">
      <alignment vertical="center" wrapText="1"/>
    </xf>
    <xf numFmtId="44" fontId="54" fillId="0" borderId="51" xfId="0" applyNumberFormat="1" applyFont="1" applyFill="1" applyBorder="1" applyAlignment="1">
      <alignment horizontal="center" vertical="center" wrapText="1"/>
    </xf>
    <xf numFmtId="0" fontId="54" fillId="0" borderId="51" xfId="0" applyNumberFormat="1" applyFont="1" applyFill="1" applyBorder="1" applyAlignment="1">
      <alignment horizontal="center" vertical="center" wrapText="1"/>
    </xf>
    <xf numFmtId="44" fontId="54" fillId="0" borderId="51" xfId="1" applyFont="1" applyFill="1" applyBorder="1" applyAlignment="1">
      <alignment horizontal="center" vertical="center" wrapText="1"/>
    </xf>
    <xf numFmtId="44" fontId="0" fillId="21" borderId="51" xfId="0" applyNumberFormat="1" applyFont="1" applyFill="1" applyBorder="1" applyAlignment="1">
      <alignment horizontal="center" vertical="center" wrapText="1"/>
    </xf>
    <xf numFmtId="0" fontId="35" fillId="0" borderId="0" xfId="0" applyFont="1" applyFill="1" applyBorder="1" applyAlignment="1">
      <alignment horizontal="left"/>
    </xf>
    <xf numFmtId="0" fontId="33" fillId="0" borderId="0" xfId="0" applyFont="1"/>
    <xf numFmtId="0" fontId="32" fillId="0" borderId="0" xfId="0" applyFont="1"/>
    <xf numFmtId="0" fontId="32" fillId="0" borderId="42" xfId="0" applyFont="1" applyBorder="1" applyAlignment="1">
      <alignment wrapText="1"/>
    </xf>
    <xf numFmtId="0" fontId="14" fillId="0" borderId="0" xfId="0" applyFont="1" applyAlignment="1">
      <alignment vertical="center"/>
    </xf>
    <xf numFmtId="0" fontId="14" fillId="0" borderId="0" xfId="0" applyFont="1" applyAlignment="1">
      <alignment vertical="center" wrapText="1"/>
    </xf>
    <xf numFmtId="0" fontId="39" fillId="0" borderId="0" xfId="0" applyFont="1" applyAlignment="1">
      <alignment horizontal="left" vertical="center" wrapText="1"/>
    </xf>
    <xf numFmtId="0" fontId="0" fillId="0" borderId="0" xfId="0" applyFont="1" applyFill="1" applyBorder="1" applyAlignment="1">
      <alignment horizontal="left" wrapText="1"/>
    </xf>
    <xf numFmtId="0" fontId="0" fillId="0" borderId="0" xfId="0" applyFont="1" applyFill="1" applyBorder="1" applyAlignment="1">
      <alignment horizontal="left"/>
    </xf>
    <xf numFmtId="0" fontId="30" fillId="0" borderId="0" xfId="0" applyFont="1" applyFill="1" applyBorder="1" applyAlignment="1">
      <alignment horizontal="left"/>
    </xf>
    <xf numFmtId="0" fontId="10" fillId="0" borderId="0" xfId="0" applyFont="1" applyBorder="1" applyAlignment="1">
      <alignment wrapText="1"/>
    </xf>
    <xf numFmtId="0" fontId="30" fillId="4" borderId="51" xfId="0" applyFont="1" applyFill="1" applyBorder="1" applyAlignment="1">
      <alignment vertical="center" wrapText="1"/>
    </xf>
    <xf numFmtId="0" fontId="7" fillId="4" borderId="51" xfId="0" applyFont="1" applyFill="1" applyBorder="1" applyAlignment="1">
      <alignment vertical="center" wrapText="1"/>
    </xf>
    <xf numFmtId="0" fontId="35" fillId="4" borderId="51" xfId="0" applyFont="1" applyFill="1" applyBorder="1" applyAlignment="1">
      <alignment vertical="center" wrapText="1"/>
    </xf>
    <xf numFmtId="0" fontId="55" fillId="0" borderId="51" xfId="0" applyFont="1" applyFill="1" applyBorder="1" applyAlignment="1">
      <alignment horizontal="center" vertical="center" wrapText="1"/>
    </xf>
    <xf numFmtId="0" fontId="55" fillId="0" borderId="51" xfId="0" applyFont="1" applyFill="1" applyBorder="1" applyAlignment="1">
      <alignment vertical="center" wrapText="1"/>
    </xf>
    <xf numFmtId="1" fontId="55" fillId="0" borderId="51" xfId="0" applyNumberFormat="1" applyFont="1" applyFill="1" applyBorder="1" applyAlignment="1">
      <alignment horizontal="center" vertical="center" wrapText="1"/>
    </xf>
    <xf numFmtId="0" fontId="10" fillId="0" borderId="51" xfId="0" applyFont="1" applyBorder="1" applyAlignment="1">
      <alignment wrapText="1"/>
    </xf>
    <xf numFmtId="0" fontId="10" fillId="21" borderId="51" xfId="0" applyFont="1" applyFill="1" applyBorder="1" applyAlignment="1">
      <alignment wrapText="1"/>
    </xf>
    <xf numFmtId="0" fontId="30" fillId="25" borderId="51" xfId="0" applyFont="1" applyFill="1" applyBorder="1" applyAlignment="1">
      <alignment horizontal="center" vertical="center" wrapText="1"/>
    </xf>
    <xf numFmtId="0" fontId="0" fillId="0" borderId="0" xfId="0" applyAlignment="1">
      <alignment horizontal="left" vertical="center"/>
    </xf>
    <xf numFmtId="0" fontId="0" fillId="0" borderId="0" xfId="0" applyFont="1" applyFill="1" applyAlignment="1">
      <alignment wrapText="1"/>
    </xf>
    <xf numFmtId="0" fontId="39" fillId="0" borderId="0" xfId="3" applyFont="1" applyFill="1" applyBorder="1" applyAlignment="1">
      <alignment horizontal="left" vertical="center" wrapText="1"/>
    </xf>
    <xf numFmtId="9" fontId="55" fillId="0" borderId="51" xfId="4" applyFont="1" applyFill="1" applyBorder="1" applyAlignment="1">
      <alignment vertical="center" wrapText="1"/>
    </xf>
    <xf numFmtId="0" fontId="0" fillId="0" borderId="0" xfId="0" applyBorder="1"/>
    <xf numFmtId="0" fontId="0" fillId="0" borderId="0" xfId="0" applyBorder="1" applyAlignment="1">
      <alignment horizontal="center"/>
    </xf>
    <xf numFmtId="0" fontId="30" fillId="0" borderId="0" xfId="0" applyFont="1" applyBorder="1" applyAlignment="1">
      <alignment vertical="center" wrapText="1"/>
    </xf>
    <xf numFmtId="0" fontId="33" fillId="0" borderId="0" xfId="0" applyFont="1" applyBorder="1" applyAlignment="1">
      <alignment vertical="center" wrapText="1"/>
    </xf>
    <xf numFmtId="0" fontId="0" fillId="0" borderId="0" xfId="0" applyBorder="1" applyAlignment="1">
      <alignment wrapText="1"/>
    </xf>
    <xf numFmtId="0" fontId="10" fillId="0" borderId="0" xfId="0" applyFont="1" applyBorder="1"/>
    <xf numFmtId="0" fontId="29" fillId="0" borderId="0" xfId="0" applyFont="1" applyBorder="1" applyAlignment="1">
      <alignment vertical="center" wrapText="1"/>
    </xf>
    <xf numFmtId="0" fontId="10" fillId="0" borderId="0" xfId="0" applyFont="1" applyBorder="1" applyAlignment="1">
      <alignment horizontal="center"/>
    </xf>
    <xf numFmtId="0" fontId="43" fillId="10" borderId="51" xfId="0" applyFont="1" applyFill="1" applyBorder="1" applyAlignment="1">
      <alignment horizontal="center" vertical="center" wrapText="1"/>
    </xf>
    <xf numFmtId="0" fontId="14" fillId="11" borderId="51" xfId="0" applyFont="1" applyFill="1" applyBorder="1" applyAlignment="1">
      <alignment wrapText="1"/>
    </xf>
    <xf numFmtId="0" fontId="14" fillId="11" borderId="51" xfId="0" applyFont="1" applyFill="1" applyBorder="1" applyAlignment="1">
      <alignment horizontal="center" wrapText="1"/>
    </xf>
    <xf numFmtId="44" fontId="14" fillId="11" borderId="51" xfId="0" applyNumberFormat="1" applyFont="1" applyFill="1" applyBorder="1" applyAlignment="1">
      <alignment wrapText="1"/>
    </xf>
    <xf numFmtId="44" fontId="14" fillId="11" borderId="51" xfId="1" applyFont="1" applyFill="1" applyBorder="1" applyAlignment="1">
      <alignment wrapText="1"/>
    </xf>
    <xf numFmtId="0" fontId="0" fillId="22" borderId="51" xfId="0" applyFill="1" applyBorder="1"/>
    <xf numFmtId="44" fontId="34" fillId="26" borderId="51" xfId="0" applyNumberFormat="1" applyFont="1" applyFill="1" applyBorder="1" applyAlignment="1">
      <alignment horizontal="center" vertical="center" wrapText="1"/>
    </xf>
    <xf numFmtId="0" fontId="14" fillId="0" borderId="0" xfId="0" applyFont="1" applyAlignment="1">
      <alignment horizontal="left"/>
    </xf>
    <xf numFmtId="0" fontId="30" fillId="0" borderId="51" xfId="0" applyFont="1" applyFill="1" applyBorder="1" applyAlignment="1">
      <alignment vertical="center" wrapText="1"/>
    </xf>
    <xf numFmtId="0" fontId="0" fillId="0" borderId="0" xfId="0" applyFill="1" applyBorder="1" applyAlignment="1">
      <alignment wrapText="1"/>
    </xf>
    <xf numFmtId="0" fontId="14" fillId="0" borderId="0" xfId="0" applyFont="1" applyAlignment="1">
      <alignment horizontal="left" vertical="center"/>
    </xf>
    <xf numFmtId="0" fontId="44" fillId="10" borderId="0" xfId="0" applyFont="1" applyFill="1" applyBorder="1" applyAlignment="1">
      <alignment vertical="center" wrapText="1"/>
    </xf>
    <xf numFmtId="0" fontId="30" fillId="0" borderId="0" xfId="0" applyFont="1" applyAlignment="1">
      <alignment horizontal="center" vertical="center" wrapText="1"/>
    </xf>
    <xf numFmtId="0" fontId="14" fillId="0" borderId="0" xfId="0" applyFont="1"/>
    <xf numFmtId="0" fontId="57" fillId="30" borderId="51" xfId="0" applyFont="1" applyFill="1" applyBorder="1" applyAlignment="1">
      <alignment horizontal="center" vertical="center" wrapText="1"/>
    </xf>
    <xf numFmtId="0" fontId="30" fillId="9" borderId="51" xfId="0" applyFont="1" applyFill="1" applyBorder="1" applyAlignment="1">
      <alignment wrapText="1"/>
    </xf>
    <xf numFmtId="0" fontId="39" fillId="22" borderId="51" xfId="0" applyFont="1" applyFill="1" applyBorder="1" applyAlignment="1">
      <alignment wrapText="1"/>
    </xf>
    <xf numFmtId="0" fontId="14" fillId="22" borderId="51" xfId="0" applyFont="1" applyFill="1" applyBorder="1"/>
    <xf numFmtId="44" fontId="39" fillId="11" borderId="51" xfId="0" applyNumberFormat="1" applyFont="1" applyFill="1" applyBorder="1" applyAlignment="1">
      <alignment wrapText="1"/>
    </xf>
    <xf numFmtId="0" fontId="55" fillId="30" borderId="51" xfId="0" applyFont="1" applyFill="1" applyBorder="1" applyAlignment="1">
      <alignment vertical="center" wrapText="1"/>
    </xf>
    <xf numFmtId="44" fontId="0" fillId="21" borderId="51" xfId="0" applyNumberFormat="1" applyFill="1" applyBorder="1"/>
    <xf numFmtId="0" fontId="43" fillId="30" borderId="51" xfId="0" applyFont="1" applyFill="1" applyBorder="1" applyAlignment="1">
      <alignment horizontal="center" vertical="center" wrapText="1"/>
    </xf>
    <xf numFmtId="0" fontId="10" fillId="28" borderId="51" xfId="0" applyFont="1" applyFill="1" applyBorder="1"/>
    <xf numFmtId="0" fontId="58" fillId="0" borderId="0" xfId="0" applyFont="1" applyBorder="1" applyAlignment="1">
      <alignment vertical="center" wrapText="1"/>
    </xf>
    <xf numFmtId="0" fontId="43" fillId="17" borderId="51" xfId="0" applyFont="1" applyFill="1" applyBorder="1" applyAlignment="1">
      <alignment horizontal="center" vertical="center" wrapText="1"/>
    </xf>
    <xf numFmtId="0" fontId="60" fillId="9" borderId="51" xfId="0" applyFont="1" applyFill="1" applyBorder="1" applyAlignment="1">
      <alignment vertical="center" wrapText="1"/>
    </xf>
    <xf numFmtId="0" fontId="55" fillId="30" borderId="51" xfId="0" applyFont="1" applyFill="1" applyBorder="1" applyAlignment="1">
      <alignment horizontal="center" vertical="center" wrapText="1"/>
    </xf>
    <xf numFmtId="3" fontId="55" fillId="30" borderId="51" xfId="0" applyNumberFormat="1" applyFont="1" applyFill="1" applyBorder="1" applyAlignment="1">
      <alignment vertical="center" wrapText="1"/>
    </xf>
    <xf numFmtId="44" fontId="55" fillId="30" borderId="51" xfId="0" applyNumberFormat="1" applyFont="1" applyFill="1" applyBorder="1" applyAlignment="1">
      <alignment horizontal="center" vertical="center" wrapText="1"/>
    </xf>
    <xf numFmtId="0" fontId="60" fillId="0" borderId="0" xfId="0" applyFont="1" applyFill="1" applyBorder="1" applyAlignment="1">
      <alignment vertical="center" wrapText="1"/>
    </xf>
    <xf numFmtId="0" fontId="58" fillId="9" borderId="51" xfId="0" applyFont="1" applyFill="1" applyBorder="1" applyAlignment="1">
      <alignment horizontal="left" vertical="center" wrapText="1"/>
    </xf>
    <xf numFmtId="44" fontId="43" fillId="10" borderId="51" xfId="0" applyNumberFormat="1" applyFont="1" applyFill="1" applyBorder="1" applyAlignment="1">
      <alignment horizontal="center" vertical="center" wrapText="1"/>
    </xf>
    <xf numFmtId="0" fontId="43" fillId="8" borderId="51" xfId="0" applyFont="1" applyFill="1" applyBorder="1" applyAlignment="1">
      <alignment horizontal="center" vertical="center" wrapText="1"/>
    </xf>
    <xf numFmtId="44" fontId="43" fillId="10" borderId="51" xfId="1" applyFont="1" applyFill="1" applyBorder="1" applyAlignment="1">
      <alignment horizontal="center" vertical="center" wrapText="1"/>
    </xf>
    <xf numFmtId="0" fontId="25" fillId="0" borderId="0" xfId="0" applyFont="1" applyBorder="1" applyAlignment="1">
      <alignment horizontal="center" vertical="center" wrapText="1"/>
    </xf>
    <xf numFmtId="3" fontId="37" fillId="22" borderId="51" xfId="0" applyNumberFormat="1" applyFont="1" applyFill="1" applyBorder="1" applyAlignment="1">
      <alignment wrapText="1"/>
    </xf>
    <xf numFmtId="0" fontId="10" fillId="0" borderId="0" xfId="0" applyFont="1" applyBorder="1" applyAlignment="1">
      <alignment vertical="center"/>
    </xf>
    <xf numFmtId="0" fontId="31" fillId="0" borderId="0" xfId="0" applyFont="1" applyBorder="1" applyAlignment="1">
      <alignment vertical="center"/>
    </xf>
    <xf numFmtId="0" fontId="30" fillId="25" borderId="0" xfId="0" applyFont="1" applyFill="1" applyBorder="1" applyAlignment="1">
      <alignment vertical="center"/>
    </xf>
    <xf numFmtId="0" fontId="10" fillId="25" borderId="0" xfId="0" applyFont="1" applyFill="1" applyBorder="1" applyAlignment="1">
      <alignment vertical="center"/>
    </xf>
    <xf numFmtId="44" fontId="43" fillId="17" borderId="51" xfId="0" applyNumberFormat="1" applyFont="1" applyFill="1" applyBorder="1" applyAlignment="1">
      <alignment horizontal="center" vertical="center" wrapText="1"/>
    </xf>
    <xf numFmtId="44" fontId="10" fillId="28" borderId="51" xfId="0" applyNumberFormat="1" applyFont="1" applyFill="1" applyBorder="1"/>
    <xf numFmtId="0" fontId="42" fillId="0" borderId="51" xfId="0" applyFont="1" applyBorder="1" applyAlignment="1">
      <alignment vertical="center" wrapText="1"/>
    </xf>
    <xf numFmtId="44" fontId="59" fillId="20" borderId="51" xfId="0" applyNumberFormat="1" applyFont="1" applyFill="1" applyBorder="1" applyAlignment="1">
      <alignment horizontal="center" vertical="center" wrapText="1"/>
    </xf>
    <xf numFmtId="44" fontId="43" fillId="21" borderId="51" xfId="0" applyNumberFormat="1" applyFont="1" applyFill="1" applyBorder="1" applyAlignment="1">
      <alignment horizontal="center" vertical="center" wrapText="1"/>
    </xf>
    <xf numFmtId="1" fontId="57" fillId="30" borderId="51" xfId="0" applyNumberFormat="1" applyFont="1" applyFill="1" applyBorder="1" applyAlignment="1">
      <alignment horizontal="center" vertical="center" wrapText="1"/>
    </xf>
    <xf numFmtId="44" fontId="57" fillId="17" borderId="51" xfId="0" applyNumberFormat="1" applyFont="1" applyFill="1" applyBorder="1" applyAlignment="1">
      <alignment horizontal="center" vertical="center" wrapText="1"/>
    </xf>
    <xf numFmtId="44" fontId="57" fillId="20" borderId="51" xfId="0" applyNumberFormat="1" applyFont="1" applyFill="1" applyBorder="1" applyAlignment="1">
      <alignment horizontal="center" vertical="center" wrapText="1"/>
    </xf>
    <xf numFmtId="0" fontId="31" fillId="25" borderId="0" xfId="0" applyFont="1" applyFill="1" applyBorder="1"/>
    <xf numFmtId="0" fontId="33" fillId="25" borderId="0" xfId="0" applyFont="1" applyFill="1" applyBorder="1" applyAlignment="1"/>
    <xf numFmtId="0" fontId="33" fillId="25" borderId="0" xfId="0" applyFont="1" applyFill="1" applyBorder="1" applyAlignment="1">
      <alignment horizontal="center"/>
    </xf>
    <xf numFmtId="0" fontId="10" fillId="28" borderId="51" xfId="0" applyNumberFormat="1" applyFont="1" applyFill="1" applyBorder="1"/>
    <xf numFmtId="0" fontId="4" fillId="13" borderId="4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13" borderId="28" xfId="0" applyFont="1" applyFill="1" applyBorder="1" applyAlignment="1">
      <alignment horizontal="center" vertical="center" wrapText="1"/>
    </xf>
    <xf numFmtId="0" fontId="4" fillId="13" borderId="28" xfId="0" applyFont="1" applyFill="1" applyBorder="1" applyAlignment="1">
      <alignment horizontal="center" vertical="center"/>
    </xf>
    <xf numFmtId="0" fontId="4" fillId="0" borderId="0" xfId="0" applyFont="1" applyFill="1" applyAlignment="1">
      <alignment horizontal="center" vertical="center"/>
    </xf>
    <xf numFmtId="0" fontId="4" fillId="4" borderId="27" xfId="0" applyFont="1" applyFill="1" applyBorder="1" applyAlignment="1">
      <alignment vertical="center"/>
    </xf>
    <xf numFmtId="0" fontId="4" fillId="13" borderId="44" xfId="0" applyFont="1" applyFill="1" applyBorder="1" applyAlignment="1">
      <alignment horizontal="center" vertical="center"/>
    </xf>
    <xf numFmtId="0" fontId="4" fillId="13" borderId="48" xfId="0" applyFont="1" applyFill="1" applyBorder="1" applyAlignment="1">
      <alignment horizontal="center" vertical="center"/>
    </xf>
    <xf numFmtId="0" fontId="7" fillId="14" borderId="44" xfId="0" applyFont="1" applyFill="1" applyBorder="1" applyAlignment="1">
      <alignment horizontal="center" vertical="center" wrapText="1"/>
    </xf>
    <xf numFmtId="0" fontId="6" fillId="13" borderId="44" xfId="0" applyFont="1" applyFill="1" applyBorder="1" applyAlignment="1">
      <alignment horizontal="center" vertical="center" wrapText="1"/>
    </xf>
    <xf numFmtId="0" fontId="4" fillId="4" borderId="0" xfId="0" applyFont="1" applyFill="1" applyAlignment="1">
      <alignment vertical="center"/>
    </xf>
    <xf numFmtId="0" fontId="4" fillId="4" borderId="0" xfId="0" applyFont="1" applyFill="1" applyBorder="1" applyAlignment="1">
      <alignment vertical="center"/>
    </xf>
    <xf numFmtId="0" fontId="4" fillId="4" borderId="0" xfId="0" applyFont="1" applyFill="1" applyAlignment="1">
      <alignment vertical="center" wrapText="1"/>
    </xf>
    <xf numFmtId="0" fontId="7" fillId="27" borderId="0" xfId="0" applyFont="1" applyFill="1" applyAlignment="1">
      <alignment horizontal="left" vertical="center"/>
    </xf>
    <xf numFmtId="0" fontId="7" fillId="29" borderId="0" xfId="0" applyFont="1" applyFill="1" applyAlignment="1">
      <alignment vertical="center"/>
    </xf>
    <xf numFmtId="0" fontId="7" fillId="0" borderId="0" xfId="0" applyFont="1" applyAlignment="1">
      <alignment vertical="center"/>
    </xf>
    <xf numFmtId="0" fontId="7" fillId="29" borderId="0" xfId="0" applyFont="1" applyFill="1" applyAlignment="1">
      <alignment vertical="center" wrapText="1"/>
    </xf>
    <xf numFmtId="0" fontId="0" fillId="0" borderId="0" xfId="0" applyAlignment="1">
      <alignment vertical="center" wrapText="1"/>
    </xf>
    <xf numFmtId="0" fontId="33" fillId="0" borderId="52" xfId="0" applyFont="1" applyBorder="1" applyAlignment="1">
      <alignment vertical="center" wrapText="1"/>
    </xf>
    <xf numFmtId="0" fontId="41" fillId="2" borderId="25" xfId="0" applyFont="1" applyFill="1" applyBorder="1" applyAlignment="1">
      <alignment vertical="center" wrapText="1"/>
    </xf>
    <xf numFmtId="0" fontId="61" fillId="3" borderId="22" xfId="0" applyFont="1" applyFill="1" applyBorder="1" applyAlignment="1">
      <alignment horizontal="center" vertical="center" wrapText="1"/>
    </xf>
    <xf numFmtId="0" fontId="62" fillId="0" borderId="0" xfId="0" applyFont="1" applyBorder="1"/>
    <xf numFmtId="0" fontId="22" fillId="0" borderId="0" xfId="0" applyFont="1" applyFill="1" applyBorder="1" applyAlignment="1">
      <alignment horizontal="right" vertical="center" wrapText="1"/>
    </xf>
    <xf numFmtId="44" fontId="44" fillId="10" borderId="0" xfId="0" applyNumberFormat="1" applyFont="1" applyFill="1" applyBorder="1" applyAlignment="1">
      <alignment vertical="center" wrapText="1"/>
    </xf>
    <xf numFmtId="0" fontId="30" fillId="31" borderId="0" xfId="0" applyFont="1" applyFill="1" applyBorder="1" applyAlignment="1">
      <alignment vertical="center"/>
    </xf>
    <xf numFmtId="0" fontId="0" fillId="4" borderId="0" xfId="0" applyFill="1" applyBorder="1"/>
    <xf numFmtId="0" fontId="30" fillId="7" borderId="0" xfId="0" applyFont="1" applyFill="1"/>
    <xf numFmtId="0" fontId="0" fillId="4" borderId="0" xfId="0" applyFill="1" applyBorder="1" applyAlignment="1">
      <alignment horizontal="center"/>
    </xf>
    <xf numFmtId="0" fontId="30" fillId="4" borderId="0" xfId="0" applyFont="1" applyFill="1"/>
    <xf numFmtId="0" fontId="30" fillId="4" borderId="0" xfId="0" applyFont="1" applyFill="1" applyBorder="1" applyAlignment="1"/>
    <xf numFmtId="0" fontId="14" fillId="4" borderId="0" xfId="0" applyFont="1" applyFill="1" applyBorder="1" applyAlignment="1">
      <alignment wrapText="1"/>
    </xf>
    <xf numFmtId="0" fontId="4" fillId="4" borderId="0" xfId="0" applyFont="1" applyFill="1" applyBorder="1"/>
    <xf numFmtId="0" fontId="4" fillId="4" borderId="0" xfId="0" applyFont="1" applyFill="1"/>
    <xf numFmtId="0" fontId="30" fillId="4" borderId="0" xfId="0" applyFont="1" applyFill="1" applyBorder="1" applyAlignment="1">
      <alignment wrapText="1"/>
    </xf>
    <xf numFmtId="0" fontId="30" fillId="7" borderId="0" xfId="0" applyFont="1" applyFill="1" applyBorder="1" applyAlignment="1"/>
    <xf numFmtId="0" fontId="25" fillId="0" borderId="0" xfId="0" applyFont="1" applyAlignment="1">
      <alignment horizontal="right"/>
    </xf>
    <xf numFmtId="0" fontId="25" fillId="0" borderId="0" xfId="0" applyFont="1" applyAlignment="1">
      <alignment horizontal="right" wrapText="1"/>
    </xf>
    <xf numFmtId="44" fontId="0" fillId="21" borderId="0" xfId="0" applyNumberFormat="1" applyFill="1"/>
    <xf numFmtId="0" fontId="4" fillId="0" borderId="0" xfId="0" applyFont="1" applyAlignment="1">
      <alignment horizontal="left" wrapText="1"/>
    </xf>
    <xf numFmtId="0" fontId="4" fillId="0" borderId="0" xfId="0" applyFont="1" applyAlignment="1">
      <alignment horizontal="left" vertical="center" wrapText="1"/>
    </xf>
    <xf numFmtId="0" fontId="25" fillId="0" borderId="0" xfId="0" applyFont="1" applyAlignment="1">
      <alignment vertical="center" wrapText="1"/>
    </xf>
    <xf numFmtId="44" fontId="59" fillId="21" borderId="51" xfId="0" applyNumberFormat="1" applyFont="1" applyFill="1" applyBorder="1" applyAlignment="1">
      <alignment horizontal="center" vertical="center" wrapText="1"/>
    </xf>
    <xf numFmtId="44" fontId="44" fillId="10" borderId="0" xfId="1" applyFont="1" applyFill="1" applyBorder="1" applyAlignment="1">
      <alignment vertical="center" wrapText="1"/>
    </xf>
    <xf numFmtId="44" fontId="43" fillId="20" borderId="0" xfId="1" applyFont="1" applyFill="1" applyBorder="1" applyAlignment="1">
      <alignment vertical="center" wrapText="1"/>
    </xf>
    <xf numFmtId="44" fontId="43" fillId="19" borderId="51" xfId="1" applyFont="1" applyFill="1" applyBorder="1" applyAlignment="1">
      <alignment vertical="center" wrapText="1"/>
    </xf>
    <xf numFmtId="0" fontId="10" fillId="4" borderId="0" xfId="0" applyFont="1" applyFill="1" applyBorder="1"/>
    <xf numFmtId="0" fontId="0" fillId="21" borderId="51" xfId="0" applyFill="1" applyBorder="1"/>
    <xf numFmtId="44" fontId="0" fillId="21" borderId="51" xfId="1" applyFont="1" applyFill="1" applyBorder="1"/>
    <xf numFmtId="0" fontId="63" fillId="0" borderId="0" xfId="0" applyFont="1" applyAlignment="1">
      <alignment horizontal="right"/>
    </xf>
    <xf numFmtId="0" fontId="63" fillId="0" borderId="0" xfId="0" applyFont="1" applyAlignment="1">
      <alignment horizontal="right" wrapText="1"/>
    </xf>
    <xf numFmtId="0" fontId="4" fillId="0" borderId="0" xfId="0" applyFont="1" applyAlignment="1">
      <alignment vertical="center" wrapText="1"/>
    </xf>
    <xf numFmtId="44" fontId="4" fillId="21" borderId="51" xfId="0" applyNumberFormat="1" applyFont="1" applyFill="1" applyBorder="1"/>
    <xf numFmtId="0" fontId="63" fillId="21" borderId="51" xfId="0" applyFont="1" applyFill="1" applyBorder="1"/>
    <xf numFmtId="44" fontId="63" fillId="21" borderId="51" xfId="0" applyNumberFormat="1" applyFont="1" applyFill="1" applyBorder="1" applyAlignment="1">
      <alignment wrapText="1"/>
    </xf>
    <xf numFmtId="44" fontId="44" fillId="30" borderId="0" xfId="0" applyNumberFormat="1" applyFont="1" applyFill="1" applyBorder="1" applyAlignment="1">
      <alignment vertical="center" wrapText="1"/>
    </xf>
    <xf numFmtId="44" fontId="4" fillId="21" borderId="51" xfId="1" applyFont="1" applyFill="1" applyBorder="1"/>
    <xf numFmtId="44" fontId="64" fillId="21" borderId="51" xfId="0" applyNumberFormat="1" applyFont="1" applyFill="1" applyBorder="1" applyAlignment="1">
      <alignment horizontal="left" wrapText="1"/>
    </xf>
    <xf numFmtId="0" fontId="10" fillId="0" borderId="0" xfId="0" applyFont="1" applyFill="1" applyBorder="1"/>
    <xf numFmtId="0" fontId="39" fillId="0" borderId="0" xfId="0" applyFont="1" applyFill="1" applyBorder="1" applyAlignment="1">
      <alignment wrapText="1"/>
    </xf>
    <xf numFmtId="44" fontId="15" fillId="21" borderId="0" xfId="0" applyNumberFormat="1" applyFont="1" applyFill="1" applyBorder="1" applyAlignment="1">
      <alignment vertical="center" wrapText="1"/>
    </xf>
    <xf numFmtId="44" fontId="63" fillId="21" borderId="51" xfId="0" applyNumberFormat="1" applyFont="1" applyFill="1" applyBorder="1"/>
    <xf numFmtId="44" fontId="64" fillId="21" borderId="51" xfId="0" applyNumberFormat="1" applyFont="1" applyFill="1" applyBorder="1"/>
    <xf numFmtId="44" fontId="63" fillId="21" borderId="51" xfId="1" applyFont="1" applyFill="1" applyBorder="1"/>
    <xf numFmtId="44" fontId="64" fillId="21" borderId="51" xfId="1" applyFont="1" applyFill="1" applyBorder="1"/>
    <xf numFmtId="0" fontId="17" fillId="0" borderId="0" xfId="0" applyFont="1" applyFill="1" applyBorder="1" applyAlignment="1">
      <alignment vertical="center" wrapText="1"/>
    </xf>
    <xf numFmtId="0" fontId="23" fillId="0" borderId="0" xfId="0" applyFont="1" applyFill="1" applyBorder="1" applyAlignment="1">
      <alignment vertical="center" wrapText="1"/>
    </xf>
    <xf numFmtId="0" fontId="16" fillId="32" borderId="51" xfId="0" applyFont="1" applyFill="1" applyBorder="1" applyAlignment="1">
      <alignment vertical="center"/>
    </xf>
    <xf numFmtId="0" fontId="21" fillId="0" borderId="0" xfId="0" applyFont="1" applyBorder="1" applyAlignment="1">
      <alignment horizontal="left" vertical="center"/>
    </xf>
    <xf numFmtId="0" fontId="21" fillId="0" borderId="0" xfId="0" applyFont="1" applyBorder="1" applyAlignment="1">
      <alignment horizontal="left" vertical="center" wrapText="1"/>
    </xf>
    <xf numFmtId="0" fontId="66" fillId="0" borderId="0" xfId="0" applyFont="1"/>
    <xf numFmtId="0" fontId="67" fillId="0" borderId="0" xfId="0" applyFont="1"/>
    <xf numFmtId="0" fontId="25" fillId="0" borderId="0" xfId="0" applyFont="1" applyAlignment="1">
      <alignment horizontal="center" vertical="center" wrapText="1"/>
    </xf>
    <xf numFmtId="0" fontId="0" fillId="21" borderId="51" xfId="0" applyFill="1" applyBorder="1" applyAlignment="1">
      <alignment horizontal="center" vertical="center"/>
    </xf>
    <xf numFmtId="0" fontId="0" fillId="0" borderId="0" xfId="0" applyAlignment="1">
      <alignment horizontal="center" vertical="center"/>
    </xf>
    <xf numFmtId="0" fontId="63" fillId="21" borderId="51" xfId="0" applyFont="1" applyFill="1" applyBorder="1" applyAlignment="1">
      <alignment horizontal="center" vertical="center"/>
    </xf>
    <xf numFmtId="0" fontId="65" fillId="21" borderId="51" xfId="0" applyFont="1" applyFill="1" applyBorder="1" applyAlignment="1">
      <alignment horizontal="center" vertical="center"/>
    </xf>
    <xf numFmtId="0" fontId="15" fillId="14" borderId="0" xfId="0" applyFont="1" applyFill="1" applyBorder="1" applyAlignment="1">
      <alignment vertical="center"/>
    </xf>
    <xf numFmtId="0" fontId="21" fillId="0" borderId="0" xfId="0" applyFont="1" applyAlignment="1">
      <alignment horizontal="right" wrapText="1"/>
    </xf>
    <xf numFmtId="0" fontId="23" fillId="0" borderId="28" xfId="0" applyFont="1" applyBorder="1" applyAlignment="1">
      <alignment vertical="center" wrapText="1"/>
    </xf>
    <xf numFmtId="0" fontId="48" fillId="17" borderId="29" xfId="0" applyFont="1" applyFill="1" applyBorder="1"/>
    <xf numFmtId="0" fontId="47" fillId="17" borderId="29" xfId="0" applyFont="1" applyFill="1" applyBorder="1"/>
    <xf numFmtId="0" fontId="49" fillId="17" borderId="29" xfId="3" applyFont="1" applyFill="1" applyBorder="1"/>
    <xf numFmtId="0" fontId="48" fillId="17" borderId="29" xfId="0" applyFont="1" applyFill="1" applyBorder="1" applyAlignment="1">
      <alignment vertical="center" wrapText="1"/>
    </xf>
    <xf numFmtId="0" fontId="50" fillId="17" borderId="29" xfId="0" applyFont="1" applyFill="1" applyBorder="1" applyAlignment="1">
      <alignment vertical="center" wrapText="1"/>
    </xf>
    <xf numFmtId="0" fontId="24" fillId="0" borderId="0" xfId="0" applyFont="1" applyFill="1" applyBorder="1" applyAlignment="1">
      <alignment vertical="center"/>
    </xf>
    <xf numFmtId="0" fontId="21" fillId="0" borderId="0" xfId="0" applyFont="1" applyFill="1" applyBorder="1"/>
    <xf numFmtId="0" fontId="21" fillId="0" borderId="0" xfId="0" applyFont="1" applyFill="1" applyBorder="1" applyAlignment="1">
      <alignment vertical="center"/>
    </xf>
    <xf numFmtId="0" fontId="24" fillId="0" borderId="0" xfId="0" applyFont="1" applyFill="1" applyBorder="1" applyAlignment="1">
      <alignment vertical="center" wrapText="1"/>
    </xf>
    <xf numFmtId="0" fontId="20" fillId="0" borderId="0" xfId="0" applyFont="1"/>
    <xf numFmtId="0" fontId="0" fillId="2" borderId="0" xfId="0" applyFont="1" applyFill="1" applyBorder="1"/>
    <xf numFmtId="9" fontId="50" fillId="17" borderId="29" xfId="4" applyFont="1" applyFill="1" applyBorder="1" applyAlignment="1">
      <alignment horizontal="center" vertical="center" wrapText="1"/>
    </xf>
    <xf numFmtId="0" fontId="68" fillId="0" borderId="0" xfId="0" applyFont="1" applyBorder="1" applyAlignment="1">
      <alignment vertical="center" wrapText="1"/>
    </xf>
    <xf numFmtId="0" fontId="33" fillId="0" borderId="0" xfId="0" applyFont="1" applyFill="1" applyBorder="1" applyAlignment="1">
      <alignment horizontal="center" vertical="center"/>
    </xf>
    <xf numFmtId="0" fontId="28" fillId="0" borderId="0" xfId="0" applyFont="1" applyAlignment="1">
      <alignment wrapText="1"/>
    </xf>
    <xf numFmtId="0" fontId="25" fillId="0" borderId="0" xfId="0" applyFont="1" applyAlignment="1">
      <alignment wrapText="1"/>
    </xf>
    <xf numFmtId="0" fontId="70" fillId="0" borderId="0" xfId="0" applyFont="1" applyAlignment="1">
      <alignment wrapText="1"/>
    </xf>
    <xf numFmtId="44" fontId="0" fillId="21" borderId="0" xfId="0" applyNumberFormat="1" applyFill="1" applyAlignment="1">
      <alignment vertical="center"/>
    </xf>
    <xf numFmtId="0" fontId="10" fillId="0" borderId="0" xfId="0" applyFont="1" applyAlignment="1">
      <alignment wrapText="1"/>
    </xf>
    <xf numFmtId="0" fontId="30" fillId="0" borderId="0" xfId="0" applyFont="1" applyFill="1" applyBorder="1" applyAlignment="1">
      <alignment horizontal="left" wrapText="1"/>
    </xf>
    <xf numFmtId="0" fontId="0" fillId="21" borderId="67" xfId="0" applyFont="1" applyFill="1" applyBorder="1" applyAlignment="1">
      <alignment vertical="center"/>
    </xf>
    <xf numFmtId="0" fontId="13" fillId="0" borderId="0" xfId="0" applyFont="1" applyFill="1" applyBorder="1" applyAlignment="1">
      <alignment wrapText="1"/>
    </xf>
    <xf numFmtId="0" fontId="53" fillId="0" borderId="0" xfId="0" applyFont="1" applyFill="1" applyBorder="1" applyAlignment="1">
      <alignment vertical="center"/>
    </xf>
    <xf numFmtId="0" fontId="13" fillId="0" borderId="0" xfId="0" applyFont="1" applyFill="1" applyAlignment="1"/>
    <xf numFmtId="0" fontId="53" fillId="0" borderId="0" xfId="0" applyFont="1" applyAlignment="1">
      <alignment vertical="center"/>
    </xf>
    <xf numFmtId="0" fontId="30" fillId="0" borderId="52" xfId="0" applyFont="1" applyBorder="1" applyAlignment="1">
      <alignment vertical="center" wrapText="1"/>
    </xf>
    <xf numFmtId="44" fontId="33" fillId="21" borderId="0" xfId="0" applyNumberFormat="1" applyFont="1" applyFill="1" applyBorder="1" applyAlignment="1">
      <alignment horizontal="center" vertical="center"/>
    </xf>
    <xf numFmtId="0" fontId="0" fillId="33" borderId="0" xfId="0" applyFill="1" applyAlignment="1">
      <alignment horizontal="center" wrapText="1"/>
    </xf>
    <xf numFmtId="44" fontId="4" fillId="33" borderId="0" xfId="0" applyNumberFormat="1" applyFont="1" applyFill="1" applyAlignment="1">
      <alignment horizontal="center" wrapText="1"/>
    </xf>
    <xf numFmtId="0" fontId="0" fillId="33" borderId="0" xfId="0" applyFill="1" applyAlignment="1">
      <alignment horizontal="center" vertical="center"/>
    </xf>
    <xf numFmtId="0" fontId="16" fillId="33" borderId="52" xfId="0" applyFont="1" applyFill="1" applyBorder="1"/>
    <xf numFmtId="0" fontId="15" fillId="25" borderId="0" xfId="0" applyFont="1" applyFill="1" applyBorder="1" applyAlignment="1">
      <alignment vertical="center" wrapText="1"/>
    </xf>
    <xf numFmtId="0" fontId="15" fillId="25" borderId="0" xfId="0" applyFont="1" applyFill="1" applyBorder="1" applyAlignment="1">
      <alignment vertical="center"/>
    </xf>
    <xf numFmtId="0" fontId="15" fillId="34" borderId="0" xfId="0" applyFont="1" applyFill="1" applyBorder="1" applyAlignment="1">
      <alignment vertical="center" wrapText="1"/>
    </xf>
    <xf numFmtId="0" fontId="15" fillId="34" borderId="53" xfId="0" applyFont="1" applyFill="1" applyBorder="1" applyAlignment="1">
      <alignment vertical="center"/>
    </xf>
    <xf numFmtId="0" fontId="15" fillId="34" borderId="53" xfId="0" applyFont="1" applyFill="1" applyBorder="1" applyAlignment="1">
      <alignment vertical="center" wrapText="1"/>
    </xf>
    <xf numFmtId="0" fontId="16" fillId="25" borderId="0" xfId="0" applyFont="1" applyFill="1" applyBorder="1" applyAlignment="1"/>
    <xf numFmtId="0" fontId="0" fillId="0" borderId="0" xfId="0" applyFill="1" applyBorder="1" applyAlignment="1">
      <alignment vertical="center" wrapText="1"/>
    </xf>
    <xf numFmtId="0" fontId="30" fillId="0" borderId="0" xfId="0" applyFont="1" applyFill="1" applyBorder="1" applyAlignment="1">
      <alignment vertical="center" wrapText="1"/>
    </xf>
    <xf numFmtId="0" fontId="20" fillId="0" borderId="28" xfId="0" applyFont="1" applyBorder="1" applyAlignment="1">
      <alignment vertical="center" wrapText="1"/>
    </xf>
    <xf numFmtId="0" fontId="33" fillId="0" borderId="18" xfId="0" applyFont="1" applyFill="1" applyBorder="1" applyAlignment="1">
      <alignment vertical="center" wrapText="1"/>
    </xf>
    <xf numFmtId="0" fontId="33" fillId="0" borderId="0" xfId="0" applyFont="1" applyFill="1" applyBorder="1" applyAlignment="1">
      <alignment vertical="center" wrapText="1"/>
    </xf>
    <xf numFmtId="0" fontId="33" fillId="0" borderId="9" xfId="0" applyFont="1" applyFill="1" applyBorder="1" applyAlignment="1">
      <alignment vertical="center" wrapText="1"/>
    </xf>
    <xf numFmtId="0" fontId="33" fillId="0" borderId="6" xfId="0" applyFont="1" applyFill="1" applyBorder="1" applyAlignment="1">
      <alignment vertical="center" wrapText="1"/>
    </xf>
    <xf numFmtId="0" fontId="13" fillId="0" borderId="66" xfId="0" applyFont="1" applyFill="1" applyBorder="1" applyAlignment="1">
      <alignment horizontal="center" vertical="center" wrapText="1"/>
    </xf>
    <xf numFmtId="0" fontId="0" fillId="35" borderId="0" xfId="0" applyFont="1" applyFill="1" applyAlignment="1">
      <alignment horizontal="center" wrapText="1"/>
    </xf>
    <xf numFmtId="0" fontId="40" fillId="0" borderId="0" xfId="0" applyFont="1" applyFill="1" applyBorder="1" applyAlignment="1">
      <alignment horizontal="left"/>
    </xf>
    <xf numFmtId="0" fontId="30" fillId="31" borderId="0" xfId="0" applyFont="1" applyFill="1" applyBorder="1" applyAlignment="1"/>
    <xf numFmtId="0" fontId="4" fillId="0" borderId="0" xfId="0" applyFont="1" applyFill="1" applyBorder="1" applyAlignment="1">
      <alignment horizontal="center" vertical="center"/>
    </xf>
    <xf numFmtId="0" fontId="0" fillId="0" borderId="0" xfId="0" applyBorder="1" applyAlignment="1">
      <alignment vertical="center"/>
    </xf>
    <xf numFmtId="0" fontId="21" fillId="0" borderId="0" xfId="0" applyFont="1" applyFill="1" applyBorder="1" applyAlignment="1">
      <alignment wrapText="1"/>
    </xf>
    <xf numFmtId="0" fontId="26" fillId="0" borderId="0" xfId="0" applyFont="1" applyBorder="1" applyAlignment="1">
      <alignment vertical="center" wrapText="1"/>
    </xf>
    <xf numFmtId="0" fontId="15" fillId="0" borderId="0" xfId="0" applyFont="1" applyBorder="1" applyAlignment="1">
      <alignment vertical="center"/>
    </xf>
    <xf numFmtId="0" fontId="62" fillId="0" borderId="0" xfId="0" applyFont="1" applyBorder="1" applyAlignment="1">
      <alignment vertical="center"/>
    </xf>
    <xf numFmtId="3" fontId="0" fillId="0" borderId="0" xfId="0" applyNumberFormat="1"/>
    <xf numFmtId="49" fontId="50" fillId="17" borderId="29" xfId="4" applyNumberFormat="1" applyFont="1" applyFill="1" applyBorder="1" applyAlignment="1">
      <alignment horizontal="center" vertical="center" wrapText="1"/>
    </xf>
    <xf numFmtId="49" fontId="16" fillId="33" borderId="52" xfId="0" applyNumberFormat="1" applyFont="1" applyFill="1" applyBorder="1"/>
    <xf numFmtId="0" fontId="74" fillId="0" borderId="0" xfId="0" applyFont="1" applyAlignment="1">
      <alignment wrapText="1"/>
    </xf>
    <xf numFmtId="49" fontId="74" fillId="0" borderId="0" xfId="0" applyNumberFormat="1" applyFont="1" applyAlignment="1">
      <alignment wrapText="1"/>
    </xf>
    <xf numFmtId="0" fontId="20" fillId="0" borderId="0" xfId="0" applyFont="1" applyFill="1" applyBorder="1" applyAlignment="1">
      <alignment vertical="center"/>
    </xf>
    <xf numFmtId="0" fontId="21" fillId="0" borderId="0" xfId="0" applyFont="1" applyFill="1" applyBorder="1" applyAlignment="1">
      <alignment vertical="center" wrapText="1"/>
    </xf>
    <xf numFmtId="0" fontId="20" fillId="0" borderId="0" xfId="0" applyFont="1" applyFill="1" applyBorder="1" applyAlignment="1">
      <alignment vertical="center" wrapText="1"/>
    </xf>
    <xf numFmtId="49" fontId="14" fillId="0" borderId="0" xfId="0" applyNumberFormat="1" applyFont="1"/>
    <xf numFmtId="49" fontId="13" fillId="0" borderId="0" xfId="0" applyNumberFormat="1" applyFont="1"/>
    <xf numFmtId="0" fontId="13" fillId="0" borderId="0" xfId="0" applyFont="1"/>
    <xf numFmtId="49" fontId="35" fillId="0" borderId="0" xfId="0" applyNumberFormat="1" applyFont="1"/>
    <xf numFmtId="0" fontId="35" fillId="0" borderId="0" xfId="0" applyFont="1"/>
    <xf numFmtId="44" fontId="16" fillId="32" borderId="51" xfId="1" applyFont="1" applyFill="1" applyBorder="1" applyAlignment="1">
      <alignment vertical="center"/>
    </xf>
    <xf numFmtId="0" fontId="75" fillId="4" borderId="0" xfId="0" applyFont="1" applyFill="1" applyBorder="1" applyAlignment="1">
      <alignment wrapText="1"/>
    </xf>
    <xf numFmtId="0" fontId="57" fillId="30" borderId="51" xfId="4" applyNumberFormat="1" applyFont="1" applyFill="1" applyBorder="1" applyAlignment="1">
      <alignment horizontal="center" vertical="center" wrapText="1"/>
    </xf>
    <xf numFmtId="0" fontId="75" fillId="4" borderId="0" xfId="0" applyFont="1" applyFill="1" applyBorder="1" applyAlignment="1">
      <alignment vertical="center"/>
    </xf>
    <xf numFmtId="0" fontId="75" fillId="7" borderId="0" xfId="0" applyFont="1" applyFill="1" applyBorder="1" applyAlignment="1"/>
    <xf numFmtId="0" fontId="75" fillId="7" borderId="0" xfId="0" applyFont="1" applyFill="1" applyBorder="1" applyAlignment="1">
      <alignment wrapText="1"/>
    </xf>
    <xf numFmtId="0" fontId="0" fillId="21" borderId="0" xfId="0" applyFill="1" applyBorder="1" applyAlignment="1">
      <alignment horizontal="center" vertical="center"/>
    </xf>
    <xf numFmtId="0" fontId="0" fillId="21" borderId="0" xfId="0" applyFill="1" applyBorder="1"/>
    <xf numFmtId="44" fontId="0" fillId="21" borderId="0" xfId="1" applyFont="1" applyFill="1" applyBorder="1"/>
    <xf numFmtId="44" fontId="4" fillId="21" borderId="0" xfId="1" applyFont="1" applyFill="1" applyBorder="1"/>
    <xf numFmtId="0" fontId="0" fillId="33" borderId="51" xfId="0" applyFill="1" applyBorder="1" applyAlignment="1">
      <alignment horizontal="center" vertical="center"/>
    </xf>
    <xf numFmtId="0" fontId="15" fillId="0" borderId="0" xfId="0" applyFont="1" applyFill="1" applyBorder="1" applyAlignment="1">
      <alignment vertical="center" wrapText="1"/>
    </xf>
    <xf numFmtId="0" fontId="30" fillId="7" borderId="0" xfId="0" applyFont="1" applyFill="1" applyBorder="1" applyAlignment="1">
      <alignment vertical="center"/>
    </xf>
    <xf numFmtId="0" fontId="71" fillId="4" borderId="51" xfId="0" applyFont="1" applyFill="1" applyBorder="1" applyAlignment="1">
      <alignment vertical="center" wrapText="1"/>
    </xf>
    <xf numFmtId="0" fontId="30" fillId="7" borderId="0" xfId="0" applyFont="1" applyFill="1" applyBorder="1" applyAlignment="1">
      <alignment wrapText="1"/>
    </xf>
    <xf numFmtId="0" fontId="58" fillId="0" borderId="0" xfId="0" applyFont="1" applyBorder="1" applyAlignment="1">
      <alignment vertical="center"/>
    </xf>
    <xf numFmtId="0" fontId="33" fillId="0" borderId="0" xfId="0" applyFont="1" applyBorder="1" applyAlignment="1">
      <alignment horizontal="left" vertical="center" wrapText="1"/>
    </xf>
    <xf numFmtId="0" fontId="15" fillId="0" borderId="0" xfId="0" applyFont="1" applyBorder="1" applyAlignment="1">
      <alignment vertical="center" wrapText="1"/>
    </xf>
    <xf numFmtId="0" fontId="53" fillId="0" borderId="0" xfId="0" applyFont="1" applyBorder="1"/>
    <xf numFmtId="0" fontId="15" fillId="0" borderId="28" xfId="0" applyFont="1" applyFill="1" applyBorder="1" applyAlignment="1">
      <alignment vertical="center" wrapText="1"/>
    </xf>
    <xf numFmtId="0" fontId="45" fillId="18" borderId="18" xfId="0" applyFont="1" applyFill="1" applyBorder="1" applyAlignment="1"/>
    <xf numFmtId="0" fontId="82" fillId="0" borderId="0" xfId="0" applyFont="1" applyFill="1" applyBorder="1" applyAlignment="1">
      <alignment horizontal="left" wrapText="1"/>
    </xf>
    <xf numFmtId="0" fontId="39" fillId="32" borderId="51" xfId="0" applyFont="1" applyFill="1" applyBorder="1" applyAlignment="1">
      <alignment wrapText="1"/>
    </xf>
    <xf numFmtId="0" fontId="14" fillId="32" borderId="51" xfId="0" applyFont="1" applyFill="1" applyBorder="1"/>
    <xf numFmtId="3" fontId="14" fillId="32" borderId="51" xfId="0" applyNumberFormat="1" applyFont="1" applyFill="1" applyBorder="1"/>
    <xf numFmtId="0" fontId="0" fillId="32" borderId="51" xfId="0" applyFill="1" applyBorder="1"/>
    <xf numFmtId="0" fontId="10" fillId="32" borderId="51" xfId="0" applyFont="1" applyFill="1" applyBorder="1"/>
    <xf numFmtId="0" fontId="14" fillId="32" borderId="51" xfId="0" applyFont="1" applyFill="1" applyBorder="1" applyAlignment="1">
      <alignment wrapText="1"/>
    </xf>
    <xf numFmtId="0" fontId="33" fillId="25" borderId="0" xfId="0" applyFont="1" applyFill="1" applyAlignment="1"/>
    <xf numFmtId="1" fontId="10" fillId="32" borderId="51" xfId="0" applyNumberFormat="1" applyFont="1" applyFill="1" applyBorder="1" applyAlignment="1">
      <alignment horizontal="center"/>
    </xf>
    <xf numFmtId="0" fontId="14" fillId="11" borderId="51" xfId="0" applyFont="1" applyFill="1" applyBorder="1" applyAlignment="1">
      <alignment vertical="center" wrapText="1"/>
    </xf>
    <xf numFmtId="0" fontId="39" fillId="32" borderId="51" xfId="0" applyFont="1" applyFill="1" applyBorder="1" applyAlignment="1">
      <alignment vertical="center" wrapText="1"/>
    </xf>
    <xf numFmtId="3" fontId="39" fillId="32" borderId="51" xfId="0" applyNumberFormat="1" applyFont="1" applyFill="1" applyBorder="1" applyAlignment="1">
      <alignment vertical="center" wrapText="1"/>
    </xf>
    <xf numFmtId="3" fontId="39" fillId="36" borderId="51" xfId="0" applyNumberFormat="1" applyFont="1" applyFill="1" applyBorder="1" applyAlignment="1">
      <alignment vertical="center" wrapText="1"/>
    </xf>
    <xf numFmtId="1" fontId="39" fillId="11" borderId="51" xfId="0" applyNumberFormat="1" applyFont="1" applyFill="1" applyBorder="1" applyAlignment="1">
      <alignment vertical="center" wrapText="1"/>
    </xf>
    <xf numFmtId="44" fontId="39" fillId="11" borderId="51" xfId="1" applyFont="1" applyFill="1" applyBorder="1" applyAlignment="1">
      <alignment vertical="center" wrapText="1"/>
    </xf>
    <xf numFmtId="0" fontId="39" fillId="11" borderId="51" xfId="0" applyFont="1" applyFill="1" applyBorder="1" applyAlignment="1">
      <alignment vertical="center" wrapText="1"/>
    </xf>
    <xf numFmtId="44" fontId="39" fillId="11" borderId="51" xfId="0" applyNumberFormat="1" applyFont="1" applyFill="1" applyBorder="1" applyAlignment="1">
      <alignment vertical="center" wrapText="1"/>
    </xf>
    <xf numFmtId="0" fontId="16" fillId="0" borderId="0" xfId="0" applyFont="1" applyFill="1" applyBorder="1" applyAlignment="1">
      <alignment vertical="center"/>
    </xf>
    <xf numFmtId="0" fontId="23" fillId="0" borderId="0" xfId="0" applyFont="1" applyFill="1" applyBorder="1" applyAlignment="1">
      <alignment horizontal="left" wrapText="1"/>
    </xf>
    <xf numFmtId="0" fontId="23" fillId="0" borderId="0" xfId="0" applyFont="1" applyFill="1" applyBorder="1" applyAlignment="1">
      <alignment horizontal="left"/>
    </xf>
    <xf numFmtId="0" fontId="23" fillId="0" borderId="0" xfId="0" applyFont="1" applyFill="1" applyBorder="1" applyAlignment="1"/>
    <xf numFmtId="0" fontId="16" fillId="0" borderId="0" xfId="0" applyFont="1" applyFill="1" applyBorder="1" applyAlignment="1">
      <alignment horizontal="left" wrapText="1"/>
    </xf>
    <xf numFmtId="0" fontId="0" fillId="33" borderId="51" xfId="0" applyFont="1" applyFill="1" applyBorder="1" applyAlignment="1">
      <alignment vertical="center"/>
    </xf>
    <xf numFmtId="0" fontId="0" fillId="33" borderId="51" xfId="0" applyFill="1" applyBorder="1"/>
    <xf numFmtId="0" fontId="29" fillId="0" borderId="0" xfId="0" applyFont="1" applyBorder="1" applyAlignment="1">
      <alignment horizontal="left" vertical="center" wrapText="1"/>
    </xf>
    <xf numFmtId="0" fontId="30" fillId="0" borderId="0" xfId="0" applyFont="1" applyBorder="1" applyAlignment="1">
      <alignment horizontal="left" vertical="center" wrapText="1"/>
    </xf>
    <xf numFmtId="0" fontId="7" fillId="0" borderId="56" xfId="0" applyFont="1" applyFill="1" applyBorder="1" applyAlignment="1">
      <alignment horizontal="left" vertical="center" wrapText="1"/>
    </xf>
    <xf numFmtId="0" fontId="80" fillId="0" borderId="69" xfId="0" applyFont="1" applyFill="1" applyBorder="1" applyAlignment="1">
      <alignment horizontal="left" vertical="center" wrapText="1"/>
    </xf>
    <xf numFmtId="0" fontId="29" fillId="0" borderId="0" xfId="0" applyFont="1" applyBorder="1" applyAlignment="1">
      <alignment horizontal="left" vertical="center"/>
    </xf>
    <xf numFmtId="0" fontId="39" fillId="36" borderId="51" xfId="0" applyFont="1" applyFill="1" applyBorder="1" applyAlignment="1">
      <alignment vertical="center" wrapText="1"/>
    </xf>
    <xf numFmtId="0" fontId="48" fillId="17" borderId="29" xfId="0" applyFont="1" applyFill="1" applyBorder="1" applyAlignment="1">
      <alignment horizontal="center" vertical="center" wrapText="1"/>
    </xf>
    <xf numFmtId="0" fontId="14" fillId="38" borderId="51" xfId="0" applyFont="1" applyFill="1" applyBorder="1" applyAlignment="1">
      <alignment wrapText="1"/>
    </xf>
    <xf numFmtId="0" fontId="14" fillId="37" borderId="51" xfId="0" applyFont="1" applyFill="1" applyBorder="1" applyAlignment="1">
      <alignment wrapText="1"/>
    </xf>
    <xf numFmtId="0" fontId="31" fillId="0" borderId="0" xfId="0" applyFont="1" applyBorder="1" applyAlignment="1">
      <alignment horizontal="left" vertical="center"/>
    </xf>
    <xf numFmtId="0" fontId="13" fillId="0" borderId="0" xfId="0" applyFont="1" applyFill="1" applyBorder="1" applyAlignment="1">
      <alignment horizontal="left" vertical="center"/>
    </xf>
    <xf numFmtId="0" fontId="4" fillId="14" borderId="0" xfId="0" applyFont="1" applyFill="1" applyBorder="1" applyAlignment="1">
      <alignment vertical="center"/>
    </xf>
    <xf numFmtId="0" fontId="4" fillId="14" borderId="66" xfId="0" applyFont="1" applyFill="1" applyBorder="1" applyAlignment="1">
      <alignment vertical="center" wrapText="1"/>
    </xf>
    <xf numFmtId="0" fontId="4" fillId="14" borderId="0" xfId="0" applyFont="1" applyFill="1" applyBorder="1" applyAlignment="1">
      <alignment vertical="center" wrapText="1"/>
    </xf>
    <xf numFmtId="0" fontId="0" fillId="14" borderId="0" xfId="0" applyFill="1" applyAlignment="1">
      <alignment vertical="center"/>
    </xf>
    <xf numFmtId="0" fontId="35" fillId="14" borderId="0" xfId="0" applyFont="1" applyFill="1" applyBorder="1" applyAlignment="1">
      <alignment vertical="center"/>
    </xf>
    <xf numFmtId="0" fontId="35" fillId="14" borderId="0" xfId="0" applyFont="1" applyFill="1" applyBorder="1" applyAlignment="1">
      <alignment vertical="center" wrapText="1"/>
    </xf>
    <xf numFmtId="0" fontId="13" fillId="14" borderId="0" xfId="0" applyFont="1" applyFill="1" applyAlignment="1">
      <alignment vertical="center"/>
    </xf>
    <xf numFmtId="0" fontId="0" fillId="14" borderId="0" xfId="0" applyFill="1" applyAlignment="1">
      <alignment vertical="center" wrapText="1"/>
    </xf>
    <xf numFmtId="0" fontId="13" fillId="0" borderId="0" xfId="0" applyFont="1" applyFill="1" applyBorder="1" applyAlignment="1">
      <alignment horizontal="left" vertical="center" wrapText="1"/>
    </xf>
    <xf numFmtId="0" fontId="4" fillId="0" borderId="0" xfId="0" applyFont="1" applyBorder="1" applyAlignment="1">
      <alignment vertical="center" wrapText="1"/>
    </xf>
    <xf numFmtId="0" fontId="30" fillId="14" borderId="52" xfId="0" applyFont="1" applyFill="1" applyBorder="1" applyAlignment="1">
      <alignment vertical="center" wrapText="1"/>
    </xf>
    <xf numFmtId="0" fontId="7" fillId="14" borderId="0" xfId="0" applyFont="1" applyFill="1" applyBorder="1" applyAlignment="1">
      <alignment vertical="center" wrapText="1"/>
    </xf>
    <xf numFmtId="0" fontId="7" fillId="14" borderId="56" xfId="0" applyFont="1" applyFill="1" applyBorder="1" applyAlignment="1">
      <alignment vertical="center" wrapText="1"/>
    </xf>
    <xf numFmtId="0" fontId="7" fillId="14" borderId="52" xfId="0" applyFont="1" applyFill="1" applyBorder="1" applyAlignment="1">
      <alignment vertical="center" wrapText="1"/>
    </xf>
    <xf numFmtId="0" fontId="80" fillId="14" borderId="58" xfId="0" applyFont="1" applyFill="1" applyBorder="1" applyAlignment="1">
      <alignment vertical="center" wrapText="1"/>
    </xf>
    <xf numFmtId="0" fontId="71" fillId="14" borderId="58" xfId="0" applyFont="1" applyFill="1" applyBorder="1" applyAlignment="1">
      <alignment vertical="center" wrapText="1"/>
    </xf>
    <xf numFmtId="0" fontId="7" fillId="14" borderId="57" xfId="0" applyFont="1" applyFill="1" applyBorder="1" applyAlignment="1">
      <alignment vertical="center" wrapText="1"/>
    </xf>
    <xf numFmtId="0" fontId="7" fillId="14" borderId="54" xfId="0" applyFont="1" applyFill="1" applyBorder="1" applyAlignment="1">
      <alignment vertical="center" wrapText="1"/>
    </xf>
    <xf numFmtId="0" fontId="35" fillId="14" borderId="52" xfId="0" applyFont="1" applyFill="1" applyBorder="1" applyAlignment="1">
      <alignment vertical="center" wrapText="1"/>
    </xf>
    <xf numFmtId="0" fontId="6" fillId="14" borderId="52" xfId="0" applyFont="1" applyFill="1" applyBorder="1" applyAlignment="1">
      <alignment vertical="center" wrapText="1"/>
    </xf>
    <xf numFmtId="0" fontId="7" fillId="14" borderId="58" xfId="0" applyFont="1" applyFill="1" applyBorder="1" applyAlignment="1">
      <alignment vertical="center" wrapText="1"/>
    </xf>
    <xf numFmtId="0" fontId="84" fillId="0" borderId="0" xfId="0" applyFont="1"/>
    <xf numFmtId="0" fontId="83" fillId="39" borderId="0" xfId="0" applyFont="1" applyFill="1" applyBorder="1" applyAlignment="1">
      <alignment vertical="center" wrapText="1"/>
    </xf>
    <xf numFmtId="0" fontId="45" fillId="39" borderId="0" xfId="0" applyFont="1" applyFill="1" applyBorder="1" applyAlignment="1">
      <alignment vertical="center" wrapText="1"/>
    </xf>
    <xf numFmtId="0" fontId="86" fillId="39" borderId="0" xfId="0" applyFont="1" applyFill="1" applyAlignment="1">
      <alignment vertical="center" wrapText="1"/>
    </xf>
    <xf numFmtId="0" fontId="4" fillId="14" borderId="0" xfId="0" applyFont="1" applyFill="1" applyAlignment="1">
      <alignment vertical="center"/>
    </xf>
    <xf numFmtId="0" fontId="6" fillId="14" borderId="56" xfId="0" applyFont="1" applyFill="1" applyBorder="1" applyAlignment="1">
      <alignment vertical="center" wrapText="1"/>
    </xf>
    <xf numFmtId="0" fontId="68" fillId="0" borderId="0" xfId="0" applyFont="1" applyAlignment="1">
      <alignment horizontal="left" vertical="center" wrapText="1"/>
    </xf>
    <xf numFmtId="0" fontId="20" fillId="0" borderId="0" xfId="0" applyFont="1" applyBorder="1" applyAlignment="1">
      <alignment horizontal="left" vertical="center"/>
    </xf>
    <xf numFmtId="0" fontId="20" fillId="0" borderId="0" xfId="0" applyFont="1" applyBorder="1" applyAlignment="1">
      <alignment horizontal="left" vertical="center" wrapText="1"/>
    </xf>
    <xf numFmtId="0" fontId="23" fillId="0" borderId="28" xfId="0" applyFont="1" applyFill="1" applyBorder="1" applyAlignment="1">
      <alignment vertical="center" wrapText="1"/>
    </xf>
    <xf numFmtId="0" fontId="24" fillId="0" borderId="0" xfId="0" applyFont="1" applyFill="1" applyBorder="1" applyAlignment="1">
      <alignment vertical="top" wrapText="1"/>
    </xf>
    <xf numFmtId="0" fontId="53" fillId="0" borderId="0" xfId="0" applyFont="1" applyAlignment="1">
      <alignment vertical="center" wrapText="1"/>
    </xf>
    <xf numFmtId="0" fontId="45" fillId="18" borderId="0" xfId="0" applyFont="1" applyFill="1" applyBorder="1" applyAlignment="1"/>
    <xf numFmtId="0" fontId="33" fillId="25" borderId="0" xfId="0" applyFont="1" applyFill="1" applyBorder="1" applyAlignment="1">
      <alignment horizontal="left"/>
    </xf>
    <xf numFmtId="0" fontId="31" fillId="3" borderId="19" xfId="0" applyFont="1" applyFill="1" applyBorder="1" applyAlignment="1">
      <alignment horizontal="left" vertical="center" wrapText="1"/>
    </xf>
    <xf numFmtId="0" fontId="31" fillId="3" borderId="26" xfId="0" applyFont="1" applyFill="1" applyBorder="1" applyAlignment="1">
      <alignment horizontal="left" vertical="center" wrapText="1"/>
    </xf>
    <xf numFmtId="0" fontId="61" fillId="3" borderId="23" xfId="0" applyFont="1" applyFill="1" applyBorder="1" applyAlignment="1">
      <alignment horizontal="center" vertical="center" wrapText="1"/>
    </xf>
    <xf numFmtId="0" fontId="61" fillId="3" borderId="24" xfId="0" applyFont="1" applyFill="1" applyBorder="1" applyAlignment="1">
      <alignment horizontal="center" vertical="center" wrapText="1"/>
    </xf>
    <xf numFmtId="0" fontId="39" fillId="3" borderId="40" xfId="0" applyFont="1" applyFill="1" applyBorder="1" applyAlignment="1">
      <alignment horizontal="left" vertical="center" wrapText="1"/>
    </xf>
    <xf numFmtId="0" fontId="31" fillId="3" borderId="41" xfId="0" applyFont="1" applyFill="1" applyBorder="1" applyAlignment="1">
      <alignment horizontal="left" vertical="center" wrapText="1"/>
    </xf>
    <xf numFmtId="0" fontId="31" fillId="3" borderId="40" xfId="0" applyFont="1" applyFill="1" applyBorder="1" applyAlignment="1">
      <alignment horizontal="left" vertical="center" wrapText="1"/>
    </xf>
    <xf numFmtId="0" fontId="87" fillId="3" borderId="40" xfId="0" applyFont="1" applyFill="1" applyBorder="1" applyAlignment="1">
      <alignment horizontal="left" vertical="center" wrapText="1"/>
    </xf>
    <xf numFmtId="0" fontId="33" fillId="4" borderId="6" xfId="0" applyFont="1" applyFill="1" applyBorder="1" applyAlignment="1">
      <alignment horizontal="center" vertical="center"/>
    </xf>
    <xf numFmtId="0" fontId="33" fillId="4" borderId="7" xfId="0" applyFont="1" applyFill="1" applyBorder="1" applyAlignment="1">
      <alignment horizontal="center" vertical="center"/>
    </xf>
    <xf numFmtId="0" fontId="33" fillId="4" borderId="8" xfId="0" applyFont="1" applyFill="1" applyBorder="1" applyAlignment="1">
      <alignment horizontal="center" vertical="center"/>
    </xf>
    <xf numFmtId="0" fontId="31" fillId="4" borderId="18" xfId="0" applyFont="1" applyFill="1" applyBorder="1" applyAlignment="1">
      <alignment horizontal="center" vertical="center"/>
    </xf>
    <xf numFmtId="0" fontId="31" fillId="4" borderId="0" xfId="0" applyFont="1" applyFill="1" applyAlignment="1">
      <alignment horizontal="center" vertical="center"/>
    </xf>
    <xf numFmtId="0" fontId="31" fillId="4" borderId="13" xfId="0" applyFont="1" applyFill="1" applyBorder="1" applyAlignment="1">
      <alignment horizontal="center" vertical="center"/>
    </xf>
    <xf numFmtId="0" fontId="33" fillId="4" borderId="9" xfId="0" applyFont="1" applyFill="1" applyBorder="1" applyAlignment="1">
      <alignment horizontal="center" vertical="center"/>
    </xf>
    <xf numFmtId="0" fontId="33" fillId="4" borderId="10" xfId="0" applyFont="1" applyFill="1" applyBorder="1" applyAlignment="1">
      <alignment horizontal="center" vertical="center"/>
    </xf>
    <xf numFmtId="0" fontId="33" fillId="4" borderId="11" xfId="0" applyFont="1" applyFill="1" applyBorder="1" applyAlignment="1">
      <alignment horizontal="center" vertical="center"/>
    </xf>
    <xf numFmtId="0" fontId="41" fillId="3" borderId="14" xfId="0" applyFont="1" applyFill="1" applyBorder="1" applyAlignment="1">
      <alignment horizontal="center" wrapText="1"/>
    </xf>
    <xf numFmtId="0" fontId="41" fillId="3" borderId="17" xfId="0" applyFont="1" applyFill="1" applyBorder="1" applyAlignment="1">
      <alignment horizontal="center" wrapText="1"/>
    </xf>
    <xf numFmtId="0" fontId="41" fillId="3" borderId="15" xfId="0" applyFont="1" applyFill="1" applyBorder="1" applyAlignment="1">
      <alignment horizontal="center" wrapText="1"/>
    </xf>
    <xf numFmtId="0" fontId="92" fillId="3" borderId="12" xfId="0" applyFont="1" applyFill="1" applyBorder="1" applyAlignment="1">
      <alignment vertical="top" wrapText="1"/>
    </xf>
    <xf numFmtId="0" fontId="31" fillId="3" borderId="0" xfId="0" applyFont="1" applyFill="1" applyBorder="1" applyAlignment="1">
      <alignment vertical="top" wrapText="1"/>
    </xf>
    <xf numFmtId="0" fontId="31" fillId="3" borderId="16" xfId="0" applyFont="1" applyFill="1" applyBorder="1" applyAlignment="1">
      <alignment vertical="top" wrapText="1"/>
    </xf>
    <xf numFmtId="0" fontId="41" fillId="40" borderId="70" xfId="0" applyFont="1" applyFill="1" applyBorder="1" applyAlignment="1">
      <alignment horizontal="center" wrapText="1"/>
    </xf>
    <xf numFmtId="0" fontId="41" fillId="40" borderId="71" xfId="0" applyFont="1" applyFill="1" applyBorder="1" applyAlignment="1">
      <alignment horizontal="center" wrapText="1"/>
    </xf>
    <xf numFmtId="0" fontId="32" fillId="40" borderId="72" xfId="0" applyFont="1" applyFill="1" applyBorder="1" applyAlignment="1">
      <alignment vertical="top" wrapText="1"/>
    </xf>
    <xf numFmtId="0" fontId="32" fillId="40" borderId="73" xfId="0" applyFont="1" applyFill="1" applyBorder="1" applyAlignment="1">
      <alignment vertical="top" wrapText="1"/>
    </xf>
    <xf numFmtId="0" fontId="15" fillId="6" borderId="0" xfId="0" applyFont="1" applyFill="1" applyBorder="1" applyAlignment="1">
      <alignment horizontal="center"/>
    </xf>
    <xf numFmtId="0" fontId="17" fillId="6" borderId="0" xfId="0" applyFont="1" applyFill="1" applyBorder="1" applyAlignment="1">
      <alignment horizontal="center"/>
    </xf>
    <xf numFmtId="0" fontId="18" fillId="6" borderId="0" xfId="0" applyFont="1" applyFill="1" applyBorder="1" applyAlignment="1">
      <alignment horizontal="center"/>
    </xf>
    <xf numFmtId="0" fontId="23" fillId="0" borderId="68" xfId="0" applyFont="1" applyFill="1" applyBorder="1" applyAlignment="1">
      <alignment horizontal="left" vertical="center" wrapText="1"/>
    </xf>
    <xf numFmtId="0" fontId="15" fillId="0" borderId="68" xfId="0" applyFont="1" applyFill="1" applyBorder="1" applyAlignment="1">
      <alignment horizontal="left" vertical="center" wrapText="1"/>
    </xf>
    <xf numFmtId="0" fontId="23" fillId="0" borderId="28" xfId="0" applyFont="1" applyFill="1" applyBorder="1" applyAlignment="1">
      <alignment vertical="center" wrapText="1"/>
    </xf>
    <xf numFmtId="0" fontId="16" fillId="0" borderId="0" xfId="0" applyFont="1" applyFill="1" applyAlignment="1">
      <alignment horizontal="left" vertical="center" indent="1"/>
    </xf>
    <xf numFmtId="0" fontId="16" fillId="0" borderId="68" xfId="0" applyFont="1" applyFill="1" applyBorder="1" applyAlignment="1">
      <alignment horizontal="left" vertical="center" indent="1"/>
    </xf>
    <xf numFmtId="0" fontId="24" fillId="0" borderId="0" xfId="0" applyFont="1" applyFill="1" applyBorder="1" applyAlignment="1">
      <alignment vertical="top" wrapText="1"/>
    </xf>
    <xf numFmtId="0" fontId="20" fillId="0" borderId="0" xfId="0" applyFont="1" applyBorder="1" applyAlignment="1">
      <alignment horizontal="left" vertical="center" wrapText="1"/>
    </xf>
    <xf numFmtId="0" fontId="20" fillId="0" borderId="28" xfId="0" applyFont="1" applyBorder="1" applyAlignment="1">
      <alignment horizontal="left" vertical="center" wrapText="1"/>
    </xf>
    <xf numFmtId="0" fontId="20" fillId="0" borderId="0" xfId="0" applyFont="1" applyBorder="1" applyAlignment="1">
      <alignment horizontal="center" vertical="center" wrapText="1"/>
    </xf>
    <xf numFmtId="0" fontId="20" fillId="0" borderId="0" xfId="0" applyFont="1" applyBorder="1" applyAlignment="1">
      <alignment horizontal="left" vertical="center"/>
    </xf>
    <xf numFmtId="0" fontId="23" fillId="0" borderId="0" xfId="0" applyFont="1" applyBorder="1" applyAlignment="1">
      <alignment horizontal="left" vertical="center" wrapText="1"/>
    </xf>
    <xf numFmtId="0" fontId="15" fillId="0" borderId="0" xfId="0" applyFont="1" applyFill="1" applyBorder="1" applyAlignment="1">
      <alignment horizontal="left" vertical="center" wrapText="1"/>
    </xf>
    <xf numFmtId="0" fontId="20" fillId="0" borderId="0" xfId="0" applyFont="1" applyBorder="1" applyAlignment="1">
      <alignment horizontal="center" vertical="center"/>
    </xf>
    <xf numFmtId="0" fontId="15" fillId="0" borderId="0" xfId="0" applyFont="1" applyBorder="1" applyAlignment="1">
      <alignment horizontal="left" vertical="center" wrapText="1"/>
    </xf>
    <xf numFmtId="0" fontId="26" fillId="0" borderId="0" xfId="0" applyFont="1" applyBorder="1" applyAlignment="1">
      <alignment horizontal="left" vertical="center" wrapText="1"/>
    </xf>
    <xf numFmtId="0" fontId="53" fillId="0" borderId="0" xfId="0" applyFont="1" applyAlignment="1">
      <alignment vertical="center" wrapText="1"/>
    </xf>
    <xf numFmtId="0" fontId="35" fillId="2" borderId="46" xfId="0" applyFont="1" applyFill="1" applyBorder="1" applyAlignment="1">
      <alignment horizontal="center" vertical="center"/>
    </xf>
    <xf numFmtId="0" fontId="35" fillId="2" borderId="45" xfId="0" applyFont="1" applyFill="1" applyBorder="1" applyAlignment="1">
      <alignment horizontal="center" vertical="center"/>
    </xf>
    <xf numFmtId="0" fontId="13" fillId="2" borderId="18" xfId="0" applyFont="1" applyFill="1" applyBorder="1" applyAlignment="1">
      <alignment horizontal="center" vertical="center"/>
    </xf>
    <xf numFmtId="0" fontId="13" fillId="2" borderId="0" xfId="0" applyFont="1" applyFill="1" applyBorder="1" applyAlignment="1">
      <alignment horizontal="center" vertical="center"/>
    </xf>
    <xf numFmtId="0" fontId="36" fillId="2" borderId="47" xfId="0" applyFont="1" applyFill="1" applyBorder="1" applyAlignment="1">
      <alignment horizontal="center" vertical="center"/>
    </xf>
    <xf numFmtId="0" fontId="36" fillId="2" borderId="38" xfId="0" applyFont="1" applyFill="1" applyBorder="1" applyAlignment="1">
      <alignment horizontal="center" vertical="center"/>
    </xf>
    <xf numFmtId="0" fontId="40" fillId="0" borderId="0" xfId="0" applyFont="1" applyBorder="1" applyAlignment="1">
      <alignment horizontal="left" vertical="top" wrapText="1"/>
    </xf>
    <xf numFmtId="0" fontId="35" fillId="2" borderId="35" xfId="0" applyFont="1" applyFill="1" applyBorder="1" applyAlignment="1">
      <alignment horizontal="center" vertical="center" wrapText="1"/>
    </xf>
    <xf numFmtId="0" fontId="35" fillId="2" borderId="36" xfId="0" applyFont="1" applyFill="1" applyBorder="1" applyAlignment="1">
      <alignment horizontal="center" vertical="center" wrapText="1"/>
    </xf>
    <xf numFmtId="0" fontId="35" fillId="2" borderId="32" xfId="0" applyFont="1" applyFill="1" applyBorder="1" applyAlignment="1">
      <alignment horizontal="center" vertical="center" wrapText="1"/>
    </xf>
    <xf numFmtId="0" fontId="45" fillId="18" borderId="0" xfId="0" applyFont="1" applyFill="1" applyBorder="1" applyAlignment="1"/>
    <xf numFmtId="0" fontId="69" fillId="2" borderId="18" xfId="0" applyFont="1" applyFill="1" applyBorder="1" applyAlignment="1">
      <alignment horizontal="center" vertical="center"/>
    </xf>
    <xf numFmtId="0" fontId="39" fillId="0" borderId="63" xfId="0" applyFont="1" applyBorder="1" applyAlignment="1">
      <alignment horizontal="left" vertical="center" wrapText="1"/>
    </xf>
    <xf numFmtId="0" fontId="39" fillId="0" borderId="64" xfId="0" applyFont="1" applyBorder="1" applyAlignment="1">
      <alignment horizontal="left" vertical="center" wrapText="1"/>
    </xf>
    <xf numFmtId="0" fontId="39" fillId="0" borderId="65" xfId="0" applyFont="1" applyBorder="1" applyAlignment="1">
      <alignment horizontal="left" vertical="center" wrapText="1"/>
    </xf>
    <xf numFmtId="0" fontId="33" fillId="25" borderId="0" xfId="0" applyFont="1" applyFill="1" applyBorder="1" applyAlignment="1">
      <alignment horizontal="left"/>
    </xf>
    <xf numFmtId="0" fontId="31" fillId="0" borderId="37" xfId="3" applyFont="1" applyFill="1" applyBorder="1" applyAlignment="1">
      <alignment horizontal="left" vertical="center" wrapText="1"/>
    </xf>
    <xf numFmtId="0" fontId="31" fillId="0" borderId="38" xfId="3" applyFont="1" applyFill="1" applyBorder="1" applyAlignment="1">
      <alignment horizontal="left" vertical="center" wrapText="1"/>
    </xf>
    <xf numFmtId="0" fontId="31" fillId="0" borderId="39" xfId="3" applyFont="1" applyFill="1" applyBorder="1" applyAlignment="1">
      <alignment horizontal="left" vertical="center" wrapText="1"/>
    </xf>
    <xf numFmtId="0" fontId="30" fillId="6" borderId="59" xfId="0" applyFont="1" applyFill="1" applyBorder="1" applyAlignment="1">
      <alignment horizontal="left" vertical="center" wrapText="1"/>
    </xf>
    <xf numFmtId="0" fontId="33" fillId="6" borderId="60" xfId="0" applyFont="1" applyFill="1" applyBorder="1" applyAlignment="1">
      <alignment horizontal="left" vertical="center" wrapText="1"/>
    </xf>
    <xf numFmtId="0" fontId="33" fillId="6" borderId="61" xfId="0" applyFont="1" applyFill="1" applyBorder="1" applyAlignment="1">
      <alignment horizontal="left" vertical="center" wrapText="1"/>
    </xf>
    <xf numFmtId="0" fontId="35" fillId="2" borderId="33" xfId="0" applyFont="1" applyFill="1" applyBorder="1" applyAlignment="1">
      <alignment horizontal="center" vertical="center" wrapText="1"/>
    </xf>
    <xf numFmtId="0" fontId="35" fillId="2" borderId="31" xfId="0" applyFont="1" applyFill="1" applyBorder="1" applyAlignment="1">
      <alignment horizontal="center" vertical="center" wrapText="1"/>
    </xf>
    <xf numFmtId="0" fontId="35" fillId="2" borderId="34" xfId="0" applyFont="1" applyFill="1" applyBorder="1" applyAlignment="1">
      <alignment horizontal="center" vertical="center" wrapText="1"/>
    </xf>
    <xf numFmtId="0" fontId="33" fillId="6" borderId="3" xfId="0" applyFont="1" applyFill="1" applyBorder="1" applyAlignment="1">
      <alignment horizontal="center"/>
    </xf>
    <xf numFmtId="0" fontId="33" fillId="6" borderId="4" xfId="0" applyFont="1" applyFill="1" applyBorder="1" applyAlignment="1">
      <alignment horizontal="center"/>
    </xf>
    <xf numFmtId="0" fontId="69" fillId="2" borderId="0" xfId="0" applyFont="1" applyFill="1" applyBorder="1" applyAlignment="1">
      <alignment horizontal="center" vertical="center"/>
    </xf>
    <xf numFmtId="0" fontId="41" fillId="6" borderId="43" xfId="0" applyFont="1" applyFill="1" applyBorder="1" applyAlignment="1">
      <alignment horizontal="center"/>
    </xf>
    <xf numFmtId="0" fontId="41" fillId="6" borderId="28" xfId="0" applyFont="1" applyFill="1" applyBorder="1" applyAlignment="1">
      <alignment horizontal="center"/>
    </xf>
    <xf numFmtId="0" fontId="31" fillId="0" borderId="37" xfId="0" applyFont="1" applyBorder="1" applyAlignment="1">
      <alignment horizontal="left" vertical="center" wrapText="1"/>
    </xf>
    <xf numFmtId="0" fontId="31" fillId="0" borderId="38" xfId="0" applyFont="1" applyBorder="1" applyAlignment="1">
      <alignment horizontal="left" vertical="center" wrapText="1"/>
    </xf>
    <xf numFmtId="0" fontId="31" fillId="0" borderId="39" xfId="0" applyFont="1" applyBorder="1" applyAlignment="1">
      <alignment horizontal="left" vertical="center" wrapText="1"/>
    </xf>
    <xf numFmtId="0" fontId="35" fillId="2" borderId="0" xfId="0" applyFont="1" applyFill="1" applyBorder="1" applyAlignment="1">
      <alignment horizontal="center" vertical="center" wrapText="1"/>
    </xf>
    <xf numFmtId="0" fontId="35" fillId="2" borderId="66"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66" xfId="0" applyFont="1" applyFill="1" applyBorder="1" applyAlignment="1">
      <alignment horizontal="center" vertical="center" wrapText="1"/>
    </xf>
    <xf numFmtId="0" fontId="14" fillId="0" borderId="0" xfId="0" applyFont="1" applyAlignment="1"/>
    <xf numFmtId="0" fontId="4" fillId="4" borderId="43" xfId="0" applyFont="1" applyFill="1" applyBorder="1" applyAlignment="1">
      <alignment horizontal="center" vertical="center"/>
    </xf>
    <xf numFmtId="0" fontId="4" fillId="4" borderId="28" xfId="0" applyFont="1" applyFill="1" applyBorder="1" applyAlignment="1">
      <alignment horizontal="center" vertical="center"/>
    </xf>
    <xf numFmtId="0" fontId="45" fillId="24" borderId="0" xfId="0" applyFont="1" applyFill="1" applyAlignment="1"/>
    <xf numFmtId="0" fontId="0" fillId="33" borderId="0" xfId="0" applyFill="1" applyAlignment="1">
      <alignment wrapText="1"/>
    </xf>
    <xf numFmtId="0" fontId="33" fillId="21" borderId="0" xfId="0" applyFont="1" applyFill="1" applyBorder="1" applyAlignment="1">
      <alignment vertical="center"/>
    </xf>
    <xf numFmtId="0" fontId="17" fillId="32" borderId="51" xfId="0" applyFont="1" applyFill="1" applyBorder="1" applyAlignment="1" applyProtection="1">
      <alignment vertical="center"/>
      <protection locked="0"/>
    </xf>
    <xf numFmtId="0" fontId="8" fillId="32" borderId="51" xfId="3" applyFill="1" applyBorder="1" applyAlignment="1" applyProtection="1">
      <alignment vertical="center"/>
      <protection locked="0"/>
    </xf>
    <xf numFmtId="0" fontId="17" fillId="22" borderId="51" xfId="0" applyFont="1" applyFill="1" applyBorder="1" applyAlignment="1" applyProtection="1">
      <alignment vertical="center"/>
      <protection locked="0"/>
    </xf>
    <xf numFmtId="0" fontId="16" fillId="22" borderId="0" xfId="0" applyFont="1" applyFill="1" applyBorder="1" applyAlignment="1" applyProtection="1">
      <alignment horizontal="left" wrapText="1"/>
      <protection locked="0"/>
    </xf>
    <xf numFmtId="14" fontId="16" fillId="32" borderId="51" xfId="0" applyNumberFormat="1" applyFont="1" applyFill="1" applyBorder="1" applyAlignment="1" applyProtection="1">
      <alignment wrapText="1"/>
      <protection locked="0"/>
    </xf>
    <xf numFmtId="44" fontId="16" fillId="32" borderId="51" xfId="0" applyNumberFormat="1" applyFont="1" applyFill="1" applyBorder="1" applyAlignment="1" applyProtection="1">
      <alignment vertical="center"/>
      <protection locked="0"/>
    </xf>
    <xf numFmtId="0" fontId="16" fillId="32" borderId="51" xfId="0" applyFont="1" applyFill="1" applyBorder="1" applyAlignment="1" applyProtection="1">
      <alignment vertical="center"/>
      <protection locked="0"/>
    </xf>
    <xf numFmtId="0" fontId="16" fillId="32" borderId="51" xfId="0" applyFont="1" applyFill="1" applyBorder="1" applyAlignment="1" applyProtection="1">
      <alignment wrapText="1"/>
      <protection locked="0"/>
    </xf>
    <xf numFmtId="0" fontId="16" fillId="15" borderId="52" xfId="0" applyFont="1" applyFill="1" applyBorder="1" applyProtection="1">
      <protection locked="0"/>
    </xf>
    <xf numFmtId="0" fontId="76" fillId="15" borderId="52" xfId="0" applyFont="1" applyFill="1" applyBorder="1" applyProtection="1">
      <protection locked="0"/>
    </xf>
    <xf numFmtId="0" fontId="16" fillId="15" borderId="51" xfId="0" applyFont="1" applyFill="1" applyBorder="1" applyProtection="1">
      <protection locked="0"/>
    </xf>
    <xf numFmtId="0" fontId="76" fillId="15" borderId="51" xfId="0" applyFont="1" applyFill="1" applyBorder="1" applyProtection="1">
      <protection locked="0"/>
    </xf>
    <xf numFmtId="0" fontId="16" fillId="33" borderId="52" xfId="0" applyFont="1" applyFill="1" applyBorder="1" applyAlignment="1" applyProtection="1">
      <alignment horizontal="center" wrapText="1"/>
      <protection locked="0"/>
    </xf>
    <xf numFmtId="0" fontId="16" fillId="15" borderId="52" xfId="0" applyFont="1" applyFill="1" applyBorder="1" applyAlignment="1" applyProtection="1">
      <alignment horizontal="center" wrapText="1"/>
      <protection locked="0"/>
    </xf>
    <xf numFmtId="0" fontId="21" fillId="15" borderId="51" xfId="0" applyFont="1" applyFill="1" applyBorder="1" applyAlignment="1" applyProtection="1">
      <alignment wrapText="1"/>
      <protection locked="0"/>
    </xf>
    <xf numFmtId="9" fontId="16" fillId="15" borderId="52" xfId="4" applyFont="1" applyFill="1" applyBorder="1" applyAlignment="1" applyProtection="1">
      <alignment horizontal="center"/>
      <protection locked="0"/>
    </xf>
    <xf numFmtId="0" fontId="16" fillId="33" borderId="51" xfId="0" applyFont="1" applyFill="1" applyBorder="1" applyAlignment="1" applyProtection="1">
      <alignment horizontal="center" wrapText="1"/>
      <protection locked="0"/>
    </xf>
    <xf numFmtId="0" fontId="16" fillId="15" borderId="51" xfId="0" applyFont="1" applyFill="1" applyBorder="1" applyAlignment="1" applyProtection="1">
      <alignment horizontal="center" wrapText="1"/>
      <protection locked="0"/>
    </xf>
    <xf numFmtId="9" fontId="16" fillId="15" borderId="51" xfId="4" applyFont="1" applyFill="1" applyBorder="1" applyAlignment="1" applyProtection="1">
      <alignment horizontal="center"/>
      <protection locked="0"/>
    </xf>
    <xf numFmtId="0" fontId="16" fillId="33" borderId="51" xfId="0" applyFont="1" applyFill="1" applyBorder="1" applyAlignment="1" applyProtection="1">
      <alignment horizontal="center"/>
      <protection locked="0"/>
    </xf>
    <xf numFmtId="0" fontId="21" fillId="15" borderId="52" xfId="0" applyFont="1" applyFill="1" applyBorder="1" applyAlignment="1" applyProtection="1">
      <alignment wrapText="1"/>
      <protection locked="0"/>
    </xf>
    <xf numFmtId="0" fontId="16" fillId="32" borderId="52" xfId="0" applyFont="1" applyFill="1" applyBorder="1" applyAlignment="1" applyProtection="1">
      <alignment vertical="center"/>
      <protection locked="0"/>
    </xf>
    <xf numFmtId="44" fontId="16" fillId="32" borderId="52" xfId="1" applyFont="1" applyFill="1" applyBorder="1" applyAlignment="1" applyProtection="1">
      <alignment vertical="center"/>
      <protection locked="0"/>
    </xf>
    <xf numFmtId="44" fontId="16" fillId="32" borderId="51" xfId="1" applyFont="1" applyFill="1" applyBorder="1" applyAlignment="1" applyProtection="1">
      <alignment vertical="center"/>
      <protection locked="0"/>
    </xf>
    <xf numFmtId="0" fontId="10" fillId="22" borderId="51" xfId="0" applyFont="1" applyFill="1" applyBorder="1" applyAlignment="1" applyProtection="1">
      <alignment horizontal="center" vertical="center" wrapText="1"/>
      <protection locked="0"/>
    </xf>
    <xf numFmtId="0" fontId="0" fillId="22" borderId="51" xfId="0" applyFont="1" applyFill="1" applyBorder="1" applyAlignment="1" applyProtection="1">
      <alignment vertical="center" wrapText="1"/>
      <protection locked="0"/>
    </xf>
    <xf numFmtId="1" fontId="0" fillId="32" borderId="51" xfId="0" applyNumberFormat="1" applyFont="1" applyFill="1" applyBorder="1" applyAlignment="1" applyProtection="1">
      <alignment horizontal="center" vertical="center" wrapText="1"/>
      <protection locked="0"/>
    </xf>
    <xf numFmtId="0" fontId="0" fillId="32" borderId="51" xfId="0" applyFont="1" applyFill="1" applyBorder="1" applyAlignment="1" applyProtection="1">
      <alignment vertical="center"/>
      <protection locked="0"/>
    </xf>
    <xf numFmtId="0" fontId="0" fillId="22" borderId="51" xfId="0" applyFont="1" applyFill="1" applyBorder="1" applyAlignment="1" applyProtection="1">
      <alignment vertical="center"/>
      <protection locked="0"/>
    </xf>
    <xf numFmtId="0" fontId="10" fillId="22" borderId="55" xfId="0" applyFont="1" applyFill="1" applyBorder="1" applyAlignment="1" applyProtection="1">
      <alignment horizontal="center" vertical="center" wrapText="1"/>
      <protection locked="0"/>
    </xf>
    <xf numFmtId="0" fontId="0" fillId="22" borderId="55" xfId="0" applyFont="1" applyFill="1" applyBorder="1" applyAlignment="1" applyProtection="1">
      <alignment vertical="center" wrapText="1"/>
      <protection locked="0"/>
    </xf>
    <xf numFmtId="9" fontId="0" fillId="22" borderId="51" xfId="4" applyNumberFormat="1" applyFont="1" applyFill="1" applyBorder="1" applyAlignment="1" applyProtection="1">
      <alignment horizontal="center" vertical="center" wrapText="1"/>
      <protection locked="0"/>
    </xf>
    <xf numFmtId="0" fontId="0" fillId="32" borderId="51" xfId="0" applyFont="1" applyFill="1" applyBorder="1" applyAlignment="1" applyProtection="1">
      <alignment horizontal="center" vertical="center" wrapText="1"/>
      <protection locked="0"/>
    </xf>
    <xf numFmtId="0" fontId="0" fillId="22" borderId="51" xfId="0" applyFont="1" applyFill="1" applyBorder="1" applyAlignment="1" applyProtection="1">
      <alignment horizontal="center" vertical="center" wrapText="1"/>
      <protection locked="0"/>
    </xf>
    <xf numFmtId="44" fontId="0" fillId="22" borderId="51" xfId="0" applyNumberFormat="1" applyFont="1" applyFill="1" applyBorder="1" applyAlignment="1" applyProtection="1">
      <alignment horizontal="center" vertical="center" wrapText="1"/>
      <protection locked="0"/>
    </xf>
    <xf numFmtId="6" fontId="0" fillId="32" borderId="51" xfId="0" applyNumberFormat="1" applyFont="1" applyFill="1" applyBorder="1" applyAlignment="1" applyProtection="1">
      <alignment horizontal="center" vertical="center" wrapText="1"/>
      <protection locked="0"/>
    </xf>
    <xf numFmtId="0" fontId="0" fillId="32" borderId="51" xfId="0" applyNumberFormat="1" applyFont="1" applyFill="1" applyBorder="1" applyAlignment="1" applyProtection="1">
      <alignment horizontal="center" vertical="center" wrapText="1"/>
      <protection locked="0"/>
    </xf>
    <xf numFmtId="44" fontId="0" fillId="22" borderId="51" xfId="1" applyFont="1" applyFill="1" applyBorder="1" applyAlignment="1" applyProtection="1">
      <alignment horizontal="center" vertical="center" wrapText="1"/>
      <protection locked="0"/>
    </xf>
    <xf numFmtId="0" fontId="0" fillId="22" borderId="55" xfId="0" applyFont="1" applyFill="1" applyBorder="1" applyAlignment="1" applyProtection="1">
      <alignment vertical="center"/>
      <protection locked="0"/>
    </xf>
    <xf numFmtId="0" fontId="10" fillId="22" borderId="51" xfId="0" applyFont="1" applyFill="1" applyBorder="1" applyAlignment="1" applyProtection="1">
      <alignment wrapText="1"/>
      <protection locked="0"/>
    </xf>
    <xf numFmtId="0" fontId="0" fillId="22" borderId="51" xfId="0" applyFont="1" applyFill="1" applyBorder="1" applyAlignment="1" applyProtection="1">
      <alignment horizontal="center" wrapText="1"/>
      <protection locked="0"/>
    </xf>
    <xf numFmtId="0" fontId="0" fillId="32" borderId="51" xfId="0" applyFont="1" applyFill="1" applyBorder="1" applyAlignment="1" applyProtection="1">
      <alignment horizontal="center" wrapText="1"/>
      <protection locked="0"/>
    </xf>
    <xf numFmtId="0" fontId="0" fillId="22" borderId="51" xfId="0" applyFont="1" applyFill="1" applyBorder="1" applyProtection="1">
      <protection locked="0"/>
    </xf>
    <xf numFmtId="0" fontId="14" fillId="11" borderId="51" xfId="0" applyFont="1" applyFill="1" applyBorder="1" applyAlignment="1" applyProtection="1">
      <alignment wrapText="1"/>
      <protection locked="0"/>
    </xf>
    <xf numFmtId="0" fontId="14" fillId="38" borderId="51" xfId="0" applyFont="1" applyFill="1" applyBorder="1" applyAlignment="1" applyProtection="1">
      <alignment wrapText="1"/>
      <protection locked="0"/>
    </xf>
    <xf numFmtId="0" fontId="14" fillId="11" borderId="51" xfId="0" applyFont="1" applyFill="1" applyBorder="1" applyAlignment="1" applyProtection="1">
      <alignment horizontal="center" wrapText="1"/>
      <protection locked="0"/>
    </xf>
    <xf numFmtId="1" fontId="10" fillId="28" borderId="51" xfId="0" applyNumberFormat="1" applyFont="1" applyFill="1" applyBorder="1" applyAlignment="1" applyProtection="1">
      <alignment horizontal="center"/>
      <protection locked="0"/>
    </xf>
    <xf numFmtId="1" fontId="10" fillId="32" borderId="51" xfId="0" applyNumberFormat="1" applyFont="1" applyFill="1" applyBorder="1" applyAlignment="1" applyProtection="1">
      <alignment horizontal="center"/>
      <protection locked="0"/>
    </xf>
    <xf numFmtId="0" fontId="39" fillId="32" borderId="51" xfId="0" applyFont="1" applyFill="1" applyBorder="1" applyAlignment="1" applyProtection="1">
      <alignment wrapText="1"/>
      <protection locked="0"/>
    </xf>
    <xf numFmtId="0" fontId="0" fillId="32" borderId="51" xfId="0" applyFill="1" applyBorder="1" applyProtection="1">
      <protection locked="0"/>
    </xf>
    <xf numFmtId="44" fontId="14" fillId="11" borderId="51" xfId="0" applyNumberFormat="1" applyFont="1" applyFill="1" applyBorder="1" applyAlignment="1" applyProtection="1">
      <alignment wrapText="1"/>
      <protection locked="0"/>
    </xf>
    <xf numFmtId="44" fontId="14" fillId="11" borderId="51" xfId="1" applyFont="1" applyFill="1" applyBorder="1" applyAlignment="1" applyProtection="1">
      <alignment wrapText="1"/>
      <protection locked="0"/>
    </xf>
    <xf numFmtId="44" fontId="39" fillId="11" borderId="51" xfId="0" applyNumberFormat="1" applyFont="1" applyFill="1" applyBorder="1" applyAlignment="1" applyProtection="1">
      <alignment wrapText="1"/>
      <protection locked="0"/>
    </xf>
    <xf numFmtId="0" fontId="14" fillId="11" borderId="51" xfId="0" applyFont="1" applyFill="1" applyBorder="1" applyAlignment="1" applyProtection="1">
      <alignment vertical="center" wrapText="1"/>
      <protection locked="0"/>
    </xf>
    <xf numFmtId="0" fontId="39" fillId="32" borderId="51" xfId="0" applyFont="1" applyFill="1" applyBorder="1" applyAlignment="1" applyProtection="1">
      <alignment vertical="center" wrapText="1"/>
      <protection locked="0"/>
    </xf>
    <xf numFmtId="3" fontId="39" fillId="32" borderId="51" xfId="0" applyNumberFormat="1" applyFont="1" applyFill="1" applyBorder="1" applyAlignment="1" applyProtection="1">
      <alignment vertical="center" wrapText="1"/>
      <protection locked="0"/>
    </xf>
    <xf numFmtId="3" fontId="39" fillId="36" borderId="51" xfId="0" applyNumberFormat="1" applyFont="1" applyFill="1" applyBorder="1" applyAlignment="1" applyProtection="1">
      <alignment vertical="center" wrapText="1"/>
      <protection locked="0"/>
    </xf>
    <xf numFmtId="1" fontId="39" fillId="11" borderId="51" xfId="0" applyNumberFormat="1" applyFont="1" applyFill="1" applyBorder="1" applyAlignment="1" applyProtection="1">
      <alignment vertical="center" wrapText="1"/>
      <protection locked="0"/>
    </xf>
    <xf numFmtId="0" fontId="39" fillId="36" borderId="51" xfId="0" applyFont="1" applyFill="1" applyBorder="1" applyAlignment="1" applyProtection="1">
      <alignment vertical="center" wrapText="1"/>
      <protection locked="0"/>
    </xf>
    <xf numFmtId="0" fontId="10" fillId="32" borderId="51" xfId="0" applyFont="1" applyFill="1" applyBorder="1" applyProtection="1">
      <protection locked="0"/>
    </xf>
    <xf numFmtId="44" fontId="39" fillId="11" borderId="51" xfId="1" applyFont="1" applyFill="1" applyBorder="1" applyAlignment="1" applyProtection="1">
      <alignment vertical="center" wrapText="1"/>
      <protection locked="0"/>
    </xf>
    <xf numFmtId="0" fontId="39" fillId="11" borderId="51" xfId="0" applyFont="1" applyFill="1" applyBorder="1" applyAlignment="1" applyProtection="1">
      <alignment vertical="center" wrapText="1"/>
      <protection locked="0"/>
    </xf>
    <xf numFmtId="44" fontId="39" fillId="11" borderId="51" xfId="0" applyNumberFormat="1" applyFont="1" applyFill="1" applyBorder="1" applyAlignment="1" applyProtection="1">
      <alignment vertical="center" wrapText="1"/>
      <protection locked="0"/>
    </xf>
    <xf numFmtId="0" fontId="39" fillId="22" borderId="51" xfId="0" applyFont="1" applyFill="1" applyBorder="1" applyAlignment="1" applyProtection="1">
      <alignment wrapText="1"/>
      <protection locked="0"/>
    </xf>
    <xf numFmtId="3" fontId="37" fillId="22" borderId="51" xfId="0" applyNumberFormat="1" applyFont="1" applyFill="1" applyBorder="1" applyAlignment="1" applyProtection="1">
      <alignment wrapText="1"/>
      <protection locked="0"/>
    </xf>
    <xf numFmtId="0" fontId="14" fillId="32" borderId="51" xfId="0" applyFont="1" applyFill="1" applyBorder="1" applyProtection="1">
      <protection locked="0"/>
    </xf>
    <xf numFmtId="3" fontId="14" fillId="32" borderId="51" xfId="0" applyNumberFormat="1" applyFont="1" applyFill="1" applyBorder="1" applyProtection="1">
      <protection locked="0"/>
    </xf>
    <xf numFmtId="0" fontId="14" fillId="22" borderId="51" xfId="0" applyFont="1" applyFill="1" applyBorder="1" applyProtection="1">
      <protection locked="0"/>
    </xf>
    <xf numFmtId="0" fontId="0" fillId="22" borderId="51" xfId="0" applyFill="1" applyBorder="1" applyProtection="1">
      <protection locked="0"/>
    </xf>
    <xf numFmtId="0" fontId="29" fillId="0" borderId="0" xfId="0" applyFont="1" applyBorder="1" applyAlignment="1" applyProtection="1">
      <alignment vertical="center" wrapText="1"/>
      <protection locked="0"/>
    </xf>
    <xf numFmtId="0" fontId="10" fillId="28" borderId="51" xfId="0" applyFont="1" applyFill="1" applyBorder="1" applyProtection="1">
      <protection locked="0"/>
    </xf>
    <xf numFmtId="0" fontId="0" fillId="33" borderId="51" xfId="0" applyFont="1" applyFill="1" applyBorder="1" applyAlignment="1" applyProtection="1">
      <alignment vertical="center"/>
      <protection locked="0"/>
    </xf>
    <xf numFmtId="0" fontId="0" fillId="33" borderId="51" xfId="0" applyFill="1" applyBorder="1" applyProtection="1">
      <protection locked="0"/>
    </xf>
    <xf numFmtId="0" fontId="14" fillId="28" borderId="51" xfId="0" applyFont="1" applyFill="1" applyBorder="1" applyAlignment="1" applyProtection="1">
      <alignment wrapText="1"/>
      <protection locked="0"/>
    </xf>
    <xf numFmtId="44" fontId="10" fillId="28" borderId="51" xfId="0" applyNumberFormat="1" applyFont="1" applyFill="1" applyBorder="1" applyProtection="1">
      <protection locked="0"/>
    </xf>
    <xf numFmtId="0" fontId="10" fillId="28" borderId="51" xfId="0" applyNumberFormat="1" applyFont="1" applyFill="1" applyBorder="1" applyProtection="1">
      <protection locked="0"/>
    </xf>
    <xf numFmtId="44" fontId="43" fillId="21" borderId="51" xfId="0" applyNumberFormat="1" applyFont="1" applyFill="1" applyBorder="1" applyAlignment="1" applyProtection="1">
      <alignment horizontal="center" vertical="center" wrapText="1"/>
      <protection locked="0"/>
    </xf>
    <xf numFmtId="0" fontId="10" fillId="0" borderId="0" xfId="0" applyFont="1" applyBorder="1" applyProtection="1">
      <protection locked="0"/>
    </xf>
    <xf numFmtId="0" fontId="10" fillId="0" borderId="0" xfId="0" applyFont="1" applyFill="1" applyBorder="1" applyProtection="1">
      <protection locked="0"/>
    </xf>
    <xf numFmtId="0" fontId="29" fillId="0" borderId="51" xfId="0" applyFont="1" applyBorder="1" applyAlignment="1" applyProtection="1">
      <alignment wrapText="1"/>
      <protection locked="0"/>
    </xf>
    <xf numFmtId="164" fontId="10" fillId="32" borderId="51" xfId="0" applyNumberFormat="1" applyFont="1" applyFill="1" applyBorder="1" applyProtection="1">
      <protection locked="0"/>
    </xf>
    <xf numFmtId="0" fontId="10" fillId="22" borderId="51" xfId="0" applyFont="1" applyFill="1" applyBorder="1" applyProtection="1">
      <protection locked="0"/>
    </xf>
    <xf numFmtId="44" fontId="57" fillId="21" borderId="51" xfId="0" applyNumberFormat="1" applyFont="1" applyFill="1" applyBorder="1" applyAlignment="1" applyProtection="1">
      <alignment horizontal="center" vertical="center" wrapText="1"/>
      <protection locked="0"/>
    </xf>
    <xf numFmtId="44" fontId="10" fillId="21" borderId="51" xfId="0" applyNumberFormat="1" applyFont="1" applyFill="1" applyBorder="1" applyProtection="1">
      <protection locked="0"/>
    </xf>
    <xf numFmtId="0" fontId="0" fillId="0" borderId="0" xfId="0" applyBorder="1" applyProtection="1">
      <protection locked="0"/>
    </xf>
    <xf numFmtId="0" fontId="31" fillId="23" borderId="62" xfId="0" applyFont="1" applyFill="1" applyBorder="1" applyAlignment="1" applyProtection="1">
      <alignment horizontal="center" vertical="center" wrapText="1"/>
      <protection locked="0"/>
    </xf>
    <xf numFmtId="0" fontId="33" fillId="5" borderId="3" xfId="0" applyFont="1" applyFill="1" applyBorder="1" applyAlignment="1" applyProtection="1">
      <alignment horizontal="left" vertical="top" wrapText="1"/>
      <protection locked="0"/>
    </xf>
    <xf numFmtId="0" fontId="33" fillId="5" borderId="4" xfId="0" applyFont="1" applyFill="1" applyBorder="1" applyAlignment="1" applyProtection="1">
      <alignment horizontal="left" vertical="top" wrapText="1"/>
      <protection locked="0"/>
    </xf>
    <xf numFmtId="0" fontId="33" fillId="5" borderId="5" xfId="0" applyFont="1" applyFill="1" applyBorder="1" applyAlignment="1" applyProtection="1">
      <alignment horizontal="left" vertical="top" wrapText="1"/>
      <protection locked="0"/>
    </xf>
    <xf numFmtId="0" fontId="33" fillId="5" borderId="42" xfId="0" applyFont="1" applyFill="1" applyBorder="1" applyAlignment="1" applyProtection="1">
      <alignment horizontal="left" vertical="top" wrapText="1"/>
      <protection locked="0"/>
    </xf>
    <xf numFmtId="0" fontId="33" fillId="5" borderId="0" xfId="0" applyFont="1" applyFill="1" applyAlignment="1" applyProtection="1">
      <alignment horizontal="left" vertical="top" wrapText="1"/>
      <protection locked="0"/>
    </xf>
    <xf numFmtId="0" fontId="33" fillId="5" borderId="49" xfId="0" applyFont="1" applyFill="1" applyBorder="1" applyAlignment="1" applyProtection="1">
      <alignment horizontal="left" vertical="top" wrapText="1"/>
      <protection locked="0"/>
    </xf>
    <xf numFmtId="0" fontId="33" fillId="5" borderId="43" xfId="0" applyFont="1" applyFill="1" applyBorder="1" applyAlignment="1" applyProtection="1">
      <alignment horizontal="left" vertical="top" wrapText="1"/>
      <protection locked="0"/>
    </xf>
    <xf numFmtId="0" fontId="33" fillId="5" borderId="28" xfId="0" applyFont="1" applyFill="1" applyBorder="1" applyAlignment="1" applyProtection="1">
      <alignment horizontal="left" vertical="top" wrapText="1"/>
      <protection locked="0"/>
    </xf>
    <xf numFmtId="0" fontId="33" fillId="5" borderId="30" xfId="0" applyFont="1" applyFill="1" applyBorder="1" applyAlignment="1" applyProtection="1">
      <alignment horizontal="left" vertical="top" wrapText="1"/>
      <protection locked="0"/>
    </xf>
  </cellXfs>
  <cellStyles count="5">
    <cellStyle name="Currency" xfId="1" builtinId="4"/>
    <cellStyle name="Hyperlink" xfId="3" builtinId="8"/>
    <cellStyle name="Normal" xfId="0" builtinId="0"/>
    <cellStyle name="Normal 2" xfId="2" xr:uid="{052E7960-3D19-4BA7-8829-A8BEE9FB08EB}"/>
    <cellStyle name="Percent" xfId="4" builtinId="5"/>
  </cellStyles>
  <dxfs count="273">
    <dxf>
      <fill>
        <patternFill patternType="darkUp">
          <bgColor theme="8" tint="0.59996337778862885"/>
        </patternFill>
      </fill>
    </dxf>
    <dxf>
      <fill>
        <patternFill patternType="lightUp">
          <fgColor theme="0" tint="-4.9989318521683403E-2"/>
          <bgColor theme="8" tint="0.59996337778862885"/>
        </patternFill>
      </fill>
    </dxf>
    <dxf>
      <fill>
        <patternFill patternType="darkUp">
          <bgColor theme="8" tint="0.59996337778862885"/>
        </patternFill>
      </fill>
    </dxf>
    <dxf>
      <fill>
        <patternFill patternType="lightUp">
          <fgColor theme="0" tint="-4.9989318521683403E-2"/>
          <bgColor theme="8" tint="0.59996337778862885"/>
        </patternFill>
      </fill>
    </dxf>
    <dxf>
      <fill>
        <patternFill patternType="darkUp">
          <bgColor theme="8" tint="0.59996337778862885"/>
        </patternFill>
      </fill>
    </dxf>
    <dxf>
      <fill>
        <patternFill patternType="darkUp">
          <bgColor theme="8" tint="0.59996337778862885"/>
        </patternFill>
      </fill>
    </dxf>
    <dxf>
      <fill>
        <patternFill patternType="darkUp">
          <bgColor theme="8" tint="0.59996337778862885"/>
        </patternFill>
      </fill>
    </dxf>
    <dxf>
      <fill>
        <patternFill patternType="lightUp">
          <fgColor theme="0" tint="-4.9989318521683403E-2"/>
          <bgColor theme="8" tint="0.59996337778862885"/>
        </patternFill>
      </fill>
    </dxf>
    <dxf>
      <fill>
        <patternFill patternType="darkUp">
          <bgColor theme="8" tint="0.59996337778862885"/>
        </patternFill>
      </fill>
    </dxf>
    <dxf>
      <fill>
        <patternFill patternType="lightUp">
          <fgColor theme="0" tint="-4.9989318521683403E-2"/>
          <bgColor theme="8" tint="0.59996337778862885"/>
        </patternFill>
      </fill>
    </dxf>
    <dxf>
      <fill>
        <patternFill patternType="lightUp">
          <fgColor theme="0" tint="-4.9989318521683403E-2"/>
          <bgColor theme="8" tint="0.59996337778862885"/>
        </patternFill>
      </fill>
    </dxf>
    <dxf>
      <fill>
        <patternFill patternType="darkUp">
          <bgColor theme="8" tint="0.59996337778862885"/>
        </patternFill>
      </fill>
    </dxf>
    <dxf>
      <fill>
        <patternFill patternType="darkUp">
          <bgColor theme="8" tint="0.59996337778862885"/>
        </patternFill>
      </fill>
    </dxf>
    <dxf>
      <fill>
        <patternFill patternType="darkUp">
          <bgColor theme="8" tint="0.59996337778862885"/>
        </patternFill>
      </fill>
    </dxf>
    <dxf>
      <fill>
        <patternFill patternType="darkUp">
          <bgColor theme="8" tint="0.59996337778862885"/>
        </patternFill>
      </fill>
    </dxf>
    <dxf>
      <fill>
        <patternFill patternType="darkUp"/>
      </fill>
    </dxf>
    <dxf>
      <fill>
        <patternFill patternType="darkUp">
          <bgColor theme="8" tint="0.59996337778862885"/>
        </patternFill>
      </fill>
    </dxf>
    <dxf>
      <fill>
        <patternFill patternType="darkUp">
          <bgColor theme="8" tint="0.59996337778862885"/>
        </patternFill>
      </fill>
    </dxf>
    <dxf>
      <fill>
        <patternFill patternType="darkUp">
          <bgColor theme="8" tint="0.59996337778862885"/>
        </patternFill>
      </fill>
    </dxf>
    <dxf>
      <fill>
        <patternFill patternType="darkUp">
          <bgColor theme="8" tint="0.59996337778862885"/>
        </patternFill>
      </fill>
    </dxf>
    <dxf>
      <fill>
        <patternFill patternType="darkUp">
          <bgColor theme="8" tint="0.59996337778862885"/>
        </patternFill>
      </fill>
    </dxf>
    <dxf>
      <border outline="0">
        <top style="thin">
          <color indexed="64"/>
        </top>
      </border>
    </dxf>
    <dxf>
      <border outline="0">
        <bottom style="thin">
          <color indexed="64"/>
        </bottom>
      </border>
    </dxf>
    <dxf>
      <font>
        <b val="0"/>
        <i val="0"/>
        <strike val="0"/>
        <condense val="0"/>
        <extend val="0"/>
        <outline val="0"/>
        <shadow val="0"/>
        <u/>
        <vertAlign val="baseline"/>
        <sz val="11"/>
        <color theme="1"/>
        <name val="Calibri"/>
        <family val="2"/>
        <scheme val="minor"/>
      </font>
      <fill>
        <patternFill patternType="solid">
          <fgColor indexed="64"/>
          <bgColor theme="0" tint="-4.9989318521683403E-2"/>
        </patternFill>
      </fill>
    </dxf>
    <dxf>
      <border outline="0">
        <top style="thin">
          <color indexed="64"/>
        </top>
      </border>
    </dxf>
    <dxf>
      <border outline="0">
        <bottom style="thin">
          <color indexed="64"/>
        </bottom>
      </border>
    </dxf>
    <dxf>
      <font>
        <b val="0"/>
        <i val="0"/>
        <strike val="0"/>
        <condense val="0"/>
        <extend val="0"/>
        <outline val="0"/>
        <shadow val="0"/>
        <u/>
        <vertAlign val="baseline"/>
        <sz val="11"/>
        <color theme="1"/>
        <name val="Calibri"/>
        <family val="2"/>
        <scheme val="minor"/>
      </font>
      <fill>
        <patternFill patternType="solid">
          <fgColor indexed="64"/>
          <bgColor theme="0" tint="-4.9989318521683403E-2"/>
        </patternFill>
      </fill>
    </dxf>
    <dxf>
      <font>
        <b val="0"/>
        <i val="0"/>
        <strike val="0"/>
        <condense val="0"/>
        <extend val="0"/>
        <outline val="0"/>
        <shadow val="0"/>
        <u val="none"/>
        <vertAlign val="baseline"/>
        <sz val="11"/>
        <color theme="1"/>
        <name val="Calibri"/>
        <family val="2"/>
        <scheme val="minor"/>
      </font>
    </dxf>
    <dxf>
      <border outline="0">
        <top style="thin">
          <color indexed="64"/>
        </top>
      </border>
    </dxf>
    <dxf>
      <font>
        <b val="0"/>
        <i val="0"/>
        <strike val="0"/>
        <condense val="0"/>
        <extend val="0"/>
        <outline val="0"/>
        <shadow val="0"/>
        <u val="none"/>
        <vertAlign val="baseline"/>
        <sz val="11"/>
        <color theme="1"/>
        <name val="Calibri"/>
        <family val="2"/>
        <scheme val="minor"/>
      </font>
    </dxf>
    <dxf>
      <border outline="0">
        <bottom style="thin">
          <color indexed="64"/>
        </bottom>
      </border>
    </dxf>
    <dxf>
      <font>
        <b val="0"/>
        <i val="0"/>
        <strike val="0"/>
        <condense val="0"/>
        <extend val="0"/>
        <outline val="0"/>
        <shadow val="0"/>
        <u/>
        <vertAlign val="baseline"/>
        <sz val="11"/>
        <color theme="1"/>
        <name val="Calibri"/>
        <family val="2"/>
        <scheme val="minor"/>
      </font>
      <fill>
        <patternFill patternType="solid">
          <fgColor indexed="64"/>
          <bgColor theme="0" tint="-4.9989318521683403E-2"/>
        </patternFill>
      </fill>
    </dxf>
    <dxf>
      <font>
        <b val="0"/>
        <i val="0"/>
        <strike val="0"/>
        <condense val="0"/>
        <extend val="0"/>
        <outline val="0"/>
        <shadow val="0"/>
        <u val="none"/>
        <vertAlign val="baseline"/>
        <sz val="11"/>
        <color theme="1"/>
        <name val="Calibri"/>
        <family val="2"/>
        <scheme val="minor"/>
      </font>
    </dxf>
    <dxf>
      <border outline="0">
        <top style="thin">
          <color indexed="64"/>
        </top>
      </border>
    </dxf>
    <dxf>
      <font>
        <b val="0"/>
        <i val="0"/>
        <strike val="0"/>
        <condense val="0"/>
        <extend val="0"/>
        <outline val="0"/>
        <shadow val="0"/>
        <u val="none"/>
        <vertAlign val="baseline"/>
        <sz val="11"/>
        <color theme="1"/>
        <name val="Calibri"/>
        <family val="2"/>
        <scheme val="minor"/>
      </font>
    </dxf>
    <dxf>
      <border outline="0">
        <bottom style="thin">
          <color indexed="64"/>
        </bottom>
      </border>
    </dxf>
    <dxf>
      <font>
        <b val="0"/>
        <i val="0"/>
        <strike val="0"/>
        <condense val="0"/>
        <extend val="0"/>
        <outline val="0"/>
        <shadow val="0"/>
        <u/>
        <vertAlign val="baseline"/>
        <sz val="11"/>
        <color theme="1"/>
        <name val="Calibri"/>
        <family val="2"/>
        <scheme val="minor"/>
      </font>
      <fill>
        <patternFill patternType="solid">
          <fgColor indexed="64"/>
          <bgColor theme="0" tint="-4.9989318521683403E-2"/>
        </patternFill>
      </fill>
    </dxf>
    <dxf>
      <font>
        <b val="0"/>
        <i val="0"/>
        <strike val="0"/>
        <condense val="0"/>
        <extend val="0"/>
        <outline val="0"/>
        <shadow val="0"/>
        <u val="none"/>
        <vertAlign val="baseline"/>
        <sz val="11"/>
        <color rgb="FF000000"/>
        <name val="Calibri"/>
        <family val="2"/>
        <scheme val="minor"/>
      </font>
      <fill>
        <patternFill patternType="none">
          <fgColor rgb="FFD9D9D9"/>
          <bgColor auto="1"/>
        </patternFill>
      </fill>
    </dxf>
    <dxf>
      <font>
        <b val="0"/>
        <i val="0"/>
        <strike val="0"/>
        <condense val="0"/>
        <extend val="0"/>
        <outline val="0"/>
        <shadow val="0"/>
        <u val="none"/>
        <vertAlign val="baseline"/>
        <sz val="11"/>
        <color rgb="FF000000"/>
        <name val="Calibri"/>
        <family val="2"/>
        <scheme val="minor"/>
      </font>
      <fill>
        <patternFill patternType="none">
          <fgColor rgb="FFD9D9D9"/>
          <bgColor auto="1"/>
        </patternFill>
      </fill>
    </dxf>
    <dxf>
      <font>
        <b/>
        <i val="0"/>
        <strike val="0"/>
        <condense val="0"/>
        <extend val="0"/>
        <outline val="0"/>
        <shadow val="0"/>
        <u val="none"/>
        <vertAlign val="baseline"/>
        <sz val="11"/>
        <color rgb="FF000000"/>
        <name val="Calibri"/>
        <family val="2"/>
        <scheme val="minor"/>
      </font>
      <fill>
        <patternFill patternType="none">
          <bgColor auto="1"/>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numFmt numFmtId="30" formatCode="@"/>
    </dxf>
    <dxf>
      <font>
        <strike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border outline="0">
        <top style="thin">
          <color rgb="FF000000"/>
        </top>
      </border>
    </dxf>
    <dxf>
      <font>
        <b/>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val="0"/>
        <i val="0"/>
        <strike val="0"/>
        <condense val="0"/>
        <extend val="0"/>
        <outline val="0"/>
        <shadow val="0"/>
        <u val="none"/>
        <vertAlign val="baseline"/>
        <sz val="11"/>
        <color rgb="FF000000"/>
        <name val="Calibri"/>
        <family val="2"/>
        <scheme val="minor"/>
      </font>
      <fill>
        <patternFill patternType="solid">
          <fgColor rgb="FFD9D9D9"/>
          <bgColor rgb="FFD9D9D9"/>
        </patternFill>
      </fill>
    </dxf>
    <dxf>
      <font>
        <b/>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numFmt numFmtId="30" formatCode="@"/>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al="none"/>
        <vertAlign val="baseline"/>
        <sz val="11"/>
        <color rgb="FF000000"/>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numFmt numFmtId="30" formatCode="@"/>
    </dxf>
    <dxf>
      <font>
        <strike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outline="0">
        <left style="thin">
          <color theme="0" tint="-4.9989318521683403E-2"/>
        </left>
        <right style="thin">
          <color theme="0" tint="-4.9989318521683403E-2"/>
        </right>
        <top style="thin">
          <color theme="0" tint="-4.9989318521683403E-2"/>
        </top>
        <bottom style="thin">
          <color theme="0" tint="-4.9989318521683403E-2"/>
        </bottom>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center"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style="thin">
          <color theme="0" tint="-4.9989318521683403E-2"/>
        </vertical>
        <horizontal style="thin">
          <color theme="0" tint="-4.9989318521683403E-2"/>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center" vertical="center" textRotation="0" wrapText="1" indent="0" justifyLastLine="0" shrinkToFit="0" readingOrder="0"/>
      <border diagonalUp="0" diagonalDown="0" outline="0">
        <left style="thin">
          <color theme="0" tint="-4.9989318521683403E-2"/>
        </left>
        <right style="thin">
          <color theme="0" tint="-4.9989318521683403E-2"/>
        </right>
        <top style="thin">
          <color theme="0" tint="-4.9989318521683403E-2"/>
        </top>
        <bottom style="thin">
          <color theme="0" tint="-4.9989318521683403E-2"/>
        </bottom>
      </border>
    </dxf>
    <dxf>
      <font>
        <b val="0"/>
        <i val="0"/>
        <strike val="0"/>
        <condense val="0"/>
        <extend val="0"/>
        <outline val="0"/>
        <shadow val="0"/>
        <u val="none"/>
        <vertAlign val="baseline"/>
        <sz val="11"/>
        <color theme="1"/>
        <name val="Calibri"/>
        <family val="2"/>
        <scheme val="minor"/>
      </font>
      <numFmt numFmtId="0" formatCode="General"/>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outline="0">
        <left style="thin">
          <color theme="0" tint="-4.9989318521683403E-2"/>
        </left>
        <right style="thin">
          <color theme="0" tint="-4.9989318521683403E-2"/>
        </right>
        <top style="thin">
          <color theme="0" tint="-4.9989318521683403E-2"/>
        </top>
        <bottom style="thin">
          <color theme="0" tint="-4.9989318521683403E-2"/>
        </bottom>
      </border>
    </dxf>
    <dxf>
      <font>
        <b val="0"/>
        <i val="0"/>
        <strike val="0"/>
        <condense val="0"/>
        <extend val="0"/>
        <outline val="0"/>
        <shadow val="0"/>
        <u val="none"/>
        <vertAlign val="baseline"/>
        <sz val="11"/>
        <color theme="1"/>
        <name val="Calibri"/>
        <family val="2"/>
        <scheme val="minor"/>
      </font>
      <numFmt numFmtId="0" formatCode="General"/>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outline="0">
        <left style="thin">
          <color theme="0" tint="-4.9989318521683403E-2"/>
        </left>
        <right style="thin">
          <color theme="0" tint="-4.9989318521683403E-2"/>
        </right>
        <top style="thin">
          <color theme="0" tint="-4.9989318521683403E-2"/>
        </top>
        <bottom style="thin">
          <color theme="0" tint="-4.9989318521683403E-2"/>
        </bottom>
      </border>
    </dxf>
    <dxf>
      <font>
        <b val="0"/>
        <i val="0"/>
        <strike val="0"/>
        <condense val="0"/>
        <extend val="0"/>
        <outline val="0"/>
        <shadow val="0"/>
        <u val="none"/>
        <vertAlign val="baseline"/>
        <sz val="11"/>
        <color theme="1"/>
        <name val="Calibri"/>
        <family val="2"/>
        <scheme val="minor"/>
      </font>
      <numFmt numFmtId="0" formatCode="General"/>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outline="0">
        <left style="thin">
          <color theme="0" tint="-4.9989318521683403E-2"/>
        </left>
        <right style="thin">
          <color theme="0" tint="-4.9989318521683403E-2"/>
        </right>
        <top style="thin">
          <color theme="0" tint="-4.9989318521683403E-2"/>
        </top>
        <bottom style="thin">
          <color theme="0" tint="-4.9989318521683403E-2"/>
        </bottom>
      </border>
    </dxf>
    <dxf>
      <font>
        <b val="0"/>
        <i val="0"/>
        <strike val="0"/>
        <condense val="0"/>
        <extend val="0"/>
        <outline val="0"/>
        <shadow val="0"/>
        <u val="none"/>
        <vertAlign val="baseline"/>
        <sz val="11"/>
        <color theme="1"/>
        <name val="Calibri"/>
        <family val="2"/>
        <scheme val="minor"/>
      </font>
      <numFmt numFmtId="0" formatCode="General"/>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outline="0">
        <left style="thin">
          <color theme="0" tint="-4.9989318521683403E-2"/>
        </left>
        <right style="thin">
          <color theme="0" tint="-4.9989318521683403E-2"/>
        </right>
        <top style="thin">
          <color theme="0" tint="-4.9989318521683403E-2"/>
        </top>
        <bottom style="thin">
          <color theme="0" tint="-4.9989318521683403E-2"/>
        </bottom>
      </border>
    </dxf>
    <dxf>
      <font>
        <b val="0"/>
        <i val="0"/>
        <strike val="0"/>
        <condense val="0"/>
        <extend val="0"/>
        <outline val="0"/>
        <shadow val="0"/>
        <u val="none"/>
        <vertAlign val="baseline"/>
        <sz val="11"/>
        <color theme="1"/>
        <name val="Calibri"/>
        <family val="2"/>
        <scheme val="minor"/>
      </font>
      <numFmt numFmtId="10" formatCode="&quot;$&quot;#,##0_);[Red]\(&quot;$&quot;#,##0\)"/>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outline="0">
        <left style="thin">
          <color theme="0" tint="-4.9989318521683403E-2"/>
        </left>
        <right style="thin">
          <color theme="0" tint="-4.9989318521683403E-2"/>
        </right>
        <top style="thin">
          <color theme="0" tint="-4.9989318521683403E-2"/>
        </top>
        <bottom style="thin">
          <color theme="0" tint="-4.9989318521683403E-2"/>
        </bottom>
      </border>
    </dxf>
    <dxf>
      <font>
        <b val="0"/>
        <i val="0"/>
        <strike val="0"/>
        <condense val="0"/>
        <extend val="0"/>
        <outline val="0"/>
        <shadow val="0"/>
        <u val="none"/>
        <vertAlign val="baseline"/>
        <sz val="11"/>
        <color theme="1"/>
        <name val="Calibri"/>
        <family val="2"/>
        <scheme val="minor"/>
      </font>
      <numFmt numFmtId="10" formatCode="&quot;$&quot;#,##0_);[Red]\(&quot;$&quot;#,##0\)"/>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outline="0">
        <left style="thin">
          <color theme="0" tint="-4.9989318521683403E-2"/>
        </left>
        <right style="thin">
          <color theme="0" tint="-4.9989318521683403E-2"/>
        </right>
        <top style="thin">
          <color theme="0" tint="-4.9989318521683403E-2"/>
        </top>
        <bottom style="thin">
          <color theme="0" tint="-4.9989318521683403E-2"/>
        </bottom>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outline="0">
        <left style="thin">
          <color theme="0" tint="-4.9989318521683403E-2"/>
        </left>
        <right style="thin">
          <color theme="0" tint="-4.9989318521683403E-2"/>
        </right>
        <top style="thin">
          <color theme="0" tint="-4.9989318521683403E-2"/>
        </top>
        <bottom style="thin">
          <color theme="0" tint="-4.9989318521683403E-2"/>
        </bottom>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outline="0">
        <left style="thin">
          <color theme="0" tint="-4.9989318521683403E-2"/>
        </left>
        <right style="thin">
          <color theme="0" tint="-4.9989318521683403E-2"/>
        </right>
        <top style="thin">
          <color theme="0" tint="-4.9989318521683403E-2"/>
        </top>
        <bottom style="thin">
          <color theme="0" tint="-4.9989318521683403E-2"/>
        </bottom>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center"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style="thin">
          <color theme="0" tint="-4.9989318521683403E-2"/>
        </vertical>
        <horizontal style="thin">
          <color theme="0" tint="-4.9989318521683403E-2"/>
        </horizontal>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center"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style="thin">
          <color theme="0" tint="-4.9989318521683403E-2"/>
        </vertical>
        <horizontal style="thin">
          <color theme="0" tint="-4.9989318521683403E-2"/>
        </horizontal>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center"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style="thin">
          <color theme="0" tint="-4.9989318521683403E-2"/>
        </vertical>
        <horizontal style="thin">
          <color theme="0" tint="-4.9989318521683403E-2"/>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border diagonalUp="0" diagonalDown="0" outline="0">
        <left style="thin">
          <color theme="0" tint="-4.9989318521683403E-2"/>
        </left>
        <right style="thin">
          <color theme="0" tint="-4.9989318521683403E-2"/>
        </right>
        <top style="thin">
          <color theme="0" tint="-4.9989318521683403E-2"/>
        </top>
        <bottom style="thin">
          <color theme="0" tint="-4.9989318521683403E-2"/>
        </bottom>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lightUp">
          <fgColor theme="0" tint="-4.9989318521683403E-2"/>
          <bgColor theme="7"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lightUp">
          <fgColor theme="0" tint="-4.9989318521683403E-2"/>
          <bgColor theme="7"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numFmt numFmtId="13" formatCode="0%"/>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lightUp">
          <fgColor theme="0" tint="-4.9989318521683403E-2"/>
          <bgColor theme="7"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lightUp">
          <fgColor theme="0" tint="-4.9989318521683403E-2"/>
          <bgColor theme="7"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lightUp">
          <fgColor theme="0" tint="-4.9989318521683403E-2"/>
          <bgColor theme="7"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center"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style="thin">
          <color theme="0" tint="-4.9989318521683403E-2"/>
        </vertical>
        <horizontal style="thin">
          <color theme="0" tint="-4.9989318521683403E-2"/>
        </horizontal>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style="thin">
          <color theme="0" tint="-4.9989318521683403E-2"/>
        </vertical>
        <horizontal style="thin">
          <color theme="0" tint="-4.9989318521683403E-2"/>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style="thin">
          <color theme="0" tint="-4.9989318521683403E-2"/>
        </vertical>
        <horizontal style="thin">
          <color theme="0" tint="-4.9989318521683403E-2"/>
        </horizontal>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style="thin">
          <color theme="0" tint="-4.9989318521683403E-2"/>
        </vertical>
        <horizontal style="thin">
          <color theme="0" tint="-4.9989318521683403E-2"/>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rgb="FFBDD7EE"/>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style="thin">
          <color theme="0" tint="-4.9989318521683403E-2"/>
        </vertical>
        <horizontal style="thin">
          <color theme="0" tint="-4.9989318521683403E-2"/>
        </horizontal>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style="thin">
          <color theme="0" tint="-4.9989318521683403E-2"/>
        </vertical>
        <horizontal style="thin">
          <color theme="0" tint="-4.9989318521683403E-2"/>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rgb="FFBDD7EE"/>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style="thin">
          <color theme="0" tint="-4.9989318521683403E-2"/>
        </vertical>
        <horizontal style="thin">
          <color theme="0" tint="-4.9989318521683403E-2"/>
        </horizontal>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style="thin">
          <color theme="0" tint="-4.9989318521683403E-2"/>
        </vertical>
        <horizontal style="thin">
          <color theme="0" tint="-4.9989318521683403E-2"/>
        </horizontal>
      </border>
    </dxf>
    <dxf>
      <font>
        <b val="0"/>
        <i val="0"/>
        <strike val="0"/>
        <condense val="0"/>
        <extend val="0"/>
        <outline val="0"/>
        <shadow val="0"/>
        <u val="none"/>
        <vertAlign val="baseline"/>
        <sz val="11"/>
        <color theme="1"/>
        <name val="Calibri"/>
        <family val="2"/>
        <scheme val="minor"/>
      </font>
      <fill>
        <patternFill patternType="solid">
          <fgColor indexed="64"/>
          <bgColor rgb="FFBDD7EE"/>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style="thin">
          <color theme="0" tint="-4.9989318521683403E-2"/>
        </vertical>
        <horizontal style="thin">
          <color theme="0" tint="-4.9989318521683403E-2"/>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9389629810485"/>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numFmt numFmtId="1" formatCode="0"/>
      <fill>
        <patternFill patternType="lightUp">
          <fgColor theme="0" tint="-4.9989318521683403E-2"/>
          <bgColor theme="8" tint="0.59999389629810485"/>
        </patternFill>
      </fill>
      <alignment horizontal="center"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
        <color theme="1"/>
        <name val="Calibri"/>
        <family val="2"/>
        <scheme val="minor"/>
      </font>
      <fill>
        <patternFill patternType="lightUp">
          <fgColor theme="0" tint="-4.9989318521683403E-2"/>
          <bgColor theme="8" tint="0.59996337778862885"/>
        </patternFill>
      </fill>
      <alignment horizontal="general"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5"/>
        <color theme="1"/>
        <name val="Calibri"/>
        <family val="2"/>
        <scheme val="minor"/>
      </font>
      <fill>
        <patternFill patternType="lightUp">
          <fgColor theme="0" tint="-4.9989318521683403E-2"/>
          <bgColor theme="8" tint="0.59996337778862885"/>
        </patternFill>
      </fill>
      <alignment horizontal="general"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5"/>
        <color theme="1"/>
        <name val="Calibri"/>
        <family val="2"/>
        <scheme val="minor"/>
      </font>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5"/>
        <color theme="1"/>
        <name val="Calibri"/>
        <family val="2"/>
        <scheme val="minor"/>
      </font>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5"/>
        <color theme="1"/>
        <name val="Calibri"/>
        <family val="2"/>
        <scheme val="minor"/>
      </font>
      <fill>
        <patternFill patternType="solid">
          <fgColor indexed="64"/>
          <bgColor rgb="FFBDD7EE"/>
        </patternFill>
      </fill>
      <alignment horizontal="center"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style="thin">
          <color theme="0" tint="-4.9989318521683403E-2"/>
        </vertical>
        <horizontal style="thin">
          <color theme="0" tint="-4.9989318521683403E-2"/>
        </horizontal>
      </border>
    </dxf>
    <dxf>
      <font>
        <b val="0"/>
        <i val="0"/>
        <strike val="0"/>
        <condense val="0"/>
        <extend val="0"/>
        <outline val="0"/>
        <shadow val="0"/>
        <u val="none"/>
        <vertAlign val="baseline"/>
        <sz val="11.5"/>
        <color theme="1"/>
        <name val="Calibri"/>
        <family val="2"/>
        <scheme val="minor"/>
      </font>
      <fill>
        <patternFill patternType="lightUp">
          <fgColor theme="0" tint="-4.9989318521683403E-2"/>
          <bgColor theme="8" tint="0.59996337778862885"/>
        </patternFill>
      </fill>
      <alignment horizontal="center" vertical="center" textRotation="0" wrapText="1" indent="0" justifyLastLine="0" shrinkToFit="0" readingOrder="0"/>
      <border diagonalUp="0" diagonalDown="0">
        <left style="thin">
          <color theme="0" tint="-4.9989318521683403E-2"/>
        </left>
        <right style="thin">
          <color theme="0" tint="-4.9989318521683403E-2"/>
        </right>
        <top style="thin">
          <color theme="0" tint="-4.9989318521683403E-2"/>
        </top>
        <bottom style="thin">
          <color theme="0" tint="-4.9989318521683403E-2"/>
        </bottom>
        <vertical/>
        <horizontal/>
      </border>
    </dxf>
    <dxf>
      <font>
        <b val="0"/>
        <i val="0"/>
        <strike val="0"/>
        <condense val="0"/>
        <extend val="0"/>
        <outline val="0"/>
        <shadow val="0"/>
        <u val="none"/>
        <vertAlign val="baseline"/>
        <sz val="11.5"/>
        <color theme="1"/>
        <name val="Calibri"/>
        <family val="2"/>
        <scheme val="minor"/>
      </font>
      <fill>
        <patternFill patternType="solid">
          <fgColor indexed="64"/>
          <bgColor rgb="FFBDD7EE"/>
        </patternFill>
      </fill>
      <alignment horizontal="center" vertical="center" textRotation="0" wrapText="1" indent="0" justifyLastLine="0" shrinkToFit="0" readingOrder="0"/>
      <border diagonalUp="0" diagonalDown="0" outline="0">
        <left style="thin">
          <color theme="0" tint="-4.9989318521683403E-2"/>
        </left>
        <right style="thin">
          <color theme="0" tint="-4.9989318521683403E-2"/>
        </right>
        <top style="thin">
          <color theme="0" tint="-4.9989318521683403E-2"/>
        </top>
        <bottom style="thin">
          <color theme="0" tint="-4.9989318521683403E-2"/>
        </bottom>
      </border>
    </dxf>
    <dxf>
      <border outline="0">
        <left style="medium">
          <color rgb="FF000000"/>
        </left>
        <right style="medium">
          <color rgb="FF000000"/>
        </right>
        <bottom style="medium">
          <color rgb="FF000000"/>
        </bottom>
      </border>
    </dxf>
    <dxf>
      <font>
        <strike val="0"/>
        <outline val="0"/>
        <shadow val="0"/>
        <u val="none"/>
        <vertAlign val="baseline"/>
        <name val="Calibri"/>
        <family val="2"/>
        <scheme val="minor"/>
      </font>
    </dxf>
    <dxf>
      <border>
        <bottom style="thin">
          <color theme="0" tint="-4.9989318521683403E-2"/>
        </bottom>
      </border>
    </dxf>
    <dxf>
      <font>
        <b/>
        <i val="0"/>
        <strike val="0"/>
        <condense val="0"/>
        <extend val="0"/>
        <outline val="0"/>
        <shadow val="0"/>
        <u val="none"/>
        <vertAlign val="baseline"/>
        <sz val="11"/>
        <color rgb="FF000000"/>
        <name val="Calibri"/>
        <family val="2"/>
        <scheme val="minor"/>
      </font>
      <fill>
        <patternFill patternType="solid">
          <fgColor indexed="64"/>
          <bgColor theme="2" tint="-9.9978637043366805E-2"/>
        </patternFill>
      </fill>
      <alignment horizontal="general" vertical="center" textRotation="0" wrapText="1" indent="0" justifyLastLine="0" shrinkToFit="0" readingOrder="0"/>
      <border diagonalUp="0" diagonalDown="0" outline="0">
        <left style="thin">
          <color theme="0" tint="-4.9989318521683403E-2"/>
        </left>
        <right style="thin">
          <color theme="0" tint="-4.9989318521683403E-2"/>
        </right>
        <top/>
        <bottom/>
      </border>
    </dxf>
  </dxfs>
  <tableStyles count="0" defaultTableStyle="TableStyleMedium2" defaultPivotStyle="PivotStyleLight16"/>
  <colors>
    <mruColors>
      <color rgb="FFE3B7B7"/>
      <color rgb="FF000000"/>
      <color rgb="FFCCCCFF"/>
      <color rgb="FFB6BAE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port-nat-qtr-rev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Narrative"/>
      <sheetName val="Fleet Description"/>
      <sheetName val="Marine Vessels"/>
      <sheetName val="Instructions"/>
      <sheetName val="References"/>
      <sheetName val="Example "/>
    </sheetNames>
    <sheetDataSet>
      <sheetData sheetId="0"/>
      <sheetData sheetId="1"/>
      <sheetData sheetId="2"/>
      <sheetData sheetId="3"/>
      <sheetData sheetId="4"/>
      <sheetData sheetId="5"/>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E8B5882-E3E1-49F9-9B91-C98A815461F5}" name="Table13" displayName="Table13" ref="A11:AV112" totalsRowShown="0" headerRowDxfId="272" dataDxfId="270" headerRowBorderDxfId="271" tableBorderDxfId="269">
  <autoFilter ref="A11:AV112" xr:uid="{AE8B5882-E3E1-49F9-9B91-C98A815461F5}"/>
  <tableColumns count="48">
    <tableColumn id="1" xr3:uid="{5D59D8F2-BCAC-4AD9-83F7-AFB81F0C4044}" name="Vehicle or Equipment" dataDxfId="268"/>
    <tableColumn id="11" xr3:uid="{30D52EA9-8E49-4D84-8559-5123CED62CD0}" name="Vehicle or Equipment Type_x000a_(select from dropdown)" dataDxfId="267"/>
    <tableColumn id="3" xr3:uid="{C5B54E67-5F9B-4BC5-B635-F25498E4DFD4}" name="Vehicle or Equipment Subtype_x000a_(select from dropdown; must select a 'Vehicle or Equipment Type' first)" dataDxfId="266"/>
    <tableColumn id="12" xr3:uid="{DD7B42FE-B0C4-4FC7-A475-EE413ABA97E5}" name="Vocation_x000a_(select from dropdown; onroad &amp; vessels only)" dataDxfId="265"/>
    <tableColumn id="35" xr3:uid="{692CDA76-F8AD-4A50-BF38-230B6F9291F2}" name="If 'Other' Subtype or Vocation selected, please describe _x000a_(Onroad, Cargo Handling Equipment, and Vessels only)" dataDxfId="264"/>
    <tableColumn id="75" xr3:uid="{6F310933-B04E-4A4F-A1C3-BF607767E43A}" name="Technology Type_x000a_(select from dropdown)" dataDxfId="263"/>
    <tableColumn id="46" xr3:uid="{8C903DBB-3BB4-4FFE-82A5-16652E8FCA41}" name="If 'Other' selected for Technology Type, please describe" dataDxfId="262"/>
    <tableColumn id="5" xr3:uid="{C51C2036-7BD1-4193-8D2A-B576BDC3BEDE}" name="Vehicle or Equipment Total Battery Capacity,  (kWh)" dataDxfId="261"/>
    <tableColumn id="4" xr3:uid="{0E869253-E776-4AC9-901F-3E075275B7A3}" name="Fuel Cell Capacity (kW)" dataDxfId="260"/>
    <tableColumn id="17" xr3:uid="{A0E4F287-E91C-474B-ACC0-2C953ECDE3C3}" name="Fleet Owner" dataDxfId="259"/>
    <tableColumn id="19" xr3:uid="{E65C4D24-1A10-43D9-9C9F-5C39EF373716}" name="Vehicle or Equipment Operates in Multiple Performance Locations Within this project? (Yes/No)" dataDxfId="258"/>
    <tableColumn id="2" xr3:uid="{7EA5198D-19C5-4F21-ABB5-4652431FCB71}" name="Primary Port or Port Facility_x000a_(select options from dropdown, based on Table 3a of this template)" dataDxfId="257">
      <calculatedColumnFormula>IF(Table13[[#This Row],[Vehicle or Equipment Operates in Multiple Performance Locations Within this project? (Yes/No)]]="", "", _xlfn.XLOOKUP(Table13[[#This Row],[Vehicle or Equipment Operates in Multiple Performance Locations Within this project? (Yes/No)]], '3. Cover Sheet for App_ZE'!A$43:A$50, '3. Cover Sheet for App_ZE'!B$43:B$50, "error - not found; see Table 3", 0, 1))</calculatedColumnFormula>
    </tableColumn>
    <tableColumn id="20" xr3:uid="{CAAA8797-0538-43BB-A778-7DCBB53E4046}" name="If Primary location of vehicle/equipment is not at a port or port facility listed in Table 3a, provide the Name of the Additional Project Location as listed in Table 3b (select from dropdown, based on Table 3b of this template)" dataDxfId="256"/>
    <tableColumn id="21" xr3:uid="{E31D7162-2AE3-4446-9C07-B57766768DBE}" name="Project Site ID" dataDxfId="255">
      <calculatedColumnFormula>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calculatedColumnFormula>
    </tableColumn>
    <tableColumn id="22" xr3:uid="{E39390EE-A10D-45F1-B51D-290168871330}" name="State" dataDxfId="254"/>
    <tableColumn id="23" xr3:uid="{DF07D798-B468-4C66-B694-9130A6BFA413}" name="County" dataDxfId="253"/>
    <tableColumn id="10" xr3:uid="{B70B400B-BA8A-418D-A573-58C76DB4794F}" name=" Percentage of Time operated in County_x000a_(enter value 0-1, where 1= 100%)" dataDxfId="252" dataCellStyle="Percent"/>
    <tableColumn id="24" xr3:uid="{27FAF23D-C870-48B7-8074-759DDA3BE16D}" name="City" dataDxfId="251"/>
    <tableColumn id="27" xr3:uid="{9EF0AF55-EB88-4766-B4D7-349355CC0594}" name="Zip Code" dataDxfId="250"/>
    <tableColumn id="14" xr3:uid="{368D94D4-B96C-4F67-A08E-3A6B57755A95}" name="Secondary Port or Port Facility_x000a_(select from dropdown, if applicable)_2" dataDxfId="249"/>
    <tableColumn id="32" xr3:uid="{536BDCBF-983B-4ABC-940F-4096262BF048}" name="If Secondary location of vehicle/equipment is not at a port or port facility, provide the Name of the Additional Project Location (select from dropdown)_2" dataDxfId="248"/>
    <tableColumn id="26" xr3:uid="{658EC392-2225-4354-8E6D-D2621B03BEC9}" name="Project Site ID_2" dataDxfId="247">
      <calculatedColumnFormula>IF(Table13[[#This Row],[Secondary Port or Port Facility
(select from dropdown, if applicable)_2]]="", "", _xlfn.XLOOKUP(Table13[[#This Row],[If Secondary location of vehicle/equipment is not at a port or port facility, provide the Name of the Additional Project Location (select from dropdown)_2]], '3. Cover Sheet for App_ZE'!A$42:A$52,'3. Cover Sheet for App_ZE'!B$42:B$52, "error - not found; see Table 3", 0, 1))</calculatedColumnFormula>
    </tableColumn>
    <tableColumn id="25" xr3:uid="{34087513-FE31-4A90-87E7-41B2CC25FED9}" name="State_2" dataDxfId="246">
      <calculatedColumnFormula>IF(Table13[[#This Row],[Secondary Port or Port Facility
(select from dropdown, if applicable)_2]]="", "", _xlfn.XLOOKUP(Table13[[#This Row],[Project Site ID_2]],  '3. Cover Sheet for App_ZE'!B$42:B$52,'3. Cover Sheet for App_ZE'!D$42:D$52, "error - not found; see Table 3", 0, 1))</calculatedColumnFormula>
    </tableColumn>
    <tableColumn id="18" xr3:uid="{FC0BDBA4-CB50-475B-8C3E-B53EFD57D892}" name="County_2" dataDxfId="245">
      <calculatedColumnFormula>IF(Table13[[#This Row],[Secondary Port or Port Facility
(select from dropdown, if applicable)_2]]="", "", _xlfn.XLOOKUP(Table13[[#This Row],[Project Site ID_2]],  '3. Cover Sheet for App_ZE'!B$42:B$52,'3. Cover Sheet for App_ZE'!E$42:E$52, "error - not found; see Table 3", 0, 1))</calculatedColumnFormula>
    </tableColumn>
    <tableColumn id="16" xr3:uid="{61BA2061-64F8-4CFB-8744-5AB8C7BC61DA}" name=" Percentage of Time operated in County_x000a_(enter value 0-1, where 1= 100%)_2" dataDxfId="244" dataCellStyle="Percent"/>
    <tableColumn id="15" xr3:uid="{6DD9B32F-AF4E-45F4-9F80-3471F8F17884}" name="City_2" dataDxfId="243">
      <calculatedColumnFormula>IF(Table13[[#This Row],[Secondary Port or Port Facility
(select from dropdown, if applicable)_2]]="", "", _xlfn.XLOOKUP(Table13[[#This Row],[Project Site ID_2]],  '3. Cover Sheet for App_ZE'!B$42:B$52,'3. Cover Sheet for App_ZE'!F$42:F$52, "error - not found; see Table 3", 0, 1))</calculatedColumnFormula>
    </tableColumn>
    <tableColumn id="13" xr3:uid="{659F4A4F-E685-410B-9D39-9BEFF8FC8D90}" name="Zip Code_2" dataDxfId="242">
      <calculatedColumnFormula>IF(Table13[[#This Row],[Secondary Port or Port Facility
(select from dropdown, if applicable)_2]]="", "", _xlfn.XLOOKUP(Table13[[#This Row],[Project Site ID_2]],  '3. Cover Sheet for App_ZE'!B$42:B$52,'3. Cover Sheet for App_ZE'!#REF!, "error - not found; see Table 3", 0, 1))</calculatedColumnFormula>
    </tableColumn>
    <tableColumn id="57" xr3:uid="{31124A2F-91D6-4B58-AB88-432EC72EE66A}" name="Additional Counties where Vehicle Operates" dataDxfId="241"/>
    <tableColumn id="28" xr3:uid="{FCFA052B-71BB-4974-8418-C247DE6B44C6}" name="% of time operated in each Additional County" dataDxfId="240"/>
    <tableColumn id="58" xr3:uid="{D469A8F6-A38C-48CA-8587-6DF0D50FA717}" name="Vehicle Class_x000a_(Onroad vehicles only)" dataDxfId="239"/>
    <tableColumn id="36" xr3:uid="{8567B88F-F017-4BC6-9C02-294D9D307F34}" name="Vehicle GVWR _x000a_(Onroad Vehicle Only)" dataDxfId="238"/>
    <tableColumn id="29" xr3:uid="{73AE5D93-C073-413A-B3EA-4322F766A088}" name="Vehicle or Equipment Manufacturer " dataDxfId="237"/>
    <tableColumn id="30" xr3:uid="{BCB87DD8-8578-45E0-BC19-74A40E41FEAD}" name="Vehicle or Equipment Model" dataDxfId="236"/>
    <tableColumn id="31" xr3:uid="{6FEA8C63-047C-4FBB-9DA0-CDD734B0D328}" name="Vehicle or Equipment Model Year" dataDxfId="235"/>
    <tableColumn id="74" xr3:uid="{712C9C17-22A7-44FF-BCB0-0562BC48AAAF}" name="Acquisition Cost per Vehicle or Equipment_x000a_($ of Cost per Unit)" dataDxfId="234"/>
    <tableColumn id="73" xr3:uid="{75ED4D20-39EC-4E86-ADB8-8F7A9B3D2BE4}" name="Total EPA Funds Requested Per Vehicle or Equipment for Acquisition_x000a_($ of Total Cost per Unit)" dataDxfId="233"/>
    <tableColumn id="76" xr3:uid="{FD66EE9C-1293-448B-A47F-866288F4FEDC}" name="New Engine Make" dataDxfId="232"/>
    <tableColumn id="66" xr3:uid="{5C0D5A12-BDC2-4221-A088-D5845637B6C3}" name="New Engine Model" dataDxfId="231"/>
    <tableColumn id="65" xr3:uid="{A0600725-C3AE-4F0C-9CFC-D9FA7B682BEC}" name="New Engine Model Year" dataDxfId="230"/>
    <tableColumn id="64" xr3:uid="{A51A72B7-71FF-445B-BCF4-AE35D0FB9CB5}" name="New Engine Horsepower" dataDxfId="229"/>
    <tableColumn id="60" xr3:uid="{C3C4F5FD-6A92-46AA-B154-4DA9985F7730}" name="Number of New Propulsion Engines_x000a_(Vessels Only)" dataDxfId="228"/>
    <tableColumn id="59" xr3:uid="{6E505A38-599F-41BB-889E-E343FBB4F32B}" name="Number of New Auxiliary Engines_x000a_(Vessels Only)" dataDxfId="227"/>
    <tableColumn id="37" xr3:uid="{4CB165B6-E995-42E7-8CCF-00C8D1522ABD}" name="Total Estimated Acquisition Cost per New Engine_x000a_($ of Cost per Unit)" dataDxfId="226" dataCellStyle="Currency"/>
    <tableColumn id="77" xr3:uid="{56731A3F-9F81-4EAC-894A-9E67E24C3330}" name="EPA Funds Requested for New Engine Acquisition_x000a_($ of Cost per Unit)" dataDxfId="225" dataCellStyle="Currency"/>
    <tableColumn id="62" xr3:uid="{2BBCDB50-24D9-4001-A170-B23BB64B85AB}" name="Total Estimated Cost for Labor related to Engine Replacement" dataDxfId="224" dataCellStyle="Currency"/>
    <tableColumn id="38" xr3:uid="{CE76D7DE-0ADA-46A5-8373-6FAC9DB1446C}" name="EPA Funds Requested for Labor Cost related to Engine Replacement" dataDxfId="223"/>
    <tableColumn id="70" xr3:uid="{2317B5D6-A744-4E95-A21D-24CD99AD235C}" name="Total Combined Costs for New Engine Acquisition and Labor of Engine Replacement" dataDxfId="222">
      <calculatedColumnFormula>IF(Table13[[#This Row],[Total Estimated Acquisition Cost per New Engine
($ of Cost per Unit)]]="", "", Table13[[#This Row],[Total Estimated Acquisition Cost per New Engine
($ of Cost per Unit)]]+Table13[[#This Row],[Total Estimated Cost for Labor related to Engine Replacement]])</calculatedColumnFormula>
    </tableColumn>
    <tableColumn id="79" xr3:uid="{9D631E3B-6281-46F7-8291-EA5922368451}" name="Total EPA Funds Requested for New Engine Acquisition and Labor of Engine Replacement" dataDxfId="221">
      <calculatedColumnFormula>IF(Table13[[#This Row],[Total Estimated Acquisition Cost per New Engine
($ of Cost per Unit)]]="", "", Table13[[#This Row],[EPA Funds Requested for New Engine Acquisition
($ of Cost per Unit)]]+Table13[[#This Row],[EPA Funds Requested for Labor Cost related to Engine Replacement]])</calculatedColumnFormula>
    </tableColumn>
  </tableColumns>
  <tableStyleInfo name="TableStyleLight1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3B9835C-40DE-4E47-BAB2-93F07219CB11}" name="CA" displayName="CA" ref="K1:K59" totalsRowShown="0" headerRowDxfId="189" dataDxfId="188">
  <autoFilter ref="K1:K59" xr:uid="{13B9835C-40DE-4E47-BAB2-93F07219CB11}"/>
  <tableColumns count="1">
    <tableColumn id="1" xr3:uid="{443D4C5F-DFA4-4CCD-8806-CB6920E25316}" name="CA" dataDxfId="187"/>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19A9EDB-E085-43BD-9A3B-D5FDC47BE58F}" name="CO" displayName="CO" ref="L1:L65" totalsRowShown="0" headerRowDxfId="186" dataDxfId="185">
  <autoFilter ref="L1:L65" xr:uid="{F19A9EDB-E085-43BD-9A3B-D5FDC47BE58F}"/>
  <tableColumns count="1">
    <tableColumn id="1" xr3:uid="{43DB4BE8-11FC-4052-AB47-360B2333E85F}" name="CO" dataDxfId="184"/>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17747EB-4188-4050-8C4D-6FE80E0FEB6C}" name="DE" displayName="DE" ref="N1:N4" totalsRowShown="0" headerRowDxfId="183">
  <autoFilter ref="N1:N4" xr:uid="{A17747EB-4188-4050-8C4D-6FE80E0FEB6C}"/>
  <tableColumns count="1">
    <tableColumn id="1" xr3:uid="{78F588AC-25EB-4BA8-B25F-36AE54F95DD3}" name="DE"/>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255360-7643-4A87-8345-310E0CD4901B}" name="DC" displayName="DC" ref="O1:O2" totalsRowShown="0" headerRowDxfId="182" dataDxfId="181">
  <autoFilter ref="O1:O2" xr:uid="{00255360-7643-4A87-8345-310E0CD4901B}"/>
  <tableColumns count="1">
    <tableColumn id="1" xr3:uid="{FEA815AC-55D3-4DBD-A758-552F02B4AA70}" name="DC" dataDxfId="180"/>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320711E-6804-4795-9336-11FBEEC99ADA}" name="FL" displayName="FL" ref="P1:P68" totalsRowShown="0" headerRowDxfId="179" dataDxfId="178">
  <autoFilter ref="P1:P68" xr:uid="{6320711E-6804-4795-9336-11FBEEC99ADA}"/>
  <tableColumns count="1">
    <tableColumn id="1" xr3:uid="{E01E28E9-A688-49F2-BFDA-414B63F09DF7}" name="FL" dataDxfId="177"/>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E6563BD-019B-47C0-8F16-A622DBCB0F9F}" name="GA" displayName="GA" ref="Q1:Q160" totalsRowShown="0" headerRowDxfId="176" dataDxfId="175">
  <autoFilter ref="Q1:Q160" xr:uid="{FE6563BD-019B-47C0-8F16-A622DBCB0F9F}"/>
  <tableColumns count="1">
    <tableColumn id="1" xr3:uid="{4E56EC61-282A-4024-8ADE-B956815C5C1F}" name="GA" dataDxfId="174"/>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0FACD3A-BFB8-4457-8ADF-3318A07EE2AC}" name="HI" displayName="HI" ref="R1:R6" totalsRowShown="0" headerRowDxfId="173" dataDxfId="172">
  <autoFilter ref="R1:R6" xr:uid="{90FACD3A-BFB8-4457-8ADF-3318A07EE2AC}"/>
  <tableColumns count="1">
    <tableColumn id="1" xr3:uid="{166C069C-4870-4165-97D5-B9E0CB6E947C}" name="HI" dataDxfId="171"/>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1AB08CE-B94B-4C12-AE36-C3AD902DCE72}" name="ID" displayName="ID" ref="S1:S45" totalsRowShown="0" headerRowDxfId="170" dataDxfId="169">
  <autoFilter ref="S1:S45" xr:uid="{81AB08CE-B94B-4C12-AE36-C3AD902DCE72}"/>
  <tableColumns count="1">
    <tableColumn id="1" xr3:uid="{4EF1E016-F0EC-4AA2-945D-D7A6BF0C0678}" name="ID" dataDxfId="168"/>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925FAF5F-0CDD-408E-8393-47475072A6AA}" name="IL" displayName="IL" ref="T1:T103" totalsRowShown="0" headerRowDxfId="167" dataDxfId="166">
  <autoFilter ref="T1:T103" xr:uid="{925FAF5F-0CDD-408E-8393-47475072A6AA}"/>
  <tableColumns count="1">
    <tableColumn id="1" xr3:uid="{8E1AA93D-8FB2-4447-A1AF-5EB8D5814953}" name="IL" dataDxfId="165"/>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7457334-D00C-4BEA-85AE-844F66A905F2}" name="IN" displayName="IN" ref="U1:U93" totalsRowShown="0" headerRowDxfId="164" dataDxfId="163">
  <autoFilter ref="U1:U93" xr:uid="{F7457334-D00C-4BEA-85AE-844F66A905F2}"/>
  <tableColumns count="1">
    <tableColumn id="1" xr3:uid="{8458CE91-8711-41DD-8FA5-F28D6BD568B1}" name="IN" dataDxfId="16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83B073A0-3618-4AE0-958A-2A5C4ED1626F}" name="FIPSLookupTable" displayName="FIPSLookupTable" ref="A2:F3245" totalsRowShown="0" headerRowDxfId="220" dataDxfId="219">
  <autoFilter ref="A2:F3245" xr:uid="{DBD4822B-E037-4633-9E61-D70EBCCAAD67}"/>
  <tableColumns count="6">
    <tableColumn id="1" xr3:uid="{F3641E00-EBFC-4785-B786-3487332701B8}" name="County FIPS" dataDxfId="218"/>
    <tableColumn id="2" xr3:uid="{D2FD3BA6-7ACB-475D-95F8-70B04A8AD557}" name="county" dataDxfId="217"/>
    <tableColumn id="3" xr3:uid="{EE5C7F36-176D-41D5-9452-629A1F26B960}" name="state" dataDxfId="216"/>
    <tableColumn id="4" xr3:uid="{2C88530E-B8E1-4A0E-BDC2-10125D033062}" name="County State Name_short" dataDxfId="215">
      <calculatedColumnFormula>_xlfn.TEXTJOIN(", ", TRUE, B3,C3)</calculatedColumnFormula>
    </tableColumn>
    <tableColumn id="5" xr3:uid="{9110DAE9-846D-49AA-980D-14048E3A80F1}" name="State FIPS " dataDxfId="214">
      <calculatedColumnFormula>LEFT(A3, 2)</calculatedColumnFormula>
    </tableColumn>
    <tableColumn id="6" xr3:uid="{656E4CC1-98EB-4BCE-B0C7-1D81B03BF476}" name="EPA Region" dataDxfId="213">
      <calculatedColumnFormula>_xlfn.XLOOKUP(E3, statelist[State FIPS Code], statelist[EPA Region], "not found", 0, 1)</calculatedColumnFormula>
    </tableColumn>
  </tableColumns>
  <tableStyleInfo name="TableStyleLight7"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82582BC-68B7-4BC5-8A8E-0DBAFB544653}" name="IA" displayName="IA" ref="V1:V100" totalsRowShown="0" headerRowDxfId="161" dataDxfId="160">
  <autoFilter ref="V1:V100" xr:uid="{982582BC-68B7-4BC5-8A8E-0DBAFB544653}"/>
  <tableColumns count="1">
    <tableColumn id="1" xr3:uid="{20AA2BF7-D1AB-4F32-8689-18491761B0A0}" name="IA" dataDxfId="159"/>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423EC26-06CA-4F89-A6CF-8E477D1EEAD5}" name="KS" displayName="KS" ref="W1:W106" totalsRowShown="0" headerRowDxfId="158" dataDxfId="157">
  <autoFilter ref="W1:W106" xr:uid="{7423EC26-06CA-4F89-A6CF-8E477D1EEAD5}"/>
  <tableColumns count="1">
    <tableColumn id="1" xr3:uid="{A1B1F9A5-8BDE-49CD-BC2A-A383BFFF68B0}" name="KS" dataDxfId="156"/>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101C665A-7F54-41A6-AC3D-A99ED6C34E88}" name="KY" displayName="KY" ref="X1:X121" totalsRowShown="0" headerRowDxfId="155" dataDxfId="154">
  <autoFilter ref="X1:X121" xr:uid="{101C665A-7F54-41A6-AC3D-A99ED6C34E88}"/>
  <tableColumns count="1">
    <tableColumn id="1" xr3:uid="{F4D5F595-2DF6-44B3-93B7-97144B937AC4}" name="KY" dataDxfId="153"/>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E66980A9-A085-4539-B7BB-2A3D578D5AA9}" name="ME" displayName="ME" ref="Z1:Z17" totalsRowShown="0" headerRowDxfId="152" dataDxfId="151">
  <autoFilter ref="Z1:Z17" xr:uid="{E66980A9-A085-4539-B7BB-2A3D578D5AA9}"/>
  <tableColumns count="1">
    <tableColumn id="1" xr3:uid="{6468A92D-3AB9-45C7-BCA0-7875247B9E06}" name="ME" dataDxfId="150"/>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9513DCBC-63E4-4850-870F-F5F14CE31ABC}" name="LA" displayName="LA" ref="Y1:Y65" totalsRowShown="0" headerRowDxfId="149" dataDxfId="148">
  <autoFilter ref="Y1:Y65" xr:uid="{9513DCBC-63E4-4850-870F-F5F14CE31ABC}"/>
  <tableColumns count="1">
    <tableColumn id="1" xr3:uid="{D062C5F6-4922-41AA-AC5E-01993CB9EBB5}" name="LA" dataDxfId="147"/>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6170B2EE-B925-417B-A535-22F41DBF40E7}" name="MD" displayName="MD" ref="AA1:AA25" totalsRowShown="0" headerRowDxfId="146" dataDxfId="145">
  <autoFilter ref="AA1:AA25" xr:uid="{6170B2EE-B925-417B-A535-22F41DBF40E7}"/>
  <tableColumns count="1">
    <tableColumn id="1" xr3:uid="{1B728525-C635-4E3C-A5AA-F00D0D383F3C}" name="MD" dataDxfId="144"/>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351BACD9-1D8A-48C6-8B43-3D7041CB8335}" name="MA" displayName="MA" ref="AB1:AB15" totalsRowShown="0" headerRowDxfId="143" dataDxfId="142">
  <autoFilter ref="AB1:AB15" xr:uid="{351BACD9-1D8A-48C6-8B43-3D7041CB8335}"/>
  <tableColumns count="1">
    <tableColumn id="1" xr3:uid="{E28CB049-2733-4D87-8D22-575A02340DF2}" name="MA" dataDxfId="141"/>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B015BF77-0AE8-4B4A-940B-81E14002AB51}" name="MI" displayName="MI" ref="AC1:AC84" totalsRowShown="0" headerRowDxfId="140" dataDxfId="139">
  <autoFilter ref="AC1:AC84" xr:uid="{B015BF77-0AE8-4B4A-940B-81E14002AB51}"/>
  <tableColumns count="1">
    <tableColumn id="1" xr3:uid="{1748E962-ECF1-4275-99FE-2FDB0C76340C}" name="MI" dataDxfId="138"/>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DB2C4D34-B792-423D-AD7B-302A7685EE98}" name="MN" displayName="MN" ref="AD1:AD88" totalsRowShown="0" headerRowDxfId="137" dataDxfId="136">
  <autoFilter ref="AD1:AD88" xr:uid="{DB2C4D34-B792-423D-AD7B-302A7685EE98}"/>
  <tableColumns count="1">
    <tableColumn id="1" xr3:uid="{970041C4-4192-4A9B-9D31-2909635D1425}" name="MN" dataDxfId="135"/>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E0B35C07-F4D0-4BC3-A6EC-F58B235638C9}" name="MO" displayName="MO" ref="AF1:AF116" totalsRowShown="0" headerRowDxfId="134" dataDxfId="133">
  <autoFilter ref="AF1:AF116" xr:uid="{E0B35C07-F4D0-4BC3-A6EC-F58B235638C9}"/>
  <tableColumns count="1">
    <tableColumn id="1" xr3:uid="{D768953B-433E-4CDF-9BD8-258BEA00F325}" name="MO" dataDxfId="13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30825C8-4A7F-442E-A32D-CDA08A8D293D}" name="statelist" displayName="statelist" ref="A1:C57" totalsRowShown="0" headerRowDxfId="212" dataDxfId="211">
  <autoFilter ref="A1:C57" xr:uid="{730825C8-4A7F-442E-A32D-CDA08A8D293D}"/>
  <tableColumns count="3">
    <tableColumn id="1" xr3:uid="{5273C5C9-9512-4A4A-B5C5-2F2DEEAF2B93}" name="statelist" dataDxfId="210"/>
    <tableColumn id="2" xr3:uid="{8A2BFE46-5BCD-4A11-B9AB-2914E62EA4F9}" name="EPA Region" dataDxfId="209"/>
    <tableColumn id="3" xr3:uid="{0345B2BD-1714-498C-A6EB-52E50382ECF4}" name="State FIPS Code" dataDxfId="208"/>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1271CF99-1FC7-4DAE-819E-6F38B0E67B66}" name="MT" displayName="MT" ref="AG1:AG57" totalsRowShown="0" headerRowDxfId="131" dataDxfId="130">
  <autoFilter ref="AG1:AG57" xr:uid="{1271CF99-1FC7-4DAE-819E-6F38B0E67B66}"/>
  <tableColumns count="1">
    <tableColumn id="1" xr3:uid="{D9DEB175-8A5A-4AE2-AF1F-01644E53F306}" name="MT" dataDxfId="129"/>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AEC7B068-AB56-4AF4-8269-F1F2D0DAF6F7}" name="NE" displayName="NE" ref="AH1:AH94" totalsRowShown="0" headerRowDxfId="128" dataDxfId="127">
  <autoFilter ref="AH1:AH94" xr:uid="{AEC7B068-AB56-4AF4-8269-F1F2D0DAF6F7}"/>
  <tableColumns count="1">
    <tableColumn id="1" xr3:uid="{14F19BDB-8929-430E-9594-BFE4E1D5BC02}" name="NE" dataDxfId="126"/>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83D2C932-1161-423F-94B4-2E8BAF4E11FA}" name="NV" displayName="NV" ref="AI1:AI18" totalsRowShown="0" headerRowDxfId="125" dataDxfId="124">
  <autoFilter ref="AI1:AI18" xr:uid="{83D2C932-1161-423F-94B4-2E8BAF4E11FA}"/>
  <tableColumns count="1">
    <tableColumn id="1" xr3:uid="{6BD24F97-B671-4739-BB51-E067C641B669}" name="NV" dataDxfId="123"/>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D162683B-FE3A-464B-9E9D-514A791FE797}" name="NH" displayName="NH" ref="AJ1:AJ11" totalsRowShown="0" headerRowDxfId="122" dataDxfId="121">
  <autoFilter ref="AJ1:AJ11" xr:uid="{D162683B-FE3A-464B-9E9D-514A791FE797}"/>
  <tableColumns count="1">
    <tableColumn id="1" xr3:uid="{28282881-3417-4E4B-A7D6-E58D5C34E7CC}" name="NH" dataDxfId="120"/>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FC995339-258D-448D-8AE2-C87AEAC57059}" name="NJ" displayName="NJ" ref="AK1:AK22" totalsRowShown="0" headerRowDxfId="119" dataDxfId="118">
  <autoFilter ref="AK1:AK22" xr:uid="{FC995339-258D-448D-8AE2-C87AEAC57059}"/>
  <tableColumns count="1">
    <tableColumn id="1" xr3:uid="{FDF4605A-7D35-4AAD-82C8-D7F9032AAB47}" name="NJ" dataDxfId="117"/>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B56114D3-C70B-4533-88C6-9204304D7C62}" name="NM" displayName="NM" ref="AL1:AL34" totalsRowShown="0" headerRowDxfId="116" dataDxfId="115">
  <autoFilter ref="AL1:AL34" xr:uid="{B56114D3-C70B-4533-88C6-9204304D7C62}"/>
  <tableColumns count="1">
    <tableColumn id="1" xr3:uid="{C4C85B84-7F73-4FFF-BF28-E58C53CBC006}" name="NM" dataDxfId="114"/>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B33A2E4A-E669-48F6-86C4-60D5F3D9A1D6}" name="NY" displayName="NY" ref="AM1:AM63" totalsRowShown="0" headerRowDxfId="113" dataDxfId="112">
  <autoFilter ref="AM1:AM63" xr:uid="{B33A2E4A-E669-48F6-86C4-60D5F3D9A1D6}"/>
  <tableColumns count="1">
    <tableColumn id="1" xr3:uid="{7DB338AC-6DDC-4A6C-87E6-92688D3844BE}" name="NY" dataDxfId="111"/>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813D7AED-B82A-4491-8925-1D2BFB5BE38D}" name="AS" displayName="AS" ref="BF1:BF6" totalsRowShown="0" headerRowDxfId="110" dataDxfId="109">
  <autoFilter ref="BF1:BF6" xr:uid="{813D7AED-B82A-4491-8925-1D2BFB5BE38D}"/>
  <tableColumns count="1">
    <tableColumn id="1" xr3:uid="{509C52A0-7C07-4128-AAC7-EDF7715A37EB}" name="AS" dataDxfId="108"/>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3B72D66C-E7EC-48DD-A529-50ABB4D78192}" name="GU" displayName="GU" ref="BG1:BG2" totalsRowShown="0" headerRowDxfId="107" dataDxfId="106">
  <autoFilter ref="BG1:BG2" xr:uid="{3B72D66C-E7EC-48DD-A529-50ABB4D78192}"/>
  <tableColumns count="1">
    <tableColumn id="1" xr3:uid="{1D25665D-F6CB-469D-863F-4E6BC7E33B47}" name="GU" dataDxfId="105"/>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AB82B4AF-6206-4F24-8C9C-B18BC8C69940}" name="MP" displayName="MP" ref="BH1:BH5" totalsRowShown="0" headerRowDxfId="104">
  <autoFilter ref="BH1:BH5" xr:uid="{AB82B4AF-6206-4F24-8C9C-B18BC8C69940}"/>
  <tableColumns count="1">
    <tableColumn id="1" xr3:uid="{EE428C50-7B61-4188-9B88-DCB2E166FB94}" name="MP"/>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9D35832-8B3D-43D7-B363-E82E0C3FD48F}" name="AL" displayName="AL" ref="G1:G68" totalsRowShown="0" headerRowDxfId="207" dataDxfId="206">
  <autoFilter ref="G1:G68" xr:uid="{39D35832-8B3D-43D7-B363-E82E0C3FD48F}"/>
  <tableColumns count="1">
    <tableColumn id="1" xr3:uid="{B7B155F6-BB10-4CD1-BA39-E13F75143FFF}" name="AL" dataDxfId="205"/>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BC7C2D52-3996-4754-88EF-9BB31E6B739A}" name="VI" displayName="VI" ref="BJ1:BJ4" totalsRowShown="0" headerRowDxfId="103" tableBorderDxfId="102">
  <autoFilter ref="BJ1:BJ4" xr:uid="{BC7C2D52-3996-4754-88EF-9BB31E6B739A}"/>
  <tableColumns count="1">
    <tableColumn id="1" xr3:uid="{13DCB3C0-D722-41AD-9B9D-BF2F5D8BA24F}" name="VI"/>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51112849-FE1C-44CD-A937-8C1D4D9F7920}" name="WY" displayName="WY" ref="BE1:BE24" totalsRowShown="0" headerRowDxfId="101" dataDxfId="100">
  <autoFilter ref="BE1:BE24" xr:uid="{51112849-FE1C-44CD-A937-8C1D4D9F7920}"/>
  <tableColumns count="1">
    <tableColumn id="1" xr3:uid="{E1EE7369-349A-44F0-A909-3C847EAB03C1}" name="WY" dataDxfId="99"/>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75807B9B-038E-4A94-B54D-79A207956EFB}" name="WI" displayName="WI" ref="BD1:BD73" totalsRowShown="0" headerRowDxfId="98" dataDxfId="97">
  <autoFilter ref="BD1:BD73" xr:uid="{75807B9B-038E-4A94-B54D-79A207956EFB}"/>
  <tableColumns count="1">
    <tableColumn id="1" xr3:uid="{C4895EDB-7565-4839-A27C-6CEE4CECDB69}" name="WI" dataDxfId="96"/>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45030E7E-055C-4EF4-B380-F2436FAC289F}" name="WV" displayName="WV" ref="BC1:BC56" totalsRowShown="0" headerRowDxfId="95" dataDxfId="94">
  <autoFilter ref="BC1:BC56" xr:uid="{45030E7E-055C-4EF4-B380-F2436FAC289F}"/>
  <tableColumns count="1">
    <tableColumn id="1" xr3:uid="{A27E8EE1-5261-467E-BE97-270E9DC5E05C}" name="WV" dataDxfId="93"/>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EFF4FF5A-2422-47FE-9C1D-6712D07667EB}" name="WA" displayName="WA" ref="BB1:BB40" totalsRowShown="0" headerRowDxfId="92" dataDxfId="91">
  <autoFilter ref="BB1:BB40" xr:uid="{EFF4FF5A-2422-47FE-9C1D-6712D07667EB}"/>
  <tableColumns count="1">
    <tableColumn id="1" xr3:uid="{BD0681EC-424F-44F7-B04F-C4C409B19EE0}" name="WA" dataDxfId="90"/>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5A2C95DD-ED20-4820-8CB9-9705DD3A83F0}" name="VT" displayName="VT" ref="AZ1:AZ15" totalsRowShown="0" headerRowDxfId="89" dataDxfId="88">
  <autoFilter ref="AZ1:AZ15" xr:uid="{5A2C95DD-ED20-4820-8CB9-9705DD3A83F0}"/>
  <tableColumns count="1">
    <tableColumn id="1" xr3:uid="{328F5BCA-24F1-4660-BE63-2267D2CE8D47}" name="VT" dataDxfId="87"/>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39DC9DA2-456A-4F41-851C-C1FCF5A60D9F}" name="OH" displayName="OH" ref="AP1:AP89" totalsRowShown="0" headerRowDxfId="86" dataDxfId="85">
  <autoFilter ref="AP1:AP89" xr:uid="{39DC9DA2-456A-4F41-851C-C1FCF5A60D9F}"/>
  <tableColumns count="1">
    <tableColumn id="1" xr3:uid="{F9E5599A-A676-4C6D-BEC5-AC77A0D7A01E}" name="OH" dataDxfId="84"/>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30E0CC24-50DB-4C35-946A-CFE0194DAD35}" name="OK" displayName="OK" ref="AQ1:AQ78" totalsRowShown="0" headerRowDxfId="83" dataDxfId="82">
  <autoFilter ref="AQ1:AQ78" xr:uid="{30E0CC24-50DB-4C35-946A-CFE0194DAD35}"/>
  <tableColumns count="1">
    <tableColumn id="1" xr3:uid="{B30ECC9A-92AE-4FF7-82F4-D45B54C55B79}" name="OK" dataDxfId="81"/>
  </tableColumns>
  <tableStyleInfo name="TableStyleLight1"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1B27AE22-B025-4A89-8046-C7FB62645D23}" name="OR" displayName="OR" ref="AR1:AR37" totalsRowShown="0" headerRowDxfId="80" dataDxfId="79">
  <autoFilter ref="AR1:AR37" xr:uid="{1B27AE22-B025-4A89-8046-C7FB62645D23}"/>
  <tableColumns count="1">
    <tableColumn id="1" xr3:uid="{2BEB45CD-357F-4B17-8E72-988584C9B3AF}" name="OR" dataDxfId="78"/>
  </tableColumns>
  <tableStyleInfo name="TableStyleLight1"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F69E1604-0531-4AF2-B6CF-989B14D2510B}" name="PA" displayName="PA" ref="AS1:AS68" totalsRowShown="0" headerRowDxfId="77" dataDxfId="76">
  <autoFilter ref="AS1:AS68" xr:uid="{F69E1604-0531-4AF2-B6CF-989B14D2510B}"/>
  <tableColumns count="1">
    <tableColumn id="1" xr3:uid="{FCD4F558-AAC1-405B-BF68-DA60FEFD755D}" name="PA" dataDxfId="75"/>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3C477E3-27D7-4655-A8A6-C3D42BD5EF6C}" name="TX" displayName="TX" ref="AX1:AX255" totalsRowShown="0" headerRowDxfId="204" dataDxfId="203">
  <autoFilter ref="AX1:AX255" xr:uid="{23C477E3-27D7-4655-A8A6-C3D42BD5EF6C}"/>
  <tableColumns count="1">
    <tableColumn id="1" xr3:uid="{91D13188-6F09-42E6-9815-31DCD20DCA8C}" name="TX" dataDxfId="202"/>
  </tableColumns>
  <tableStyleInfo name="TableStyleLight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3CE28CF5-2092-46DD-A128-C2C987CA13FC}" name="RI" displayName="RI" ref="AT1:AT6" totalsRowShown="0" headerRowDxfId="74" dataDxfId="73">
  <autoFilter ref="AT1:AT6" xr:uid="{3CE28CF5-2092-46DD-A128-C2C987CA13FC}"/>
  <tableColumns count="1">
    <tableColumn id="1" xr3:uid="{034AFD6D-4611-4D5D-8066-1FD6A12B4A45}" name="RI" dataDxfId="72"/>
  </tableColumns>
  <tableStyleInfo name="TableStyleLight1"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153B659A-6216-43E8-8B93-0B59F5756667}" name="SC" displayName="SC" ref="AU1:AU47" totalsRowShown="0" headerRowDxfId="71" dataDxfId="70">
  <autoFilter ref="AU1:AU47" xr:uid="{153B659A-6216-43E8-8B93-0B59F5756667}"/>
  <tableColumns count="1">
    <tableColumn id="1" xr3:uid="{8C63E671-263E-4B9D-97F5-BC387DFA8EA9}" name="SC" dataDxfId="69"/>
  </tableColumns>
  <tableStyleInfo name="TableStyleLight1"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DABDED81-1C8D-465A-9351-FA004B328AC9}" name="SD" displayName="SD" ref="AV1:AV67" totalsRowShown="0" headerRowDxfId="68" dataDxfId="67">
  <autoFilter ref="AV1:AV67" xr:uid="{DABDED81-1C8D-465A-9351-FA004B328AC9}"/>
  <tableColumns count="1">
    <tableColumn id="1" xr3:uid="{3BB3CB95-381D-4DF7-AC68-B9E5A7A40BC3}" name="SD" dataDxfId="66"/>
  </tableColumns>
  <tableStyleInfo name="TableStyleLight1"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2055F80C-4EE4-484A-BD88-4025124F0F90}" name="UT" displayName="UT" ref="AY1:AY30" totalsRowShown="0" headerRowDxfId="65" dataDxfId="64">
  <autoFilter ref="AY1:AY30" xr:uid="{2055F80C-4EE4-484A-BD88-4025124F0F90}"/>
  <tableColumns count="1">
    <tableColumn id="1" xr3:uid="{CD3A44FC-72F3-4300-A9C6-F5457FFDFF46}" name="UT" dataDxfId="63"/>
  </tableColumns>
  <tableStyleInfo name="TableStyleLight1"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E24BE70A-D017-4A2D-85C6-62797DCD12F5}" name="TN" displayName="TN" ref="AW1:AW96" totalsRowShown="0" headerRowDxfId="62" dataDxfId="61">
  <autoFilter ref="AW1:AW96" xr:uid="{E24BE70A-D017-4A2D-85C6-62797DCD12F5}"/>
  <tableColumns count="1">
    <tableColumn id="1" xr3:uid="{5F004A79-5056-4341-B276-FA33A09599D8}" name="TN" dataDxfId="60"/>
  </tableColumns>
  <tableStyleInfo name="TableStyleLight1"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AF23F3C9-6047-4FAB-BCEC-1864B2164FE0}" name="VA" displayName="VA" ref="BA1:BA134" totalsRowShown="0" headerRowDxfId="59" dataDxfId="58">
  <autoFilter ref="BA1:BA134" xr:uid="{AF23F3C9-6047-4FAB-BCEC-1864B2164FE0}"/>
  <tableColumns count="1">
    <tableColumn id="1" xr3:uid="{5F69FB0D-325C-4220-AC08-69303678E870}" name="VA" dataDxfId="57"/>
  </tableColumns>
  <tableStyleInfo name="TableStyleLight1"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38528B75-F496-4FE3-9E69-48560EC9DAAA}" name="MS" displayName="MS" ref="AE1:AE83" totalsRowShown="0" headerRowDxfId="56" dataDxfId="55">
  <autoFilter ref="AE1:AE83" xr:uid="{38528B75-F496-4FE3-9E69-48560EC9DAAA}"/>
  <tableColumns count="1">
    <tableColumn id="1" xr3:uid="{DD0B75F4-7409-4BF0-9D4E-3C6142511D79}" name="MS" dataDxfId="54"/>
  </tableColumns>
  <tableStyleInfo name="TableStyleLight1"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226B30A2-3D46-4B21-BF95-D09C29A25F9E}" name="FIPSLookupTable64" displayName="FIPSLookupTable64" ref="BL2:BQ3237" totalsRowShown="0" headerRowDxfId="53" dataDxfId="52">
  <autoFilter ref="BL2:BQ3237" xr:uid="{226B30A2-3D46-4B21-BF95-D09C29A25F9E}"/>
  <tableColumns count="6">
    <tableColumn id="1" xr3:uid="{5E32C2B2-C833-4899-9398-9F69E1B87A7E}" name="County FIPS" dataDxfId="51"/>
    <tableColumn id="2" xr3:uid="{8B7AFEAF-DA7D-47AC-8E11-A7DFAF31B8FC}" name="county" dataDxfId="50"/>
    <tableColumn id="3" xr3:uid="{92A63181-CA61-486F-961A-3DC6E8E18834}" name="state" dataDxfId="49"/>
    <tableColumn id="4" xr3:uid="{6D35C426-0D87-456F-BE66-D8771F39093C}" name="County State Name_short" dataDxfId="48">
      <calculatedColumnFormula>_xlfn.TEXTJOIN(", ", TRUE, BM3,BN3)</calculatedColumnFormula>
    </tableColumn>
    <tableColumn id="5" xr3:uid="{FEDEF5F2-6D24-4E93-A4E7-5E2B83D7F8B2}" name="State FIPS " dataDxfId="47">
      <calculatedColumnFormula>LEFT(BL3, 2)</calculatedColumnFormula>
    </tableColumn>
    <tableColumn id="6" xr3:uid="{50224EC3-915B-44E7-BA03-8B237D3897E2}" name="EPA Region" dataDxfId="46">
      <calculatedColumnFormula>_xlfn.XLOOKUP(BP3, statelist[State FIPS Code], statelist[EPA Region], "not found", 0, 1)</calculatedColumnFormula>
    </tableColumn>
  </tableColumns>
  <tableStyleInfo name="TableStyleLight7"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FA24F85A-2646-418D-BCDB-C90F87188676}" name="NC" displayName="NC" ref="AN1:AN101" totalsRowShown="0" headerRowDxfId="45" dataDxfId="44">
  <autoFilter ref="AN1:AN101" xr:uid="{FA24F85A-2646-418D-BCDB-C90F87188676}"/>
  <tableColumns count="1">
    <tableColumn id="1" xr3:uid="{0C661730-3956-4EC3-9318-39F3E2ED541F}" name="NC" dataDxfId="43"/>
  </tableColumns>
  <tableStyleInfo name="TableStyleLight1"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22749208-2F3B-484B-9C7F-55D590EAEF3E}" name="ND" displayName="ND" ref="AO1:AO54" totalsRowShown="0" headerRowDxfId="42" dataDxfId="41">
  <autoFilter ref="AO1:AO54" xr:uid="{22749208-2F3B-484B-9C7F-55D590EAEF3E}"/>
  <tableColumns count="1">
    <tableColumn id="1" xr3:uid="{8D1C0C65-B5CB-4739-B0D4-2F63F109F518}" name="ND" dataDxfId="40"/>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4FF5907-2FF7-471D-A194-0BC436BA7744}" name="PR" displayName="PR" ref="BI1:BI79" totalsRowShown="0" headerRowDxfId="201" dataDxfId="200">
  <autoFilter ref="BI1:BI79" xr:uid="{94FF5907-2FF7-471D-A194-0BC436BA7744}"/>
  <tableColumns count="1">
    <tableColumn id="1" xr3:uid="{AB7E3898-BCBB-4AF3-8D89-452CF96B4CC8}" name="PR" dataDxfId="199"/>
  </tableColumns>
  <tableStyleInfo name="TableStyleLight1"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5FFADD0E-739C-48ED-9149-3513A9283528}" name="CT" displayName="CT" ref="M1:M18" totalsRowShown="0" headerRowDxfId="39" dataDxfId="38">
  <autoFilter ref="M1:M18" xr:uid="{5FFADD0E-739C-48ED-9149-3513A9283528}"/>
  <tableColumns count="1">
    <tableColumn id="1" xr3:uid="{61A842A0-0FA0-48FD-8C6D-0A9506917ECD}" name="CT" dataDxfId="37"/>
  </tableColumns>
  <tableStyleInfo name="TableStyleLight1"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3A3EBEA-3D04-4ED6-99D9-51EBC3BFF2D8}" name="Locomotive" displayName="Locomotive" ref="O3:O8" totalsRowShown="0" headerRowDxfId="36" dataDxfId="34" headerRowBorderDxfId="35" tableBorderDxfId="33">
  <autoFilter ref="O3:O8" xr:uid="{E3A3EBEA-3D04-4ED6-99D9-51EBC3BFF2D8}"/>
  <tableColumns count="1">
    <tableColumn id="1" xr3:uid="{AFE3A42F-4050-4F50-AE14-B4F6EDEFA8CB}" name="Locomotive" dataDxfId="32"/>
  </tableColumns>
  <tableStyleInfo name="TableStyleLight1"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03D52D1-055F-4F01-9298-BFEEA028C2BE}" name="Vessels" displayName="Vessels" ref="P3:P4" totalsRowShown="0" headerRowDxfId="31" dataDxfId="29" headerRowBorderDxfId="30" tableBorderDxfId="28">
  <autoFilter ref="P3:P4" xr:uid="{A03D52D1-055F-4F01-9298-BFEEA028C2BE}"/>
  <tableColumns count="1">
    <tableColumn id="1" xr3:uid="{B5BFFAB7-AFD3-44E0-8807-8EE177755C32}" name="Vessels" dataDxfId="27"/>
  </tableColumns>
  <tableStyleInfo name="TableStyleLight1"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52D2893A-DA9B-4B90-A138-10DC9A102E8F}" name="Cargo_Handling_Equipment_and_Other_Nonroad" displayName="Cargo_Handling_Equipment_and_Other_Nonroad" ref="Q3:Q13" totalsRowShown="0" headerRowDxfId="26" headerRowBorderDxfId="25" tableBorderDxfId="24">
  <autoFilter ref="Q3:Q13" xr:uid="{52D2893A-DA9B-4B90-A138-10DC9A102E8F}"/>
  <tableColumns count="1">
    <tableColumn id="1" xr3:uid="{41482084-8260-4FFB-A657-AD002F102E18}" name="Cargo_Handling_Equipment_and_Other_Nonroad"/>
  </tableColumns>
  <tableStyleInfo name="TableStyleLight1"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40ADB2F2-663C-4250-AB8B-AA7B0B5A5BF5}" name="Onroad" displayName="Onroad" ref="R3:R7" totalsRowShown="0" headerRowDxfId="23" headerRowBorderDxfId="22" tableBorderDxfId="21">
  <autoFilter ref="R3:R7" xr:uid="{40ADB2F2-663C-4250-AB8B-AA7B0B5A5BF5}"/>
  <sortState xmlns:xlrd2="http://schemas.microsoft.com/office/spreadsheetml/2017/richdata2" ref="R4:R7">
    <sortCondition descending="1" ref="R3:R7"/>
  </sortState>
  <tableColumns count="1">
    <tableColumn id="1" xr3:uid="{3AAB47D3-81D4-4503-BC2E-73577FD98F93}" name="Onroad"/>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D95F09E-7CFC-4D97-B044-F12F4EF87CEC}" name="AK" displayName="AK" ref="H1:H31" totalsRowShown="0" headerRowDxfId="198" dataDxfId="197">
  <autoFilter ref="H1:H31" xr:uid="{AD95F09E-7CFC-4D97-B044-F12F4EF87CEC}"/>
  <tableColumns count="1">
    <tableColumn id="1" xr3:uid="{F6678710-2EC4-430B-B07D-FFFD7359C4A2}" name="AK" dataDxfId="196"/>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3FEE21C-6017-489C-9DE3-B679D37AC26E}" name="AZ" displayName="AZ" ref="I1:I16" totalsRowShown="0" headerRowDxfId="195" dataDxfId="194">
  <autoFilter ref="I1:I16" xr:uid="{F3FEE21C-6017-489C-9DE3-B679D37AC26E}"/>
  <tableColumns count="1">
    <tableColumn id="1" xr3:uid="{9A0E47E8-23E6-4984-BCB0-F6B79FE724CB}" name="AZ" dataDxfId="193"/>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8C7E798-0ADA-4386-AF56-FA0D8F22F4DC}" name="AR" displayName="AR" ref="J1:J76" totalsRowShown="0" headerRowDxfId="192" dataDxfId="191">
  <autoFilter ref="J1:J76" xr:uid="{E8C7E798-0ADA-4386-AF56-FA0D8F22F4DC}"/>
  <tableColumns count="1">
    <tableColumn id="1" xr3:uid="{122E8380-61B7-4137-9B69-A0E0F06D3470}" name="AR" dataDxfId="19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62.xml"/><Relationship Id="rId2" Type="http://schemas.openxmlformats.org/officeDocument/2006/relationships/table" Target="../tables/table61.xml"/><Relationship Id="rId1" Type="http://schemas.openxmlformats.org/officeDocument/2006/relationships/printerSettings" Target="../printerSettings/printerSettings9.bin"/><Relationship Id="rId5" Type="http://schemas.openxmlformats.org/officeDocument/2006/relationships/table" Target="../tables/table64.xml"/><Relationship Id="rId4" Type="http://schemas.openxmlformats.org/officeDocument/2006/relationships/table" Target="../tables/table6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table" Target="../tables/table15.xml"/><Relationship Id="rId18" Type="http://schemas.openxmlformats.org/officeDocument/2006/relationships/table" Target="../tables/table20.xml"/><Relationship Id="rId26" Type="http://schemas.openxmlformats.org/officeDocument/2006/relationships/table" Target="../tables/table28.xml"/><Relationship Id="rId39" Type="http://schemas.openxmlformats.org/officeDocument/2006/relationships/table" Target="../tables/table41.xml"/><Relationship Id="rId21" Type="http://schemas.openxmlformats.org/officeDocument/2006/relationships/table" Target="../tables/table23.xml"/><Relationship Id="rId34" Type="http://schemas.openxmlformats.org/officeDocument/2006/relationships/table" Target="../tables/table36.xml"/><Relationship Id="rId42" Type="http://schemas.openxmlformats.org/officeDocument/2006/relationships/table" Target="../tables/table44.xml"/><Relationship Id="rId47" Type="http://schemas.openxmlformats.org/officeDocument/2006/relationships/table" Target="../tables/table49.xml"/><Relationship Id="rId50" Type="http://schemas.openxmlformats.org/officeDocument/2006/relationships/table" Target="../tables/table52.xml"/><Relationship Id="rId55" Type="http://schemas.openxmlformats.org/officeDocument/2006/relationships/table" Target="../tables/table57.xml"/><Relationship Id="rId7" Type="http://schemas.openxmlformats.org/officeDocument/2006/relationships/table" Target="../tables/table9.xml"/><Relationship Id="rId2" Type="http://schemas.openxmlformats.org/officeDocument/2006/relationships/table" Target="../tables/table4.xml"/><Relationship Id="rId16" Type="http://schemas.openxmlformats.org/officeDocument/2006/relationships/table" Target="../tables/table18.xml"/><Relationship Id="rId29" Type="http://schemas.openxmlformats.org/officeDocument/2006/relationships/table" Target="../tables/table31.xml"/><Relationship Id="rId11" Type="http://schemas.openxmlformats.org/officeDocument/2006/relationships/table" Target="../tables/table13.xml"/><Relationship Id="rId24" Type="http://schemas.openxmlformats.org/officeDocument/2006/relationships/table" Target="../tables/table26.xml"/><Relationship Id="rId32" Type="http://schemas.openxmlformats.org/officeDocument/2006/relationships/table" Target="../tables/table34.xml"/><Relationship Id="rId37" Type="http://schemas.openxmlformats.org/officeDocument/2006/relationships/table" Target="../tables/table39.xml"/><Relationship Id="rId40" Type="http://schemas.openxmlformats.org/officeDocument/2006/relationships/table" Target="../tables/table42.xml"/><Relationship Id="rId45" Type="http://schemas.openxmlformats.org/officeDocument/2006/relationships/table" Target="../tables/table47.xml"/><Relationship Id="rId53" Type="http://schemas.openxmlformats.org/officeDocument/2006/relationships/table" Target="../tables/table55.xml"/><Relationship Id="rId58" Type="http://schemas.openxmlformats.org/officeDocument/2006/relationships/table" Target="../tables/table60.xml"/><Relationship Id="rId5" Type="http://schemas.openxmlformats.org/officeDocument/2006/relationships/table" Target="../tables/table7.xml"/><Relationship Id="rId19" Type="http://schemas.openxmlformats.org/officeDocument/2006/relationships/table" Target="../tables/table21.xml"/><Relationship Id="rId4" Type="http://schemas.openxmlformats.org/officeDocument/2006/relationships/table" Target="../tables/table6.xml"/><Relationship Id="rId9" Type="http://schemas.openxmlformats.org/officeDocument/2006/relationships/table" Target="../tables/table11.xml"/><Relationship Id="rId14" Type="http://schemas.openxmlformats.org/officeDocument/2006/relationships/table" Target="../tables/table16.xml"/><Relationship Id="rId22" Type="http://schemas.openxmlformats.org/officeDocument/2006/relationships/table" Target="../tables/table24.xml"/><Relationship Id="rId27" Type="http://schemas.openxmlformats.org/officeDocument/2006/relationships/table" Target="../tables/table29.xml"/><Relationship Id="rId30" Type="http://schemas.openxmlformats.org/officeDocument/2006/relationships/table" Target="../tables/table32.xml"/><Relationship Id="rId35" Type="http://schemas.openxmlformats.org/officeDocument/2006/relationships/table" Target="../tables/table37.xml"/><Relationship Id="rId43" Type="http://schemas.openxmlformats.org/officeDocument/2006/relationships/table" Target="../tables/table45.xml"/><Relationship Id="rId48" Type="http://schemas.openxmlformats.org/officeDocument/2006/relationships/table" Target="../tables/table50.xml"/><Relationship Id="rId56" Type="http://schemas.openxmlformats.org/officeDocument/2006/relationships/table" Target="../tables/table58.xml"/><Relationship Id="rId8" Type="http://schemas.openxmlformats.org/officeDocument/2006/relationships/table" Target="../tables/table10.xml"/><Relationship Id="rId51" Type="http://schemas.openxmlformats.org/officeDocument/2006/relationships/table" Target="../tables/table53.xml"/><Relationship Id="rId3" Type="http://schemas.openxmlformats.org/officeDocument/2006/relationships/table" Target="../tables/table5.xml"/><Relationship Id="rId12" Type="http://schemas.openxmlformats.org/officeDocument/2006/relationships/table" Target="../tables/table14.xml"/><Relationship Id="rId17" Type="http://schemas.openxmlformats.org/officeDocument/2006/relationships/table" Target="../tables/table19.xml"/><Relationship Id="rId25" Type="http://schemas.openxmlformats.org/officeDocument/2006/relationships/table" Target="../tables/table27.xml"/><Relationship Id="rId33" Type="http://schemas.openxmlformats.org/officeDocument/2006/relationships/table" Target="../tables/table35.xml"/><Relationship Id="rId38" Type="http://schemas.openxmlformats.org/officeDocument/2006/relationships/table" Target="../tables/table40.xml"/><Relationship Id="rId46" Type="http://schemas.openxmlformats.org/officeDocument/2006/relationships/table" Target="../tables/table48.xml"/><Relationship Id="rId20" Type="http://schemas.openxmlformats.org/officeDocument/2006/relationships/table" Target="../tables/table22.xml"/><Relationship Id="rId41" Type="http://schemas.openxmlformats.org/officeDocument/2006/relationships/table" Target="../tables/table43.xml"/><Relationship Id="rId54" Type="http://schemas.openxmlformats.org/officeDocument/2006/relationships/table" Target="../tables/table56.xml"/><Relationship Id="rId1" Type="http://schemas.openxmlformats.org/officeDocument/2006/relationships/table" Target="../tables/table3.xml"/><Relationship Id="rId6" Type="http://schemas.openxmlformats.org/officeDocument/2006/relationships/table" Target="../tables/table8.xml"/><Relationship Id="rId15" Type="http://schemas.openxmlformats.org/officeDocument/2006/relationships/table" Target="../tables/table17.xml"/><Relationship Id="rId23" Type="http://schemas.openxmlformats.org/officeDocument/2006/relationships/table" Target="../tables/table25.xml"/><Relationship Id="rId28" Type="http://schemas.openxmlformats.org/officeDocument/2006/relationships/table" Target="../tables/table30.xml"/><Relationship Id="rId36" Type="http://schemas.openxmlformats.org/officeDocument/2006/relationships/table" Target="../tables/table38.xml"/><Relationship Id="rId49" Type="http://schemas.openxmlformats.org/officeDocument/2006/relationships/table" Target="../tables/table51.xml"/><Relationship Id="rId57" Type="http://schemas.openxmlformats.org/officeDocument/2006/relationships/table" Target="../tables/table59.xml"/><Relationship Id="rId10" Type="http://schemas.openxmlformats.org/officeDocument/2006/relationships/table" Target="../tables/table12.xml"/><Relationship Id="rId31" Type="http://schemas.openxmlformats.org/officeDocument/2006/relationships/table" Target="../tables/table33.xml"/><Relationship Id="rId44" Type="http://schemas.openxmlformats.org/officeDocument/2006/relationships/table" Target="../tables/table46.xml"/><Relationship Id="rId52" Type="http://schemas.openxmlformats.org/officeDocument/2006/relationships/table" Target="../tables/table5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C7F24-B0E2-4DE4-BF8A-DCBBE33384DA}">
  <sheetPr>
    <pageSetUpPr fitToPage="1"/>
  </sheetPr>
  <dimension ref="A1:D94"/>
  <sheetViews>
    <sheetView tabSelected="1" zoomScaleNormal="100" workbookViewId="0">
      <selection sqref="A1:J1"/>
    </sheetView>
  </sheetViews>
  <sheetFormatPr defaultRowHeight="15" x14ac:dyDescent="0.25"/>
  <cols>
    <col min="1" max="1" width="23.42578125" style="57" customWidth="1"/>
    <col min="2" max="2" width="29.42578125" style="57" customWidth="1"/>
    <col min="3" max="3" width="63" style="46" customWidth="1"/>
    <col min="4" max="4" width="9.28515625" style="47"/>
    <col min="5" max="223" width="9.28515625" style="46"/>
    <col min="224" max="224" width="30.42578125" style="46" customWidth="1"/>
    <col min="225" max="225" width="109.5703125" style="46" customWidth="1"/>
    <col min="226" max="479" width="9.28515625" style="46"/>
    <col min="480" max="480" width="30.42578125" style="46" customWidth="1"/>
    <col min="481" max="481" width="109.5703125" style="46" customWidth="1"/>
    <col min="482" max="735" width="9.28515625" style="46"/>
    <col min="736" max="736" width="30.42578125" style="46" customWidth="1"/>
    <col min="737" max="737" width="109.5703125" style="46" customWidth="1"/>
    <col min="738" max="991" width="9.28515625" style="46"/>
    <col min="992" max="992" width="30.42578125" style="46" customWidth="1"/>
    <col min="993" max="993" width="109.5703125" style="46" customWidth="1"/>
    <col min="994" max="1247" width="9.28515625" style="46"/>
    <col min="1248" max="1248" width="30.42578125" style="46" customWidth="1"/>
    <col min="1249" max="1249" width="109.5703125" style="46" customWidth="1"/>
    <col min="1250" max="1503" width="9.28515625" style="46"/>
    <col min="1504" max="1504" width="30.42578125" style="46" customWidth="1"/>
    <col min="1505" max="1505" width="109.5703125" style="46" customWidth="1"/>
    <col min="1506" max="1759" width="9.28515625" style="46"/>
    <col min="1760" max="1760" width="30.42578125" style="46" customWidth="1"/>
    <col min="1761" max="1761" width="109.5703125" style="46" customWidth="1"/>
    <col min="1762" max="2015" width="9.28515625" style="46"/>
    <col min="2016" max="2016" width="30.42578125" style="46" customWidth="1"/>
    <col min="2017" max="2017" width="109.5703125" style="46" customWidth="1"/>
    <col min="2018" max="2271" width="9.28515625" style="46"/>
    <col min="2272" max="2272" width="30.42578125" style="46" customWidth="1"/>
    <col min="2273" max="2273" width="109.5703125" style="46" customWidth="1"/>
    <col min="2274" max="2527" width="9.28515625" style="46"/>
    <col min="2528" max="2528" width="30.42578125" style="46" customWidth="1"/>
    <col min="2529" max="2529" width="109.5703125" style="46" customWidth="1"/>
    <col min="2530" max="2783" width="9.28515625" style="46"/>
    <col min="2784" max="2784" width="30.42578125" style="46" customWidth="1"/>
    <col min="2785" max="2785" width="109.5703125" style="46" customWidth="1"/>
    <col min="2786" max="3039" width="9.28515625" style="46"/>
    <col min="3040" max="3040" width="30.42578125" style="46" customWidth="1"/>
    <col min="3041" max="3041" width="109.5703125" style="46" customWidth="1"/>
    <col min="3042" max="3295" width="9.28515625" style="46"/>
    <col min="3296" max="3296" width="30.42578125" style="46" customWidth="1"/>
    <col min="3297" max="3297" width="109.5703125" style="46" customWidth="1"/>
    <col min="3298" max="3551" width="9.28515625" style="46"/>
    <col min="3552" max="3552" width="30.42578125" style="46" customWidth="1"/>
    <col min="3553" max="3553" width="109.5703125" style="46" customWidth="1"/>
    <col min="3554" max="3807" width="9.28515625" style="46"/>
    <col min="3808" max="3808" width="30.42578125" style="46" customWidth="1"/>
    <col min="3809" max="3809" width="109.5703125" style="46" customWidth="1"/>
    <col min="3810" max="4063" width="9.28515625" style="46"/>
    <col min="4064" max="4064" width="30.42578125" style="46" customWidth="1"/>
    <col min="4065" max="4065" width="109.5703125" style="46" customWidth="1"/>
    <col min="4066" max="4319" width="9.28515625" style="46"/>
    <col min="4320" max="4320" width="30.42578125" style="46" customWidth="1"/>
    <col min="4321" max="4321" width="109.5703125" style="46" customWidth="1"/>
    <col min="4322" max="4575" width="9.28515625" style="46"/>
    <col min="4576" max="4576" width="30.42578125" style="46" customWidth="1"/>
    <col min="4577" max="4577" width="109.5703125" style="46" customWidth="1"/>
    <col min="4578" max="4831" width="9.28515625" style="46"/>
    <col min="4832" max="4832" width="30.42578125" style="46" customWidth="1"/>
    <col min="4833" max="4833" width="109.5703125" style="46" customWidth="1"/>
    <col min="4834" max="5087" width="9.28515625" style="46"/>
    <col min="5088" max="5088" width="30.42578125" style="46" customWidth="1"/>
    <col min="5089" max="5089" width="109.5703125" style="46" customWidth="1"/>
    <col min="5090" max="5343" width="9.28515625" style="46"/>
    <col min="5344" max="5344" width="30.42578125" style="46" customWidth="1"/>
    <col min="5345" max="5345" width="109.5703125" style="46" customWidth="1"/>
    <col min="5346" max="5599" width="9.28515625" style="46"/>
    <col min="5600" max="5600" width="30.42578125" style="46" customWidth="1"/>
    <col min="5601" max="5601" width="109.5703125" style="46" customWidth="1"/>
    <col min="5602" max="5855" width="9.28515625" style="46"/>
    <col min="5856" max="5856" width="30.42578125" style="46" customWidth="1"/>
    <col min="5857" max="5857" width="109.5703125" style="46" customWidth="1"/>
    <col min="5858" max="6111" width="9.28515625" style="46"/>
    <col min="6112" max="6112" width="30.42578125" style="46" customWidth="1"/>
    <col min="6113" max="6113" width="109.5703125" style="46" customWidth="1"/>
    <col min="6114" max="6367" width="9.28515625" style="46"/>
    <col min="6368" max="6368" width="30.42578125" style="46" customWidth="1"/>
    <col min="6369" max="6369" width="109.5703125" style="46" customWidth="1"/>
    <col min="6370" max="6623" width="9.28515625" style="46"/>
    <col min="6624" max="6624" width="30.42578125" style="46" customWidth="1"/>
    <col min="6625" max="6625" width="109.5703125" style="46" customWidth="1"/>
    <col min="6626" max="6879" width="9.28515625" style="46"/>
    <col min="6880" max="6880" width="30.42578125" style="46" customWidth="1"/>
    <col min="6881" max="6881" width="109.5703125" style="46" customWidth="1"/>
    <col min="6882" max="7135" width="9.28515625" style="46"/>
    <col min="7136" max="7136" width="30.42578125" style="46" customWidth="1"/>
    <col min="7137" max="7137" width="109.5703125" style="46" customWidth="1"/>
    <col min="7138" max="7391" width="9.28515625" style="46"/>
    <col min="7392" max="7392" width="30.42578125" style="46" customWidth="1"/>
    <col min="7393" max="7393" width="109.5703125" style="46" customWidth="1"/>
    <col min="7394" max="7647" width="9.28515625" style="46"/>
    <col min="7648" max="7648" width="30.42578125" style="46" customWidth="1"/>
    <col min="7649" max="7649" width="109.5703125" style="46" customWidth="1"/>
    <col min="7650" max="7903" width="9.28515625" style="46"/>
    <col min="7904" max="7904" width="30.42578125" style="46" customWidth="1"/>
    <col min="7905" max="7905" width="109.5703125" style="46" customWidth="1"/>
    <col min="7906" max="8159" width="9.28515625" style="46"/>
    <col min="8160" max="8160" width="30.42578125" style="46" customWidth="1"/>
    <col min="8161" max="8161" width="109.5703125" style="46" customWidth="1"/>
    <col min="8162" max="8415" width="9.28515625" style="46"/>
    <col min="8416" max="8416" width="30.42578125" style="46" customWidth="1"/>
    <col min="8417" max="8417" width="109.5703125" style="46" customWidth="1"/>
    <col min="8418" max="8671" width="9.28515625" style="46"/>
    <col min="8672" max="8672" width="30.42578125" style="46" customWidth="1"/>
    <col min="8673" max="8673" width="109.5703125" style="46" customWidth="1"/>
    <col min="8674" max="8927" width="9.28515625" style="46"/>
    <col min="8928" max="8928" width="30.42578125" style="46" customWidth="1"/>
    <col min="8929" max="8929" width="109.5703125" style="46" customWidth="1"/>
    <col min="8930" max="9183" width="9.28515625" style="46"/>
    <col min="9184" max="9184" width="30.42578125" style="46" customWidth="1"/>
    <col min="9185" max="9185" width="109.5703125" style="46" customWidth="1"/>
    <col min="9186" max="9439" width="9.28515625" style="46"/>
    <col min="9440" max="9440" width="30.42578125" style="46" customWidth="1"/>
    <col min="9441" max="9441" width="109.5703125" style="46" customWidth="1"/>
    <col min="9442" max="9695" width="9.28515625" style="46"/>
    <col min="9696" max="9696" width="30.42578125" style="46" customWidth="1"/>
    <col min="9697" max="9697" width="109.5703125" style="46" customWidth="1"/>
    <col min="9698" max="9951" width="9.28515625" style="46"/>
    <col min="9952" max="9952" width="30.42578125" style="46" customWidth="1"/>
    <col min="9953" max="9953" width="109.5703125" style="46" customWidth="1"/>
    <col min="9954" max="10207" width="9.28515625" style="46"/>
    <col min="10208" max="10208" width="30.42578125" style="46" customWidth="1"/>
    <col min="10209" max="10209" width="109.5703125" style="46" customWidth="1"/>
    <col min="10210" max="10463" width="9.28515625" style="46"/>
    <col min="10464" max="10464" width="30.42578125" style="46" customWidth="1"/>
    <col min="10465" max="10465" width="109.5703125" style="46" customWidth="1"/>
    <col min="10466" max="10719" width="9.28515625" style="46"/>
    <col min="10720" max="10720" width="30.42578125" style="46" customWidth="1"/>
    <col min="10721" max="10721" width="109.5703125" style="46" customWidth="1"/>
    <col min="10722" max="10975" width="9.28515625" style="46"/>
    <col min="10976" max="10976" width="30.42578125" style="46" customWidth="1"/>
    <col min="10977" max="10977" width="109.5703125" style="46" customWidth="1"/>
    <col min="10978" max="11231" width="9.28515625" style="46"/>
    <col min="11232" max="11232" width="30.42578125" style="46" customWidth="1"/>
    <col min="11233" max="11233" width="109.5703125" style="46" customWidth="1"/>
    <col min="11234" max="11487" width="9.28515625" style="46"/>
    <col min="11488" max="11488" width="30.42578125" style="46" customWidth="1"/>
    <col min="11489" max="11489" width="109.5703125" style="46" customWidth="1"/>
    <col min="11490" max="11743" width="9.28515625" style="46"/>
    <col min="11744" max="11744" width="30.42578125" style="46" customWidth="1"/>
    <col min="11745" max="11745" width="109.5703125" style="46" customWidth="1"/>
    <col min="11746" max="11999" width="9.28515625" style="46"/>
    <col min="12000" max="12000" width="30.42578125" style="46" customWidth="1"/>
    <col min="12001" max="12001" width="109.5703125" style="46" customWidth="1"/>
    <col min="12002" max="12255" width="9.28515625" style="46"/>
    <col min="12256" max="12256" width="30.42578125" style="46" customWidth="1"/>
    <col min="12257" max="12257" width="109.5703125" style="46" customWidth="1"/>
    <col min="12258" max="12511" width="9.28515625" style="46"/>
    <col min="12512" max="12512" width="30.42578125" style="46" customWidth="1"/>
    <col min="12513" max="12513" width="109.5703125" style="46" customWidth="1"/>
    <col min="12514" max="12767" width="9.28515625" style="46"/>
    <col min="12768" max="12768" width="30.42578125" style="46" customWidth="1"/>
    <col min="12769" max="12769" width="109.5703125" style="46" customWidth="1"/>
    <col min="12770" max="13023" width="9.28515625" style="46"/>
    <col min="13024" max="13024" width="30.42578125" style="46" customWidth="1"/>
    <col min="13025" max="13025" width="109.5703125" style="46" customWidth="1"/>
    <col min="13026" max="13279" width="9.28515625" style="46"/>
    <col min="13280" max="13280" width="30.42578125" style="46" customWidth="1"/>
    <col min="13281" max="13281" width="109.5703125" style="46" customWidth="1"/>
    <col min="13282" max="13535" width="9.28515625" style="46"/>
    <col min="13536" max="13536" width="30.42578125" style="46" customWidth="1"/>
    <col min="13537" max="13537" width="109.5703125" style="46" customWidth="1"/>
    <col min="13538" max="13791" width="9.28515625" style="46"/>
    <col min="13792" max="13792" width="30.42578125" style="46" customWidth="1"/>
    <col min="13793" max="13793" width="109.5703125" style="46" customWidth="1"/>
    <col min="13794" max="14047" width="9.28515625" style="46"/>
    <col min="14048" max="14048" width="30.42578125" style="46" customWidth="1"/>
    <col min="14049" max="14049" width="109.5703125" style="46" customWidth="1"/>
    <col min="14050" max="14303" width="9.28515625" style="46"/>
    <col min="14304" max="14304" width="30.42578125" style="46" customWidth="1"/>
    <col min="14305" max="14305" width="109.5703125" style="46" customWidth="1"/>
    <col min="14306" max="14559" width="9.28515625" style="46"/>
    <col min="14560" max="14560" width="30.42578125" style="46" customWidth="1"/>
    <col min="14561" max="14561" width="109.5703125" style="46" customWidth="1"/>
    <col min="14562" max="14815" width="9.28515625" style="46"/>
    <col min="14816" max="14816" width="30.42578125" style="46" customWidth="1"/>
    <col min="14817" max="14817" width="109.5703125" style="46" customWidth="1"/>
    <col min="14818" max="15071" width="9.28515625" style="46"/>
    <col min="15072" max="15072" width="30.42578125" style="46" customWidth="1"/>
    <col min="15073" max="15073" width="109.5703125" style="46" customWidth="1"/>
    <col min="15074" max="15327" width="9.28515625" style="46"/>
    <col min="15328" max="15328" width="30.42578125" style="46" customWidth="1"/>
    <col min="15329" max="15329" width="109.5703125" style="46" customWidth="1"/>
    <col min="15330" max="15583" width="9.28515625" style="46"/>
    <col min="15584" max="15584" width="30.42578125" style="46" customWidth="1"/>
    <col min="15585" max="15585" width="109.5703125" style="46" customWidth="1"/>
    <col min="15586" max="15839" width="9.28515625" style="46"/>
    <col min="15840" max="15840" width="30.42578125" style="46" customWidth="1"/>
    <col min="15841" max="15841" width="109.5703125" style="46" customWidth="1"/>
    <col min="15842" max="16095" width="9.28515625" style="46"/>
    <col min="16096" max="16096" width="30.42578125" style="46" customWidth="1"/>
    <col min="16097" max="16097" width="109.5703125" style="46" customWidth="1"/>
    <col min="16098" max="16384" width="9.28515625" style="46"/>
  </cols>
  <sheetData>
    <row r="1" spans="1:4" x14ac:dyDescent="0.25">
      <c r="A1" s="437" t="s">
        <v>0</v>
      </c>
      <c r="B1" s="438"/>
      <c r="C1" s="439"/>
      <c r="D1" s="46"/>
    </row>
    <row r="2" spans="1:4" x14ac:dyDescent="0.25">
      <c r="A2" s="440" t="s">
        <v>1</v>
      </c>
      <c r="B2" s="441"/>
      <c r="C2" s="442"/>
      <c r="D2" s="46"/>
    </row>
    <row r="3" spans="1:4" ht="15.75" thickBot="1" x14ac:dyDescent="0.3">
      <c r="A3" s="443" t="s">
        <v>2</v>
      </c>
      <c r="B3" s="444"/>
      <c r="C3" s="445"/>
      <c r="D3" s="46"/>
    </row>
    <row r="4" spans="1:4" ht="15" customHeight="1" x14ac:dyDescent="0.25">
      <c r="A4" s="452" t="s">
        <v>3</v>
      </c>
      <c r="B4" s="453"/>
      <c r="C4" s="453"/>
      <c r="D4" s="46"/>
    </row>
    <row r="5" spans="1:4" ht="128.25" customHeight="1" x14ac:dyDescent="0.25">
      <c r="A5" s="454" t="s">
        <v>4</v>
      </c>
      <c r="B5" s="455"/>
      <c r="C5" s="455"/>
    </row>
    <row r="6" spans="1:4" x14ac:dyDescent="0.25">
      <c r="A6" s="446" t="s">
        <v>5</v>
      </c>
      <c r="B6" s="447"/>
      <c r="C6" s="448"/>
    </row>
    <row r="7" spans="1:4" ht="161.25" customHeight="1" x14ac:dyDescent="0.25">
      <c r="A7" s="449" t="s">
        <v>6</v>
      </c>
      <c r="B7" s="450"/>
      <c r="C7" s="451"/>
    </row>
    <row r="8" spans="1:4" x14ac:dyDescent="0.25">
      <c r="A8" s="212" t="s">
        <v>7</v>
      </c>
      <c r="B8" s="431" t="s">
        <v>8</v>
      </c>
      <c r="C8" s="432"/>
    </row>
    <row r="9" spans="1:4" ht="28.5" customHeight="1" x14ac:dyDescent="0.25">
      <c r="A9" s="211" t="s">
        <v>9</v>
      </c>
      <c r="B9" s="429" t="s">
        <v>10</v>
      </c>
      <c r="C9" s="430"/>
    </row>
    <row r="10" spans="1:4" ht="92.25" customHeight="1" x14ac:dyDescent="0.25">
      <c r="A10" s="211" t="s">
        <v>11</v>
      </c>
      <c r="B10" s="436" t="s">
        <v>12</v>
      </c>
      <c r="C10" s="434"/>
    </row>
    <row r="11" spans="1:4" ht="91.5" customHeight="1" x14ac:dyDescent="0.25">
      <c r="A11" s="211" t="s">
        <v>13</v>
      </c>
      <c r="B11" s="435" t="s">
        <v>14</v>
      </c>
      <c r="C11" s="434"/>
      <c r="D11" s="46"/>
    </row>
    <row r="12" spans="1:4" ht="108.75" customHeight="1" x14ac:dyDescent="0.25">
      <c r="A12" s="211" t="s">
        <v>15</v>
      </c>
      <c r="B12" s="429" t="s">
        <v>16</v>
      </c>
      <c r="C12" s="430"/>
    </row>
    <row r="13" spans="1:4" ht="108.75" customHeight="1" x14ac:dyDescent="0.25">
      <c r="A13" s="211" t="s">
        <v>17</v>
      </c>
      <c r="B13" s="429" t="s">
        <v>18</v>
      </c>
      <c r="C13" s="430"/>
    </row>
    <row r="14" spans="1:4" ht="210.75" customHeight="1" x14ac:dyDescent="0.25">
      <c r="A14" s="211" t="s">
        <v>19</v>
      </c>
      <c r="B14" s="433" t="s">
        <v>20</v>
      </c>
      <c r="C14" s="434"/>
    </row>
    <row r="15" spans="1:4" ht="54" customHeight="1" x14ac:dyDescent="0.25">
      <c r="A15" s="211" t="s">
        <v>21</v>
      </c>
      <c r="B15" s="429" t="s">
        <v>22</v>
      </c>
      <c r="C15" s="430"/>
    </row>
    <row r="16" spans="1:4" x14ac:dyDescent="0.25">
      <c r="A16" s="48"/>
      <c r="B16" s="48"/>
    </row>
    <row r="17" spans="1:3" x14ac:dyDescent="0.25">
      <c r="A17" s="49"/>
      <c r="B17" s="49"/>
      <c r="C17" s="50"/>
    </row>
    <row r="18" spans="1:3" x14ac:dyDescent="0.25">
      <c r="A18" s="51"/>
      <c r="B18" s="51"/>
      <c r="C18" s="52"/>
    </row>
    <row r="19" spans="1:3" x14ac:dyDescent="0.25">
      <c r="A19" s="51"/>
      <c r="B19" s="51"/>
      <c r="C19" s="52"/>
    </row>
    <row r="20" spans="1:3" x14ac:dyDescent="0.25">
      <c r="A20" s="51"/>
      <c r="B20" s="51"/>
      <c r="C20" s="52"/>
    </row>
    <row r="21" spans="1:3" x14ac:dyDescent="0.25">
      <c r="A21" s="51"/>
      <c r="B21" s="51"/>
      <c r="C21" s="52"/>
    </row>
    <row r="22" spans="1:3" x14ac:dyDescent="0.25">
      <c r="A22" s="51"/>
      <c r="B22" s="51"/>
      <c r="C22" s="52"/>
    </row>
    <row r="23" spans="1:3" x14ac:dyDescent="0.25">
      <c r="A23" s="51"/>
      <c r="B23" s="51"/>
      <c r="C23" s="52"/>
    </row>
    <row r="24" spans="1:3" x14ac:dyDescent="0.25">
      <c r="A24" s="51"/>
      <c r="B24" s="51"/>
      <c r="C24" s="52"/>
    </row>
    <row r="25" spans="1:3" x14ac:dyDescent="0.25">
      <c r="A25" s="51"/>
      <c r="B25" s="51"/>
      <c r="C25" s="52"/>
    </row>
    <row r="26" spans="1:3" x14ac:dyDescent="0.25">
      <c r="A26" s="51"/>
      <c r="B26" s="51"/>
      <c r="C26" s="52"/>
    </row>
    <row r="27" spans="1:3" x14ac:dyDescent="0.25">
      <c r="A27" s="51"/>
      <c r="B27" s="51"/>
      <c r="C27" s="52"/>
    </row>
    <row r="28" spans="1:3" x14ac:dyDescent="0.25">
      <c r="A28" s="51"/>
      <c r="B28" s="51"/>
      <c r="C28" s="52"/>
    </row>
    <row r="29" spans="1:3" x14ac:dyDescent="0.25">
      <c r="A29" s="51"/>
      <c r="B29" s="51"/>
      <c r="C29" s="52"/>
    </row>
    <row r="30" spans="1:3" x14ac:dyDescent="0.25">
      <c r="A30" s="51"/>
      <c r="B30" s="51"/>
      <c r="C30" s="52"/>
    </row>
    <row r="31" spans="1:3" x14ac:dyDescent="0.25">
      <c r="A31" s="51"/>
      <c r="B31" s="51"/>
      <c r="C31" s="52"/>
    </row>
    <row r="32" spans="1:3" x14ac:dyDescent="0.25">
      <c r="A32" s="51"/>
      <c r="B32" s="51"/>
      <c r="C32" s="52"/>
    </row>
    <row r="33" spans="1:3" x14ac:dyDescent="0.25">
      <c r="A33" s="51"/>
      <c r="B33" s="51"/>
      <c r="C33" s="52"/>
    </row>
    <row r="34" spans="1:3" x14ac:dyDescent="0.25">
      <c r="A34" s="51"/>
      <c r="B34" s="51"/>
      <c r="C34" s="52"/>
    </row>
    <row r="35" spans="1:3" x14ac:dyDescent="0.25">
      <c r="A35" s="51"/>
      <c r="B35" s="51"/>
      <c r="C35" s="52"/>
    </row>
    <row r="36" spans="1:3" x14ac:dyDescent="0.25">
      <c r="A36" s="51"/>
      <c r="B36" s="51"/>
      <c r="C36" s="52"/>
    </row>
    <row r="37" spans="1:3" x14ac:dyDescent="0.25">
      <c r="A37" s="51"/>
      <c r="B37" s="51"/>
      <c r="C37" s="52"/>
    </row>
    <row r="38" spans="1:3" x14ac:dyDescent="0.25">
      <c r="A38" s="51"/>
      <c r="B38" s="51"/>
      <c r="C38" s="52"/>
    </row>
    <row r="39" spans="1:3" x14ac:dyDescent="0.25">
      <c r="A39" s="51"/>
      <c r="B39" s="51"/>
      <c r="C39" s="52"/>
    </row>
    <row r="40" spans="1:3" x14ac:dyDescent="0.25">
      <c r="A40" s="51"/>
      <c r="B40" s="51"/>
      <c r="C40" s="52"/>
    </row>
    <row r="41" spans="1:3" x14ac:dyDescent="0.25">
      <c r="A41" s="51"/>
      <c r="B41" s="51"/>
      <c r="C41" s="52"/>
    </row>
    <row r="42" spans="1:3" x14ac:dyDescent="0.25">
      <c r="A42" s="51"/>
      <c r="B42" s="51"/>
      <c r="C42" s="52"/>
    </row>
    <row r="43" spans="1:3" x14ac:dyDescent="0.25">
      <c r="A43" s="51"/>
      <c r="B43" s="51"/>
      <c r="C43" s="52"/>
    </row>
    <row r="44" spans="1:3" x14ac:dyDescent="0.25">
      <c r="A44" s="51"/>
      <c r="B44" s="51"/>
      <c r="C44" s="52"/>
    </row>
    <row r="45" spans="1:3" x14ac:dyDescent="0.25">
      <c r="A45" s="51"/>
      <c r="B45" s="51"/>
      <c r="C45" s="52"/>
    </row>
    <row r="46" spans="1:3" x14ac:dyDescent="0.25">
      <c r="A46" s="51"/>
      <c r="B46" s="51"/>
      <c r="C46" s="52"/>
    </row>
    <row r="47" spans="1:3" x14ac:dyDescent="0.25">
      <c r="A47" s="51"/>
      <c r="B47" s="51"/>
      <c r="C47" s="52"/>
    </row>
    <row r="48" spans="1:3" x14ac:dyDescent="0.25">
      <c r="A48" s="51"/>
      <c r="B48" s="51"/>
      <c r="C48" s="52"/>
    </row>
    <row r="49" spans="1:3" x14ac:dyDescent="0.25">
      <c r="A49" s="51"/>
      <c r="B49" s="51"/>
      <c r="C49" s="52"/>
    </row>
    <row r="50" spans="1:3" x14ac:dyDescent="0.25">
      <c r="A50" s="51"/>
      <c r="B50" s="51"/>
      <c r="C50" s="52"/>
    </row>
    <row r="51" spans="1:3" x14ac:dyDescent="0.25">
      <c r="A51" s="51"/>
      <c r="B51" s="51"/>
      <c r="C51" s="52"/>
    </row>
    <row r="52" spans="1:3" x14ac:dyDescent="0.25">
      <c r="A52" s="51"/>
      <c r="B52" s="51"/>
      <c r="C52" s="52"/>
    </row>
    <row r="53" spans="1:3" x14ac:dyDescent="0.25">
      <c r="A53" s="51"/>
      <c r="B53" s="51"/>
      <c r="C53" s="52"/>
    </row>
    <row r="54" spans="1:3" x14ac:dyDescent="0.25">
      <c r="A54" s="51"/>
      <c r="B54" s="51"/>
      <c r="C54" s="52"/>
    </row>
    <row r="55" spans="1:3" x14ac:dyDescent="0.25">
      <c r="A55" s="51"/>
      <c r="B55" s="51"/>
      <c r="C55" s="52"/>
    </row>
    <row r="56" spans="1:3" x14ac:dyDescent="0.25">
      <c r="A56" s="51"/>
      <c r="B56" s="51"/>
      <c r="C56" s="52"/>
    </row>
    <row r="57" spans="1:3" x14ac:dyDescent="0.25">
      <c r="A57" s="51"/>
      <c r="B57" s="51"/>
      <c r="C57" s="52"/>
    </row>
    <row r="58" spans="1:3" x14ac:dyDescent="0.25">
      <c r="A58" s="51"/>
      <c r="B58" s="51"/>
      <c r="C58" s="52"/>
    </row>
    <row r="59" spans="1:3" x14ac:dyDescent="0.25">
      <c r="A59" s="51"/>
      <c r="B59" s="51"/>
      <c r="C59" s="52"/>
    </row>
    <row r="60" spans="1:3" x14ac:dyDescent="0.25">
      <c r="A60" s="51"/>
      <c r="B60" s="51"/>
      <c r="C60" s="52"/>
    </row>
    <row r="61" spans="1:3" x14ac:dyDescent="0.25">
      <c r="A61" s="51"/>
      <c r="B61" s="51"/>
      <c r="C61" s="52"/>
    </row>
    <row r="62" spans="1:3" x14ac:dyDescent="0.25">
      <c r="A62" s="51"/>
      <c r="B62" s="51"/>
      <c r="C62" s="52"/>
    </row>
    <row r="63" spans="1:3" x14ac:dyDescent="0.25">
      <c r="A63" s="51"/>
      <c r="B63" s="51"/>
      <c r="C63" s="52"/>
    </row>
    <row r="64" spans="1:3" x14ac:dyDescent="0.25">
      <c r="A64" s="51"/>
      <c r="B64" s="51"/>
      <c r="C64" s="52"/>
    </row>
    <row r="65" spans="1:3" x14ac:dyDescent="0.25">
      <c r="A65" s="51"/>
      <c r="B65" s="51"/>
      <c r="C65" s="52"/>
    </row>
    <row r="66" spans="1:3" x14ac:dyDescent="0.25">
      <c r="A66" s="51"/>
      <c r="B66" s="51"/>
      <c r="C66" s="52"/>
    </row>
    <row r="67" spans="1:3" x14ac:dyDescent="0.25">
      <c r="A67" s="51"/>
      <c r="B67" s="51"/>
      <c r="C67" s="52"/>
    </row>
    <row r="68" spans="1:3" x14ac:dyDescent="0.25">
      <c r="A68" s="51"/>
      <c r="B68" s="51"/>
      <c r="C68" s="52"/>
    </row>
    <row r="69" spans="1:3" x14ac:dyDescent="0.25">
      <c r="A69" s="53"/>
      <c r="B69" s="53"/>
      <c r="C69" s="54"/>
    </row>
    <row r="70" spans="1:3" x14ac:dyDescent="0.25">
      <c r="A70" s="53"/>
      <c r="B70" s="53"/>
      <c r="C70" s="54"/>
    </row>
    <row r="71" spans="1:3" x14ac:dyDescent="0.25">
      <c r="A71" s="53"/>
      <c r="B71" s="53"/>
      <c r="C71" s="54"/>
    </row>
    <row r="72" spans="1:3" x14ac:dyDescent="0.25">
      <c r="A72" s="53"/>
      <c r="B72" s="53"/>
      <c r="C72" s="54"/>
    </row>
    <row r="73" spans="1:3" x14ac:dyDescent="0.25">
      <c r="A73" s="53"/>
      <c r="B73" s="53"/>
      <c r="C73" s="54"/>
    </row>
    <row r="74" spans="1:3" x14ac:dyDescent="0.25">
      <c r="A74" s="53"/>
      <c r="B74" s="53"/>
      <c r="C74" s="54"/>
    </row>
    <row r="75" spans="1:3" x14ac:dyDescent="0.25">
      <c r="A75" s="53"/>
      <c r="B75" s="53"/>
      <c r="C75" s="54"/>
    </row>
    <row r="76" spans="1:3" x14ac:dyDescent="0.25">
      <c r="A76" s="53"/>
      <c r="B76" s="53"/>
      <c r="C76" s="54"/>
    </row>
    <row r="77" spans="1:3" x14ac:dyDescent="0.25">
      <c r="A77" s="53"/>
      <c r="B77" s="53"/>
      <c r="C77" s="54"/>
    </row>
    <row r="78" spans="1:3" x14ac:dyDescent="0.25">
      <c r="A78" s="53"/>
      <c r="B78" s="53"/>
      <c r="C78" s="54"/>
    </row>
    <row r="79" spans="1:3" x14ac:dyDescent="0.25">
      <c r="A79" s="53"/>
      <c r="B79" s="53"/>
      <c r="C79" s="54"/>
    </row>
    <row r="80" spans="1:3" x14ac:dyDescent="0.25">
      <c r="A80" s="53"/>
      <c r="B80" s="53"/>
      <c r="C80" s="54"/>
    </row>
    <row r="81" spans="1:3" x14ac:dyDescent="0.25">
      <c r="A81" s="53"/>
      <c r="B81" s="53"/>
      <c r="C81" s="54"/>
    </row>
    <row r="82" spans="1:3" x14ac:dyDescent="0.25">
      <c r="A82" s="53"/>
      <c r="B82" s="53"/>
      <c r="C82" s="54"/>
    </row>
    <row r="83" spans="1:3" x14ac:dyDescent="0.25">
      <c r="A83" s="53"/>
      <c r="B83" s="53"/>
      <c r="C83" s="54"/>
    </row>
    <row r="84" spans="1:3" x14ac:dyDescent="0.25">
      <c r="A84" s="53"/>
      <c r="B84" s="53"/>
      <c r="C84" s="54"/>
    </row>
    <row r="85" spans="1:3" x14ac:dyDescent="0.25">
      <c r="A85" s="53"/>
      <c r="B85" s="53"/>
      <c r="C85" s="54"/>
    </row>
    <row r="86" spans="1:3" x14ac:dyDescent="0.25">
      <c r="A86" s="53"/>
      <c r="B86" s="53"/>
      <c r="C86" s="54"/>
    </row>
    <row r="87" spans="1:3" x14ac:dyDescent="0.25">
      <c r="A87" s="53"/>
      <c r="B87" s="53"/>
      <c r="C87" s="54"/>
    </row>
    <row r="88" spans="1:3" x14ac:dyDescent="0.25">
      <c r="A88" s="53"/>
      <c r="B88" s="53"/>
      <c r="C88" s="54"/>
    </row>
    <row r="89" spans="1:3" x14ac:dyDescent="0.25">
      <c r="A89" s="53"/>
      <c r="B89" s="53"/>
      <c r="C89" s="54"/>
    </row>
    <row r="90" spans="1:3" x14ac:dyDescent="0.25">
      <c r="A90" s="53"/>
      <c r="B90" s="53"/>
      <c r="C90" s="54"/>
    </row>
    <row r="91" spans="1:3" x14ac:dyDescent="0.25">
      <c r="A91" s="53"/>
      <c r="B91" s="53"/>
      <c r="C91" s="54"/>
    </row>
    <row r="92" spans="1:3" x14ac:dyDescent="0.25">
      <c r="A92" s="53"/>
      <c r="B92" s="53"/>
      <c r="C92" s="54"/>
    </row>
    <row r="93" spans="1:3" x14ac:dyDescent="0.25">
      <c r="A93" s="53"/>
      <c r="B93" s="53"/>
      <c r="C93" s="54"/>
    </row>
    <row r="94" spans="1:3" x14ac:dyDescent="0.25">
      <c r="A94" s="55"/>
      <c r="B94" s="55"/>
      <c r="C94" s="56"/>
    </row>
  </sheetData>
  <sheetProtection sheet="1" objects="1" scenarios="1"/>
  <mergeCells count="15">
    <mergeCell ref="A1:C1"/>
    <mergeCell ref="A2:C2"/>
    <mergeCell ref="A3:C3"/>
    <mergeCell ref="A6:C6"/>
    <mergeCell ref="A7:C7"/>
    <mergeCell ref="A4:C4"/>
    <mergeCell ref="A5:C5"/>
    <mergeCell ref="B12:C12"/>
    <mergeCell ref="B15:C15"/>
    <mergeCell ref="B8:C8"/>
    <mergeCell ref="B9:C9"/>
    <mergeCell ref="B14:C14"/>
    <mergeCell ref="B11:C11"/>
    <mergeCell ref="B13:C13"/>
    <mergeCell ref="B10:C10"/>
  </mergeCells>
  <phoneticPr fontId="3" type="noConversion"/>
  <printOptions horizontalCentered="1"/>
  <pageMargins left="0.85" right="0.85" top="0.85" bottom="0.5" header="0.3" footer="0.3"/>
  <pageSetup scale="74" fitToHeight="0" orientation="portrait" r:id="rId1"/>
  <headerFooter>
    <oddHeader>&amp;L&amp;G&amp;ROMB Control Number: 2060-0754
Expiration Date: 04/30/2027</oddHeader>
    <oddFooter>&amp;LEPA Form Number: 5900-679&amp;R&amp;A
&amp;P of &amp;N</oddFooter>
    <firstHeader xml:space="preserve">&amp;LOMB Control Number: 2060-NEW
Expiration Date: MM/DD/YYYY&amp;ROffice of Transportation and Air Quality 
Transportation and Climate Division
</firstHeader>
    <firstFooter>&amp;REPA Form Number: 5900-679</first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39B7B-8AAE-4BB3-8973-03E0754247BF}">
  <sheetPr>
    <tabColor theme="0" tint="-0.499984740745262"/>
  </sheetPr>
  <dimension ref="A1:BC432"/>
  <sheetViews>
    <sheetView topLeftCell="AX1" zoomScale="80" zoomScaleNormal="80" workbookViewId="0">
      <selection activeCell="AQ3" sqref="AQ3:AQ8"/>
    </sheetView>
  </sheetViews>
  <sheetFormatPr defaultRowHeight="24.75" customHeight="1" x14ac:dyDescent="0.25"/>
  <cols>
    <col min="1" max="1" width="22.28515625" style="36" customWidth="1"/>
    <col min="2" max="2" width="1.5703125" style="35" customWidth="1"/>
    <col min="3" max="3" width="24.42578125" style="36" customWidth="1"/>
    <col min="4" max="4" width="1.42578125" style="36" customWidth="1"/>
    <col min="5" max="5" width="24.42578125" style="36" customWidth="1"/>
    <col min="6" max="6" width="1.28515625" style="36" customWidth="1"/>
    <col min="7" max="7" width="24.42578125" style="36" customWidth="1"/>
    <col min="8" max="8" width="1.85546875" customWidth="1"/>
    <col min="9" max="9" width="32.85546875" customWidth="1"/>
    <col min="10" max="10" width="1.7109375" customWidth="1"/>
    <col min="11" max="11" width="32.85546875" customWidth="1"/>
    <col min="12" max="12" width="1.85546875" customWidth="1"/>
    <col min="13" max="13" width="40.85546875" customWidth="1"/>
    <col min="14" max="14" width="1.85546875" style="7" customWidth="1"/>
    <col min="15" max="18" width="40.85546875" customWidth="1"/>
    <col min="19" max="19" width="1.85546875" customWidth="1"/>
    <col min="20" max="20" width="28.85546875" customWidth="1"/>
    <col min="21" max="21" width="1.85546875" customWidth="1"/>
    <col min="22" max="22" width="16.85546875" style="6" bestFit="1" customWidth="1"/>
    <col min="23" max="23" width="13.5703125" style="6" bestFit="1" customWidth="1"/>
    <col min="24" max="24" width="15.28515625" style="9" customWidth="1"/>
    <col min="25" max="25" width="14.7109375" style="6" customWidth="1"/>
    <col min="26" max="26" width="29.140625" style="6" bestFit="1" customWidth="1"/>
    <col min="27" max="27" width="23.140625" style="6" customWidth="1"/>
    <col min="28" max="28" width="19" style="6" customWidth="1"/>
    <col min="29" max="29" width="12.7109375" style="6" customWidth="1"/>
    <col min="30" max="30" width="4.42578125" customWidth="1"/>
    <col min="31" max="31" width="18.28515625" customWidth="1"/>
    <col min="32" max="32" width="29.5703125" customWidth="1"/>
    <col min="33" max="33" width="16.140625" customWidth="1"/>
    <col min="35" max="35" width="50.5703125" customWidth="1"/>
    <col min="36" max="36" width="3" customWidth="1"/>
    <col min="37" max="37" width="42.85546875" bestFit="1" customWidth="1"/>
    <col min="39" max="39" width="24" customWidth="1"/>
    <col min="40" max="40" width="34.85546875" customWidth="1"/>
    <col min="41" max="41" width="26.42578125" customWidth="1"/>
    <col min="42" max="42" width="4.140625" customWidth="1"/>
    <col min="43" max="43" width="42.85546875" customWidth="1"/>
    <col min="44" max="44" width="2.140625" customWidth="1"/>
    <col min="45" max="45" width="45.5703125" bestFit="1" customWidth="1"/>
    <col min="46" max="46" width="1.85546875" customWidth="1"/>
    <col min="47" max="47" width="33.7109375" customWidth="1"/>
    <col min="48" max="48" width="1.85546875" customWidth="1"/>
    <col min="49" max="49" width="34.28515625" customWidth="1"/>
    <col min="50" max="50" width="1.42578125" customWidth="1"/>
    <col min="51" max="51" width="33" style="36" customWidth="1"/>
    <col min="52" max="52" width="2.140625" customWidth="1"/>
    <col min="53" max="53" width="50.42578125" style="36" customWidth="1"/>
    <col min="54" max="54" width="1.85546875" customWidth="1"/>
    <col min="55" max="55" width="55.42578125" customWidth="1"/>
  </cols>
  <sheetData>
    <row r="1" spans="1:55" ht="15" x14ac:dyDescent="0.25">
      <c r="V1" s="42"/>
      <c r="W1" s="42"/>
      <c r="Y1" s="42"/>
      <c r="Z1" s="42"/>
      <c r="AA1" s="42"/>
      <c r="AB1" s="42"/>
      <c r="AC1" s="42"/>
      <c r="AK1" s="515" t="s">
        <v>6640</v>
      </c>
      <c r="AL1" s="515"/>
      <c r="AM1" s="515"/>
      <c r="AN1" s="515"/>
      <c r="AO1" s="515"/>
    </row>
    <row r="2" spans="1:55" s="4" customFormat="1" ht="45" x14ac:dyDescent="0.25">
      <c r="A2" s="192" t="s">
        <v>134</v>
      </c>
      <c r="B2" s="319"/>
      <c r="C2" s="192" t="s">
        <v>6641</v>
      </c>
      <c r="D2" s="193"/>
      <c r="E2" s="194" t="s">
        <v>6642</v>
      </c>
      <c r="F2" s="193"/>
      <c r="G2" s="194" t="s">
        <v>61</v>
      </c>
      <c r="H2" s="319"/>
      <c r="I2" s="192" t="s">
        <v>6643</v>
      </c>
      <c r="J2" s="193"/>
      <c r="K2" s="194" t="s">
        <v>6644</v>
      </c>
      <c r="L2" s="319"/>
      <c r="M2" s="195" t="s">
        <v>6645</v>
      </c>
      <c r="N2" s="196"/>
      <c r="O2" s="513" t="s">
        <v>6646</v>
      </c>
      <c r="P2" s="514"/>
      <c r="Q2" s="514"/>
      <c r="R2" s="514"/>
      <c r="S2" s="319"/>
      <c r="T2" s="197" t="s">
        <v>345</v>
      </c>
      <c r="U2" s="319"/>
      <c r="V2" s="198" t="s">
        <v>6647</v>
      </c>
      <c r="W2" s="199" t="s">
        <v>6648</v>
      </c>
      <c r="X2" s="200" t="s">
        <v>6649</v>
      </c>
      <c r="Y2" s="198" t="s">
        <v>6650</v>
      </c>
      <c r="Z2" s="198" t="s">
        <v>6651</v>
      </c>
      <c r="AA2" s="198" t="s">
        <v>6652</v>
      </c>
      <c r="AB2" s="201" t="s">
        <v>186</v>
      </c>
      <c r="AC2" s="201" t="s">
        <v>6653</v>
      </c>
      <c r="AE2" s="197" t="s">
        <v>6645</v>
      </c>
      <c r="AF2" s="197" t="s">
        <v>6654</v>
      </c>
      <c r="AG2" s="202" t="s">
        <v>6655</v>
      </c>
      <c r="AI2" s="203" t="s">
        <v>6656</v>
      </c>
      <c r="AK2" s="202" t="s">
        <v>6657</v>
      </c>
      <c r="AL2" s="202"/>
      <c r="AM2" s="204" t="s">
        <v>6658</v>
      </c>
      <c r="AN2" s="204" t="s">
        <v>6659</v>
      </c>
      <c r="AO2" s="202" t="s">
        <v>6650</v>
      </c>
      <c r="AQ2" s="205" t="s">
        <v>6660</v>
      </c>
      <c r="AS2" s="206" t="s">
        <v>585</v>
      </c>
      <c r="AT2" s="207"/>
      <c r="AU2" s="206" t="s">
        <v>6661</v>
      </c>
      <c r="AV2" s="112"/>
      <c r="AW2" s="206" t="s">
        <v>6662</v>
      </c>
      <c r="AX2" s="112"/>
      <c r="AY2" s="208" t="s">
        <v>6663</v>
      </c>
      <c r="BA2" s="208" t="s">
        <v>1222</v>
      </c>
      <c r="BC2" s="208" t="s">
        <v>6664</v>
      </c>
    </row>
    <row r="3" spans="1:55" ht="45" x14ac:dyDescent="0.25">
      <c r="A3" s="36" t="s">
        <v>6665</v>
      </c>
      <c r="C3" s="36" t="s">
        <v>6666</v>
      </c>
      <c r="E3" s="36" t="s">
        <v>6667</v>
      </c>
      <c r="G3" s="36" t="s">
        <v>6668</v>
      </c>
      <c r="I3" s="36" t="s">
        <v>6669</v>
      </c>
      <c r="J3" s="36"/>
      <c r="K3" s="36" t="s">
        <v>6670</v>
      </c>
      <c r="M3" s="19" t="s">
        <v>154</v>
      </c>
      <c r="N3" s="85"/>
      <c r="O3" s="86" t="s">
        <v>154</v>
      </c>
      <c r="P3" s="86" t="s">
        <v>155</v>
      </c>
      <c r="Q3" s="86" t="s">
        <v>6671</v>
      </c>
      <c r="R3" s="86" t="s">
        <v>220</v>
      </c>
      <c r="T3" t="s">
        <v>6672</v>
      </c>
      <c r="V3" s="42" t="s">
        <v>376</v>
      </c>
      <c r="W3" s="42" t="s">
        <v>6673</v>
      </c>
      <c r="X3" s="9" t="s">
        <v>6674</v>
      </c>
      <c r="Y3" t="s">
        <v>372</v>
      </c>
      <c r="Z3" s="42" t="s">
        <v>6675</v>
      </c>
      <c r="AA3" s="10" t="s">
        <v>376</v>
      </c>
      <c r="AB3" s="11" t="s">
        <v>6676</v>
      </c>
      <c r="AC3" s="11" t="s">
        <v>1430</v>
      </c>
      <c r="AE3" t="s">
        <v>154</v>
      </c>
      <c r="AF3" t="s">
        <v>6677</v>
      </c>
      <c r="AG3" t="s">
        <v>6678</v>
      </c>
      <c r="AI3" t="s">
        <v>223</v>
      </c>
      <c r="AK3" t="s">
        <v>6679</v>
      </c>
      <c r="AM3" t="s">
        <v>6680</v>
      </c>
      <c r="AN3" s="129" t="s">
        <v>6681</v>
      </c>
      <c r="AO3" t="s">
        <v>372</v>
      </c>
      <c r="AQ3" s="147" t="s">
        <v>527</v>
      </c>
      <c r="AS3" s="153" t="s">
        <v>609</v>
      </c>
      <c r="AT3" s="153"/>
      <c r="AU3" s="153" t="s">
        <v>6682</v>
      </c>
      <c r="AV3" s="153"/>
      <c r="AW3" s="150" t="s">
        <v>6683</v>
      </c>
      <c r="AX3" s="153"/>
      <c r="AY3" s="87" t="s">
        <v>6684</v>
      </c>
      <c r="BA3" s="36" t="s">
        <v>6685</v>
      </c>
      <c r="BC3" t="s">
        <v>119</v>
      </c>
    </row>
    <row r="4" spans="1:55" ht="45" x14ac:dyDescent="0.25">
      <c r="A4" s="36" t="s">
        <v>6686</v>
      </c>
      <c r="C4" s="36" t="s">
        <v>6687</v>
      </c>
      <c r="E4" s="36" t="s">
        <v>6688</v>
      </c>
      <c r="G4" s="36" t="s">
        <v>69</v>
      </c>
      <c r="I4" s="36" t="s">
        <v>6689</v>
      </c>
      <c r="J4" s="36"/>
      <c r="K4" s="36" t="s">
        <v>6690</v>
      </c>
      <c r="M4" s="19" t="s">
        <v>155</v>
      </c>
      <c r="N4" s="85"/>
      <c r="O4" t="s">
        <v>6691</v>
      </c>
      <c r="P4" s="281" t="s">
        <v>6692</v>
      </c>
      <c r="Q4" t="s">
        <v>6693</v>
      </c>
      <c r="R4" t="s">
        <v>6694</v>
      </c>
      <c r="T4" t="s">
        <v>6695</v>
      </c>
      <c r="V4" s="42" t="s">
        <v>6696</v>
      </c>
      <c r="W4" s="42" t="s">
        <v>6697</v>
      </c>
      <c r="X4" s="9" t="s">
        <v>6698</v>
      </c>
      <c r="Y4" t="s">
        <v>6699</v>
      </c>
      <c r="Z4" s="42" t="s">
        <v>6700</v>
      </c>
      <c r="AA4" s="42" t="s">
        <v>6701</v>
      </c>
      <c r="AB4" s="11" t="s">
        <v>6702</v>
      </c>
      <c r="AC4" s="11" t="s">
        <v>1295</v>
      </c>
      <c r="AE4" t="s">
        <v>154</v>
      </c>
      <c r="AF4" t="s">
        <v>6703</v>
      </c>
      <c r="AG4" t="s">
        <v>6678</v>
      </c>
      <c r="AI4" t="s">
        <v>6704</v>
      </c>
      <c r="AK4" t="s">
        <v>6705</v>
      </c>
      <c r="AM4" t="s">
        <v>6706</v>
      </c>
      <c r="AN4" s="128" t="s">
        <v>6707</v>
      </c>
      <c r="AO4" t="s">
        <v>6699</v>
      </c>
      <c r="AQ4" s="147" t="s">
        <v>6708</v>
      </c>
      <c r="AS4" s="153" t="s">
        <v>6709</v>
      </c>
      <c r="AT4" s="153"/>
      <c r="AU4" s="153" t="s">
        <v>6710</v>
      </c>
      <c r="AV4" s="153"/>
      <c r="AW4" s="150" t="s">
        <v>6711</v>
      </c>
      <c r="AX4" s="153"/>
      <c r="AY4" s="87" t="s">
        <v>6712</v>
      </c>
      <c r="BA4" s="36" t="s">
        <v>6713</v>
      </c>
      <c r="BC4" t="s">
        <v>120</v>
      </c>
    </row>
    <row r="5" spans="1:55" ht="75" x14ac:dyDescent="0.25">
      <c r="A5" s="36" t="s">
        <v>6714</v>
      </c>
      <c r="C5" s="36" t="s">
        <v>6715</v>
      </c>
      <c r="E5" s="36" t="s">
        <v>6716</v>
      </c>
      <c r="I5" t="s">
        <v>67</v>
      </c>
      <c r="J5" s="36"/>
      <c r="K5" s="36" t="s">
        <v>6717</v>
      </c>
      <c r="M5" s="19" t="s">
        <v>6671</v>
      </c>
      <c r="N5" s="85"/>
      <c r="O5" t="s">
        <v>6703</v>
      </c>
      <c r="Q5" t="s">
        <v>6718</v>
      </c>
      <c r="R5" t="s">
        <v>221</v>
      </c>
      <c r="T5" t="s">
        <v>6719</v>
      </c>
      <c r="V5" s="42" t="s">
        <v>6720</v>
      </c>
      <c r="W5" s="42" t="s">
        <v>6721</v>
      </c>
      <c r="Y5" t="s">
        <v>6722</v>
      </c>
      <c r="Z5" s="42" t="s">
        <v>6723</v>
      </c>
      <c r="AA5" s="42" t="s">
        <v>6724</v>
      </c>
      <c r="AB5" s="11" t="s">
        <v>6725</v>
      </c>
      <c r="AC5" s="11" t="s">
        <v>1522</v>
      </c>
      <c r="AE5" t="s">
        <v>154</v>
      </c>
      <c r="AF5" t="s">
        <v>6726</v>
      </c>
      <c r="AG5" t="s">
        <v>6678</v>
      </c>
      <c r="AI5" t="s">
        <v>6727</v>
      </c>
      <c r="AK5" t="s">
        <v>6728</v>
      </c>
      <c r="AM5" t="s">
        <v>6729</v>
      </c>
      <c r="AN5" s="128" t="s">
        <v>377</v>
      </c>
      <c r="AO5" t="s">
        <v>6722</v>
      </c>
      <c r="AQ5" s="147" t="s">
        <v>6730</v>
      </c>
      <c r="AS5" s="153"/>
      <c r="AT5" s="153"/>
      <c r="AU5" s="153" t="s">
        <v>610</v>
      </c>
      <c r="AV5" s="153"/>
      <c r="AW5" s="150" t="s">
        <v>6731</v>
      </c>
      <c r="AX5" s="153"/>
      <c r="AY5" s="87" t="s">
        <v>528</v>
      </c>
      <c r="BA5" s="36" t="s">
        <v>6732</v>
      </c>
      <c r="BC5" t="s">
        <v>121</v>
      </c>
    </row>
    <row r="6" spans="1:55" ht="45" x14ac:dyDescent="0.25">
      <c r="A6" s="36" t="s">
        <v>6733</v>
      </c>
      <c r="E6" s="36" t="s">
        <v>6734</v>
      </c>
      <c r="I6" s="36" t="s">
        <v>6735</v>
      </c>
      <c r="J6" s="36"/>
      <c r="K6" s="36"/>
      <c r="M6" s="19" t="s">
        <v>220</v>
      </c>
      <c r="N6" s="85"/>
      <c r="O6" t="s">
        <v>6726</v>
      </c>
      <c r="Q6" t="s">
        <v>6736</v>
      </c>
      <c r="R6" t="s">
        <v>6737</v>
      </c>
      <c r="T6" t="s">
        <v>6738</v>
      </c>
      <c r="V6" s="42" t="s">
        <v>6739</v>
      </c>
      <c r="W6" s="42" t="s">
        <v>6740</v>
      </c>
      <c r="Y6" t="s">
        <v>6741</v>
      </c>
      <c r="Z6" s="42" t="s">
        <v>6742</v>
      </c>
      <c r="AA6" s="42" t="s">
        <v>6739</v>
      </c>
      <c r="AB6" s="11" t="s">
        <v>6743</v>
      </c>
      <c r="AC6" s="11" t="s">
        <v>6389</v>
      </c>
      <c r="AE6" t="s">
        <v>154</v>
      </c>
      <c r="AF6" t="s">
        <v>6691</v>
      </c>
      <c r="AG6" t="s">
        <v>6678</v>
      </c>
      <c r="AI6" t="s">
        <v>6744</v>
      </c>
      <c r="AK6" t="s">
        <v>375</v>
      </c>
      <c r="AM6" t="s">
        <v>6745</v>
      </c>
      <c r="AN6" s="128" t="s">
        <v>6746</v>
      </c>
      <c r="AO6" t="s">
        <v>6741</v>
      </c>
      <c r="AQ6" s="147" t="s">
        <v>6747</v>
      </c>
      <c r="AS6" s="153"/>
      <c r="AT6" s="153"/>
      <c r="AU6" s="153" t="s">
        <v>6748</v>
      </c>
      <c r="AV6" s="153"/>
      <c r="AW6" s="150" t="s">
        <v>6749</v>
      </c>
      <c r="AX6" s="153"/>
      <c r="AY6" s="87" t="s">
        <v>6750</v>
      </c>
      <c r="BA6" s="36" t="s">
        <v>6751</v>
      </c>
      <c r="BC6" t="s">
        <v>122</v>
      </c>
    </row>
    <row r="7" spans="1:55" ht="45" x14ac:dyDescent="0.25">
      <c r="A7" s="36" t="s">
        <v>6752</v>
      </c>
      <c r="E7" s="36" t="s">
        <v>6753</v>
      </c>
      <c r="I7" t="s">
        <v>67</v>
      </c>
      <c r="M7" s="19" t="s">
        <v>67</v>
      </c>
      <c r="O7" t="s">
        <v>6677</v>
      </c>
      <c r="Q7" t="s">
        <v>6754</v>
      </c>
      <c r="R7" t="s">
        <v>6755</v>
      </c>
      <c r="T7" t="s">
        <v>6756</v>
      </c>
      <c r="V7" s="42"/>
      <c r="W7" s="42" t="s">
        <v>230</v>
      </c>
      <c r="Y7" t="s">
        <v>6757</v>
      </c>
      <c r="Z7" s="42" t="s">
        <v>6758</v>
      </c>
      <c r="AA7" s="42"/>
      <c r="AB7" s="11" t="s">
        <v>6759</v>
      </c>
      <c r="AC7" s="11" t="s">
        <v>1491</v>
      </c>
      <c r="AD7" s="12"/>
      <c r="AE7" t="s">
        <v>6760</v>
      </c>
      <c r="AF7" t="s">
        <v>6761</v>
      </c>
      <c r="AG7" t="s">
        <v>6678</v>
      </c>
      <c r="AI7" t="s">
        <v>6762</v>
      </c>
      <c r="AK7" t="s">
        <v>6763</v>
      </c>
      <c r="AM7" t="s">
        <v>6764</v>
      </c>
      <c r="AN7" s="128" t="s">
        <v>6765</v>
      </c>
      <c r="AO7" t="s">
        <v>6757</v>
      </c>
      <c r="AQ7" s="147" t="s">
        <v>6766</v>
      </c>
      <c r="AS7" s="153"/>
      <c r="AT7" s="153"/>
      <c r="AU7" s="153" t="s">
        <v>6767</v>
      </c>
      <c r="AV7" s="512"/>
      <c r="AW7" s="512"/>
      <c r="AX7" s="512"/>
      <c r="AY7" s="512"/>
      <c r="BA7" s="36" t="s">
        <v>6768</v>
      </c>
      <c r="BC7" t="s">
        <v>123</v>
      </c>
    </row>
    <row r="8" spans="1:55" ht="75" x14ac:dyDescent="0.25">
      <c r="A8" s="36" t="s">
        <v>6769</v>
      </c>
      <c r="E8" s="36" t="s">
        <v>6770</v>
      </c>
      <c r="O8" t="s">
        <v>6771</v>
      </c>
      <c r="Q8" t="s">
        <v>6772</v>
      </c>
      <c r="T8" t="s">
        <v>6773</v>
      </c>
      <c r="V8" s="42" t="s">
        <v>226</v>
      </c>
      <c r="W8" s="42" t="s">
        <v>6774</v>
      </c>
      <c r="Y8" t="s">
        <v>6775</v>
      </c>
      <c r="Z8" s="42" t="s">
        <v>6776</v>
      </c>
      <c r="AA8" s="13" t="s">
        <v>6777</v>
      </c>
      <c r="AB8" s="11" t="s">
        <v>6778</v>
      </c>
      <c r="AC8" s="11" t="s">
        <v>1655</v>
      </c>
      <c r="AD8" s="12"/>
      <c r="AE8" t="s">
        <v>6760</v>
      </c>
      <c r="AF8" t="s">
        <v>6779</v>
      </c>
      <c r="AG8" t="s">
        <v>6678</v>
      </c>
      <c r="AI8" t="s">
        <v>6780</v>
      </c>
      <c r="AK8" t="s">
        <v>6781</v>
      </c>
      <c r="AM8" t="s">
        <v>378</v>
      </c>
      <c r="AN8" s="128" t="s">
        <v>6782</v>
      </c>
      <c r="AO8" t="s">
        <v>6775</v>
      </c>
      <c r="AQ8" s="147" t="s">
        <v>6783</v>
      </c>
      <c r="AS8" s="153"/>
      <c r="AT8" s="512"/>
      <c r="AU8" s="512"/>
      <c r="AV8" s="512"/>
      <c r="AW8" s="512"/>
      <c r="AX8" s="512"/>
      <c r="AY8" s="512"/>
      <c r="BA8" s="36" t="s">
        <v>6784</v>
      </c>
      <c r="BC8" t="s">
        <v>124</v>
      </c>
    </row>
    <row r="9" spans="1:55" ht="45" x14ac:dyDescent="0.25">
      <c r="A9" s="36" t="s">
        <v>6785</v>
      </c>
      <c r="E9" s="36" t="s">
        <v>6786</v>
      </c>
      <c r="Q9" t="s">
        <v>6787</v>
      </c>
      <c r="T9" t="s">
        <v>222</v>
      </c>
      <c r="V9" s="42" t="s">
        <v>528</v>
      </c>
      <c r="W9" s="42"/>
      <c r="Y9" t="s">
        <v>6788</v>
      </c>
      <c r="Z9" s="42" t="s">
        <v>6789</v>
      </c>
      <c r="AA9" s="42" t="s">
        <v>376</v>
      </c>
      <c r="AB9" s="11" t="s">
        <v>6790</v>
      </c>
      <c r="AC9" s="11" t="s">
        <v>1770</v>
      </c>
      <c r="AD9" s="12"/>
      <c r="AE9" t="s">
        <v>6791</v>
      </c>
      <c r="AF9" t="s">
        <v>6693</v>
      </c>
      <c r="AG9" t="s">
        <v>6678</v>
      </c>
      <c r="AI9" t="s">
        <v>6792</v>
      </c>
      <c r="AK9" t="s">
        <v>6793</v>
      </c>
      <c r="AM9" t="s">
        <v>6794</v>
      </c>
      <c r="AO9" t="s">
        <v>6788</v>
      </c>
      <c r="BA9" s="36" t="s">
        <v>6795</v>
      </c>
      <c r="BC9" t="s">
        <v>125</v>
      </c>
    </row>
    <row r="10" spans="1:55" ht="45" x14ac:dyDescent="0.25">
      <c r="A10" s="36" t="s">
        <v>67</v>
      </c>
      <c r="E10" s="36" t="s">
        <v>6796</v>
      </c>
      <c r="Q10" t="s">
        <v>6797</v>
      </c>
      <c r="T10" t="s">
        <v>6798</v>
      </c>
      <c r="V10" s="42" t="s">
        <v>376</v>
      </c>
      <c r="W10" s="42"/>
      <c r="Y10" t="s">
        <v>6799</v>
      </c>
      <c r="Z10" s="42" t="s">
        <v>6800</v>
      </c>
      <c r="AA10" s="14" t="s">
        <v>6801</v>
      </c>
      <c r="AB10" s="11" t="s">
        <v>6802</v>
      </c>
      <c r="AC10" s="11" t="s">
        <v>1890</v>
      </c>
      <c r="AD10" s="12"/>
      <c r="AE10" t="s">
        <v>6791</v>
      </c>
      <c r="AG10" t="s">
        <v>6678</v>
      </c>
      <c r="AI10" t="s">
        <v>6803</v>
      </c>
      <c r="AM10" t="s">
        <v>6804</v>
      </c>
      <c r="AO10" t="s">
        <v>6799</v>
      </c>
      <c r="BA10" s="36" t="s">
        <v>708</v>
      </c>
      <c r="BC10" t="s">
        <v>126</v>
      </c>
    </row>
    <row r="11" spans="1:55" ht="24.75" customHeight="1" x14ac:dyDescent="0.25">
      <c r="E11" s="36" t="s">
        <v>6805</v>
      </c>
      <c r="Q11" t="s">
        <v>6806</v>
      </c>
      <c r="V11" s="42"/>
      <c r="W11" s="42"/>
      <c r="Y11" t="s">
        <v>6674</v>
      </c>
      <c r="Z11" s="42" t="s">
        <v>6807</v>
      </c>
      <c r="AA11" s="14" t="s">
        <v>6808</v>
      </c>
      <c r="AB11" s="11" t="s">
        <v>1939</v>
      </c>
      <c r="AC11" s="11" t="s">
        <v>1940</v>
      </c>
      <c r="AD11" s="12"/>
      <c r="AE11" t="s">
        <v>6791</v>
      </c>
      <c r="AG11" t="s">
        <v>6678</v>
      </c>
      <c r="AI11" t="s">
        <v>6809</v>
      </c>
      <c r="AM11" t="s">
        <v>6810</v>
      </c>
      <c r="AO11" t="s">
        <v>6811</v>
      </c>
      <c r="BA11" s="36" t="s">
        <v>6812</v>
      </c>
      <c r="BC11" t="s">
        <v>6813</v>
      </c>
    </row>
    <row r="12" spans="1:55" ht="24.75" customHeight="1" x14ac:dyDescent="0.25">
      <c r="Q12" t="s">
        <v>6814</v>
      </c>
      <c r="V12" s="42" t="s">
        <v>6815</v>
      </c>
      <c r="W12" s="42"/>
      <c r="Y12" t="s">
        <v>6811</v>
      </c>
      <c r="Z12" s="42" t="s">
        <v>6816</v>
      </c>
      <c r="AA12" s="14" t="s">
        <v>6817</v>
      </c>
      <c r="AB12" s="11" t="s">
        <v>6818</v>
      </c>
      <c r="AC12" s="11" t="s">
        <v>1933</v>
      </c>
      <c r="AD12" s="12"/>
      <c r="AE12" t="s">
        <v>6791</v>
      </c>
      <c r="AG12" t="s">
        <v>6678</v>
      </c>
      <c r="AI12" t="s">
        <v>6819</v>
      </c>
      <c r="AM12" t="s">
        <v>6820</v>
      </c>
      <c r="BA12" s="36" t="s">
        <v>6821</v>
      </c>
    </row>
    <row r="13" spans="1:55" ht="24.75" customHeight="1" x14ac:dyDescent="0.25">
      <c r="Q13" t="s">
        <v>6822</v>
      </c>
      <c r="V13" s="42" t="s">
        <v>6823</v>
      </c>
      <c r="W13" s="42"/>
      <c r="Y13" s="42"/>
      <c r="Z13" s="42" t="s">
        <v>6824</v>
      </c>
      <c r="AA13" s="14" t="s">
        <v>6825</v>
      </c>
      <c r="AB13" s="11" t="s">
        <v>6826</v>
      </c>
      <c r="AC13" s="11" t="s">
        <v>89</v>
      </c>
      <c r="AE13" t="s">
        <v>6791</v>
      </c>
      <c r="AG13" t="s">
        <v>6678</v>
      </c>
      <c r="AI13" t="s">
        <v>67</v>
      </c>
      <c r="AM13" t="s">
        <v>6827</v>
      </c>
      <c r="BA13" s="36" t="s">
        <v>6828</v>
      </c>
    </row>
    <row r="14" spans="1:55" ht="24.75" customHeight="1" x14ac:dyDescent="0.25">
      <c r="T14" s="15"/>
      <c r="V14" s="42" t="s">
        <v>6829</v>
      </c>
      <c r="W14" s="42"/>
      <c r="Y14" s="42"/>
      <c r="Z14" s="42" t="s">
        <v>6830</v>
      </c>
      <c r="AA14" s="14" t="s">
        <v>6831</v>
      </c>
      <c r="AB14" s="11" t="s">
        <v>6832</v>
      </c>
      <c r="AC14" s="11" t="s">
        <v>2058</v>
      </c>
      <c r="AE14" t="s">
        <v>6791</v>
      </c>
      <c r="AG14" t="s">
        <v>6678</v>
      </c>
      <c r="BA14" s="36" t="s">
        <v>6833</v>
      </c>
    </row>
    <row r="15" spans="1:55" ht="24.75" customHeight="1" x14ac:dyDescent="0.25">
      <c r="T15" s="15"/>
      <c r="V15" s="42" t="s">
        <v>6834</v>
      </c>
      <c r="W15" s="42"/>
      <c r="Y15" s="42"/>
      <c r="Z15" s="42" t="s">
        <v>6835</v>
      </c>
      <c r="AA15" s="14" t="s">
        <v>6836</v>
      </c>
      <c r="AB15" s="11" t="s">
        <v>6399</v>
      </c>
      <c r="AC15" s="11" t="s">
        <v>6400</v>
      </c>
      <c r="AE15" t="s">
        <v>6791</v>
      </c>
      <c r="AG15" t="s">
        <v>6678</v>
      </c>
      <c r="BA15" s="36" t="s">
        <v>6837</v>
      </c>
    </row>
    <row r="16" spans="1:55" ht="24.75" customHeight="1" x14ac:dyDescent="0.25">
      <c r="A16" s="280"/>
      <c r="B16" s="40"/>
      <c r="T16" s="15"/>
      <c r="V16" s="42" t="s">
        <v>376</v>
      </c>
      <c r="W16" s="42"/>
      <c r="Y16" s="42"/>
      <c r="Z16" s="42" t="s">
        <v>6838</v>
      </c>
      <c r="AA16" s="14" t="s">
        <v>6839</v>
      </c>
      <c r="AB16" s="11" t="s">
        <v>6840</v>
      </c>
      <c r="AC16" s="11" t="s">
        <v>2326</v>
      </c>
      <c r="AE16" t="s">
        <v>6791</v>
      </c>
      <c r="AF16" t="s">
        <v>67</v>
      </c>
      <c r="AG16" t="s">
        <v>6678</v>
      </c>
      <c r="BA16" s="36" t="s">
        <v>6841</v>
      </c>
    </row>
    <row r="17" spans="1:33" ht="24.75" customHeight="1" x14ac:dyDescent="0.25">
      <c r="A17" s="40"/>
      <c r="B17" s="40"/>
      <c r="T17" s="15"/>
      <c r="V17" s="33" t="s">
        <v>6842</v>
      </c>
      <c r="W17" s="42"/>
      <c r="Y17" s="42"/>
      <c r="Z17" s="42" t="s">
        <v>6843</v>
      </c>
      <c r="AA17" s="14" t="s">
        <v>6844</v>
      </c>
      <c r="AB17" s="11" t="s">
        <v>6845</v>
      </c>
      <c r="AC17" s="11" t="s">
        <v>2706</v>
      </c>
      <c r="AE17" t="s">
        <v>6791</v>
      </c>
      <c r="AF17" t="s">
        <v>6718</v>
      </c>
      <c r="AG17" t="s">
        <v>6678</v>
      </c>
    </row>
    <row r="18" spans="1:33" ht="24.75" customHeight="1" x14ac:dyDescent="0.25">
      <c r="V18" s="33" t="s">
        <v>6846</v>
      </c>
      <c r="W18" s="42"/>
      <c r="Y18" s="42"/>
      <c r="Z18" s="42" t="s">
        <v>6847</v>
      </c>
      <c r="AA18" s="14" t="s">
        <v>6848</v>
      </c>
      <c r="AB18" s="11" t="s">
        <v>6849</v>
      </c>
      <c r="AC18" s="11" t="s">
        <v>2337</v>
      </c>
      <c r="AE18" t="s">
        <v>6791</v>
      </c>
      <c r="AF18" t="s">
        <v>6736</v>
      </c>
      <c r="AG18" t="s">
        <v>6678</v>
      </c>
    </row>
    <row r="19" spans="1:33" ht="24.75" customHeight="1" x14ac:dyDescent="0.25">
      <c r="V19" s="33" t="s">
        <v>6850</v>
      </c>
      <c r="W19" s="42"/>
      <c r="Y19" s="42"/>
      <c r="Z19" s="42"/>
      <c r="AA19" s="14" t="s">
        <v>6851</v>
      </c>
      <c r="AB19" s="11" t="s">
        <v>6852</v>
      </c>
      <c r="AC19" s="11" t="s">
        <v>2414</v>
      </c>
      <c r="AE19" t="s">
        <v>6791</v>
      </c>
      <c r="AG19" t="s">
        <v>6678</v>
      </c>
    </row>
    <row r="20" spans="1:33" ht="24.75" customHeight="1" x14ac:dyDescent="0.25">
      <c r="V20" s="33" t="s">
        <v>6853</v>
      </c>
      <c r="W20" s="42"/>
      <c r="Y20" s="42"/>
      <c r="Z20" s="42"/>
      <c r="AA20" s="14" t="s">
        <v>6854</v>
      </c>
      <c r="AB20" s="11" t="s">
        <v>6855</v>
      </c>
      <c r="AC20" s="11" t="s">
        <v>2571</v>
      </c>
      <c r="AE20" t="s">
        <v>6791</v>
      </c>
      <c r="AF20" t="s">
        <v>6856</v>
      </c>
      <c r="AG20" t="s">
        <v>6678</v>
      </c>
    </row>
    <row r="21" spans="1:33" ht="24.75" customHeight="1" x14ac:dyDescent="0.25">
      <c r="V21" s="33" t="s">
        <v>6857</v>
      </c>
      <c r="W21" s="42"/>
      <c r="Y21" s="42"/>
      <c r="Z21" s="42"/>
      <c r="AA21" s="14" t="s">
        <v>6858</v>
      </c>
      <c r="AB21" s="11" t="s">
        <v>6859</v>
      </c>
      <c r="AC21" s="11" t="s">
        <v>2850</v>
      </c>
      <c r="AE21" t="s">
        <v>6791</v>
      </c>
      <c r="AG21" t="s">
        <v>6678</v>
      </c>
    </row>
    <row r="22" spans="1:33" ht="24.75" customHeight="1" x14ac:dyDescent="0.25">
      <c r="V22" s="12"/>
      <c r="W22" s="42"/>
      <c r="Y22" s="42"/>
      <c r="Z22" s="42"/>
      <c r="AA22" s="14" t="s">
        <v>6860</v>
      </c>
      <c r="AB22" s="11" t="s">
        <v>6861</v>
      </c>
      <c r="AC22" s="11" t="s">
        <v>3023</v>
      </c>
      <c r="AE22" t="s">
        <v>6791</v>
      </c>
      <c r="AF22" t="s">
        <v>6862</v>
      </c>
      <c r="AG22" t="s">
        <v>6678</v>
      </c>
    </row>
    <row r="23" spans="1:33" ht="24.75" customHeight="1" x14ac:dyDescent="0.25">
      <c r="V23" s="12"/>
      <c r="W23" s="42"/>
      <c r="Y23" s="42"/>
      <c r="Z23" s="42"/>
      <c r="AA23" s="14" t="s">
        <v>6863</v>
      </c>
      <c r="AB23" s="11" t="s">
        <v>6864</v>
      </c>
      <c r="AC23" s="11" t="s">
        <v>3200</v>
      </c>
      <c r="AE23" t="s">
        <v>6791</v>
      </c>
      <c r="AF23" t="s">
        <v>6754</v>
      </c>
      <c r="AG23" t="s">
        <v>6678</v>
      </c>
    </row>
    <row r="24" spans="1:33" ht="24.75" customHeight="1" x14ac:dyDescent="0.25">
      <c r="V24" s="12"/>
      <c r="W24" s="42"/>
      <c r="Y24" s="42"/>
      <c r="Z24" s="42"/>
      <c r="AA24" s="14" t="s">
        <v>6865</v>
      </c>
      <c r="AB24" s="11" t="s">
        <v>6866</v>
      </c>
      <c r="AC24" s="11" t="s">
        <v>3398</v>
      </c>
      <c r="AE24" t="s">
        <v>6791</v>
      </c>
      <c r="AF24" t="s">
        <v>6772</v>
      </c>
      <c r="AG24" t="s">
        <v>6678</v>
      </c>
    </row>
    <row r="25" spans="1:33" ht="24.75" customHeight="1" x14ac:dyDescent="0.25">
      <c r="V25" s="42"/>
      <c r="W25" s="42"/>
      <c r="Y25" s="42"/>
      <c r="Z25" s="42"/>
      <c r="AA25" s="42"/>
      <c r="AB25" s="11" t="s">
        <v>6867</v>
      </c>
      <c r="AC25" s="11" t="s">
        <v>3356</v>
      </c>
      <c r="AE25" t="s">
        <v>6791</v>
      </c>
      <c r="AG25" t="s">
        <v>6678</v>
      </c>
    </row>
    <row r="26" spans="1:33" ht="24.75" customHeight="1" x14ac:dyDescent="0.25">
      <c r="V26" s="42"/>
      <c r="W26" s="42"/>
      <c r="Y26" s="42"/>
      <c r="Z26" s="42"/>
      <c r="AA26" s="42"/>
      <c r="AB26" s="11" t="s">
        <v>6868</v>
      </c>
      <c r="AC26" s="11" t="s">
        <v>3329</v>
      </c>
      <c r="AE26" t="s">
        <v>6791</v>
      </c>
      <c r="AG26" t="s">
        <v>6678</v>
      </c>
    </row>
    <row r="27" spans="1:33" ht="24.75" customHeight="1" x14ac:dyDescent="0.25">
      <c r="V27" s="42"/>
      <c r="W27" s="42"/>
      <c r="Y27" s="42"/>
      <c r="Z27" s="42"/>
      <c r="AA27" s="42"/>
      <c r="AB27" s="11" t="s">
        <v>6869</v>
      </c>
      <c r="AC27" s="11" t="s">
        <v>3423</v>
      </c>
      <c r="AE27" t="s">
        <v>6791</v>
      </c>
      <c r="AG27" t="s">
        <v>6678</v>
      </c>
    </row>
    <row r="28" spans="1:33" ht="24.75" customHeight="1" x14ac:dyDescent="0.25">
      <c r="V28" s="42"/>
      <c r="W28" s="42"/>
      <c r="Y28" s="42"/>
      <c r="Z28" s="42"/>
      <c r="AA28" s="42"/>
      <c r="AB28" s="11" t="s">
        <v>6870</v>
      </c>
      <c r="AC28" s="11" t="s">
        <v>3569</v>
      </c>
      <c r="AE28" t="s">
        <v>6791</v>
      </c>
      <c r="AG28" t="s">
        <v>6678</v>
      </c>
    </row>
    <row r="29" spans="1:33" ht="24.75" customHeight="1" x14ac:dyDescent="0.25">
      <c r="V29" s="42"/>
      <c r="W29" s="42"/>
      <c r="Y29" s="42"/>
      <c r="Z29" s="42"/>
      <c r="AA29" s="42"/>
      <c r="AB29" s="11" t="s">
        <v>6871</v>
      </c>
      <c r="AC29" s="11" t="s">
        <v>3836</v>
      </c>
      <c r="AE29" t="s">
        <v>6791</v>
      </c>
      <c r="AG29" t="s">
        <v>6678</v>
      </c>
    </row>
    <row r="30" spans="1:33" ht="24.75" customHeight="1" x14ac:dyDescent="0.25">
      <c r="V30" s="42"/>
      <c r="W30" s="42"/>
      <c r="Y30" s="42"/>
      <c r="Z30" s="42"/>
      <c r="AA30" s="42"/>
      <c r="AB30" s="34" t="s">
        <v>6872</v>
      </c>
      <c r="AC30" s="11" t="s">
        <v>6403</v>
      </c>
      <c r="AE30" t="s">
        <v>6791</v>
      </c>
      <c r="AG30" t="s">
        <v>6678</v>
      </c>
    </row>
    <row r="31" spans="1:33" ht="24.75" customHeight="1" x14ac:dyDescent="0.25">
      <c r="V31" s="42"/>
      <c r="W31" s="42"/>
      <c r="Y31" s="42"/>
      <c r="Z31" s="42"/>
      <c r="AA31" s="42"/>
      <c r="AB31" s="11" t="s">
        <v>6873</v>
      </c>
      <c r="AC31" s="11" t="s">
        <v>3717</v>
      </c>
      <c r="AE31" t="s">
        <v>6791</v>
      </c>
      <c r="AG31" t="s">
        <v>6678</v>
      </c>
    </row>
    <row r="32" spans="1:33" ht="24.75" customHeight="1" x14ac:dyDescent="0.25">
      <c r="V32" s="42"/>
      <c r="W32" s="42"/>
      <c r="Y32" s="42"/>
      <c r="Z32" s="42"/>
      <c r="AA32" s="42"/>
      <c r="AB32" s="11" t="s">
        <v>6874</v>
      </c>
      <c r="AC32" s="11" t="s">
        <v>3994</v>
      </c>
      <c r="AE32" t="s">
        <v>6791</v>
      </c>
      <c r="AG32" t="s">
        <v>6678</v>
      </c>
    </row>
    <row r="33" spans="22:33" ht="24.75" customHeight="1" x14ac:dyDescent="0.25">
      <c r="V33" s="42"/>
      <c r="W33" s="42"/>
      <c r="Y33" s="42"/>
      <c r="Z33" s="42"/>
      <c r="AA33" s="42"/>
      <c r="AB33" s="11" t="s">
        <v>6875</v>
      </c>
      <c r="AC33" s="11" t="s">
        <v>4453</v>
      </c>
      <c r="AE33" t="s">
        <v>6791</v>
      </c>
      <c r="AF33" t="s">
        <v>6787</v>
      </c>
      <c r="AG33" t="s">
        <v>6678</v>
      </c>
    </row>
    <row r="34" spans="22:33" ht="24.75" customHeight="1" x14ac:dyDescent="0.25">
      <c r="V34" s="42"/>
      <c r="W34" s="42"/>
      <c r="Y34" s="42"/>
      <c r="Z34" s="42"/>
      <c r="AA34" s="42"/>
      <c r="AB34" s="11" t="s">
        <v>6876</v>
      </c>
      <c r="AC34" s="11" t="s">
        <v>4617</v>
      </c>
      <c r="AE34" t="s">
        <v>6791</v>
      </c>
      <c r="AF34" t="s">
        <v>6877</v>
      </c>
      <c r="AG34" t="s">
        <v>6678</v>
      </c>
    </row>
    <row r="35" spans="22:33" ht="24.75" customHeight="1" x14ac:dyDescent="0.25">
      <c r="V35" s="42"/>
      <c r="W35" s="42"/>
      <c r="Y35" s="42"/>
      <c r="Z35" s="42"/>
      <c r="AA35" s="42"/>
      <c r="AB35" s="11" t="s">
        <v>6878</v>
      </c>
      <c r="AC35" s="11" t="s">
        <v>4086</v>
      </c>
      <c r="AE35" t="s">
        <v>6791</v>
      </c>
      <c r="AG35" t="s">
        <v>6678</v>
      </c>
    </row>
    <row r="36" spans="22:33" ht="24.75" customHeight="1" x14ac:dyDescent="0.25">
      <c r="V36" s="42"/>
      <c r="W36" s="42"/>
      <c r="Y36" s="42"/>
      <c r="Z36" s="42"/>
      <c r="AA36" s="42"/>
      <c r="AB36" s="11" t="s">
        <v>6879</v>
      </c>
      <c r="AC36" s="11" t="s">
        <v>4250</v>
      </c>
      <c r="AE36" t="s">
        <v>6791</v>
      </c>
      <c r="AG36" t="s">
        <v>6678</v>
      </c>
    </row>
    <row r="37" spans="22:33" ht="24.75" customHeight="1" x14ac:dyDescent="0.25">
      <c r="V37" s="42"/>
      <c r="W37" s="42"/>
      <c r="Y37" s="42"/>
      <c r="Z37" s="42"/>
      <c r="AA37" s="42"/>
      <c r="AB37" s="11" t="s">
        <v>6880</v>
      </c>
      <c r="AC37" s="11" t="s">
        <v>4268</v>
      </c>
      <c r="AE37" t="s">
        <v>6791</v>
      </c>
      <c r="AF37" t="s">
        <v>6881</v>
      </c>
      <c r="AG37" t="s">
        <v>6678</v>
      </c>
    </row>
    <row r="38" spans="22:33" ht="24.75" customHeight="1" x14ac:dyDescent="0.25">
      <c r="V38" s="42"/>
      <c r="W38" s="42"/>
      <c r="Y38" s="42"/>
      <c r="Z38" s="42"/>
      <c r="AA38" s="42"/>
      <c r="AB38" s="11" t="s">
        <v>6882</v>
      </c>
      <c r="AC38" s="11" t="s">
        <v>4301</v>
      </c>
      <c r="AE38" t="s">
        <v>6791</v>
      </c>
      <c r="AF38" t="s">
        <v>6797</v>
      </c>
      <c r="AG38" t="s">
        <v>6678</v>
      </c>
    </row>
    <row r="39" spans="22:33" ht="24.75" customHeight="1" x14ac:dyDescent="0.25">
      <c r="V39" s="42"/>
      <c r="W39" s="42"/>
      <c r="Y39" s="42"/>
      <c r="Z39" s="42"/>
      <c r="AA39" s="42"/>
      <c r="AB39" s="11" t="s">
        <v>6883</v>
      </c>
      <c r="AC39" s="11" t="s">
        <v>4221</v>
      </c>
      <c r="AE39" t="s">
        <v>6791</v>
      </c>
      <c r="AG39" t="s">
        <v>6678</v>
      </c>
    </row>
    <row r="40" spans="22:33" ht="24.75" customHeight="1" x14ac:dyDescent="0.25">
      <c r="V40" s="42"/>
      <c r="W40" s="42"/>
      <c r="Y40" s="42"/>
      <c r="Z40" s="42"/>
      <c r="AA40" s="42"/>
      <c r="AB40" s="11" t="s">
        <v>6884</v>
      </c>
      <c r="AC40" s="11" t="s">
        <v>4359</v>
      </c>
      <c r="AE40" t="s">
        <v>6791</v>
      </c>
      <c r="AF40" t="s">
        <v>6771</v>
      </c>
      <c r="AG40" t="s">
        <v>6678</v>
      </c>
    </row>
    <row r="41" spans="22:33" ht="24.75" customHeight="1" x14ac:dyDescent="0.25">
      <c r="V41" s="42"/>
      <c r="W41" s="42"/>
      <c r="Y41" s="42"/>
      <c r="Z41" s="42"/>
      <c r="AA41" s="42"/>
      <c r="AB41" s="11" t="s">
        <v>6885</v>
      </c>
      <c r="AC41" s="11" t="s">
        <v>4702</v>
      </c>
      <c r="AE41" t="s">
        <v>6791</v>
      </c>
      <c r="AG41" t="s">
        <v>6678</v>
      </c>
    </row>
    <row r="42" spans="22:33" ht="24.75" customHeight="1" x14ac:dyDescent="0.25">
      <c r="V42" s="42"/>
      <c r="W42" s="42"/>
      <c r="Y42" s="42"/>
      <c r="Z42" s="42"/>
      <c r="AA42" s="42"/>
      <c r="AB42" s="11" t="s">
        <v>6886</v>
      </c>
      <c r="AC42" s="11" t="s">
        <v>4826</v>
      </c>
      <c r="AE42" t="s">
        <v>6791</v>
      </c>
      <c r="AG42" t="s">
        <v>6678</v>
      </c>
    </row>
    <row r="43" spans="22:33" ht="24.75" customHeight="1" x14ac:dyDescent="0.25">
      <c r="V43" s="42"/>
      <c r="W43" s="42"/>
      <c r="Y43" s="42"/>
      <c r="Z43" s="42"/>
      <c r="AA43" s="42"/>
      <c r="AB43" s="11" t="s">
        <v>6887</v>
      </c>
      <c r="AC43" s="11" t="s">
        <v>4946</v>
      </c>
      <c r="AE43" t="s">
        <v>6791</v>
      </c>
      <c r="AG43" t="s">
        <v>6678</v>
      </c>
    </row>
    <row r="44" spans="22:33" ht="24.75" customHeight="1" x14ac:dyDescent="0.25">
      <c r="V44" s="42"/>
      <c r="W44" s="42"/>
      <c r="Y44" s="42"/>
      <c r="Z44" s="42"/>
      <c r="AA44" s="42"/>
      <c r="AB44" s="11" t="s">
        <v>6888</v>
      </c>
      <c r="AC44" s="11" t="s">
        <v>4999</v>
      </c>
      <c r="AE44" t="s">
        <v>6791</v>
      </c>
      <c r="AG44" t="s">
        <v>6678</v>
      </c>
    </row>
    <row r="45" spans="22:33" ht="24.75" customHeight="1" x14ac:dyDescent="0.25">
      <c r="V45" s="42"/>
      <c r="W45" s="42"/>
      <c r="Y45" s="42"/>
      <c r="Z45" s="42"/>
      <c r="AA45" s="42"/>
      <c r="AB45" s="11" t="s">
        <v>6889</v>
      </c>
      <c r="AC45" s="11" t="s">
        <v>6412</v>
      </c>
      <c r="AE45" t="s">
        <v>6791</v>
      </c>
      <c r="AG45" t="s">
        <v>6678</v>
      </c>
    </row>
    <row r="46" spans="22:33" ht="24.75" customHeight="1" x14ac:dyDescent="0.25">
      <c r="V46" s="42"/>
      <c r="W46" s="42"/>
      <c r="Y46" s="42"/>
      <c r="Z46" s="42"/>
      <c r="AA46" s="42"/>
      <c r="AB46" s="11" t="s">
        <v>6890</v>
      </c>
      <c r="AC46" s="11" t="s">
        <v>5100</v>
      </c>
      <c r="AE46" t="s">
        <v>6791</v>
      </c>
      <c r="AG46" t="s">
        <v>6678</v>
      </c>
    </row>
    <row r="47" spans="22:33" ht="24.75" customHeight="1" x14ac:dyDescent="0.25">
      <c r="V47" s="42"/>
      <c r="W47" s="42"/>
      <c r="Y47" s="42"/>
      <c r="Z47" s="42"/>
      <c r="AA47" s="42"/>
      <c r="AB47" s="11" t="s">
        <v>6891</v>
      </c>
      <c r="AC47" s="11" t="s">
        <v>5109</v>
      </c>
      <c r="AE47" t="s">
        <v>6791</v>
      </c>
      <c r="AG47" t="s">
        <v>6678</v>
      </c>
    </row>
    <row r="48" spans="22:33" ht="24.75" customHeight="1" x14ac:dyDescent="0.25">
      <c r="V48" s="42"/>
      <c r="W48" s="42"/>
      <c r="Y48" s="42"/>
      <c r="Z48" s="42"/>
      <c r="AA48" s="42"/>
      <c r="AB48" s="11" t="s">
        <v>6892</v>
      </c>
      <c r="AC48" s="11" t="s">
        <v>5183</v>
      </c>
      <c r="AE48" t="s">
        <v>6791</v>
      </c>
      <c r="AG48" t="s">
        <v>6678</v>
      </c>
    </row>
    <row r="49" spans="22:33" ht="24.75" customHeight="1" x14ac:dyDescent="0.25">
      <c r="V49" s="42"/>
      <c r="W49" s="42"/>
      <c r="Y49" s="42"/>
      <c r="Z49" s="42"/>
      <c r="AA49" s="42"/>
      <c r="AB49" s="11" t="s">
        <v>6893</v>
      </c>
      <c r="AC49" s="11" t="s">
        <v>5287</v>
      </c>
      <c r="AE49" t="s">
        <v>6791</v>
      </c>
      <c r="AG49" t="s">
        <v>6678</v>
      </c>
    </row>
    <row r="50" spans="22:33" ht="24.75" customHeight="1" x14ac:dyDescent="0.25">
      <c r="V50" s="42"/>
      <c r="W50" s="42"/>
      <c r="Y50" s="42"/>
      <c r="Z50" s="42"/>
      <c r="AA50" s="42"/>
      <c r="AB50" s="11" t="s">
        <v>6894</v>
      </c>
      <c r="AC50" s="11" t="s">
        <v>5409</v>
      </c>
      <c r="AE50" t="s">
        <v>6791</v>
      </c>
      <c r="AG50" t="s">
        <v>6678</v>
      </c>
    </row>
    <row r="51" spans="22:33" ht="24.75" customHeight="1" x14ac:dyDescent="0.25">
      <c r="V51" s="42"/>
      <c r="W51" s="42"/>
      <c r="Y51" s="42"/>
      <c r="Z51" s="42"/>
      <c r="AA51" s="42"/>
      <c r="AB51" s="11" t="s">
        <v>6895</v>
      </c>
      <c r="AC51" s="11" t="s">
        <v>5826</v>
      </c>
      <c r="AE51" t="s">
        <v>6791</v>
      </c>
      <c r="AF51" t="s">
        <v>6822</v>
      </c>
      <c r="AG51" t="s">
        <v>6678</v>
      </c>
    </row>
    <row r="52" spans="22:33" ht="24.75" customHeight="1" x14ac:dyDescent="0.25">
      <c r="V52" s="42"/>
      <c r="W52" s="42"/>
      <c r="Y52" s="42"/>
      <c r="Z52" s="42"/>
      <c r="AA52" s="42"/>
      <c r="AB52" s="11" t="s">
        <v>6896</v>
      </c>
      <c r="AC52" s="11" t="s">
        <v>522</v>
      </c>
      <c r="AE52" t="s">
        <v>6791</v>
      </c>
      <c r="AF52" t="s">
        <v>6897</v>
      </c>
      <c r="AG52" t="s">
        <v>6678</v>
      </c>
    </row>
    <row r="53" spans="22:33" ht="24.75" customHeight="1" x14ac:dyDescent="0.25">
      <c r="V53" s="42"/>
      <c r="W53" s="42"/>
      <c r="Y53" s="42"/>
      <c r="Z53" s="42"/>
      <c r="AA53" s="42"/>
      <c r="AB53" s="11" t="s">
        <v>6898</v>
      </c>
      <c r="AC53" s="11" t="s">
        <v>6569</v>
      </c>
      <c r="AE53" t="s">
        <v>6791</v>
      </c>
      <c r="AG53" t="s">
        <v>6678</v>
      </c>
    </row>
    <row r="54" spans="22:33" ht="24.75" customHeight="1" x14ac:dyDescent="0.25">
      <c r="V54" s="42"/>
      <c r="W54" s="42"/>
      <c r="Y54" s="42"/>
      <c r="Z54" s="42"/>
      <c r="AA54" s="42"/>
      <c r="AB54" s="11" t="s">
        <v>6899</v>
      </c>
      <c r="AC54" s="11" t="s">
        <v>5873</v>
      </c>
      <c r="AE54" t="s">
        <v>220</v>
      </c>
      <c r="AF54" t="s">
        <v>6755</v>
      </c>
      <c r="AG54" t="s">
        <v>6678</v>
      </c>
    </row>
    <row r="55" spans="22:33" ht="24.75" customHeight="1" x14ac:dyDescent="0.25">
      <c r="V55" s="42"/>
      <c r="W55" s="42"/>
      <c r="Y55" s="42"/>
      <c r="Z55" s="42"/>
      <c r="AA55" s="42"/>
      <c r="AB55" s="11" t="s">
        <v>6900</v>
      </c>
      <c r="AC55" s="11" t="s">
        <v>6110</v>
      </c>
      <c r="AE55" t="s">
        <v>220</v>
      </c>
      <c r="AF55" t="s">
        <v>6737</v>
      </c>
      <c r="AG55" t="s">
        <v>6678</v>
      </c>
    </row>
    <row r="56" spans="22:33" ht="24.75" customHeight="1" x14ac:dyDescent="0.25">
      <c r="V56" s="42"/>
      <c r="W56" s="42"/>
      <c r="Y56" s="42"/>
      <c r="Z56" s="42"/>
      <c r="AA56" s="42"/>
      <c r="AB56" s="11" t="s">
        <v>6901</v>
      </c>
      <c r="AC56" s="11" t="s">
        <v>6245</v>
      </c>
      <c r="AE56" t="s">
        <v>220</v>
      </c>
      <c r="AG56" t="s">
        <v>6678</v>
      </c>
    </row>
    <row r="57" spans="22:33" ht="24.75" customHeight="1" x14ac:dyDescent="0.25">
      <c r="V57" s="42"/>
      <c r="W57" s="42"/>
      <c r="Y57" s="42"/>
      <c r="Z57" s="42"/>
      <c r="AA57" s="42"/>
      <c r="AB57" s="11" t="s">
        <v>6902</v>
      </c>
      <c r="AC57" s="11" t="s">
        <v>6172</v>
      </c>
      <c r="AE57" t="s">
        <v>220</v>
      </c>
      <c r="AF57" t="s">
        <v>221</v>
      </c>
      <c r="AG57" t="s">
        <v>6678</v>
      </c>
    </row>
    <row r="58" spans="22:33" ht="24.75" customHeight="1" x14ac:dyDescent="0.25">
      <c r="V58" s="42"/>
      <c r="W58" s="42"/>
      <c r="Y58" s="42"/>
      <c r="Z58" s="42"/>
      <c r="AA58" s="42"/>
      <c r="AB58" s="11" t="s">
        <v>6903</v>
      </c>
      <c r="AC58" s="11" t="s">
        <v>6353</v>
      </c>
      <c r="AE58" t="s">
        <v>220</v>
      </c>
      <c r="AF58" t="s">
        <v>6694</v>
      </c>
      <c r="AG58" t="s">
        <v>6678</v>
      </c>
    </row>
    <row r="59" spans="22:33" ht="24.75" customHeight="1" x14ac:dyDescent="0.25">
      <c r="V59" s="42"/>
      <c r="W59" s="42"/>
      <c r="Y59" s="42"/>
      <c r="Z59" s="42"/>
      <c r="AA59" s="42"/>
      <c r="AB59" s="42"/>
      <c r="AC59" s="42"/>
      <c r="AE59" s="15"/>
      <c r="AF59" s="15"/>
      <c r="AG59" s="15"/>
    </row>
    <row r="60" spans="22:33" ht="24.75" customHeight="1" x14ac:dyDescent="0.25">
      <c r="V60" s="42"/>
      <c r="W60" s="42"/>
      <c r="Y60" s="42"/>
      <c r="Z60" s="42"/>
      <c r="AA60" s="42"/>
      <c r="AB60" s="42"/>
      <c r="AC60" s="42"/>
      <c r="AE60" s="15"/>
      <c r="AF60" s="15"/>
      <c r="AG60" s="15"/>
    </row>
    <row r="61" spans="22:33" ht="24.75" customHeight="1" x14ac:dyDescent="0.25">
      <c r="V61" s="42"/>
      <c r="W61" s="42"/>
      <c r="Y61" s="42"/>
      <c r="Z61" s="42"/>
      <c r="AA61" s="42"/>
      <c r="AB61" s="42"/>
      <c r="AC61" s="42"/>
      <c r="AE61" s="15"/>
      <c r="AF61" s="15"/>
      <c r="AG61" s="15"/>
    </row>
    <row r="62" spans="22:33" ht="24.75" customHeight="1" x14ac:dyDescent="0.25">
      <c r="V62" s="42"/>
      <c r="W62" s="42"/>
      <c r="Y62" s="42"/>
      <c r="Z62" s="42"/>
      <c r="AA62" s="42"/>
      <c r="AB62" s="42"/>
      <c r="AC62" s="42"/>
      <c r="AE62" s="15"/>
      <c r="AF62" s="15"/>
      <c r="AG62" s="15"/>
    </row>
    <row r="63" spans="22:33" ht="24.75" customHeight="1" x14ac:dyDescent="0.25">
      <c r="V63" s="42"/>
      <c r="W63" s="42"/>
      <c r="Y63" s="42"/>
      <c r="Z63" s="42"/>
      <c r="AA63" s="42"/>
      <c r="AB63" s="42"/>
      <c r="AC63" s="42"/>
      <c r="AE63" s="15"/>
      <c r="AF63" s="15"/>
      <c r="AG63" s="15"/>
    </row>
    <row r="64" spans="22:33" ht="24.75" customHeight="1" x14ac:dyDescent="0.25">
      <c r="V64" s="42"/>
      <c r="W64" s="42"/>
      <c r="Y64" s="42"/>
      <c r="Z64" s="42"/>
      <c r="AA64" s="42"/>
      <c r="AB64" s="42"/>
      <c r="AC64" s="42"/>
      <c r="AE64" s="15"/>
      <c r="AF64" s="15"/>
      <c r="AG64" s="15"/>
    </row>
    <row r="65" spans="22:33" ht="24.75" customHeight="1" x14ac:dyDescent="0.25">
      <c r="V65" s="42"/>
      <c r="W65" s="42"/>
      <c r="Y65" s="42"/>
      <c r="Z65" s="42"/>
      <c r="AA65" s="42"/>
      <c r="AB65" s="42"/>
      <c r="AC65" s="42"/>
      <c r="AE65" s="15"/>
      <c r="AF65" s="15"/>
      <c r="AG65" s="15"/>
    </row>
    <row r="66" spans="22:33" ht="24.75" customHeight="1" x14ac:dyDescent="0.25">
      <c r="V66" s="42"/>
      <c r="W66" s="42"/>
      <c r="Y66" s="42"/>
      <c r="Z66" s="42"/>
      <c r="AA66" s="42"/>
      <c r="AB66" s="42"/>
      <c r="AC66" s="42"/>
      <c r="AE66" s="15"/>
      <c r="AF66" s="15"/>
      <c r="AG66" s="15"/>
    </row>
    <row r="67" spans="22:33" ht="24.75" customHeight="1" x14ac:dyDescent="0.25">
      <c r="V67" s="42"/>
      <c r="W67" s="42"/>
      <c r="Y67" s="42"/>
      <c r="Z67" s="42"/>
      <c r="AA67" s="42"/>
      <c r="AB67" s="42"/>
      <c r="AC67" s="42"/>
      <c r="AE67" s="15"/>
      <c r="AF67" s="15"/>
      <c r="AG67" s="15"/>
    </row>
    <row r="68" spans="22:33" ht="24.75" customHeight="1" x14ac:dyDescent="0.25">
      <c r="V68" s="42"/>
      <c r="W68" s="42"/>
      <c r="Y68" s="42"/>
      <c r="Z68" s="42"/>
      <c r="AA68" s="42"/>
      <c r="AB68" s="42"/>
      <c r="AC68" s="42"/>
      <c r="AE68" s="15"/>
      <c r="AF68" s="15"/>
      <c r="AG68" s="15"/>
    </row>
    <row r="69" spans="22:33" ht="24.75" customHeight="1" x14ac:dyDescent="0.25">
      <c r="V69" s="42"/>
      <c r="W69" s="42"/>
      <c r="Y69" s="42"/>
      <c r="Z69" s="42"/>
      <c r="AA69" s="42"/>
      <c r="AB69" s="42"/>
      <c r="AC69" s="42"/>
      <c r="AE69" s="15"/>
      <c r="AF69" s="15"/>
      <c r="AG69" s="15"/>
    </row>
    <row r="70" spans="22:33" ht="24.75" customHeight="1" x14ac:dyDescent="0.25">
      <c r="V70" s="42"/>
      <c r="W70" s="42"/>
      <c r="Y70" s="42"/>
      <c r="Z70" s="42"/>
      <c r="AA70" s="42"/>
      <c r="AB70" s="42"/>
      <c r="AC70" s="42"/>
      <c r="AE70" s="15"/>
      <c r="AF70" s="15"/>
      <c r="AG70" s="15"/>
    </row>
    <row r="71" spans="22:33" ht="24.75" customHeight="1" x14ac:dyDescent="0.25">
      <c r="V71" s="42"/>
      <c r="W71" s="42"/>
      <c r="Y71" s="42"/>
      <c r="Z71" s="42"/>
      <c r="AA71" s="42"/>
      <c r="AB71" s="42"/>
      <c r="AC71" s="42"/>
      <c r="AE71" s="15"/>
      <c r="AF71" s="15"/>
      <c r="AG71" s="15"/>
    </row>
    <row r="72" spans="22:33" ht="24.75" customHeight="1" x14ac:dyDescent="0.25">
      <c r="V72" s="42"/>
      <c r="W72" s="42"/>
      <c r="Y72" s="42"/>
      <c r="Z72" s="42"/>
      <c r="AA72" s="42"/>
      <c r="AB72" s="42"/>
      <c r="AC72" s="42"/>
      <c r="AE72" s="15"/>
      <c r="AF72" s="15"/>
      <c r="AG72" s="15"/>
    </row>
    <row r="73" spans="22:33" ht="24.75" customHeight="1" x14ac:dyDescent="0.25">
      <c r="V73" s="42"/>
      <c r="W73" s="42"/>
      <c r="Y73" s="42"/>
      <c r="Z73" s="42"/>
      <c r="AA73" s="42"/>
      <c r="AB73" s="42"/>
      <c r="AC73" s="42"/>
      <c r="AE73" s="15"/>
      <c r="AF73" s="15"/>
      <c r="AG73" s="15"/>
    </row>
    <row r="74" spans="22:33" ht="24.75" customHeight="1" x14ac:dyDescent="0.25">
      <c r="V74" s="42"/>
      <c r="W74" s="42"/>
      <c r="Y74" s="42"/>
      <c r="Z74" s="42"/>
      <c r="AA74" s="42"/>
      <c r="AB74" s="42"/>
      <c r="AC74" s="42"/>
      <c r="AE74" s="15"/>
      <c r="AF74" s="15"/>
      <c r="AG74" s="15"/>
    </row>
    <row r="75" spans="22:33" ht="24.75" customHeight="1" x14ac:dyDescent="0.25">
      <c r="V75" s="42"/>
      <c r="W75" s="42"/>
      <c r="Y75" s="42"/>
      <c r="Z75" s="42"/>
      <c r="AA75" s="42"/>
      <c r="AB75" s="42"/>
      <c r="AC75" s="42"/>
      <c r="AE75" s="15"/>
      <c r="AF75" s="15"/>
      <c r="AG75" s="15"/>
    </row>
    <row r="76" spans="22:33" ht="24.75" customHeight="1" x14ac:dyDescent="0.25">
      <c r="V76" s="42"/>
      <c r="W76" s="42"/>
      <c r="Y76" s="42"/>
      <c r="Z76" s="42"/>
      <c r="AA76" s="42"/>
      <c r="AB76" s="42"/>
      <c r="AC76" s="42"/>
      <c r="AE76" s="15"/>
      <c r="AF76" s="15"/>
      <c r="AG76" s="15"/>
    </row>
    <row r="77" spans="22:33" ht="24.75" customHeight="1" x14ac:dyDescent="0.25">
      <c r="V77" s="42"/>
      <c r="W77" s="42"/>
      <c r="Y77" s="42"/>
      <c r="Z77" s="42"/>
      <c r="AA77" s="42"/>
      <c r="AB77" s="42"/>
      <c r="AC77" s="42"/>
      <c r="AE77" s="15"/>
      <c r="AF77" s="15"/>
      <c r="AG77" s="15"/>
    </row>
    <row r="78" spans="22:33" ht="24.75" customHeight="1" x14ac:dyDescent="0.25">
      <c r="V78" s="42"/>
      <c r="W78" s="42"/>
      <c r="Y78" s="42"/>
      <c r="Z78" s="42"/>
      <c r="AA78" s="42"/>
      <c r="AB78" s="42"/>
      <c r="AC78" s="42"/>
      <c r="AE78" s="15"/>
      <c r="AF78" s="15"/>
      <c r="AG78" s="15"/>
    </row>
    <row r="79" spans="22:33" ht="24.75" customHeight="1" x14ac:dyDescent="0.25">
      <c r="V79" s="42"/>
      <c r="W79" s="42"/>
      <c r="Y79" s="42"/>
      <c r="Z79" s="42"/>
      <c r="AA79" s="42"/>
      <c r="AB79" s="42"/>
      <c r="AC79" s="42"/>
      <c r="AE79" s="15"/>
      <c r="AF79" s="15"/>
      <c r="AG79" s="15"/>
    </row>
    <row r="80" spans="22:33" ht="24.75" customHeight="1" x14ac:dyDescent="0.25">
      <c r="V80" s="42"/>
      <c r="W80" s="42"/>
      <c r="Y80" s="42"/>
      <c r="Z80" s="42"/>
      <c r="AA80" s="42"/>
      <c r="AB80" s="42"/>
      <c r="AC80" s="42"/>
      <c r="AE80" s="15"/>
      <c r="AF80" s="15"/>
      <c r="AG80" s="15"/>
    </row>
    <row r="81" spans="22:33" ht="24.75" customHeight="1" x14ac:dyDescent="0.25">
      <c r="V81" s="42"/>
      <c r="W81" s="42"/>
      <c r="Y81" s="42"/>
      <c r="Z81" s="42"/>
      <c r="AA81" s="42"/>
      <c r="AB81" s="42"/>
      <c r="AC81" s="42"/>
      <c r="AE81" s="15"/>
      <c r="AF81" s="15"/>
      <c r="AG81" s="15"/>
    </row>
    <row r="82" spans="22:33" ht="24.75" customHeight="1" x14ac:dyDescent="0.25">
      <c r="V82" s="42"/>
      <c r="W82" s="42"/>
      <c r="Y82" s="42"/>
      <c r="Z82" s="42"/>
      <c r="AA82" s="42"/>
      <c r="AB82" s="42"/>
      <c r="AC82" s="42"/>
      <c r="AE82" s="15"/>
      <c r="AF82" s="15"/>
      <c r="AG82" s="15"/>
    </row>
    <row r="83" spans="22:33" ht="24.75" customHeight="1" x14ac:dyDescent="0.25">
      <c r="V83" s="42"/>
      <c r="W83" s="42"/>
      <c r="Y83" s="42"/>
      <c r="Z83" s="42"/>
      <c r="AA83" s="42"/>
      <c r="AB83" s="42"/>
      <c r="AC83" s="42"/>
      <c r="AE83" s="15"/>
      <c r="AF83" s="15"/>
      <c r="AG83" s="15"/>
    </row>
    <row r="84" spans="22:33" ht="24.75" customHeight="1" x14ac:dyDescent="0.25">
      <c r="V84" s="42"/>
      <c r="W84" s="42"/>
      <c r="Y84" s="42"/>
      <c r="Z84" s="42"/>
      <c r="AA84" s="42"/>
      <c r="AB84" s="42"/>
      <c r="AC84" s="42"/>
      <c r="AE84" s="15"/>
      <c r="AF84" s="15"/>
      <c r="AG84" s="15"/>
    </row>
    <row r="85" spans="22:33" ht="24.75" customHeight="1" x14ac:dyDescent="0.25">
      <c r="V85" s="42"/>
      <c r="W85" s="42"/>
      <c r="Y85" s="42"/>
      <c r="Z85" s="42"/>
      <c r="AA85" s="42"/>
      <c r="AB85" s="42"/>
      <c r="AC85" s="42"/>
      <c r="AE85" s="15"/>
      <c r="AF85" s="15"/>
      <c r="AG85" s="15"/>
    </row>
    <row r="86" spans="22:33" ht="24.75" customHeight="1" x14ac:dyDescent="0.25">
      <c r="V86" s="42"/>
      <c r="W86" s="42"/>
      <c r="Y86" s="42"/>
      <c r="Z86" s="42"/>
      <c r="AA86" s="42"/>
      <c r="AB86" s="42"/>
      <c r="AC86" s="42"/>
      <c r="AE86" s="15"/>
      <c r="AF86" s="15"/>
      <c r="AG86" s="15"/>
    </row>
    <row r="87" spans="22:33" ht="24.75" customHeight="1" x14ac:dyDescent="0.25">
      <c r="V87" s="42"/>
      <c r="W87" s="42"/>
      <c r="Y87" s="42"/>
      <c r="Z87" s="42"/>
      <c r="AA87" s="42"/>
      <c r="AB87" s="42"/>
      <c r="AC87" s="42"/>
      <c r="AE87" s="15"/>
      <c r="AF87" s="15"/>
      <c r="AG87" s="15"/>
    </row>
    <row r="88" spans="22:33" ht="24.75" customHeight="1" x14ac:dyDescent="0.25">
      <c r="V88" s="42"/>
      <c r="W88" s="42"/>
      <c r="Y88" s="42"/>
      <c r="Z88" s="42"/>
      <c r="AA88" s="42"/>
      <c r="AB88" s="42"/>
      <c r="AC88" s="42"/>
      <c r="AE88" s="15"/>
      <c r="AF88" s="15"/>
      <c r="AG88" s="15"/>
    </row>
    <row r="89" spans="22:33" ht="24.75" customHeight="1" x14ac:dyDescent="0.25">
      <c r="V89" s="42"/>
      <c r="W89" s="42"/>
      <c r="Y89" s="42"/>
      <c r="Z89" s="42"/>
      <c r="AA89" s="42"/>
      <c r="AB89" s="42"/>
      <c r="AC89" s="42"/>
      <c r="AE89" s="15"/>
      <c r="AF89" s="15"/>
      <c r="AG89" s="15"/>
    </row>
    <row r="90" spans="22:33" ht="24.75" customHeight="1" x14ac:dyDescent="0.25">
      <c r="V90" s="42"/>
      <c r="W90" s="42"/>
      <c r="Y90" s="42"/>
      <c r="Z90" s="42"/>
      <c r="AA90" s="42"/>
      <c r="AB90" s="42"/>
      <c r="AC90" s="42"/>
      <c r="AE90" s="15"/>
      <c r="AF90" s="15"/>
      <c r="AG90" s="15"/>
    </row>
    <row r="91" spans="22:33" ht="24.75" customHeight="1" x14ac:dyDescent="0.25">
      <c r="V91" s="42"/>
      <c r="W91" s="42"/>
      <c r="Y91" s="42"/>
      <c r="Z91" s="42"/>
      <c r="AA91" s="42"/>
      <c r="AB91" s="42"/>
      <c r="AC91" s="42"/>
      <c r="AE91" s="15"/>
      <c r="AF91" s="15"/>
      <c r="AG91" s="15"/>
    </row>
    <row r="92" spans="22:33" ht="24.75" customHeight="1" x14ac:dyDescent="0.25">
      <c r="V92" s="42"/>
      <c r="W92" s="42"/>
      <c r="Y92" s="42"/>
      <c r="Z92" s="42"/>
      <c r="AA92" s="42"/>
      <c r="AB92" s="42"/>
      <c r="AC92" s="42"/>
      <c r="AE92" s="15"/>
      <c r="AF92" s="15"/>
      <c r="AG92" s="15"/>
    </row>
    <row r="93" spans="22:33" ht="24.75" customHeight="1" x14ac:dyDescent="0.25">
      <c r="V93" s="42"/>
      <c r="W93" s="42"/>
      <c r="Y93" s="42"/>
      <c r="Z93" s="42"/>
      <c r="AA93" s="42"/>
      <c r="AB93" s="42"/>
      <c r="AC93" s="42"/>
      <c r="AE93" s="15"/>
      <c r="AF93" s="15"/>
      <c r="AG93" s="15"/>
    </row>
    <row r="94" spans="22:33" ht="24.75" customHeight="1" x14ac:dyDescent="0.25">
      <c r="V94" s="42"/>
      <c r="W94" s="42"/>
      <c r="Y94" s="42"/>
      <c r="Z94" s="42"/>
      <c r="AA94" s="42"/>
      <c r="AB94" s="42"/>
      <c r="AC94" s="42"/>
      <c r="AE94" s="15"/>
      <c r="AF94" s="15"/>
      <c r="AG94" s="15"/>
    </row>
    <row r="95" spans="22:33" ht="24.75" customHeight="1" x14ac:dyDescent="0.25">
      <c r="V95" s="42"/>
      <c r="W95" s="42"/>
      <c r="Y95" s="42"/>
      <c r="Z95" s="42"/>
      <c r="AA95" s="42"/>
      <c r="AB95" s="42"/>
      <c r="AC95" s="42"/>
      <c r="AE95" s="15"/>
      <c r="AF95" s="15"/>
      <c r="AG95" s="15"/>
    </row>
    <row r="96" spans="22:33" ht="24.75" customHeight="1" x14ac:dyDescent="0.25">
      <c r="V96" s="42"/>
      <c r="W96" s="42"/>
      <c r="Y96" s="42"/>
      <c r="Z96" s="42"/>
      <c r="AA96" s="42"/>
      <c r="AB96" s="42"/>
      <c r="AC96" s="42"/>
      <c r="AE96" s="15"/>
      <c r="AF96" s="15"/>
      <c r="AG96" s="15"/>
    </row>
    <row r="97" spans="22:33" ht="24.75" customHeight="1" x14ac:dyDescent="0.25">
      <c r="V97" s="42"/>
      <c r="W97" s="42"/>
      <c r="Y97" s="42"/>
      <c r="Z97" s="42"/>
      <c r="AA97" s="42"/>
      <c r="AB97" s="42"/>
      <c r="AC97" s="42"/>
      <c r="AE97" s="15"/>
      <c r="AF97" s="15"/>
      <c r="AG97" s="15"/>
    </row>
    <row r="98" spans="22:33" ht="24.75" customHeight="1" x14ac:dyDescent="0.25">
      <c r="V98" s="42"/>
      <c r="W98" s="42"/>
      <c r="Y98" s="42"/>
      <c r="Z98" s="42"/>
      <c r="AA98" s="42"/>
      <c r="AB98" s="42"/>
      <c r="AC98" s="42"/>
      <c r="AE98" s="15"/>
      <c r="AF98" s="15"/>
      <c r="AG98" s="15"/>
    </row>
    <row r="99" spans="22:33" ht="24.75" customHeight="1" x14ac:dyDescent="0.25">
      <c r="V99" s="42"/>
      <c r="W99" s="42"/>
      <c r="Y99" s="42"/>
      <c r="Z99" s="42"/>
      <c r="AA99" s="42"/>
      <c r="AB99" s="42"/>
      <c r="AC99" s="42"/>
      <c r="AE99" s="15"/>
      <c r="AF99" s="15"/>
      <c r="AG99" s="15"/>
    </row>
    <row r="100" spans="22:33" ht="24.75" customHeight="1" x14ac:dyDescent="0.25">
      <c r="V100" s="42"/>
      <c r="W100" s="42"/>
      <c r="Y100" s="42"/>
      <c r="Z100" s="42"/>
      <c r="AA100" s="42"/>
      <c r="AB100" s="42"/>
      <c r="AC100" s="42"/>
      <c r="AE100" s="15"/>
      <c r="AF100" s="15"/>
      <c r="AG100" s="15"/>
    </row>
    <row r="101" spans="22:33" ht="24.75" customHeight="1" x14ac:dyDescent="0.25">
      <c r="V101" s="42"/>
      <c r="W101" s="42"/>
      <c r="Y101" s="42"/>
      <c r="Z101" s="42"/>
      <c r="AA101" s="42"/>
      <c r="AB101" s="42"/>
      <c r="AC101" s="42"/>
      <c r="AE101" s="15"/>
      <c r="AF101" s="15"/>
      <c r="AG101" s="15"/>
    </row>
    <row r="102" spans="22:33" ht="24.75" customHeight="1" x14ac:dyDescent="0.25">
      <c r="V102" s="42"/>
      <c r="W102" s="42"/>
      <c r="Y102" s="42"/>
      <c r="Z102" s="42"/>
      <c r="AA102" s="42"/>
      <c r="AB102" s="42"/>
      <c r="AC102" s="42"/>
      <c r="AE102" s="15"/>
      <c r="AF102" s="15"/>
      <c r="AG102" s="15"/>
    </row>
    <row r="103" spans="22:33" ht="24.75" customHeight="1" x14ac:dyDescent="0.25">
      <c r="V103" s="42"/>
      <c r="W103" s="42"/>
      <c r="Y103" s="42"/>
      <c r="Z103" s="42"/>
      <c r="AA103" s="42"/>
      <c r="AB103" s="42"/>
      <c r="AC103" s="42"/>
      <c r="AE103" s="15"/>
      <c r="AF103" s="15"/>
      <c r="AG103" s="15"/>
    </row>
    <row r="104" spans="22:33" ht="24.75" customHeight="1" x14ac:dyDescent="0.25">
      <c r="V104" s="42"/>
      <c r="W104" s="42"/>
      <c r="Y104" s="42"/>
      <c r="Z104" s="42"/>
      <c r="AA104" s="42"/>
      <c r="AB104" s="42"/>
      <c r="AC104" s="42"/>
      <c r="AE104" s="15"/>
      <c r="AF104" s="15"/>
      <c r="AG104" s="15"/>
    </row>
    <row r="105" spans="22:33" ht="24.75" customHeight="1" x14ac:dyDescent="0.25">
      <c r="V105" s="42"/>
      <c r="W105" s="42"/>
      <c r="Y105" s="42"/>
      <c r="Z105" s="42"/>
      <c r="AA105" s="42"/>
      <c r="AB105" s="42"/>
      <c r="AC105" s="42"/>
      <c r="AE105" s="15"/>
      <c r="AF105" s="15"/>
      <c r="AG105" s="15"/>
    </row>
    <row r="106" spans="22:33" ht="24.75" customHeight="1" x14ac:dyDescent="0.25">
      <c r="V106" s="42"/>
      <c r="W106" s="42"/>
      <c r="Y106" s="42"/>
      <c r="Z106" s="42"/>
      <c r="AA106" s="42"/>
      <c r="AB106" s="42"/>
      <c r="AC106" s="42"/>
      <c r="AE106" s="15"/>
      <c r="AF106" s="15"/>
      <c r="AG106" s="15"/>
    </row>
    <row r="107" spans="22:33" ht="24.75" customHeight="1" x14ac:dyDescent="0.25">
      <c r="V107" s="42"/>
      <c r="W107" s="42"/>
      <c r="Y107" s="42"/>
      <c r="Z107" s="42"/>
      <c r="AA107" s="42"/>
      <c r="AB107" s="42"/>
      <c r="AC107" s="42"/>
      <c r="AE107" s="15"/>
      <c r="AF107" s="15"/>
      <c r="AG107" s="15"/>
    </row>
    <row r="108" spans="22:33" ht="24.75" customHeight="1" x14ac:dyDescent="0.25">
      <c r="V108" s="42"/>
      <c r="W108" s="42"/>
      <c r="Y108" s="42"/>
      <c r="Z108" s="42"/>
      <c r="AA108" s="42"/>
      <c r="AB108" s="42"/>
      <c r="AC108" s="42"/>
      <c r="AE108" s="15"/>
      <c r="AF108" s="15"/>
      <c r="AG108" s="15"/>
    </row>
    <row r="109" spans="22:33" ht="24.75" customHeight="1" x14ac:dyDescent="0.25">
      <c r="V109" s="42"/>
      <c r="W109" s="42"/>
      <c r="Y109" s="42"/>
      <c r="Z109" s="42"/>
      <c r="AA109" s="42"/>
      <c r="AB109" s="42"/>
      <c r="AC109" s="42"/>
      <c r="AE109" s="15"/>
      <c r="AF109" s="15"/>
      <c r="AG109" s="15"/>
    </row>
    <row r="110" spans="22:33" ht="24.75" customHeight="1" x14ac:dyDescent="0.25">
      <c r="V110" s="42"/>
      <c r="W110" s="42"/>
      <c r="Y110" s="42"/>
      <c r="Z110" s="42"/>
      <c r="AA110" s="42"/>
      <c r="AB110" s="42"/>
      <c r="AC110" s="42"/>
      <c r="AE110" s="15"/>
      <c r="AF110" s="15"/>
      <c r="AG110" s="15"/>
    </row>
    <row r="111" spans="22:33" ht="24.75" customHeight="1" x14ac:dyDescent="0.25">
      <c r="V111" s="42"/>
      <c r="W111" s="42"/>
      <c r="Y111" s="42"/>
      <c r="Z111" s="42"/>
      <c r="AA111" s="42"/>
      <c r="AB111" s="42"/>
      <c r="AC111" s="42"/>
      <c r="AE111" s="15"/>
      <c r="AF111" s="15"/>
      <c r="AG111" s="15"/>
    </row>
    <row r="112" spans="22:33" ht="24.75" customHeight="1" x14ac:dyDescent="0.25">
      <c r="V112" s="42"/>
      <c r="W112" s="42"/>
      <c r="Y112" s="42"/>
      <c r="Z112" s="42"/>
      <c r="AA112" s="42"/>
      <c r="AB112" s="42"/>
      <c r="AC112" s="42"/>
      <c r="AE112" s="15"/>
      <c r="AF112" s="15"/>
      <c r="AG112" s="15"/>
    </row>
    <row r="113" spans="22:33" ht="24.75" customHeight="1" x14ac:dyDescent="0.25">
      <c r="V113" s="42"/>
      <c r="W113" s="42"/>
      <c r="Y113" s="42"/>
      <c r="Z113" s="42"/>
      <c r="AA113" s="42"/>
      <c r="AB113" s="42"/>
      <c r="AC113" s="42"/>
      <c r="AE113" s="15"/>
      <c r="AF113" s="15"/>
      <c r="AG113" s="15"/>
    </row>
    <row r="114" spans="22:33" ht="24.75" customHeight="1" x14ac:dyDescent="0.25">
      <c r="V114" s="42"/>
      <c r="W114" s="42"/>
      <c r="Y114" s="42"/>
      <c r="Z114" s="42"/>
      <c r="AA114" s="42"/>
      <c r="AB114" s="42"/>
      <c r="AC114" s="42"/>
      <c r="AE114" s="15"/>
      <c r="AF114" s="15"/>
      <c r="AG114" s="15"/>
    </row>
    <row r="115" spans="22:33" ht="24.75" customHeight="1" x14ac:dyDescent="0.25">
      <c r="V115" s="42"/>
      <c r="W115" s="42"/>
      <c r="Y115" s="42"/>
      <c r="Z115" s="42"/>
      <c r="AA115" s="42"/>
      <c r="AB115" s="42"/>
      <c r="AC115" s="42"/>
      <c r="AE115" s="15"/>
      <c r="AF115" s="15"/>
      <c r="AG115" s="15"/>
    </row>
    <row r="116" spans="22:33" ht="24.75" customHeight="1" x14ac:dyDescent="0.25">
      <c r="V116" s="42"/>
      <c r="W116" s="42"/>
      <c r="Y116" s="42"/>
      <c r="Z116" s="42"/>
      <c r="AA116" s="42"/>
      <c r="AB116" s="42"/>
      <c r="AC116" s="42"/>
      <c r="AE116" s="15"/>
      <c r="AF116" s="15"/>
      <c r="AG116" s="15"/>
    </row>
    <row r="117" spans="22:33" ht="24.75" customHeight="1" x14ac:dyDescent="0.25">
      <c r="V117" s="42"/>
      <c r="W117" s="42"/>
      <c r="Y117" s="42"/>
      <c r="Z117" s="42"/>
      <c r="AA117" s="42"/>
      <c r="AB117" s="42"/>
      <c r="AC117" s="42"/>
      <c r="AE117" s="15"/>
      <c r="AF117" s="15"/>
      <c r="AG117" s="15"/>
    </row>
    <row r="118" spans="22:33" ht="24.75" customHeight="1" x14ac:dyDescent="0.25">
      <c r="V118" s="42"/>
      <c r="W118" s="42"/>
      <c r="Y118" s="42"/>
      <c r="Z118" s="42"/>
      <c r="AA118" s="42"/>
      <c r="AB118" s="42"/>
      <c r="AC118" s="42"/>
      <c r="AE118" s="15"/>
      <c r="AF118" s="15"/>
      <c r="AG118" s="15"/>
    </row>
    <row r="119" spans="22:33" ht="24.75" customHeight="1" x14ac:dyDescent="0.25">
      <c r="V119" s="42"/>
      <c r="W119" s="42"/>
      <c r="Y119" s="42"/>
      <c r="Z119" s="42"/>
      <c r="AA119" s="42"/>
      <c r="AB119" s="42"/>
      <c r="AC119" s="42"/>
      <c r="AE119" s="15"/>
      <c r="AF119" s="15"/>
      <c r="AG119" s="15"/>
    </row>
    <row r="120" spans="22:33" ht="24.75" customHeight="1" x14ac:dyDescent="0.25">
      <c r="V120" s="42"/>
      <c r="W120" s="42"/>
      <c r="Y120" s="42"/>
      <c r="Z120" s="42"/>
      <c r="AA120" s="42"/>
      <c r="AB120" s="42"/>
      <c r="AC120" s="42"/>
      <c r="AE120" s="15"/>
      <c r="AF120" s="15"/>
      <c r="AG120" s="15"/>
    </row>
    <row r="121" spans="22:33" ht="24.75" customHeight="1" x14ac:dyDescent="0.25">
      <c r="V121" s="42"/>
      <c r="W121" s="42"/>
      <c r="Y121" s="42"/>
      <c r="Z121" s="42"/>
      <c r="AA121" s="42"/>
      <c r="AB121" s="42"/>
      <c r="AC121" s="42"/>
      <c r="AE121" s="15"/>
      <c r="AF121" s="15"/>
      <c r="AG121" s="15"/>
    </row>
    <row r="122" spans="22:33" ht="24.75" customHeight="1" x14ac:dyDescent="0.25">
      <c r="V122" s="42"/>
      <c r="W122" s="42"/>
      <c r="Y122" s="42"/>
      <c r="Z122" s="42"/>
      <c r="AA122" s="42"/>
      <c r="AB122" s="42"/>
      <c r="AC122" s="42"/>
      <c r="AE122" s="15"/>
      <c r="AF122" s="15"/>
      <c r="AG122" s="15"/>
    </row>
    <row r="123" spans="22:33" ht="24.75" customHeight="1" x14ac:dyDescent="0.25">
      <c r="V123" s="42"/>
      <c r="W123" s="42"/>
      <c r="Y123" s="42"/>
      <c r="Z123" s="42"/>
      <c r="AA123" s="42"/>
      <c r="AB123" s="42"/>
      <c r="AC123" s="42"/>
      <c r="AE123" s="15"/>
      <c r="AF123" s="15"/>
      <c r="AG123" s="15"/>
    </row>
    <row r="124" spans="22:33" ht="24.75" customHeight="1" x14ac:dyDescent="0.25">
      <c r="V124" s="42"/>
      <c r="W124" s="42"/>
      <c r="Y124" s="42"/>
      <c r="Z124" s="42"/>
      <c r="AA124" s="42"/>
      <c r="AB124" s="42"/>
      <c r="AC124" s="42"/>
      <c r="AE124" s="15"/>
      <c r="AF124" s="15"/>
      <c r="AG124" s="15"/>
    </row>
    <row r="125" spans="22:33" ht="24.75" customHeight="1" x14ac:dyDescent="0.25">
      <c r="V125" s="42"/>
      <c r="W125" s="42"/>
      <c r="Y125" s="42"/>
      <c r="Z125" s="42"/>
      <c r="AA125" s="42"/>
      <c r="AB125" s="42"/>
      <c r="AC125" s="42"/>
      <c r="AE125" s="15"/>
      <c r="AF125" s="15"/>
      <c r="AG125" s="15"/>
    </row>
    <row r="126" spans="22:33" ht="24.75" customHeight="1" x14ac:dyDescent="0.25">
      <c r="V126" s="42"/>
      <c r="W126" s="42"/>
      <c r="Y126" s="42"/>
      <c r="Z126" s="42"/>
      <c r="AA126" s="42"/>
      <c r="AB126" s="42"/>
      <c r="AC126" s="42"/>
      <c r="AE126" s="15"/>
      <c r="AF126" s="15"/>
      <c r="AG126" s="15"/>
    </row>
    <row r="127" spans="22:33" ht="24.75" customHeight="1" x14ac:dyDescent="0.25">
      <c r="V127" s="42"/>
      <c r="W127" s="42"/>
      <c r="Y127" s="42"/>
      <c r="Z127" s="42"/>
      <c r="AA127" s="42"/>
      <c r="AB127" s="42"/>
      <c r="AC127" s="42"/>
      <c r="AE127" s="15"/>
      <c r="AF127" s="15"/>
      <c r="AG127" s="15"/>
    </row>
    <row r="128" spans="22:33" ht="24.75" customHeight="1" x14ac:dyDescent="0.25">
      <c r="V128" s="42"/>
      <c r="W128" s="42"/>
      <c r="Y128" s="42"/>
      <c r="Z128" s="42"/>
      <c r="AA128" s="42"/>
      <c r="AB128" s="42"/>
      <c r="AC128" s="42"/>
      <c r="AE128" s="15"/>
      <c r="AF128" s="15"/>
      <c r="AG128" s="15"/>
    </row>
    <row r="129" spans="22:33" ht="24.75" customHeight="1" x14ac:dyDescent="0.25">
      <c r="V129" s="42"/>
      <c r="W129" s="42"/>
      <c r="Y129" s="42"/>
      <c r="Z129" s="42"/>
      <c r="AA129" s="42"/>
      <c r="AB129" s="42"/>
      <c r="AC129" s="42"/>
      <c r="AE129" s="15"/>
      <c r="AF129" s="15"/>
      <c r="AG129" s="15"/>
    </row>
    <row r="130" spans="22:33" ht="24.75" customHeight="1" x14ac:dyDescent="0.25">
      <c r="V130" s="42"/>
      <c r="W130" s="42"/>
      <c r="Y130" s="42"/>
      <c r="Z130" s="42"/>
      <c r="AA130" s="42"/>
      <c r="AB130" s="42"/>
      <c r="AC130" s="42"/>
      <c r="AE130" s="15"/>
      <c r="AF130" s="15"/>
      <c r="AG130" s="15"/>
    </row>
    <row r="131" spans="22:33" ht="24.75" customHeight="1" x14ac:dyDescent="0.25">
      <c r="V131" s="42"/>
      <c r="W131" s="42"/>
      <c r="Y131" s="42"/>
      <c r="Z131" s="42"/>
      <c r="AA131" s="42"/>
      <c r="AB131" s="42"/>
      <c r="AC131" s="42"/>
      <c r="AE131" s="15"/>
      <c r="AF131" s="15"/>
      <c r="AG131" s="15"/>
    </row>
    <row r="132" spans="22:33" ht="24.75" customHeight="1" x14ac:dyDescent="0.25">
      <c r="V132" s="42"/>
      <c r="W132" s="42"/>
      <c r="Y132" s="42"/>
      <c r="Z132" s="42"/>
      <c r="AA132" s="42"/>
      <c r="AB132" s="42"/>
      <c r="AC132" s="42"/>
      <c r="AE132" s="15"/>
      <c r="AF132" s="15"/>
      <c r="AG132" s="15"/>
    </row>
    <row r="133" spans="22:33" ht="24.75" customHeight="1" x14ac:dyDescent="0.25">
      <c r="V133" s="42"/>
      <c r="W133" s="42"/>
      <c r="Y133" s="42"/>
      <c r="Z133" s="42"/>
      <c r="AA133" s="42"/>
      <c r="AB133" s="42"/>
      <c r="AC133" s="42"/>
      <c r="AE133" s="15"/>
      <c r="AF133" s="15"/>
      <c r="AG133" s="15"/>
    </row>
    <row r="134" spans="22:33" ht="24.75" customHeight="1" x14ac:dyDescent="0.25">
      <c r="V134" s="42"/>
      <c r="W134" s="42"/>
      <c r="Y134" s="42"/>
      <c r="Z134" s="42"/>
      <c r="AA134" s="42"/>
      <c r="AB134" s="42"/>
      <c r="AC134" s="42"/>
      <c r="AE134" s="15"/>
      <c r="AF134" s="15"/>
      <c r="AG134" s="15"/>
    </row>
    <row r="135" spans="22:33" ht="24.75" customHeight="1" x14ac:dyDescent="0.25">
      <c r="V135" s="42"/>
      <c r="W135" s="42"/>
      <c r="Y135" s="42"/>
      <c r="Z135" s="42"/>
      <c r="AA135" s="42"/>
      <c r="AB135" s="42"/>
      <c r="AC135" s="42"/>
      <c r="AE135" s="15"/>
      <c r="AF135" s="15"/>
      <c r="AG135" s="15"/>
    </row>
    <row r="136" spans="22:33" ht="24.75" customHeight="1" x14ac:dyDescent="0.25">
      <c r="V136" s="42"/>
      <c r="W136" s="42"/>
      <c r="Y136" s="42"/>
      <c r="Z136" s="42"/>
      <c r="AA136" s="42"/>
      <c r="AB136" s="42"/>
      <c r="AC136" s="42"/>
      <c r="AE136" s="15"/>
      <c r="AF136" s="15"/>
      <c r="AG136" s="15"/>
    </row>
    <row r="137" spans="22:33" ht="24.75" customHeight="1" x14ac:dyDescent="0.25">
      <c r="V137" s="42"/>
      <c r="W137" s="42"/>
      <c r="Y137" s="42"/>
      <c r="Z137" s="42"/>
      <c r="AA137" s="42"/>
      <c r="AB137" s="42"/>
      <c r="AC137" s="42"/>
      <c r="AE137" s="15"/>
      <c r="AF137" s="15"/>
      <c r="AG137" s="15"/>
    </row>
    <row r="138" spans="22:33" ht="24.75" customHeight="1" x14ac:dyDescent="0.25">
      <c r="V138" s="42"/>
      <c r="W138" s="42"/>
      <c r="Y138" s="42"/>
      <c r="Z138" s="42"/>
      <c r="AA138" s="42"/>
      <c r="AB138" s="42"/>
      <c r="AC138" s="42"/>
      <c r="AE138" s="15"/>
      <c r="AF138" s="15"/>
      <c r="AG138" s="15"/>
    </row>
    <row r="139" spans="22:33" ht="24.75" customHeight="1" x14ac:dyDescent="0.25">
      <c r="V139" s="42"/>
      <c r="W139" s="42"/>
      <c r="Y139" s="42"/>
      <c r="Z139" s="42"/>
      <c r="AA139" s="42"/>
      <c r="AB139" s="42"/>
      <c r="AC139" s="42"/>
      <c r="AE139" s="15"/>
      <c r="AF139" s="15"/>
      <c r="AG139" s="15"/>
    </row>
    <row r="140" spans="22:33" ht="24.75" customHeight="1" x14ac:dyDescent="0.25">
      <c r="V140" s="42"/>
      <c r="W140" s="42"/>
      <c r="Y140" s="42"/>
      <c r="Z140" s="42"/>
      <c r="AA140" s="42"/>
      <c r="AB140" s="42"/>
      <c r="AC140" s="42"/>
      <c r="AE140" s="15"/>
      <c r="AF140" s="15"/>
      <c r="AG140" s="15"/>
    </row>
    <row r="141" spans="22:33" ht="24.75" customHeight="1" x14ac:dyDescent="0.25">
      <c r="V141" s="42"/>
      <c r="W141" s="42"/>
      <c r="Y141" s="42"/>
      <c r="Z141" s="42"/>
      <c r="AA141" s="42"/>
      <c r="AB141" s="42"/>
      <c r="AC141" s="42"/>
      <c r="AE141" s="15"/>
      <c r="AF141" s="15"/>
      <c r="AG141" s="15"/>
    </row>
    <row r="142" spans="22:33" ht="24.75" customHeight="1" x14ac:dyDescent="0.25">
      <c r="V142" s="42"/>
      <c r="W142" s="42"/>
      <c r="Y142" s="42"/>
      <c r="Z142" s="42"/>
      <c r="AA142" s="42"/>
      <c r="AB142" s="42"/>
      <c r="AC142" s="42"/>
      <c r="AE142" s="15"/>
      <c r="AF142" s="15"/>
      <c r="AG142" s="15"/>
    </row>
    <row r="143" spans="22:33" ht="24.75" customHeight="1" x14ac:dyDescent="0.25">
      <c r="V143" s="42"/>
      <c r="W143" s="42"/>
      <c r="Y143" s="42"/>
      <c r="Z143" s="42"/>
      <c r="AA143" s="42"/>
      <c r="AB143" s="42"/>
      <c r="AC143" s="42"/>
      <c r="AE143" s="15"/>
      <c r="AF143" s="15"/>
      <c r="AG143" s="15"/>
    </row>
    <row r="144" spans="22:33" ht="24.75" customHeight="1" x14ac:dyDescent="0.25">
      <c r="V144" s="42"/>
      <c r="W144" s="42"/>
      <c r="Y144" s="42"/>
      <c r="Z144" s="42"/>
      <c r="AA144" s="42"/>
      <c r="AB144" s="42"/>
      <c r="AC144" s="42"/>
      <c r="AE144" s="15"/>
      <c r="AF144" s="15"/>
      <c r="AG144" s="15"/>
    </row>
    <row r="145" spans="22:33" ht="24.75" customHeight="1" x14ac:dyDescent="0.25">
      <c r="V145" s="42"/>
      <c r="W145" s="42"/>
      <c r="Y145" s="42"/>
      <c r="Z145" s="42"/>
      <c r="AA145" s="42"/>
      <c r="AB145" s="42"/>
      <c r="AC145" s="42"/>
      <c r="AE145" s="15"/>
      <c r="AF145" s="15"/>
      <c r="AG145" s="15"/>
    </row>
    <row r="146" spans="22:33" ht="24.75" customHeight="1" x14ac:dyDescent="0.25">
      <c r="V146" s="42"/>
      <c r="W146" s="42"/>
      <c r="Y146" s="42"/>
      <c r="Z146" s="42"/>
      <c r="AA146" s="42"/>
      <c r="AB146" s="42"/>
      <c r="AC146" s="42"/>
      <c r="AE146" s="15"/>
      <c r="AF146" s="15"/>
      <c r="AG146" s="15"/>
    </row>
    <row r="147" spans="22:33" ht="24.75" customHeight="1" x14ac:dyDescent="0.25">
      <c r="V147" s="42"/>
      <c r="W147" s="42"/>
      <c r="Y147" s="42"/>
      <c r="Z147" s="42"/>
      <c r="AA147" s="42"/>
      <c r="AB147" s="42"/>
      <c r="AC147" s="42"/>
      <c r="AE147" s="15"/>
      <c r="AF147" s="15"/>
      <c r="AG147" s="15"/>
    </row>
    <row r="148" spans="22:33" ht="24.75" customHeight="1" x14ac:dyDescent="0.25">
      <c r="V148" s="42"/>
      <c r="W148" s="42"/>
      <c r="Y148" s="42"/>
      <c r="Z148" s="42"/>
      <c r="AA148" s="42"/>
      <c r="AB148" s="42"/>
      <c r="AC148" s="42"/>
      <c r="AE148" s="15"/>
      <c r="AF148" s="15"/>
      <c r="AG148" s="15"/>
    </row>
    <row r="149" spans="22:33" ht="24.75" customHeight="1" x14ac:dyDescent="0.25">
      <c r="V149" s="42"/>
      <c r="W149" s="42"/>
      <c r="Y149" s="42"/>
      <c r="Z149" s="42"/>
      <c r="AA149" s="42"/>
      <c r="AB149" s="42"/>
      <c r="AC149" s="42"/>
      <c r="AE149" s="15"/>
      <c r="AF149" s="15"/>
      <c r="AG149" s="15"/>
    </row>
    <row r="150" spans="22:33" ht="24.75" customHeight="1" x14ac:dyDescent="0.25">
      <c r="V150" s="42"/>
      <c r="W150" s="42"/>
      <c r="Y150" s="42"/>
      <c r="Z150" s="42"/>
      <c r="AA150" s="42"/>
      <c r="AB150" s="42"/>
      <c r="AC150" s="42"/>
      <c r="AE150" s="15"/>
      <c r="AF150" s="15"/>
      <c r="AG150" s="15"/>
    </row>
    <row r="151" spans="22:33" ht="24.75" customHeight="1" x14ac:dyDescent="0.25">
      <c r="V151" s="42"/>
      <c r="W151" s="42"/>
      <c r="Y151" s="42"/>
      <c r="Z151" s="42"/>
      <c r="AA151" s="42"/>
      <c r="AB151" s="42"/>
      <c r="AC151" s="42"/>
      <c r="AE151" s="15"/>
      <c r="AF151" s="15"/>
      <c r="AG151" s="15"/>
    </row>
    <row r="152" spans="22:33" ht="24.75" customHeight="1" x14ac:dyDescent="0.25">
      <c r="V152" s="42"/>
      <c r="W152" s="42"/>
      <c r="Y152" s="42"/>
      <c r="Z152" s="42"/>
      <c r="AA152" s="42"/>
      <c r="AB152" s="42"/>
      <c r="AC152" s="42"/>
      <c r="AE152" s="15"/>
      <c r="AF152" s="15"/>
      <c r="AG152" s="15"/>
    </row>
    <row r="153" spans="22:33" ht="24.75" customHeight="1" x14ac:dyDescent="0.25">
      <c r="V153" s="42"/>
      <c r="W153" s="42"/>
      <c r="Y153" s="42"/>
      <c r="Z153" s="42"/>
      <c r="AA153" s="42"/>
      <c r="AB153" s="42"/>
      <c r="AC153" s="42"/>
      <c r="AE153" s="15"/>
      <c r="AF153" s="15"/>
      <c r="AG153" s="15"/>
    </row>
    <row r="154" spans="22:33" ht="24.75" customHeight="1" x14ac:dyDescent="0.25">
      <c r="V154" s="42"/>
      <c r="W154" s="42"/>
      <c r="Y154" s="42"/>
      <c r="Z154" s="42"/>
      <c r="AA154" s="42"/>
      <c r="AB154" s="42"/>
      <c r="AC154" s="42"/>
      <c r="AE154" s="15"/>
      <c r="AF154" s="15"/>
      <c r="AG154" s="15"/>
    </row>
    <row r="155" spans="22:33" ht="24.75" customHeight="1" x14ac:dyDescent="0.25">
      <c r="V155" s="42"/>
      <c r="W155" s="42"/>
      <c r="Y155" s="42"/>
      <c r="Z155" s="42"/>
      <c r="AA155" s="42"/>
      <c r="AB155" s="42"/>
      <c r="AC155" s="42"/>
      <c r="AE155" s="15"/>
      <c r="AF155" s="15"/>
      <c r="AG155" s="15"/>
    </row>
    <row r="156" spans="22:33" ht="24.75" customHeight="1" x14ac:dyDescent="0.25">
      <c r="V156" s="42"/>
      <c r="W156" s="42"/>
      <c r="Y156" s="42"/>
      <c r="Z156" s="42"/>
      <c r="AA156" s="42"/>
      <c r="AB156" s="42"/>
      <c r="AC156" s="42"/>
      <c r="AE156" s="15"/>
      <c r="AF156" s="15"/>
      <c r="AG156" s="15"/>
    </row>
    <row r="157" spans="22:33" ht="24.75" customHeight="1" x14ac:dyDescent="0.25">
      <c r="V157" s="42"/>
      <c r="W157" s="42"/>
      <c r="Y157" s="42"/>
      <c r="Z157" s="42"/>
      <c r="AA157" s="42"/>
      <c r="AB157" s="42"/>
      <c r="AC157" s="42"/>
      <c r="AE157" s="15"/>
      <c r="AF157" s="15"/>
      <c r="AG157" s="15"/>
    </row>
    <row r="158" spans="22:33" ht="24.75" customHeight="1" x14ac:dyDescent="0.25">
      <c r="V158" s="42"/>
      <c r="W158" s="42"/>
      <c r="Y158" s="42"/>
      <c r="Z158" s="42"/>
      <c r="AA158" s="42"/>
      <c r="AB158" s="42"/>
      <c r="AC158" s="42"/>
      <c r="AE158" s="15"/>
      <c r="AF158" s="15"/>
      <c r="AG158" s="15"/>
    </row>
    <row r="159" spans="22:33" ht="24.75" customHeight="1" x14ac:dyDescent="0.25">
      <c r="V159" s="42"/>
      <c r="W159" s="42"/>
      <c r="Y159" s="42"/>
      <c r="Z159" s="42"/>
      <c r="AA159" s="42"/>
      <c r="AB159" s="42"/>
      <c r="AC159" s="42"/>
      <c r="AE159" s="15"/>
      <c r="AF159" s="15"/>
      <c r="AG159" s="15"/>
    </row>
    <row r="160" spans="22:33" ht="24.75" customHeight="1" x14ac:dyDescent="0.25">
      <c r="V160" s="42"/>
      <c r="W160" s="42"/>
      <c r="Y160" s="42"/>
      <c r="Z160" s="42"/>
      <c r="AA160" s="42"/>
      <c r="AB160" s="42"/>
      <c r="AC160" s="42"/>
      <c r="AE160" s="15"/>
      <c r="AF160" s="15"/>
      <c r="AG160" s="15"/>
    </row>
    <row r="161" spans="22:33" ht="24.75" customHeight="1" x14ac:dyDescent="0.25">
      <c r="V161" s="42"/>
      <c r="W161" s="42"/>
      <c r="Y161" s="42"/>
      <c r="Z161" s="42"/>
      <c r="AA161" s="42"/>
      <c r="AB161" s="42"/>
      <c r="AC161" s="42"/>
      <c r="AE161" s="15"/>
      <c r="AF161" s="15"/>
      <c r="AG161" s="15"/>
    </row>
    <row r="162" spans="22:33" ht="24.75" customHeight="1" x14ac:dyDescent="0.25">
      <c r="V162" s="42"/>
      <c r="W162" s="42"/>
      <c r="Y162" s="42"/>
      <c r="Z162" s="42"/>
      <c r="AA162" s="42"/>
      <c r="AB162" s="42"/>
      <c r="AC162" s="42"/>
      <c r="AE162" s="15"/>
      <c r="AF162" s="15"/>
      <c r="AG162" s="15"/>
    </row>
    <row r="163" spans="22:33" ht="24.75" customHeight="1" x14ac:dyDescent="0.25">
      <c r="V163" s="42"/>
      <c r="W163" s="42"/>
      <c r="Y163" s="42"/>
      <c r="Z163" s="42"/>
      <c r="AA163" s="42"/>
      <c r="AB163" s="42"/>
      <c r="AC163" s="42"/>
      <c r="AE163" s="15"/>
      <c r="AF163" s="15"/>
      <c r="AG163" s="15"/>
    </row>
    <row r="164" spans="22:33" ht="24.75" customHeight="1" x14ac:dyDescent="0.25">
      <c r="V164" s="42"/>
      <c r="W164" s="42"/>
      <c r="Y164" s="42"/>
      <c r="Z164" s="42"/>
      <c r="AA164" s="42"/>
      <c r="AB164" s="42"/>
      <c r="AC164" s="42"/>
      <c r="AE164" s="15"/>
      <c r="AF164" s="15"/>
      <c r="AG164" s="15"/>
    </row>
    <row r="165" spans="22:33" ht="24.75" customHeight="1" x14ac:dyDescent="0.25">
      <c r="V165" s="42"/>
      <c r="W165" s="42"/>
      <c r="Y165" s="42"/>
      <c r="Z165" s="42"/>
      <c r="AA165" s="42"/>
      <c r="AB165" s="42"/>
      <c r="AC165" s="42"/>
      <c r="AE165" s="15"/>
      <c r="AF165" s="15"/>
      <c r="AG165" s="15"/>
    </row>
    <row r="166" spans="22:33" ht="24.75" customHeight="1" x14ac:dyDescent="0.25">
      <c r="V166" s="42"/>
      <c r="W166" s="42"/>
      <c r="Y166" s="42"/>
      <c r="Z166" s="42"/>
      <c r="AA166" s="42"/>
      <c r="AB166" s="42"/>
      <c r="AC166" s="42"/>
      <c r="AE166" s="15"/>
      <c r="AF166" s="15"/>
      <c r="AG166" s="15"/>
    </row>
    <row r="167" spans="22:33" ht="24.75" customHeight="1" x14ac:dyDescent="0.25">
      <c r="V167" s="42"/>
      <c r="W167" s="42"/>
      <c r="Y167" s="42"/>
      <c r="Z167" s="42"/>
      <c r="AA167" s="42"/>
      <c r="AB167" s="42"/>
      <c r="AC167" s="42"/>
      <c r="AE167" s="15"/>
      <c r="AF167" s="15"/>
      <c r="AG167" s="15"/>
    </row>
    <row r="168" spans="22:33" ht="24.75" customHeight="1" x14ac:dyDescent="0.25">
      <c r="V168" s="42"/>
      <c r="W168" s="42"/>
      <c r="Y168" s="42"/>
      <c r="Z168" s="42"/>
      <c r="AA168" s="42"/>
      <c r="AB168" s="42"/>
      <c r="AC168" s="42"/>
      <c r="AE168" s="15"/>
      <c r="AF168" s="15"/>
      <c r="AG168" s="15"/>
    </row>
    <row r="169" spans="22:33" ht="24.75" customHeight="1" x14ac:dyDescent="0.25">
      <c r="V169" s="42"/>
      <c r="W169" s="42"/>
      <c r="Y169" s="42"/>
      <c r="Z169" s="42"/>
      <c r="AA169" s="42"/>
      <c r="AB169" s="42"/>
      <c r="AC169" s="42"/>
      <c r="AE169" s="15"/>
      <c r="AF169" s="15"/>
      <c r="AG169" s="15"/>
    </row>
    <row r="170" spans="22:33" ht="24.75" customHeight="1" x14ac:dyDescent="0.25">
      <c r="V170" s="42"/>
      <c r="W170" s="42"/>
      <c r="Y170" s="42"/>
      <c r="Z170" s="42"/>
      <c r="AA170" s="42"/>
      <c r="AB170" s="42"/>
      <c r="AC170" s="42"/>
      <c r="AE170" s="15"/>
      <c r="AF170" s="15"/>
      <c r="AG170" s="15"/>
    </row>
    <row r="171" spans="22:33" ht="24.75" customHeight="1" x14ac:dyDescent="0.25">
      <c r="V171" s="42"/>
      <c r="W171" s="42"/>
      <c r="Y171" s="42"/>
      <c r="Z171" s="42"/>
      <c r="AA171" s="42"/>
      <c r="AB171" s="42"/>
      <c r="AC171" s="42"/>
      <c r="AE171" s="15"/>
      <c r="AF171" s="15"/>
      <c r="AG171" s="15"/>
    </row>
    <row r="172" spans="22:33" ht="24.75" customHeight="1" x14ac:dyDescent="0.25">
      <c r="V172" s="42"/>
      <c r="W172" s="42"/>
      <c r="Y172" s="42"/>
      <c r="Z172" s="42"/>
      <c r="AA172" s="42"/>
      <c r="AB172" s="42"/>
      <c r="AC172" s="42"/>
      <c r="AE172" s="15"/>
      <c r="AF172" s="15"/>
      <c r="AG172" s="15"/>
    </row>
    <row r="173" spans="22:33" ht="24.75" customHeight="1" x14ac:dyDescent="0.25">
      <c r="V173" s="42"/>
      <c r="W173" s="42"/>
      <c r="Y173" s="42"/>
      <c r="Z173" s="42"/>
      <c r="AA173" s="42"/>
      <c r="AB173" s="42"/>
      <c r="AC173" s="42"/>
      <c r="AE173" s="15"/>
      <c r="AF173" s="15"/>
      <c r="AG173" s="15"/>
    </row>
    <row r="174" spans="22:33" ht="24.75" customHeight="1" x14ac:dyDescent="0.25">
      <c r="V174" s="42"/>
      <c r="W174" s="42"/>
      <c r="Y174" s="42"/>
      <c r="Z174" s="42"/>
      <c r="AA174" s="42"/>
      <c r="AB174" s="42"/>
      <c r="AC174" s="42"/>
      <c r="AE174" s="15"/>
      <c r="AF174" s="15"/>
      <c r="AG174" s="15"/>
    </row>
    <row r="175" spans="22:33" ht="24.75" customHeight="1" x14ac:dyDescent="0.25">
      <c r="V175" s="42"/>
      <c r="W175" s="42"/>
      <c r="Y175" s="42"/>
      <c r="Z175" s="42"/>
      <c r="AA175" s="42"/>
      <c r="AB175" s="42"/>
      <c r="AC175" s="42"/>
      <c r="AE175" s="15"/>
      <c r="AF175" s="15"/>
      <c r="AG175" s="15"/>
    </row>
    <row r="176" spans="22:33" ht="24.75" customHeight="1" x14ac:dyDescent="0.25">
      <c r="V176" s="42"/>
      <c r="W176" s="42"/>
      <c r="Y176" s="42"/>
      <c r="Z176" s="42"/>
      <c r="AA176" s="42"/>
      <c r="AB176" s="42"/>
      <c r="AC176" s="42"/>
      <c r="AE176" s="15"/>
      <c r="AF176" s="15"/>
      <c r="AG176" s="15"/>
    </row>
    <row r="177" spans="22:33" ht="24.75" customHeight="1" x14ac:dyDescent="0.25">
      <c r="V177" s="42"/>
      <c r="W177" s="42"/>
      <c r="Y177" s="42"/>
      <c r="Z177" s="42"/>
      <c r="AA177" s="42"/>
      <c r="AB177" s="42"/>
      <c r="AC177" s="42"/>
      <c r="AE177" s="15"/>
      <c r="AF177" s="15"/>
      <c r="AG177" s="15"/>
    </row>
    <row r="178" spans="22:33" ht="24.75" customHeight="1" x14ac:dyDescent="0.25">
      <c r="V178" s="42"/>
      <c r="W178" s="42"/>
      <c r="Y178" s="42"/>
      <c r="Z178" s="42"/>
      <c r="AA178" s="42"/>
      <c r="AB178" s="42"/>
      <c r="AC178" s="42"/>
      <c r="AE178" s="15"/>
      <c r="AF178" s="15"/>
      <c r="AG178" s="15"/>
    </row>
    <row r="179" spans="22:33" ht="24.75" customHeight="1" x14ac:dyDescent="0.25">
      <c r="V179" s="42"/>
      <c r="W179" s="42"/>
      <c r="Y179" s="42"/>
      <c r="Z179" s="42"/>
      <c r="AA179" s="42"/>
      <c r="AB179" s="42"/>
      <c r="AC179" s="42"/>
      <c r="AE179" s="15"/>
      <c r="AF179" s="15"/>
      <c r="AG179" s="15"/>
    </row>
    <row r="180" spans="22:33" ht="24.75" customHeight="1" x14ac:dyDescent="0.25">
      <c r="V180" s="42"/>
      <c r="W180" s="42"/>
      <c r="Y180" s="42"/>
      <c r="Z180" s="42"/>
      <c r="AA180" s="42"/>
      <c r="AB180" s="42"/>
      <c r="AC180" s="42"/>
      <c r="AE180" s="15"/>
      <c r="AF180" s="15"/>
      <c r="AG180" s="15"/>
    </row>
    <row r="181" spans="22:33" ht="24.75" customHeight="1" x14ac:dyDescent="0.25">
      <c r="V181" s="42"/>
      <c r="W181" s="42"/>
      <c r="Y181" s="42"/>
      <c r="Z181" s="42"/>
      <c r="AA181" s="42"/>
      <c r="AB181" s="42"/>
      <c r="AC181" s="42"/>
      <c r="AE181" s="15"/>
      <c r="AF181" s="15"/>
      <c r="AG181" s="15"/>
    </row>
    <row r="182" spans="22:33" ht="24.75" customHeight="1" x14ac:dyDescent="0.25">
      <c r="V182" s="42"/>
      <c r="W182" s="42"/>
      <c r="Y182" s="42"/>
      <c r="Z182" s="42"/>
      <c r="AA182" s="42"/>
      <c r="AB182" s="42"/>
      <c r="AC182" s="42"/>
      <c r="AE182" s="15"/>
      <c r="AF182" s="15"/>
      <c r="AG182" s="15"/>
    </row>
    <row r="183" spans="22:33" ht="24.75" customHeight="1" x14ac:dyDescent="0.25">
      <c r="V183" s="42"/>
      <c r="W183" s="42"/>
      <c r="Y183" s="42"/>
      <c r="Z183" s="42"/>
      <c r="AA183" s="42"/>
      <c r="AB183" s="42"/>
      <c r="AC183" s="42"/>
      <c r="AE183" s="15"/>
      <c r="AF183" s="15"/>
      <c r="AG183" s="15"/>
    </row>
    <row r="184" spans="22:33" ht="24.75" customHeight="1" x14ac:dyDescent="0.25">
      <c r="V184" s="42"/>
      <c r="W184" s="42"/>
      <c r="Y184" s="42"/>
      <c r="Z184" s="42"/>
      <c r="AA184" s="42"/>
      <c r="AB184" s="42"/>
      <c r="AC184" s="42"/>
      <c r="AE184" s="15"/>
      <c r="AF184" s="15"/>
      <c r="AG184" s="15"/>
    </row>
    <row r="185" spans="22:33" ht="24.75" customHeight="1" x14ac:dyDescent="0.25">
      <c r="V185" s="42"/>
      <c r="W185" s="42"/>
      <c r="Y185" s="42"/>
      <c r="Z185" s="42"/>
      <c r="AA185" s="42"/>
      <c r="AB185" s="42"/>
      <c r="AC185" s="42"/>
      <c r="AE185" s="15"/>
      <c r="AF185" s="15"/>
      <c r="AG185" s="15"/>
    </row>
    <row r="186" spans="22:33" ht="24.75" customHeight="1" x14ac:dyDescent="0.25">
      <c r="V186" s="42"/>
      <c r="W186" s="42"/>
      <c r="Y186" s="42"/>
      <c r="Z186" s="42"/>
      <c r="AA186" s="42"/>
      <c r="AB186" s="42"/>
      <c r="AC186" s="42"/>
      <c r="AE186" s="15"/>
      <c r="AF186" s="15"/>
      <c r="AG186" s="15"/>
    </row>
    <row r="187" spans="22:33" ht="24.75" customHeight="1" x14ac:dyDescent="0.25">
      <c r="V187" s="42"/>
      <c r="W187" s="42"/>
      <c r="Y187" s="42"/>
      <c r="Z187" s="42"/>
      <c r="AA187" s="42"/>
      <c r="AB187" s="42"/>
      <c r="AC187" s="42"/>
      <c r="AE187" s="15"/>
      <c r="AF187" s="15"/>
      <c r="AG187" s="15"/>
    </row>
    <row r="188" spans="22:33" ht="24.75" customHeight="1" x14ac:dyDescent="0.25">
      <c r="V188" s="42"/>
      <c r="W188" s="42"/>
      <c r="Y188" s="42"/>
      <c r="Z188" s="42"/>
      <c r="AA188" s="42"/>
      <c r="AB188" s="42"/>
      <c r="AC188" s="42"/>
      <c r="AE188" s="15"/>
      <c r="AF188" s="15"/>
      <c r="AG188" s="15"/>
    </row>
    <row r="189" spans="22:33" ht="24.75" customHeight="1" x14ac:dyDescent="0.25">
      <c r="V189" s="42"/>
      <c r="W189" s="42"/>
      <c r="Y189" s="42"/>
      <c r="Z189" s="42"/>
      <c r="AA189" s="42"/>
      <c r="AB189" s="42"/>
      <c r="AC189" s="42"/>
      <c r="AE189" s="15"/>
      <c r="AF189" s="15"/>
      <c r="AG189" s="15"/>
    </row>
    <row r="190" spans="22:33" ht="24.75" customHeight="1" x14ac:dyDescent="0.25">
      <c r="V190" s="42"/>
      <c r="W190" s="42"/>
      <c r="Y190" s="42"/>
      <c r="Z190" s="42"/>
      <c r="AA190" s="42"/>
      <c r="AB190" s="42"/>
      <c r="AC190" s="42"/>
      <c r="AE190" s="15"/>
      <c r="AF190" s="15"/>
      <c r="AG190" s="15"/>
    </row>
    <row r="191" spans="22:33" ht="24.75" customHeight="1" x14ac:dyDescent="0.25">
      <c r="V191" s="42"/>
      <c r="W191" s="42"/>
      <c r="Y191" s="42"/>
      <c r="Z191" s="42"/>
      <c r="AA191" s="42"/>
      <c r="AB191" s="42"/>
      <c r="AC191" s="42"/>
      <c r="AE191" s="15"/>
      <c r="AF191" s="15"/>
      <c r="AG191" s="15"/>
    </row>
    <row r="192" spans="22:33" ht="24.75" customHeight="1" x14ac:dyDescent="0.25">
      <c r="V192" s="42"/>
      <c r="W192" s="42"/>
      <c r="Y192" s="42"/>
      <c r="Z192" s="42"/>
      <c r="AA192" s="42"/>
      <c r="AB192" s="42"/>
      <c r="AC192" s="42"/>
      <c r="AE192" s="15"/>
      <c r="AF192" s="15"/>
      <c r="AG192" s="15"/>
    </row>
    <row r="193" spans="22:33" ht="24.75" customHeight="1" x14ac:dyDescent="0.25">
      <c r="V193" s="42"/>
      <c r="W193" s="42"/>
      <c r="Y193" s="42"/>
      <c r="Z193" s="42"/>
      <c r="AA193" s="42"/>
      <c r="AB193" s="42"/>
      <c r="AC193" s="42"/>
      <c r="AE193" s="15"/>
      <c r="AF193" s="15"/>
      <c r="AG193" s="15"/>
    </row>
    <row r="194" spans="22:33" ht="24.75" customHeight="1" x14ac:dyDescent="0.25">
      <c r="V194" s="42"/>
      <c r="W194" s="42"/>
      <c r="Y194" s="42"/>
      <c r="Z194" s="42"/>
      <c r="AA194" s="42"/>
      <c r="AB194" s="42"/>
      <c r="AC194" s="42"/>
      <c r="AE194" s="15"/>
      <c r="AF194" s="15"/>
      <c r="AG194" s="15"/>
    </row>
    <row r="195" spans="22:33" ht="24.75" customHeight="1" x14ac:dyDescent="0.25">
      <c r="V195" s="42"/>
      <c r="W195" s="42"/>
      <c r="Y195" s="42"/>
      <c r="Z195" s="42"/>
      <c r="AA195" s="42"/>
      <c r="AB195" s="42"/>
      <c r="AC195" s="42"/>
      <c r="AE195" s="15"/>
      <c r="AF195" s="15"/>
      <c r="AG195" s="15"/>
    </row>
    <row r="196" spans="22:33" ht="24.75" customHeight="1" x14ac:dyDescent="0.25">
      <c r="V196" s="42"/>
      <c r="W196" s="42"/>
      <c r="Y196" s="42"/>
      <c r="Z196" s="42"/>
      <c r="AA196" s="42"/>
      <c r="AB196" s="42"/>
      <c r="AC196" s="42"/>
      <c r="AE196" s="15"/>
      <c r="AF196" s="15"/>
      <c r="AG196" s="15"/>
    </row>
    <row r="197" spans="22:33" ht="24.75" customHeight="1" x14ac:dyDescent="0.25">
      <c r="V197" s="42"/>
      <c r="W197" s="42"/>
      <c r="Y197" s="42"/>
      <c r="Z197" s="42"/>
      <c r="AA197" s="42"/>
      <c r="AB197" s="42"/>
      <c r="AC197" s="42"/>
      <c r="AE197" s="15"/>
      <c r="AF197" s="15"/>
      <c r="AG197" s="15"/>
    </row>
    <row r="198" spans="22:33" ht="24.75" customHeight="1" x14ac:dyDescent="0.25">
      <c r="V198" s="42"/>
      <c r="W198" s="42"/>
      <c r="Y198" s="42"/>
      <c r="Z198" s="42"/>
      <c r="AA198" s="42"/>
      <c r="AB198" s="42"/>
      <c r="AC198" s="42"/>
      <c r="AE198" s="15"/>
      <c r="AF198" s="15"/>
      <c r="AG198" s="15"/>
    </row>
    <row r="199" spans="22:33" ht="24.75" customHeight="1" x14ac:dyDescent="0.25">
      <c r="V199" s="42"/>
      <c r="W199" s="42"/>
      <c r="Y199" s="42"/>
      <c r="Z199" s="42"/>
      <c r="AA199" s="42"/>
      <c r="AB199" s="42"/>
      <c r="AC199" s="42"/>
      <c r="AE199" s="15"/>
      <c r="AF199" s="15"/>
      <c r="AG199" s="15"/>
    </row>
    <row r="200" spans="22:33" ht="24.75" customHeight="1" x14ac:dyDescent="0.25">
      <c r="V200" s="42"/>
      <c r="W200" s="42"/>
      <c r="Y200" s="42"/>
      <c r="Z200" s="42"/>
      <c r="AA200" s="42"/>
      <c r="AB200" s="42"/>
      <c r="AC200" s="42"/>
      <c r="AE200" s="15"/>
      <c r="AF200" s="15"/>
      <c r="AG200" s="15"/>
    </row>
    <row r="201" spans="22:33" ht="24.75" customHeight="1" x14ac:dyDescent="0.25">
      <c r="V201" s="42"/>
      <c r="W201" s="42"/>
      <c r="Y201" s="42"/>
      <c r="Z201" s="42"/>
      <c r="AA201" s="42"/>
      <c r="AB201" s="42"/>
      <c r="AC201" s="42"/>
      <c r="AE201" s="15"/>
      <c r="AF201" s="15"/>
      <c r="AG201" s="15"/>
    </row>
    <row r="202" spans="22:33" ht="24.75" customHeight="1" x14ac:dyDescent="0.25">
      <c r="V202" s="42"/>
      <c r="W202" s="42"/>
      <c r="Y202" s="42"/>
      <c r="Z202" s="42"/>
      <c r="AA202" s="42"/>
      <c r="AB202" s="42"/>
      <c r="AC202" s="42"/>
      <c r="AE202" s="15"/>
      <c r="AF202" s="15"/>
      <c r="AG202" s="15"/>
    </row>
    <row r="203" spans="22:33" ht="24.75" customHeight="1" x14ac:dyDescent="0.25">
      <c r="V203" s="42"/>
      <c r="W203" s="42"/>
      <c r="Y203" s="42"/>
      <c r="Z203" s="42"/>
      <c r="AA203" s="42"/>
      <c r="AB203" s="42"/>
      <c r="AC203" s="42"/>
      <c r="AE203" s="15"/>
      <c r="AF203" s="15"/>
      <c r="AG203" s="15"/>
    </row>
    <row r="204" spans="22:33" ht="24.75" customHeight="1" x14ac:dyDescent="0.25">
      <c r="V204" s="42"/>
      <c r="W204" s="42"/>
      <c r="Y204" s="42"/>
      <c r="Z204" s="42"/>
      <c r="AA204" s="42"/>
      <c r="AB204" s="42"/>
      <c r="AC204" s="42"/>
      <c r="AE204" s="15"/>
      <c r="AF204" s="15"/>
      <c r="AG204" s="15"/>
    </row>
    <row r="205" spans="22:33" ht="24.75" customHeight="1" x14ac:dyDescent="0.25">
      <c r="V205" s="42"/>
      <c r="W205" s="42"/>
      <c r="Y205" s="42"/>
      <c r="Z205" s="42"/>
      <c r="AA205" s="42"/>
      <c r="AB205" s="42"/>
      <c r="AC205" s="42"/>
      <c r="AE205" s="15"/>
      <c r="AF205" s="15"/>
      <c r="AG205" s="15"/>
    </row>
    <row r="206" spans="22:33" ht="24.75" customHeight="1" x14ac:dyDescent="0.25">
      <c r="V206" s="42"/>
      <c r="W206" s="42"/>
      <c r="Y206" s="42"/>
      <c r="Z206" s="42"/>
      <c r="AA206" s="42"/>
      <c r="AB206" s="42"/>
      <c r="AC206" s="42"/>
      <c r="AE206" s="15"/>
      <c r="AF206" s="15"/>
      <c r="AG206" s="15"/>
    </row>
    <row r="207" spans="22:33" ht="24.75" customHeight="1" x14ac:dyDescent="0.25">
      <c r="V207" s="42"/>
      <c r="W207" s="42"/>
      <c r="Y207" s="42"/>
      <c r="Z207" s="42"/>
      <c r="AA207" s="42"/>
      <c r="AB207" s="42"/>
      <c r="AC207" s="42"/>
      <c r="AE207" s="15"/>
      <c r="AF207" s="15"/>
      <c r="AG207" s="15"/>
    </row>
    <row r="208" spans="22:33" ht="24.75" customHeight="1" x14ac:dyDescent="0.25">
      <c r="V208" s="42"/>
      <c r="W208" s="42"/>
      <c r="Y208" s="42"/>
      <c r="Z208" s="42"/>
      <c r="AA208" s="42"/>
      <c r="AB208" s="42"/>
      <c r="AC208" s="42"/>
      <c r="AE208" s="15"/>
      <c r="AF208" s="15"/>
      <c r="AG208" s="15"/>
    </row>
    <row r="209" spans="22:33" ht="24.75" customHeight="1" x14ac:dyDescent="0.25">
      <c r="V209" s="42"/>
      <c r="W209" s="42"/>
      <c r="Y209" s="42"/>
      <c r="Z209" s="42"/>
      <c r="AA209" s="42"/>
      <c r="AB209" s="42"/>
      <c r="AC209" s="42"/>
      <c r="AE209" s="15"/>
      <c r="AF209" s="15"/>
      <c r="AG209" s="15"/>
    </row>
    <row r="210" spans="22:33" ht="24.75" customHeight="1" x14ac:dyDescent="0.25">
      <c r="V210" s="42"/>
      <c r="W210" s="42"/>
      <c r="Y210" s="42"/>
      <c r="Z210" s="42"/>
      <c r="AA210" s="42"/>
      <c r="AB210" s="42"/>
      <c r="AC210" s="42"/>
      <c r="AE210" s="15"/>
      <c r="AF210" s="15"/>
      <c r="AG210" s="15"/>
    </row>
    <row r="211" spans="22:33" ht="24.75" customHeight="1" x14ac:dyDescent="0.25">
      <c r="V211" s="42"/>
      <c r="W211" s="42"/>
      <c r="Y211" s="42"/>
      <c r="Z211" s="42"/>
      <c r="AA211" s="42"/>
      <c r="AB211" s="42"/>
      <c r="AC211" s="42"/>
      <c r="AE211" s="15"/>
      <c r="AF211" s="15"/>
      <c r="AG211" s="15"/>
    </row>
    <row r="212" spans="22:33" ht="24.75" customHeight="1" x14ac:dyDescent="0.25">
      <c r="V212" s="42"/>
      <c r="W212" s="42"/>
      <c r="Y212" s="42"/>
      <c r="Z212" s="42"/>
      <c r="AA212" s="42"/>
      <c r="AB212" s="42"/>
      <c r="AC212" s="42"/>
      <c r="AE212" s="15"/>
      <c r="AF212" s="15"/>
      <c r="AG212" s="15"/>
    </row>
    <row r="213" spans="22:33" ht="24.75" customHeight="1" x14ac:dyDescent="0.25">
      <c r="V213" s="42"/>
      <c r="W213" s="42"/>
      <c r="Y213" s="42"/>
      <c r="Z213" s="42"/>
      <c r="AA213" s="42"/>
      <c r="AB213" s="42"/>
      <c r="AC213" s="42"/>
      <c r="AE213" s="15"/>
      <c r="AF213" s="15"/>
      <c r="AG213" s="15"/>
    </row>
    <row r="214" spans="22:33" ht="24.75" customHeight="1" x14ac:dyDescent="0.25">
      <c r="V214" s="42"/>
      <c r="W214" s="42"/>
      <c r="Y214" s="42"/>
      <c r="Z214" s="42"/>
      <c r="AA214" s="42"/>
      <c r="AB214" s="42"/>
      <c r="AC214" s="42"/>
      <c r="AE214" s="15"/>
      <c r="AF214" s="15"/>
      <c r="AG214" s="15"/>
    </row>
    <row r="215" spans="22:33" ht="24.75" customHeight="1" x14ac:dyDescent="0.25">
      <c r="V215" s="42"/>
      <c r="W215" s="42"/>
      <c r="Y215" s="42"/>
      <c r="Z215" s="42"/>
      <c r="AA215" s="42"/>
      <c r="AB215" s="42"/>
      <c r="AC215" s="42"/>
      <c r="AE215" s="15"/>
      <c r="AF215" s="15"/>
      <c r="AG215" s="15"/>
    </row>
    <row r="216" spans="22:33" ht="24.75" customHeight="1" x14ac:dyDescent="0.25">
      <c r="V216" s="42"/>
      <c r="W216" s="42"/>
      <c r="Y216" s="42"/>
      <c r="Z216" s="42"/>
      <c r="AA216" s="42"/>
      <c r="AB216" s="42"/>
      <c r="AC216" s="42"/>
      <c r="AE216" s="15"/>
      <c r="AF216" s="15"/>
      <c r="AG216" s="15"/>
    </row>
    <row r="217" spans="22:33" ht="24.75" customHeight="1" x14ac:dyDescent="0.25">
      <c r="V217" s="42"/>
      <c r="W217" s="42"/>
      <c r="Y217" s="42"/>
      <c r="Z217" s="42"/>
      <c r="AA217" s="42"/>
      <c r="AB217" s="42"/>
      <c r="AC217" s="42"/>
      <c r="AE217" s="15"/>
      <c r="AF217" s="15"/>
      <c r="AG217" s="15"/>
    </row>
    <row r="218" spans="22:33" ht="24.75" customHeight="1" x14ac:dyDescent="0.25">
      <c r="V218" s="42"/>
      <c r="W218" s="42"/>
      <c r="Y218" s="42"/>
      <c r="Z218" s="42"/>
      <c r="AA218" s="42"/>
      <c r="AB218" s="42"/>
      <c r="AC218" s="42"/>
      <c r="AE218" s="15"/>
      <c r="AF218" s="15"/>
      <c r="AG218" s="15"/>
    </row>
    <row r="219" spans="22:33" ht="24.75" customHeight="1" x14ac:dyDescent="0.25">
      <c r="V219" s="42"/>
      <c r="W219" s="42"/>
      <c r="Y219" s="42"/>
      <c r="Z219" s="42"/>
      <c r="AA219" s="42"/>
      <c r="AB219" s="42"/>
      <c r="AC219" s="42"/>
      <c r="AE219" s="15"/>
      <c r="AF219" s="15"/>
      <c r="AG219" s="15"/>
    </row>
    <row r="220" spans="22:33" ht="24.75" customHeight="1" x14ac:dyDescent="0.25">
      <c r="V220" s="42"/>
      <c r="W220" s="42"/>
      <c r="Y220" s="42"/>
      <c r="Z220" s="42"/>
      <c r="AA220" s="42"/>
      <c r="AB220" s="42"/>
      <c r="AC220" s="42"/>
      <c r="AE220" s="15"/>
      <c r="AF220" s="15"/>
      <c r="AG220" s="15"/>
    </row>
    <row r="221" spans="22:33" ht="24.75" customHeight="1" x14ac:dyDescent="0.25">
      <c r="V221" s="42"/>
      <c r="W221" s="42"/>
      <c r="Y221" s="42"/>
      <c r="Z221" s="42"/>
      <c r="AA221" s="42"/>
      <c r="AB221" s="42"/>
      <c r="AC221" s="42"/>
      <c r="AE221" s="15"/>
      <c r="AF221" s="15"/>
      <c r="AG221" s="15"/>
    </row>
    <row r="222" spans="22:33" ht="24.75" customHeight="1" x14ac:dyDescent="0.25">
      <c r="V222" s="42"/>
      <c r="W222" s="42"/>
      <c r="Y222" s="42"/>
      <c r="Z222" s="42"/>
      <c r="AA222" s="42"/>
      <c r="AB222" s="42"/>
      <c r="AC222" s="42"/>
      <c r="AE222" s="15"/>
      <c r="AF222" s="15"/>
      <c r="AG222" s="15"/>
    </row>
    <row r="223" spans="22:33" ht="24.75" customHeight="1" x14ac:dyDescent="0.25">
      <c r="V223" s="42"/>
      <c r="W223" s="42"/>
      <c r="Y223" s="42"/>
      <c r="Z223" s="42"/>
      <c r="AA223" s="42"/>
      <c r="AB223" s="42"/>
      <c r="AC223" s="42"/>
      <c r="AE223" s="15"/>
      <c r="AF223" s="15"/>
      <c r="AG223" s="15"/>
    </row>
    <row r="224" spans="22:33" ht="24.75" customHeight="1" x14ac:dyDescent="0.25">
      <c r="V224" s="42"/>
      <c r="W224" s="42"/>
      <c r="Y224" s="42"/>
      <c r="Z224" s="42"/>
      <c r="AA224" s="42"/>
      <c r="AB224" s="42"/>
      <c r="AC224" s="42"/>
      <c r="AE224" s="15"/>
      <c r="AF224" s="15"/>
      <c r="AG224" s="15"/>
    </row>
    <row r="225" spans="22:33" ht="24.75" customHeight="1" x14ac:dyDescent="0.25">
      <c r="V225" s="42"/>
      <c r="W225" s="42"/>
      <c r="Y225" s="42"/>
      <c r="Z225" s="42"/>
      <c r="AA225" s="42"/>
      <c r="AB225" s="42"/>
      <c r="AC225" s="42"/>
      <c r="AE225" s="15"/>
      <c r="AF225" s="15"/>
      <c r="AG225" s="15"/>
    </row>
    <row r="226" spans="22:33" ht="24.75" customHeight="1" x14ac:dyDescent="0.25">
      <c r="V226" s="42"/>
      <c r="W226" s="42"/>
      <c r="Y226" s="42"/>
      <c r="Z226" s="42"/>
      <c r="AA226" s="42"/>
      <c r="AB226" s="42"/>
      <c r="AC226" s="42"/>
      <c r="AE226" s="15"/>
      <c r="AF226" s="15"/>
      <c r="AG226" s="15"/>
    </row>
    <row r="227" spans="22:33" ht="24.75" customHeight="1" x14ac:dyDescent="0.25">
      <c r="V227" s="42"/>
      <c r="W227" s="42"/>
      <c r="Y227" s="42"/>
      <c r="Z227" s="42"/>
      <c r="AA227" s="42"/>
      <c r="AB227" s="42"/>
      <c r="AC227" s="42"/>
      <c r="AE227" s="15"/>
      <c r="AF227" s="15"/>
      <c r="AG227" s="15"/>
    </row>
    <row r="228" spans="22:33" ht="24.75" customHeight="1" x14ac:dyDescent="0.25">
      <c r="V228" s="42"/>
      <c r="W228" s="42"/>
      <c r="Y228" s="42"/>
      <c r="Z228" s="42"/>
      <c r="AA228" s="42"/>
      <c r="AB228" s="42"/>
      <c r="AC228" s="42"/>
      <c r="AE228" s="15"/>
      <c r="AF228" s="15"/>
      <c r="AG228" s="15"/>
    </row>
    <row r="229" spans="22:33" ht="24.75" customHeight="1" x14ac:dyDescent="0.25">
      <c r="V229" s="42"/>
      <c r="W229" s="42"/>
      <c r="Y229" s="42"/>
      <c r="Z229" s="42"/>
      <c r="AA229" s="42"/>
      <c r="AB229" s="42"/>
      <c r="AC229" s="42"/>
      <c r="AE229" s="15"/>
      <c r="AF229" s="15"/>
      <c r="AG229" s="15"/>
    </row>
    <row r="230" spans="22:33" ht="24.75" customHeight="1" x14ac:dyDescent="0.25">
      <c r="V230" s="42"/>
      <c r="W230" s="42"/>
      <c r="Y230" s="42"/>
      <c r="Z230" s="42"/>
      <c r="AA230" s="42"/>
      <c r="AB230" s="42"/>
      <c r="AC230" s="42"/>
      <c r="AE230" s="15"/>
      <c r="AF230" s="15"/>
      <c r="AG230" s="15"/>
    </row>
    <row r="231" spans="22:33" ht="24.75" customHeight="1" x14ac:dyDescent="0.25">
      <c r="V231" s="42"/>
      <c r="W231" s="42"/>
      <c r="Y231" s="42"/>
      <c r="Z231" s="42"/>
      <c r="AA231" s="42"/>
      <c r="AB231" s="42"/>
      <c r="AC231" s="42"/>
      <c r="AE231" s="15"/>
      <c r="AF231" s="15"/>
      <c r="AG231" s="15"/>
    </row>
    <row r="232" spans="22:33" ht="24.75" customHeight="1" x14ac:dyDescent="0.25">
      <c r="V232" s="42"/>
      <c r="W232" s="42"/>
      <c r="Y232" s="42"/>
      <c r="Z232" s="42"/>
      <c r="AA232" s="42"/>
      <c r="AB232" s="42"/>
      <c r="AC232" s="42"/>
      <c r="AE232" s="15"/>
      <c r="AF232" s="15"/>
      <c r="AG232" s="15"/>
    </row>
    <row r="233" spans="22:33" ht="24.75" customHeight="1" x14ac:dyDescent="0.25">
      <c r="V233" s="42"/>
      <c r="W233" s="42"/>
      <c r="Y233" s="42"/>
      <c r="Z233" s="42"/>
      <c r="AA233" s="42"/>
      <c r="AB233" s="42"/>
      <c r="AC233" s="42"/>
      <c r="AE233" s="15"/>
      <c r="AF233" s="15"/>
      <c r="AG233" s="15"/>
    </row>
    <row r="234" spans="22:33" ht="24.75" customHeight="1" x14ac:dyDescent="0.25">
      <c r="V234" s="42"/>
      <c r="W234" s="42"/>
      <c r="Y234" s="42"/>
      <c r="Z234" s="42"/>
      <c r="AA234" s="42"/>
      <c r="AB234" s="42"/>
      <c r="AC234" s="42"/>
      <c r="AE234" s="15"/>
      <c r="AF234" s="15"/>
      <c r="AG234" s="15"/>
    </row>
    <row r="235" spans="22:33" ht="24.75" customHeight="1" x14ac:dyDescent="0.25">
      <c r="V235" s="42"/>
      <c r="W235" s="42"/>
      <c r="Y235" s="42"/>
      <c r="Z235" s="42"/>
      <c r="AA235" s="42"/>
      <c r="AB235" s="42"/>
      <c r="AC235" s="42"/>
      <c r="AE235" s="15"/>
      <c r="AF235" s="15"/>
      <c r="AG235" s="15"/>
    </row>
    <row r="236" spans="22:33" ht="24.75" customHeight="1" x14ac:dyDescent="0.25">
      <c r="V236" s="42"/>
      <c r="W236" s="42"/>
      <c r="Y236" s="42"/>
      <c r="Z236" s="42"/>
      <c r="AA236" s="42"/>
      <c r="AB236" s="42"/>
      <c r="AC236" s="42"/>
      <c r="AE236" s="15"/>
      <c r="AF236" s="15"/>
      <c r="AG236" s="15"/>
    </row>
    <row r="237" spans="22:33" ht="24.75" customHeight="1" x14ac:dyDescent="0.25">
      <c r="V237" s="42"/>
      <c r="W237" s="42"/>
      <c r="Y237" s="42"/>
      <c r="Z237" s="42"/>
      <c r="AA237" s="42"/>
      <c r="AB237" s="42"/>
      <c r="AC237" s="42"/>
      <c r="AE237" s="15"/>
      <c r="AF237" s="15"/>
      <c r="AG237" s="15"/>
    </row>
    <row r="238" spans="22:33" ht="24.75" customHeight="1" x14ac:dyDescent="0.25">
      <c r="V238" s="42"/>
      <c r="W238" s="42"/>
      <c r="Y238" s="42"/>
      <c r="Z238" s="42"/>
      <c r="AA238" s="42"/>
      <c r="AB238" s="42"/>
      <c r="AC238" s="42"/>
      <c r="AE238" s="15"/>
      <c r="AF238" s="15"/>
      <c r="AG238" s="15"/>
    </row>
    <row r="239" spans="22:33" ht="24.75" customHeight="1" x14ac:dyDescent="0.25">
      <c r="V239" s="42"/>
      <c r="W239" s="42"/>
      <c r="Y239" s="42"/>
      <c r="Z239" s="42"/>
      <c r="AA239" s="42"/>
      <c r="AB239" s="42"/>
      <c r="AC239" s="42"/>
      <c r="AE239" s="15"/>
      <c r="AF239" s="15"/>
      <c r="AG239" s="15"/>
    </row>
    <row r="240" spans="22:33" ht="24.75" customHeight="1" x14ac:dyDescent="0.25">
      <c r="V240" s="42"/>
      <c r="W240" s="42"/>
      <c r="Y240" s="42"/>
      <c r="Z240" s="42"/>
      <c r="AA240" s="42"/>
      <c r="AB240" s="42"/>
      <c r="AC240" s="42"/>
      <c r="AE240" s="15"/>
      <c r="AF240" s="15"/>
      <c r="AG240" s="15"/>
    </row>
    <row r="241" spans="22:33" ht="24.75" customHeight="1" x14ac:dyDescent="0.25">
      <c r="V241" s="42"/>
      <c r="W241" s="42"/>
      <c r="Y241" s="42"/>
      <c r="Z241" s="42"/>
      <c r="AA241" s="42"/>
      <c r="AB241" s="42"/>
      <c r="AC241" s="42"/>
      <c r="AE241" s="15"/>
      <c r="AF241" s="15"/>
      <c r="AG241" s="15"/>
    </row>
    <row r="242" spans="22:33" ht="24.75" customHeight="1" x14ac:dyDescent="0.25">
      <c r="V242" s="42"/>
      <c r="W242" s="42"/>
      <c r="Y242" s="42"/>
      <c r="Z242" s="42"/>
      <c r="AA242" s="42"/>
      <c r="AB242" s="42"/>
      <c r="AC242" s="42"/>
      <c r="AE242" s="15"/>
      <c r="AF242" s="15"/>
      <c r="AG242" s="15"/>
    </row>
    <row r="243" spans="22:33" ht="24.75" customHeight="1" x14ac:dyDescent="0.25">
      <c r="V243" s="42"/>
      <c r="W243" s="42"/>
      <c r="Y243" s="42"/>
      <c r="Z243" s="42"/>
      <c r="AA243" s="42"/>
      <c r="AB243" s="42"/>
      <c r="AC243" s="42"/>
      <c r="AE243" s="15"/>
      <c r="AF243" s="15"/>
      <c r="AG243" s="15"/>
    </row>
    <row r="244" spans="22:33" ht="24.75" customHeight="1" x14ac:dyDescent="0.25">
      <c r="V244" s="42"/>
      <c r="W244" s="42"/>
      <c r="Y244" s="42"/>
      <c r="Z244" s="42"/>
      <c r="AA244" s="42"/>
      <c r="AB244" s="42"/>
      <c r="AC244" s="42"/>
      <c r="AE244" s="15"/>
      <c r="AF244" s="15"/>
      <c r="AG244" s="15"/>
    </row>
    <row r="245" spans="22:33" ht="24.75" customHeight="1" x14ac:dyDescent="0.25">
      <c r="V245" s="42"/>
      <c r="W245" s="42"/>
      <c r="Y245" s="42"/>
      <c r="Z245" s="42"/>
      <c r="AA245" s="42"/>
      <c r="AB245" s="42"/>
      <c r="AC245" s="42"/>
      <c r="AE245" s="15"/>
      <c r="AF245" s="15"/>
      <c r="AG245" s="15"/>
    </row>
    <row r="246" spans="22:33" ht="24.75" customHeight="1" x14ac:dyDescent="0.25">
      <c r="V246" s="42"/>
      <c r="W246" s="42"/>
      <c r="Y246" s="42"/>
      <c r="Z246" s="42"/>
      <c r="AA246" s="42"/>
      <c r="AB246" s="42"/>
      <c r="AC246" s="42"/>
      <c r="AE246" s="15"/>
      <c r="AF246" s="15"/>
      <c r="AG246" s="15"/>
    </row>
    <row r="247" spans="22:33" ht="24.75" customHeight="1" x14ac:dyDescent="0.25">
      <c r="V247" s="42"/>
      <c r="W247" s="42"/>
      <c r="Y247" s="42"/>
      <c r="Z247" s="42"/>
      <c r="AA247" s="42"/>
      <c r="AB247" s="42"/>
      <c r="AC247" s="42"/>
      <c r="AE247" s="15"/>
      <c r="AF247" s="15"/>
      <c r="AG247" s="15"/>
    </row>
    <row r="248" spans="22:33" ht="24.75" customHeight="1" x14ac:dyDescent="0.25">
      <c r="V248" s="42"/>
      <c r="W248" s="42"/>
      <c r="Y248" s="42"/>
      <c r="Z248" s="42"/>
      <c r="AA248" s="42"/>
      <c r="AB248" s="42"/>
      <c r="AC248" s="42"/>
      <c r="AE248" s="15"/>
      <c r="AF248" s="15"/>
      <c r="AG248" s="15"/>
    </row>
    <row r="249" spans="22:33" ht="24.75" customHeight="1" x14ac:dyDescent="0.25">
      <c r="V249" s="42"/>
      <c r="W249" s="42"/>
      <c r="Y249" s="42"/>
      <c r="Z249" s="42"/>
      <c r="AA249" s="42"/>
      <c r="AB249" s="42"/>
      <c r="AC249" s="42"/>
      <c r="AE249" s="15"/>
      <c r="AF249" s="15"/>
      <c r="AG249" s="15"/>
    </row>
    <row r="250" spans="22:33" ht="24.75" customHeight="1" x14ac:dyDescent="0.25">
      <c r="V250" s="42"/>
      <c r="W250" s="42"/>
      <c r="Y250" s="42"/>
      <c r="Z250" s="42"/>
      <c r="AA250" s="42"/>
      <c r="AB250" s="42"/>
      <c r="AC250" s="42"/>
      <c r="AE250" s="15"/>
      <c r="AF250" s="15"/>
      <c r="AG250" s="15"/>
    </row>
    <row r="251" spans="22:33" ht="24.75" customHeight="1" x14ac:dyDescent="0.25">
      <c r="V251" s="42"/>
      <c r="W251" s="42"/>
      <c r="Y251" s="42"/>
      <c r="Z251" s="42"/>
      <c r="AA251" s="42"/>
      <c r="AB251" s="42"/>
      <c r="AC251" s="42"/>
      <c r="AE251" s="15"/>
      <c r="AF251" s="15"/>
      <c r="AG251" s="15"/>
    </row>
    <row r="252" spans="22:33" ht="24.75" customHeight="1" x14ac:dyDescent="0.25">
      <c r="V252" s="42"/>
      <c r="W252" s="42"/>
      <c r="Y252" s="42"/>
      <c r="Z252" s="42"/>
      <c r="AA252" s="42"/>
      <c r="AB252" s="42"/>
      <c r="AC252" s="42"/>
      <c r="AE252" s="15"/>
      <c r="AF252" s="15"/>
      <c r="AG252" s="15"/>
    </row>
    <row r="253" spans="22:33" ht="24.75" customHeight="1" x14ac:dyDescent="0.25">
      <c r="V253" s="42"/>
      <c r="W253" s="42"/>
      <c r="Y253" s="42"/>
      <c r="Z253" s="42"/>
      <c r="AA253" s="42"/>
      <c r="AB253" s="42"/>
      <c r="AC253" s="42"/>
      <c r="AE253" s="15"/>
      <c r="AF253" s="15"/>
      <c r="AG253" s="15"/>
    </row>
    <row r="254" spans="22:33" ht="24.75" customHeight="1" x14ac:dyDescent="0.25">
      <c r="V254" s="42"/>
      <c r="W254" s="42"/>
      <c r="Y254" s="42"/>
      <c r="Z254" s="42"/>
      <c r="AA254" s="42"/>
      <c r="AB254" s="42"/>
      <c r="AC254" s="42"/>
      <c r="AE254" s="15"/>
      <c r="AF254" s="15"/>
      <c r="AG254" s="15"/>
    </row>
    <row r="255" spans="22:33" ht="24.75" customHeight="1" x14ac:dyDescent="0.25">
      <c r="V255" s="42"/>
      <c r="W255" s="42"/>
      <c r="Y255" s="42"/>
      <c r="Z255" s="42"/>
      <c r="AA255" s="42"/>
      <c r="AB255" s="42"/>
      <c r="AC255" s="42"/>
      <c r="AE255" s="15"/>
      <c r="AF255" s="15"/>
      <c r="AG255" s="15"/>
    </row>
    <row r="256" spans="22:33" ht="24.75" customHeight="1" x14ac:dyDescent="0.25">
      <c r="V256" s="42"/>
      <c r="W256" s="42"/>
      <c r="Y256" s="42"/>
      <c r="Z256" s="42"/>
      <c r="AA256" s="42"/>
      <c r="AB256" s="42"/>
      <c r="AC256" s="42"/>
      <c r="AE256" s="15"/>
      <c r="AF256" s="15"/>
      <c r="AG256" s="15"/>
    </row>
    <row r="257" spans="22:33" ht="24.75" customHeight="1" x14ac:dyDescent="0.25">
      <c r="V257" s="42"/>
      <c r="W257" s="42"/>
      <c r="Y257" s="42"/>
      <c r="Z257" s="42"/>
      <c r="AA257" s="42"/>
      <c r="AB257" s="42"/>
      <c r="AC257" s="42"/>
      <c r="AE257" s="15"/>
      <c r="AF257" s="15"/>
      <c r="AG257" s="15"/>
    </row>
    <row r="258" spans="22:33" ht="24.75" customHeight="1" x14ac:dyDescent="0.25">
      <c r="V258" s="42"/>
      <c r="W258" s="42"/>
      <c r="Y258" s="42"/>
      <c r="Z258" s="42"/>
      <c r="AA258" s="42"/>
      <c r="AB258" s="42"/>
      <c r="AC258" s="42"/>
      <c r="AE258" s="15"/>
      <c r="AF258" s="15"/>
      <c r="AG258" s="15"/>
    </row>
    <row r="259" spans="22:33" ht="24.75" customHeight="1" x14ac:dyDescent="0.25">
      <c r="V259" s="42"/>
      <c r="W259" s="42"/>
      <c r="Y259" s="42"/>
      <c r="Z259" s="42"/>
      <c r="AA259" s="42"/>
      <c r="AB259" s="42"/>
      <c r="AC259" s="42"/>
      <c r="AE259" s="15"/>
      <c r="AF259" s="15"/>
      <c r="AG259" s="15"/>
    </row>
    <row r="260" spans="22:33" ht="24.75" customHeight="1" x14ac:dyDescent="0.25">
      <c r="V260" s="42"/>
      <c r="W260" s="42"/>
      <c r="Y260" s="42"/>
      <c r="Z260" s="42"/>
      <c r="AA260" s="42"/>
      <c r="AB260" s="42"/>
      <c r="AC260" s="42"/>
      <c r="AE260" s="15"/>
      <c r="AF260" s="15"/>
      <c r="AG260" s="15"/>
    </row>
    <row r="261" spans="22:33" ht="24.75" customHeight="1" x14ac:dyDescent="0.25">
      <c r="V261" s="42"/>
      <c r="W261" s="42"/>
      <c r="Y261" s="42"/>
      <c r="Z261" s="42"/>
      <c r="AA261" s="42"/>
      <c r="AB261" s="42"/>
      <c r="AC261" s="42"/>
      <c r="AE261" s="15"/>
      <c r="AF261" s="15"/>
      <c r="AG261" s="15"/>
    </row>
    <row r="262" spans="22:33" ht="24.75" customHeight="1" x14ac:dyDescent="0.25">
      <c r="V262" s="42"/>
      <c r="W262" s="42"/>
      <c r="Y262" s="42"/>
      <c r="Z262" s="42"/>
      <c r="AA262" s="42"/>
      <c r="AB262" s="42"/>
      <c r="AC262" s="42"/>
      <c r="AE262" s="15"/>
      <c r="AF262" s="15"/>
      <c r="AG262" s="15"/>
    </row>
    <row r="263" spans="22:33" ht="24.75" customHeight="1" x14ac:dyDescent="0.25">
      <c r="V263" s="42"/>
      <c r="W263" s="42"/>
      <c r="Y263" s="42"/>
      <c r="Z263" s="42"/>
      <c r="AA263" s="42"/>
      <c r="AB263" s="42"/>
      <c r="AC263" s="42"/>
      <c r="AE263" s="15"/>
      <c r="AF263" s="15"/>
      <c r="AG263" s="15"/>
    </row>
    <row r="264" spans="22:33" ht="24.75" customHeight="1" x14ac:dyDescent="0.25">
      <c r="V264" s="42"/>
      <c r="W264" s="42"/>
      <c r="Y264" s="42"/>
      <c r="Z264" s="42"/>
      <c r="AA264" s="42"/>
      <c r="AB264" s="42"/>
      <c r="AC264" s="42"/>
      <c r="AE264" s="15"/>
      <c r="AF264" s="15"/>
      <c r="AG264" s="15"/>
    </row>
    <row r="265" spans="22:33" ht="24.75" customHeight="1" x14ac:dyDescent="0.25">
      <c r="V265" s="42"/>
      <c r="W265" s="42"/>
      <c r="Y265" s="42"/>
      <c r="Z265" s="42"/>
      <c r="AA265" s="42"/>
      <c r="AB265" s="42"/>
      <c r="AC265" s="42"/>
      <c r="AE265" s="15"/>
      <c r="AF265" s="15"/>
      <c r="AG265" s="15"/>
    </row>
    <row r="266" spans="22:33" ht="24.75" customHeight="1" x14ac:dyDescent="0.25">
      <c r="V266" s="42"/>
      <c r="W266" s="42"/>
      <c r="Y266" s="42"/>
      <c r="Z266" s="42"/>
      <c r="AA266" s="42"/>
      <c r="AB266" s="42"/>
      <c r="AC266" s="42"/>
      <c r="AE266" s="15"/>
      <c r="AF266" s="15"/>
      <c r="AG266" s="15"/>
    </row>
    <row r="267" spans="22:33" ht="24.75" customHeight="1" x14ac:dyDescent="0.25">
      <c r="V267" s="42"/>
      <c r="W267" s="42"/>
      <c r="Y267" s="42"/>
      <c r="Z267" s="42"/>
      <c r="AA267" s="42"/>
      <c r="AB267" s="42"/>
      <c r="AC267" s="42"/>
      <c r="AE267" s="15"/>
      <c r="AF267" s="15"/>
      <c r="AG267" s="15"/>
    </row>
    <row r="268" spans="22:33" ht="24.75" customHeight="1" x14ac:dyDescent="0.25">
      <c r="V268" s="42"/>
      <c r="W268" s="42"/>
      <c r="Y268" s="42"/>
      <c r="Z268" s="42"/>
      <c r="AA268" s="42"/>
      <c r="AB268" s="42"/>
      <c r="AC268" s="42"/>
      <c r="AE268" s="15"/>
      <c r="AF268" s="15"/>
      <c r="AG268" s="15"/>
    </row>
    <row r="269" spans="22:33" ht="24.75" customHeight="1" x14ac:dyDescent="0.25">
      <c r="V269" s="42"/>
      <c r="W269" s="42"/>
      <c r="Y269" s="42"/>
      <c r="Z269" s="42"/>
      <c r="AA269" s="42"/>
      <c r="AB269" s="42"/>
      <c r="AC269" s="42"/>
      <c r="AE269" s="15"/>
      <c r="AF269" s="15"/>
      <c r="AG269" s="15"/>
    </row>
    <row r="270" spans="22:33" ht="24.75" customHeight="1" x14ac:dyDescent="0.25">
      <c r="V270" s="42"/>
      <c r="W270" s="42"/>
      <c r="Y270" s="42"/>
      <c r="Z270" s="42"/>
      <c r="AA270" s="42"/>
      <c r="AB270" s="42"/>
      <c r="AC270" s="42"/>
      <c r="AE270" s="15"/>
      <c r="AF270" s="15"/>
      <c r="AG270" s="15"/>
    </row>
    <row r="271" spans="22:33" ht="24.75" customHeight="1" x14ac:dyDescent="0.25">
      <c r="V271" s="42"/>
      <c r="W271" s="42"/>
      <c r="Y271" s="42"/>
      <c r="Z271" s="42"/>
      <c r="AA271" s="42"/>
      <c r="AB271" s="42"/>
      <c r="AC271" s="42"/>
      <c r="AE271" s="15"/>
      <c r="AF271" s="15"/>
      <c r="AG271" s="15"/>
    </row>
    <row r="272" spans="22:33" ht="24.75" customHeight="1" x14ac:dyDescent="0.25">
      <c r="V272" s="42"/>
      <c r="W272" s="42"/>
      <c r="Y272" s="42"/>
      <c r="Z272" s="42"/>
      <c r="AA272" s="42"/>
      <c r="AB272" s="42"/>
      <c r="AC272" s="42"/>
      <c r="AE272" s="15"/>
      <c r="AF272" s="15"/>
      <c r="AG272" s="15"/>
    </row>
    <row r="273" spans="22:33" ht="24.75" customHeight="1" x14ac:dyDescent="0.25">
      <c r="V273" s="42"/>
      <c r="W273" s="42"/>
      <c r="Y273" s="42"/>
      <c r="Z273" s="42"/>
      <c r="AA273" s="42"/>
      <c r="AB273" s="42"/>
      <c r="AC273" s="42"/>
      <c r="AE273" s="15"/>
      <c r="AF273" s="15"/>
      <c r="AG273" s="15"/>
    </row>
    <row r="274" spans="22:33" ht="24.75" customHeight="1" x14ac:dyDescent="0.25">
      <c r="V274" s="42"/>
      <c r="W274" s="42"/>
      <c r="Y274" s="42"/>
      <c r="Z274" s="42"/>
      <c r="AA274" s="42"/>
      <c r="AB274" s="42"/>
      <c r="AC274" s="42"/>
      <c r="AE274" s="15"/>
      <c r="AF274" s="15"/>
      <c r="AG274" s="15"/>
    </row>
    <row r="275" spans="22:33" ht="24.75" customHeight="1" x14ac:dyDescent="0.25">
      <c r="V275" s="42"/>
      <c r="W275" s="42"/>
      <c r="Y275" s="42"/>
      <c r="Z275" s="42"/>
      <c r="AA275" s="42"/>
      <c r="AB275" s="42"/>
      <c r="AC275" s="42"/>
      <c r="AE275" s="15"/>
      <c r="AF275" s="15"/>
      <c r="AG275" s="15"/>
    </row>
    <row r="276" spans="22:33" ht="24.75" customHeight="1" x14ac:dyDescent="0.25">
      <c r="V276" s="42"/>
      <c r="W276" s="42"/>
      <c r="Y276" s="42"/>
      <c r="Z276" s="42"/>
      <c r="AA276" s="42"/>
      <c r="AB276" s="42"/>
      <c r="AC276" s="42"/>
      <c r="AE276" s="15"/>
      <c r="AF276" s="15"/>
      <c r="AG276" s="15"/>
    </row>
    <row r="277" spans="22:33" ht="24.75" customHeight="1" x14ac:dyDescent="0.25">
      <c r="V277" s="42"/>
      <c r="W277" s="42"/>
      <c r="Y277" s="42"/>
      <c r="Z277" s="42"/>
      <c r="AA277" s="42"/>
      <c r="AB277" s="42"/>
      <c r="AC277" s="42"/>
      <c r="AE277" s="15"/>
      <c r="AF277" s="15"/>
      <c r="AG277" s="15"/>
    </row>
    <row r="278" spans="22:33" ht="24.75" customHeight="1" x14ac:dyDescent="0.25">
      <c r="V278" s="42"/>
      <c r="W278" s="42"/>
      <c r="Y278" s="42"/>
      <c r="Z278" s="42"/>
      <c r="AA278" s="42"/>
      <c r="AB278" s="42"/>
      <c r="AC278" s="42"/>
      <c r="AE278" s="15"/>
      <c r="AF278" s="15"/>
      <c r="AG278" s="15"/>
    </row>
    <row r="279" spans="22:33" ht="24.75" customHeight="1" x14ac:dyDescent="0.25">
      <c r="V279" s="42"/>
      <c r="W279" s="42"/>
      <c r="Y279" s="42"/>
      <c r="Z279" s="42"/>
      <c r="AA279" s="42"/>
      <c r="AB279" s="42"/>
      <c r="AC279" s="42"/>
      <c r="AE279" s="15"/>
      <c r="AF279" s="15"/>
      <c r="AG279" s="15"/>
    </row>
    <row r="280" spans="22:33" ht="24.75" customHeight="1" x14ac:dyDescent="0.25">
      <c r="V280" s="42"/>
      <c r="W280" s="42"/>
      <c r="Y280" s="42"/>
      <c r="Z280" s="42"/>
      <c r="AA280" s="42"/>
      <c r="AB280" s="42"/>
      <c r="AC280" s="42"/>
      <c r="AE280" s="15"/>
      <c r="AF280" s="15"/>
      <c r="AG280" s="15"/>
    </row>
    <row r="281" spans="22:33" ht="24.75" customHeight="1" x14ac:dyDescent="0.25">
      <c r="V281" s="42"/>
      <c r="W281" s="42"/>
      <c r="Y281" s="42"/>
      <c r="Z281" s="42"/>
      <c r="AA281" s="42"/>
      <c r="AB281" s="42"/>
      <c r="AC281" s="42"/>
      <c r="AE281" s="15"/>
      <c r="AF281" s="15"/>
      <c r="AG281" s="15"/>
    </row>
    <row r="282" spans="22:33" ht="24.75" customHeight="1" x14ac:dyDescent="0.25">
      <c r="V282" s="42"/>
      <c r="W282" s="42"/>
      <c r="Y282" s="42"/>
      <c r="Z282" s="42"/>
      <c r="AA282" s="42"/>
      <c r="AB282" s="42"/>
      <c r="AC282" s="42"/>
      <c r="AE282" s="15"/>
      <c r="AF282" s="15"/>
      <c r="AG282" s="15"/>
    </row>
    <row r="283" spans="22:33" ht="24.75" customHeight="1" x14ac:dyDescent="0.25">
      <c r="V283" s="42"/>
      <c r="W283" s="42"/>
      <c r="Y283" s="42"/>
      <c r="Z283" s="42"/>
      <c r="AA283" s="42"/>
      <c r="AB283" s="42"/>
      <c r="AC283" s="42"/>
      <c r="AE283" s="15"/>
      <c r="AF283" s="15"/>
      <c r="AG283" s="15"/>
    </row>
    <row r="284" spans="22:33" ht="24.75" customHeight="1" x14ac:dyDescent="0.25">
      <c r="V284" s="42"/>
      <c r="W284" s="42"/>
      <c r="Y284" s="42"/>
      <c r="Z284" s="42"/>
      <c r="AA284" s="42"/>
      <c r="AB284" s="42"/>
      <c r="AC284" s="42"/>
      <c r="AE284" s="15"/>
      <c r="AF284" s="15"/>
      <c r="AG284" s="15"/>
    </row>
    <row r="285" spans="22:33" ht="24.75" customHeight="1" x14ac:dyDescent="0.25">
      <c r="V285" s="42"/>
      <c r="W285" s="42"/>
      <c r="Y285" s="42"/>
      <c r="Z285" s="42"/>
      <c r="AA285" s="42"/>
      <c r="AB285" s="42"/>
      <c r="AC285" s="42"/>
      <c r="AE285" s="15"/>
      <c r="AF285" s="15"/>
      <c r="AG285" s="15"/>
    </row>
    <row r="286" spans="22:33" ht="24.75" customHeight="1" x14ac:dyDescent="0.25">
      <c r="V286" s="42"/>
      <c r="W286" s="42"/>
      <c r="Y286" s="42"/>
      <c r="Z286" s="42"/>
      <c r="AA286" s="42"/>
      <c r="AB286" s="42"/>
      <c r="AC286" s="42"/>
      <c r="AE286" s="15"/>
      <c r="AF286" s="15"/>
      <c r="AG286" s="15"/>
    </row>
    <row r="287" spans="22:33" ht="24.75" customHeight="1" x14ac:dyDescent="0.25">
      <c r="V287" s="42"/>
      <c r="W287" s="42"/>
      <c r="Y287" s="42"/>
      <c r="Z287" s="42"/>
      <c r="AA287" s="42"/>
      <c r="AB287" s="42"/>
      <c r="AC287" s="42"/>
      <c r="AE287" s="15"/>
      <c r="AF287" s="15"/>
      <c r="AG287" s="15"/>
    </row>
    <row r="288" spans="22:33" ht="24.75" customHeight="1" x14ac:dyDescent="0.25">
      <c r="V288" s="42"/>
      <c r="W288" s="42"/>
      <c r="Y288" s="42"/>
      <c r="Z288" s="42"/>
      <c r="AA288" s="42"/>
      <c r="AB288" s="42"/>
      <c r="AC288" s="42"/>
      <c r="AE288" s="15"/>
      <c r="AF288" s="15"/>
      <c r="AG288" s="15"/>
    </row>
    <row r="289" spans="22:33" ht="24.75" customHeight="1" x14ac:dyDescent="0.25">
      <c r="V289" s="42"/>
      <c r="W289" s="42"/>
      <c r="Y289" s="42"/>
      <c r="Z289" s="42"/>
      <c r="AA289" s="42"/>
      <c r="AB289" s="42"/>
      <c r="AC289" s="42"/>
      <c r="AE289" s="15"/>
      <c r="AF289" s="15"/>
      <c r="AG289" s="15"/>
    </row>
    <row r="290" spans="22:33" ht="24.75" customHeight="1" x14ac:dyDescent="0.25">
      <c r="V290" s="42"/>
      <c r="W290" s="42"/>
      <c r="Y290" s="42"/>
      <c r="Z290" s="42"/>
      <c r="AA290" s="42"/>
      <c r="AB290" s="42"/>
      <c r="AC290" s="42"/>
      <c r="AE290" s="15"/>
      <c r="AF290" s="15"/>
      <c r="AG290" s="15"/>
    </row>
    <row r="291" spans="22:33" ht="24.75" customHeight="1" x14ac:dyDescent="0.25">
      <c r="V291" s="42"/>
      <c r="W291" s="42"/>
      <c r="Y291" s="42"/>
      <c r="Z291" s="42"/>
      <c r="AA291" s="42"/>
      <c r="AB291" s="42"/>
      <c r="AC291" s="42"/>
      <c r="AE291" s="15"/>
      <c r="AF291" s="15"/>
      <c r="AG291" s="15"/>
    </row>
    <row r="292" spans="22:33" ht="24.75" customHeight="1" x14ac:dyDescent="0.25">
      <c r="V292" s="42"/>
      <c r="W292" s="42"/>
      <c r="Y292" s="42"/>
      <c r="Z292" s="42"/>
      <c r="AA292" s="42"/>
      <c r="AB292" s="42"/>
      <c r="AC292" s="42"/>
      <c r="AE292" s="15"/>
      <c r="AF292" s="15"/>
      <c r="AG292" s="15"/>
    </row>
    <row r="293" spans="22:33" ht="24.75" customHeight="1" x14ac:dyDescent="0.25">
      <c r="V293" s="42"/>
      <c r="W293" s="42"/>
      <c r="Y293" s="42"/>
      <c r="Z293" s="42"/>
      <c r="AA293" s="42"/>
      <c r="AB293" s="42"/>
      <c r="AC293" s="42"/>
      <c r="AE293" s="15"/>
      <c r="AF293" s="15"/>
      <c r="AG293" s="15"/>
    </row>
    <row r="294" spans="22:33" ht="24.75" customHeight="1" x14ac:dyDescent="0.25">
      <c r="V294" s="42"/>
      <c r="W294" s="42"/>
      <c r="Y294" s="42"/>
      <c r="Z294" s="42"/>
      <c r="AA294" s="42"/>
      <c r="AB294" s="42"/>
      <c r="AC294" s="42"/>
      <c r="AE294" s="15"/>
      <c r="AF294" s="15"/>
      <c r="AG294" s="15"/>
    </row>
    <row r="295" spans="22:33" ht="24.75" customHeight="1" x14ac:dyDescent="0.25">
      <c r="V295" s="42"/>
      <c r="W295" s="42"/>
      <c r="Y295" s="42"/>
      <c r="Z295" s="42"/>
      <c r="AA295" s="42"/>
      <c r="AB295" s="42"/>
      <c r="AC295" s="42"/>
      <c r="AE295" s="15"/>
      <c r="AF295" s="15"/>
      <c r="AG295" s="15"/>
    </row>
    <row r="296" spans="22:33" ht="24.75" customHeight="1" x14ac:dyDescent="0.25">
      <c r="V296" s="42"/>
      <c r="W296" s="42"/>
      <c r="Y296" s="42"/>
      <c r="Z296" s="42"/>
      <c r="AA296" s="42"/>
      <c r="AB296" s="42"/>
      <c r="AC296" s="42"/>
      <c r="AE296" s="15"/>
      <c r="AF296" s="15"/>
      <c r="AG296" s="15"/>
    </row>
    <row r="297" spans="22:33" ht="24.75" customHeight="1" x14ac:dyDescent="0.25">
      <c r="V297" s="42"/>
      <c r="W297" s="42"/>
      <c r="Y297" s="42"/>
      <c r="Z297" s="42"/>
      <c r="AA297" s="42"/>
      <c r="AB297" s="42"/>
      <c r="AC297" s="42"/>
      <c r="AE297" s="15"/>
      <c r="AF297" s="15"/>
      <c r="AG297" s="15"/>
    </row>
    <row r="298" spans="22:33" ht="24.75" customHeight="1" x14ac:dyDescent="0.25">
      <c r="V298" s="42"/>
      <c r="W298" s="42"/>
      <c r="Y298" s="42"/>
      <c r="Z298" s="42"/>
      <c r="AA298" s="42"/>
      <c r="AB298" s="42"/>
      <c r="AC298" s="42"/>
      <c r="AE298" s="15"/>
      <c r="AF298" s="15"/>
      <c r="AG298" s="15"/>
    </row>
    <row r="299" spans="22:33" ht="24.75" customHeight="1" x14ac:dyDescent="0.25">
      <c r="V299" s="42"/>
      <c r="W299" s="42"/>
      <c r="Y299" s="42"/>
      <c r="Z299" s="42"/>
      <c r="AA299" s="42"/>
      <c r="AB299" s="42"/>
      <c r="AC299" s="42"/>
      <c r="AE299" s="15"/>
      <c r="AF299" s="15"/>
      <c r="AG299" s="15"/>
    </row>
    <row r="300" spans="22:33" ht="24.75" customHeight="1" x14ac:dyDescent="0.25">
      <c r="V300" s="42"/>
      <c r="W300" s="42"/>
      <c r="Y300" s="42"/>
      <c r="Z300" s="42"/>
      <c r="AA300" s="42"/>
      <c r="AB300" s="42"/>
      <c r="AC300" s="42"/>
      <c r="AE300" s="15"/>
      <c r="AF300" s="15"/>
      <c r="AG300" s="15"/>
    </row>
    <row r="301" spans="22:33" ht="24.75" customHeight="1" x14ac:dyDescent="0.25">
      <c r="V301" s="42"/>
      <c r="W301" s="42"/>
      <c r="Y301" s="42"/>
      <c r="Z301" s="42"/>
      <c r="AA301" s="42"/>
      <c r="AB301" s="42"/>
      <c r="AC301" s="42"/>
      <c r="AE301" s="15"/>
      <c r="AF301" s="15"/>
      <c r="AG301" s="15"/>
    </row>
    <row r="302" spans="22:33" ht="24.75" customHeight="1" x14ac:dyDescent="0.25">
      <c r="V302" s="42"/>
      <c r="W302" s="42"/>
      <c r="Y302" s="42"/>
      <c r="Z302" s="42"/>
      <c r="AA302" s="42"/>
      <c r="AB302" s="42"/>
      <c r="AC302" s="42"/>
      <c r="AE302" s="15"/>
      <c r="AF302" s="15"/>
      <c r="AG302" s="15"/>
    </row>
    <row r="303" spans="22:33" ht="24.75" customHeight="1" x14ac:dyDescent="0.25">
      <c r="V303" s="42"/>
      <c r="W303" s="42"/>
      <c r="Y303" s="42"/>
      <c r="Z303" s="42"/>
      <c r="AA303" s="42"/>
      <c r="AB303" s="42"/>
      <c r="AC303" s="42"/>
      <c r="AE303" s="15"/>
      <c r="AF303" s="15"/>
      <c r="AG303" s="15"/>
    </row>
    <row r="304" spans="22:33" ht="24.75" customHeight="1" x14ac:dyDescent="0.25">
      <c r="V304" s="42"/>
      <c r="W304" s="42"/>
      <c r="Y304" s="42"/>
      <c r="Z304" s="42"/>
      <c r="AA304" s="42"/>
      <c r="AB304" s="42"/>
      <c r="AC304" s="42"/>
      <c r="AE304" s="15"/>
      <c r="AF304" s="15"/>
      <c r="AG304" s="15"/>
    </row>
    <row r="305" spans="22:33" ht="24.75" customHeight="1" x14ac:dyDescent="0.25">
      <c r="V305" s="42"/>
      <c r="W305" s="42"/>
      <c r="Y305" s="42"/>
      <c r="Z305" s="42"/>
      <c r="AA305" s="42"/>
      <c r="AB305" s="42"/>
      <c r="AC305" s="42"/>
      <c r="AE305" s="15"/>
      <c r="AF305" s="15"/>
      <c r="AG305" s="15"/>
    </row>
    <row r="306" spans="22:33" ht="24.75" customHeight="1" x14ac:dyDescent="0.25">
      <c r="V306" s="42"/>
      <c r="W306" s="42"/>
      <c r="Y306" s="42"/>
      <c r="Z306" s="42"/>
      <c r="AA306" s="42"/>
      <c r="AB306" s="42"/>
      <c r="AC306" s="42"/>
      <c r="AE306" s="15"/>
      <c r="AF306" s="15"/>
      <c r="AG306" s="15"/>
    </row>
    <row r="307" spans="22:33" ht="24.75" customHeight="1" x14ac:dyDescent="0.25">
      <c r="V307" s="42"/>
      <c r="W307" s="42"/>
      <c r="Y307" s="42"/>
      <c r="Z307" s="42"/>
      <c r="AA307" s="42"/>
      <c r="AB307" s="42"/>
      <c r="AC307" s="42"/>
      <c r="AE307" s="15"/>
      <c r="AF307" s="15"/>
      <c r="AG307" s="15"/>
    </row>
    <row r="308" spans="22:33" ht="24.75" customHeight="1" x14ac:dyDescent="0.25">
      <c r="V308" s="42"/>
      <c r="W308" s="42"/>
      <c r="Y308" s="42"/>
      <c r="Z308" s="42"/>
      <c r="AA308" s="42"/>
      <c r="AB308" s="42"/>
      <c r="AC308" s="42"/>
      <c r="AE308" s="15"/>
      <c r="AF308" s="15"/>
      <c r="AG308" s="15"/>
    </row>
    <row r="309" spans="22:33" ht="24.75" customHeight="1" x14ac:dyDescent="0.25">
      <c r="V309" s="42"/>
      <c r="W309" s="42"/>
      <c r="Y309" s="42"/>
      <c r="Z309" s="42"/>
      <c r="AA309" s="42"/>
      <c r="AB309" s="42"/>
      <c r="AC309" s="42"/>
      <c r="AE309" s="15"/>
      <c r="AF309" s="15"/>
      <c r="AG309" s="15"/>
    </row>
    <row r="310" spans="22:33" ht="24.75" customHeight="1" x14ac:dyDescent="0.25">
      <c r="V310" s="42"/>
      <c r="W310" s="42"/>
      <c r="Y310" s="42"/>
      <c r="Z310" s="42"/>
      <c r="AA310" s="42"/>
      <c r="AB310" s="42"/>
      <c r="AC310" s="42"/>
      <c r="AE310" s="15"/>
      <c r="AF310" s="15"/>
      <c r="AG310" s="15"/>
    </row>
    <row r="311" spans="22:33" ht="24.75" customHeight="1" x14ac:dyDescent="0.25">
      <c r="V311" s="42"/>
      <c r="W311" s="42"/>
      <c r="Y311" s="42"/>
      <c r="Z311" s="42"/>
      <c r="AA311" s="42"/>
      <c r="AB311" s="42"/>
      <c r="AC311" s="42"/>
      <c r="AE311" s="15"/>
      <c r="AF311" s="15"/>
      <c r="AG311" s="15"/>
    </row>
    <row r="312" spans="22:33" ht="24.75" customHeight="1" x14ac:dyDescent="0.25">
      <c r="V312" s="42"/>
      <c r="W312" s="42"/>
      <c r="Y312" s="42"/>
      <c r="Z312" s="42"/>
      <c r="AA312" s="42"/>
      <c r="AB312" s="42"/>
      <c r="AC312" s="42"/>
      <c r="AE312" s="15"/>
      <c r="AF312" s="15"/>
      <c r="AG312" s="15"/>
    </row>
    <row r="313" spans="22:33" ht="24.75" customHeight="1" x14ac:dyDescent="0.25">
      <c r="V313" s="42"/>
      <c r="W313" s="42"/>
      <c r="Y313" s="42"/>
      <c r="Z313" s="42"/>
      <c r="AA313" s="42"/>
      <c r="AB313" s="42"/>
      <c r="AC313" s="42"/>
      <c r="AE313" s="15"/>
      <c r="AF313" s="15"/>
      <c r="AG313" s="15"/>
    </row>
    <row r="314" spans="22:33" ht="24.75" customHeight="1" x14ac:dyDescent="0.25">
      <c r="V314" s="42"/>
      <c r="W314" s="42"/>
      <c r="Y314" s="42"/>
      <c r="Z314" s="42"/>
      <c r="AA314" s="42"/>
      <c r="AB314" s="42"/>
      <c r="AC314" s="42"/>
      <c r="AE314" s="15"/>
      <c r="AF314" s="15"/>
      <c r="AG314" s="15"/>
    </row>
    <row r="315" spans="22:33" ht="24.75" customHeight="1" x14ac:dyDescent="0.25">
      <c r="V315" s="42"/>
      <c r="W315" s="42"/>
      <c r="Y315" s="42"/>
      <c r="Z315" s="42"/>
      <c r="AA315" s="42"/>
      <c r="AB315" s="42"/>
      <c r="AC315" s="42"/>
      <c r="AE315" s="15"/>
      <c r="AF315" s="15"/>
      <c r="AG315" s="15"/>
    </row>
    <row r="316" spans="22:33" ht="24.75" customHeight="1" x14ac:dyDescent="0.25">
      <c r="V316" s="42"/>
      <c r="W316" s="42"/>
      <c r="Y316" s="42"/>
      <c r="Z316" s="42"/>
      <c r="AA316" s="42"/>
      <c r="AB316" s="42"/>
      <c r="AC316" s="42"/>
      <c r="AE316" s="15"/>
      <c r="AF316" s="15"/>
      <c r="AG316" s="15"/>
    </row>
    <row r="317" spans="22:33" ht="24.75" customHeight="1" x14ac:dyDescent="0.25">
      <c r="V317" s="42"/>
      <c r="W317" s="42"/>
      <c r="Y317" s="42"/>
      <c r="Z317" s="42"/>
      <c r="AA317" s="42"/>
      <c r="AB317" s="42"/>
      <c r="AC317" s="42"/>
      <c r="AE317" s="15"/>
      <c r="AF317" s="15"/>
      <c r="AG317" s="15"/>
    </row>
    <row r="318" spans="22:33" ht="24.75" customHeight="1" x14ac:dyDescent="0.25">
      <c r="V318" s="42"/>
      <c r="W318" s="42"/>
      <c r="Y318" s="42"/>
      <c r="Z318" s="42"/>
      <c r="AA318" s="42"/>
      <c r="AB318" s="42"/>
      <c r="AC318" s="42"/>
      <c r="AE318" s="15"/>
      <c r="AF318" s="15"/>
      <c r="AG318" s="15"/>
    </row>
    <row r="319" spans="22:33" ht="24.75" customHeight="1" x14ac:dyDescent="0.25">
      <c r="V319" s="42"/>
      <c r="W319" s="42"/>
      <c r="Y319" s="42"/>
      <c r="Z319" s="42"/>
      <c r="AA319" s="42"/>
      <c r="AB319" s="42"/>
      <c r="AC319" s="42"/>
      <c r="AE319" s="15"/>
      <c r="AF319" s="15"/>
      <c r="AG319" s="15"/>
    </row>
    <row r="320" spans="22:33" ht="24.75" customHeight="1" x14ac:dyDescent="0.25">
      <c r="V320" s="42"/>
      <c r="W320" s="42"/>
      <c r="Y320" s="42"/>
      <c r="Z320" s="42"/>
      <c r="AA320" s="42"/>
      <c r="AB320" s="42"/>
      <c r="AC320" s="42"/>
      <c r="AE320" s="15"/>
      <c r="AF320" s="15"/>
      <c r="AG320" s="15"/>
    </row>
    <row r="321" spans="22:33" ht="24.75" customHeight="1" x14ac:dyDescent="0.25">
      <c r="V321" s="42"/>
      <c r="W321" s="42"/>
      <c r="Y321" s="42"/>
      <c r="Z321" s="42"/>
      <c r="AA321" s="42"/>
      <c r="AB321" s="42"/>
      <c r="AC321" s="42"/>
      <c r="AE321" s="15"/>
      <c r="AF321" s="15"/>
      <c r="AG321" s="15"/>
    </row>
    <row r="322" spans="22:33" ht="24.75" customHeight="1" x14ac:dyDescent="0.25">
      <c r="V322" s="42"/>
      <c r="W322" s="42"/>
      <c r="Y322" s="42"/>
      <c r="Z322" s="42"/>
      <c r="AA322" s="42"/>
      <c r="AB322" s="42"/>
      <c r="AC322" s="42"/>
      <c r="AE322" s="15"/>
      <c r="AF322" s="15"/>
      <c r="AG322" s="15"/>
    </row>
    <row r="323" spans="22:33" ht="24.75" customHeight="1" x14ac:dyDescent="0.25">
      <c r="V323" s="42"/>
      <c r="W323" s="42"/>
      <c r="Y323" s="42"/>
      <c r="Z323" s="42"/>
      <c r="AA323" s="42"/>
      <c r="AB323" s="42"/>
      <c r="AC323" s="42"/>
      <c r="AE323" s="15"/>
      <c r="AF323" s="15"/>
      <c r="AG323" s="15"/>
    </row>
    <row r="324" spans="22:33" ht="24.75" customHeight="1" x14ac:dyDescent="0.25">
      <c r="V324" s="42"/>
      <c r="W324" s="42"/>
      <c r="Y324" s="42"/>
      <c r="Z324" s="42"/>
      <c r="AA324" s="42"/>
      <c r="AB324" s="42"/>
      <c r="AC324" s="42"/>
      <c r="AE324" s="15"/>
      <c r="AF324" s="15"/>
      <c r="AG324" s="15"/>
    </row>
    <row r="325" spans="22:33" ht="24.75" customHeight="1" x14ac:dyDescent="0.25">
      <c r="V325" s="42"/>
      <c r="W325" s="42"/>
      <c r="Y325" s="42"/>
      <c r="Z325" s="42"/>
      <c r="AA325" s="42"/>
      <c r="AB325" s="42"/>
      <c r="AC325" s="42"/>
      <c r="AE325" s="15"/>
      <c r="AF325" s="15"/>
      <c r="AG325" s="15"/>
    </row>
    <row r="326" spans="22:33" ht="24.75" customHeight="1" x14ac:dyDescent="0.25">
      <c r="V326" s="42"/>
      <c r="W326" s="42"/>
      <c r="Y326" s="42"/>
      <c r="Z326" s="42"/>
      <c r="AA326" s="42"/>
      <c r="AB326" s="42"/>
      <c r="AC326" s="42"/>
      <c r="AE326" s="15"/>
      <c r="AF326" s="15"/>
      <c r="AG326" s="15"/>
    </row>
    <row r="327" spans="22:33" ht="24.75" customHeight="1" x14ac:dyDescent="0.25">
      <c r="V327" s="42"/>
      <c r="W327" s="42"/>
      <c r="Y327" s="42"/>
      <c r="Z327" s="42"/>
      <c r="AA327" s="42"/>
      <c r="AB327" s="42"/>
      <c r="AC327" s="42"/>
      <c r="AE327" s="15"/>
      <c r="AF327" s="15"/>
      <c r="AG327" s="15"/>
    </row>
    <row r="328" spans="22:33" ht="24.75" customHeight="1" x14ac:dyDescent="0.25">
      <c r="V328" s="42"/>
      <c r="W328" s="42"/>
      <c r="Y328" s="42"/>
      <c r="Z328" s="42"/>
      <c r="AA328" s="42"/>
      <c r="AB328" s="42"/>
      <c r="AC328" s="42"/>
      <c r="AE328" s="15"/>
      <c r="AF328" s="15"/>
      <c r="AG328" s="15"/>
    </row>
    <row r="329" spans="22:33" ht="24.75" customHeight="1" x14ac:dyDescent="0.25">
      <c r="V329" s="42"/>
      <c r="W329" s="42"/>
      <c r="Y329" s="42"/>
      <c r="Z329" s="42"/>
      <c r="AA329" s="42"/>
      <c r="AB329" s="42"/>
      <c r="AC329" s="42"/>
      <c r="AE329" s="15"/>
      <c r="AF329" s="15"/>
      <c r="AG329" s="15"/>
    </row>
    <row r="330" spans="22:33" ht="24.75" customHeight="1" x14ac:dyDescent="0.25">
      <c r="V330" s="42"/>
      <c r="W330" s="42"/>
      <c r="Y330" s="42"/>
      <c r="Z330" s="42"/>
      <c r="AA330" s="42"/>
      <c r="AB330" s="42"/>
      <c r="AC330" s="42"/>
      <c r="AE330" s="15"/>
      <c r="AF330" s="15"/>
      <c r="AG330" s="15"/>
    </row>
    <row r="331" spans="22:33" ht="24.75" customHeight="1" x14ac:dyDescent="0.25">
      <c r="V331" s="42"/>
      <c r="W331" s="42"/>
      <c r="Y331" s="42"/>
      <c r="Z331" s="42"/>
      <c r="AA331" s="42"/>
      <c r="AB331" s="42"/>
      <c r="AC331" s="42"/>
      <c r="AE331" s="15"/>
      <c r="AF331" s="15"/>
      <c r="AG331" s="15"/>
    </row>
    <row r="332" spans="22:33" ht="24.75" customHeight="1" x14ac:dyDescent="0.25">
      <c r="V332" s="42"/>
      <c r="W332" s="42"/>
      <c r="Y332" s="42"/>
      <c r="Z332" s="42"/>
      <c r="AA332" s="42"/>
      <c r="AB332" s="42"/>
      <c r="AC332" s="42"/>
      <c r="AE332" s="15"/>
      <c r="AF332" s="15"/>
      <c r="AG332" s="15"/>
    </row>
    <row r="333" spans="22:33" ht="24.75" customHeight="1" x14ac:dyDescent="0.25">
      <c r="V333" s="42"/>
      <c r="W333" s="42"/>
      <c r="Y333" s="42"/>
      <c r="Z333" s="42"/>
      <c r="AA333" s="42"/>
      <c r="AB333" s="42"/>
      <c r="AC333" s="42"/>
      <c r="AE333" s="15"/>
      <c r="AF333" s="15"/>
      <c r="AG333" s="15"/>
    </row>
    <row r="334" spans="22:33" ht="24.75" customHeight="1" x14ac:dyDescent="0.25">
      <c r="V334" s="42"/>
      <c r="W334" s="42"/>
      <c r="Y334" s="42"/>
      <c r="Z334" s="42"/>
      <c r="AA334" s="42"/>
      <c r="AB334" s="42"/>
      <c r="AC334" s="42"/>
      <c r="AE334" s="15"/>
      <c r="AF334" s="15"/>
      <c r="AG334" s="15"/>
    </row>
    <row r="335" spans="22:33" ht="24.75" customHeight="1" x14ac:dyDescent="0.25">
      <c r="V335" s="42"/>
      <c r="W335" s="42"/>
      <c r="Y335" s="42"/>
      <c r="Z335" s="42"/>
      <c r="AA335" s="42"/>
      <c r="AB335" s="42"/>
      <c r="AC335" s="42"/>
      <c r="AE335" s="15"/>
      <c r="AF335" s="15"/>
      <c r="AG335" s="15"/>
    </row>
    <row r="336" spans="22:33" ht="24.75" customHeight="1" x14ac:dyDescent="0.25">
      <c r="V336" s="42"/>
      <c r="W336" s="42"/>
      <c r="Y336" s="42"/>
      <c r="Z336" s="42"/>
      <c r="AA336" s="42"/>
      <c r="AB336" s="42"/>
      <c r="AC336" s="42"/>
      <c r="AE336" s="15"/>
      <c r="AF336" s="15"/>
      <c r="AG336" s="15"/>
    </row>
    <row r="337" spans="22:33" ht="24.75" customHeight="1" x14ac:dyDescent="0.25">
      <c r="V337" s="42"/>
      <c r="W337" s="42"/>
      <c r="Y337" s="42"/>
      <c r="Z337" s="42"/>
      <c r="AA337" s="42"/>
      <c r="AB337" s="42"/>
      <c r="AC337" s="42"/>
      <c r="AE337" s="15"/>
      <c r="AF337" s="15"/>
      <c r="AG337" s="15"/>
    </row>
    <row r="338" spans="22:33" ht="24.75" customHeight="1" x14ac:dyDescent="0.25">
      <c r="V338" s="42"/>
      <c r="W338" s="42"/>
      <c r="Y338" s="42"/>
      <c r="Z338" s="42"/>
      <c r="AA338" s="42"/>
      <c r="AB338" s="42"/>
      <c r="AC338" s="42"/>
      <c r="AE338" s="15"/>
      <c r="AF338" s="15"/>
      <c r="AG338" s="15"/>
    </row>
    <row r="339" spans="22:33" ht="24.75" customHeight="1" x14ac:dyDescent="0.25">
      <c r="V339" s="42"/>
      <c r="W339" s="42"/>
      <c r="Y339" s="42"/>
      <c r="Z339" s="42"/>
      <c r="AA339" s="42"/>
      <c r="AB339" s="42"/>
      <c r="AC339" s="42"/>
      <c r="AE339" s="15"/>
      <c r="AF339" s="15"/>
      <c r="AG339" s="15"/>
    </row>
    <row r="340" spans="22:33" ht="24.75" customHeight="1" x14ac:dyDescent="0.25">
      <c r="V340" s="42"/>
      <c r="W340" s="42"/>
      <c r="Y340" s="42"/>
      <c r="Z340" s="42"/>
      <c r="AA340" s="42"/>
      <c r="AB340" s="42"/>
      <c r="AC340" s="42"/>
      <c r="AE340" s="15"/>
      <c r="AF340" s="15"/>
      <c r="AG340" s="15"/>
    </row>
    <row r="341" spans="22:33" ht="24.75" customHeight="1" x14ac:dyDescent="0.25">
      <c r="V341" s="42"/>
      <c r="W341" s="42"/>
      <c r="Y341" s="42"/>
      <c r="Z341" s="42"/>
      <c r="AA341" s="42"/>
      <c r="AB341" s="42"/>
      <c r="AC341" s="42"/>
      <c r="AE341" s="15"/>
      <c r="AF341" s="15"/>
      <c r="AG341" s="15"/>
    </row>
    <row r="342" spans="22:33" ht="24.75" customHeight="1" x14ac:dyDescent="0.25">
      <c r="V342" s="42"/>
      <c r="W342" s="42"/>
      <c r="Y342" s="42"/>
      <c r="Z342" s="42"/>
      <c r="AA342" s="42"/>
      <c r="AB342" s="42"/>
      <c r="AC342" s="42"/>
      <c r="AE342" s="15"/>
      <c r="AF342" s="15"/>
      <c r="AG342" s="15"/>
    </row>
    <row r="343" spans="22:33" ht="24.75" customHeight="1" x14ac:dyDescent="0.25">
      <c r="V343" s="42"/>
      <c r="W343" s="42"/>
      <c r="Y343" s="42"/>
      <c r="Z343" s="42"/>
      <c r="AA343" s="42"/>
      <c r="AB343" s="42"/>
      <c r="AC343" s="42"/>
      <c r="AE343" s="15"/>
      <c r="AF343" s="15"/>
      <c r="AG343" s="15"/>
    </row>
    <row r="344" spans="22:33" ht="24.75" customHeight="1" x14ac:dyDescent="0.25">
      <c r="V344" s="42"/>
      <c r="W344" s="42"/>
      <c r="Y344" s="42"/>
      <c r="Z344" s="42"/>
      <c r="AA344" s="42"/>
      <c r="AB344" s="42"/>
      <c r="AC344" s="42"/>
      <c r="AE344" s="15"/>
      <c r="AF344" s="15"/>
      <c r="AG344" s="15"/>
    </row>
    <row r="345" spans="22:33" ht="24.75" customHeight="1" x14ac:dyDescent="0.25">
      <c r="V345" s="42"/>
      <c r="W345" s="42"/>
      <c r="Y345" s="42"/>
      <c r="Z345" s="42"/>
      <c r="AA345" s="42"/>
      <c r="AB345" s="42"/>
      <c r="AC345" s="42"/>
      <c r="AE345" s="15"/>
      <c r="AF345" s="15"/>
      <c r="AG345" s="15"/>
    </row>
    <row r="346" spans="22:33" ht="24.75" customHeight="1" x14ac:dyDescent="0.25">
      <c r="V346" s="42"/>
      <c r="W346" s="42"/>
      <c r="Y346" s="42"/>
      <c r="Z346" s="42"/>
      <c r="AA346" s="42"/>
      <c r="AB346" s="42"/>
      <c r="AC346" s="42"/>
      <c r="AE346" s="15"/>
      <c r="AF346" s="15"/>
      <c r="AG346" s="15"/>
    </row>
    <row r="347" spans="22:33" ht="24.75" customHeight="1" x14ac:dyDescent="0.25">
      <c r="V347" s="42"/>
      <c r="W347" s="42"/>
      <c r="Y347" s="42"/>
      <c r="Z347" s="42"/>
      <c r="AA347" s="42"/>
      <c r="AB347" s="42"/>
      <c r="AC347" s="42"/>
      <c r="AE347" s="15"/>
      <c r="AF347" s="15"/>
      <c r="AG347" s="15"/>
    </row>
    <row r="348" spans="22:33" ht="24.75" customHeight="1" x14ac:dyDescent="0.25">
      <c r="V348" s="42"/>
      <c r="W348" s="42"/>
      <c r="Y348" s="42"/>
      <c r="Z348" s="42"/>
      <c r="AA348" s="42"/>
      <c r="AB348" s="42"/>
      <c r="AC348" s="42"/>
      <c r="AE348" s="15"/>
      <c r="AF348" s="15"/>
      <c r="AG348" s="15"/>
    </row>
    <row r="349" spans="22:33" ht="24.75" customHeight="1" x14ac:dyDescent="0.25">
      <c r="V349" s="42"/>
      <c r="W349" s="42"/>
      <c r="Y349" s="42"/>
      <c r="Z349" s="42"/>
      <c r="AA349" s="42"/>
      <c r="AB349" s="42"/>
      <c r="AC349" s="42"/>
      <c r="AE349" s="15"/>
      <c r="AF349" s="15"/>
      <c r="AG349" s="15"/>
    </row>
    <row r="350" spans="22:33" ht="24.75" customHeight="1" x14ac:dyDescent="0.25">
      <c r="V350" s="42"/>
      <c r="W350" s="42"/>
      <c r="Y350" s="42"/>
      <c r="Z350" s="42"/>
      <c r="AA350" s="42"/>
      <c r="AB350" s="42"/>
      <c r="AC350" s="42"/>
      <c r="AE350" s="15"/>
      <c r="AF350" s="15"/>
      <c r="AG350" s="15"/>
    </row>
    <row r="351" spans="22:33" ht="24.75" customHeight="1" x14ac:dyDescent="0.25">
      <c r="V351" s="42"/>
      <c r="W351" s="42"/>
      <c r="Y351" s="42"/>
      <c r="Z351" s="42"/>
      <c r="AA351" s="42"/>
      <c r="AB351" s="42"/>
      <c r="AC351" s="42"/>
      <c r="AE351" s="15"/>
      <c r="AF351" s="15"/>
      <c r="AG351" s="15"/>
    </row>
    <row r="352" spans="22:33" ht="24.75" customHeight="1" x14ac:dyDescent="0.25">
      <c r="V352" s="42"/>
      <c r="W352" s="42"/>
      <c r="Y352" s="42"/>
      <c r="Z352" s="42"/>
      <c r="AA352" s="42"/>
      <c r="AB352" s="42"/>
      <c r="AC352" s="42"/>
      <c r="AE352" s="15"/>
      <c r="AF352" s="15"/>
      <c r="AG352" s="15"/>
    </row>
    <row r="353" spans="22:33" ht="24.75" customHeight="1" x14ac:dyDescent="0.25">
      <c r="V353" s="42"/>
      <c r="W353" s="42"/>
      <c r="Y353" s="42"/>
      <c r="Z353" s="42"/>
      <c r="AA353" s="42"/>
      <c r="AB353" s="42"/>
      <c r="AC353" s="42"/>
      <c r="AE353" s="15"/>
      <c r="AF353" s="15"/>
      <c r="AG353" s="15"/>
    </row>
    <row r="354" spans="22:33" ht="24.75" customHeight="1" x14ac:dyDescent="0.25">
      <c r="V354" s="42"/>
      <c r="W354" s="42"/>
      <c r="Y354" s="42"/>
      <c r="Z354" s="42"/>
      <c r="AA354" s="42"/>
      <c r="AB354" s="42"/>
      <c r="AC354" s="42"/>
      <c r="AE354" s="15"/>
      <c r="AF354" s="15"/>
      <c r="AG354" s="15"/>
    </row>
    <row r="355" spans="22:33" ht="24.75" customHeight="1" x14ac:dyDescent="0.25">
      <c r="V355" s="42"/>
      <c r="W355" s="42"/>
      <c r="Y355" s="42"/>
      <c r="Z355" s="42"/>
      <c r="AA355" s="42"/>
      <c r="AB355" s="42"/>
      <c r="AC355" s="42"/>
      <c r="AE355" s="15"/>
      <c r="AF355" s="15"/>
      <c r="AG355" s="15"/>
    </row>
    <row r="356" spans="22:33" ht="24.75" customHeight="1" x14ac:dyDescent="0.25">
      <c r="V356" s="42"/>
      <c r="W356" s="42"/>
      <c r="Y356" s="42"/>
      <c r="Z356" s="42"/>
      <c r="AA356" s="42"/>
      <c r="AB356" s="42"/>
      <c r="AC356" s="42"/>
      <c r="AE356" s="15"/>
      <c r="AF356" s="15"/>
      <c r="AG356" s="15"/>
    </row>
    <row r="357" spans="22:33" ht="24.75" customHeight="1" x14ac:dyDescent="0.25">
      <c r="V357" s="42"/>
      <c r="W357" s="42"/>
      <c r="Y357" s="42"/>
      <c r="Z357" s="42"/>
      <c r="AA357" s="42"/>
      <c r="AB357" s="42"/>
      <c r="AC357" s="42"/>
      <c r="AE357" s="15"/>
      <c r="AF357" s="15"/>
      <c r="AG357" s="15"/>
    </row>
    <row r="358" spans="22:33" ht="24.75" customHeight="1" x14ac:dyDescent="0.25">
      <c r="V358" s="42"/>
      <c r="W358" s="42"/>
      <c r="Y358" s="42"/>
      <c r="Z358" s="42"/>
      <c r="AA358" s="42"/>
      <c r="AB358" s="42"/>
      <c r="AC358" s="42"/>
      <c r="AE358" s="15"/>
      <c r="AF358" s="15"/>
      <c r="AG358" s="15"/>
    </row>
    <row r="359" spans="22:33" ht="24.75" customHeight="1" x14ac:dyDescent="0.25">
      <c r="V359" s="42"/>
      <c r="W359" s="42"/>
      <c r="Y359" s="42"/>
      <c r="Z359" s="42"/>
      <c r="AA359" s="42"/>
      <c r="AB359" s="42"/>
      <c r="AC359" s="42"/>
      <c r="AE359" s="15"/>
      <c r="AF359" s="15"/>
      <c r="AG359" s="15"/>
    </row>
    <row r="360" spans="22:33" ht="24.75" customHeight="1" x14ac:dyDescent="0.25">
      <c r="V360" s="42"/>
      <c r="W360" s="42"/>
      <c r="Y360" s="42"/>
      <c r="Z360" s="42"/>
      <c r="AA360" s="42"/>
      <c r="AB360" s="42"/>
      <c r="AC360" s="42"/>
      <c r="AE360" s="15"/>
      <c r="AF360" s="15"/>
      <c r="AG360" s="15"/>
    </row>
    <row r="361" spans="22:33" ht="24.75" customHeight="1" x14ac:dyDescent="0.25">
      <c r="V361" s="42"/>
      <c r="W361" s="42"/>
      <c r="Y361" s="42"/>
      <c r="Z361" s="42"/>
      <c r="AA361" s="42"/>
      <c r="AB361" s="42"/>
      <c r="AC361" s="42"/>
      <c r="AE361" s="15"/>
      <c r="AF361" s="15"/>
      <c r="AG361" s="15"/>
    </row>
    <row r="362" spans="22:33" ht="24.75" customHeight="1" x14ac:dyDescent="0.25">
      <c r="V362" s="42"/>
      <c r="W362" s="42"/>
      <c r="Y362" s="42"/>
      <c r="Z362" s="42"/>
      <c r="AA362" s="42"/>
      <c r="AB362" s="42"/>
      <c r="AC362" s="42"/>
      <c r="AE362" s="15"/>
      <c r="AF362" s="15"/>
      <c r="AG362" s="15"/>
    </row>
    <row r="363" spans="22:33" ht="24.75" customHeight="1" x14ac:dyDescent="0.25">
      <c r="V363" s="42"/>
      <c r="W363" s="42"/>
      <c r="Y363" s="42"/>
      <c r="Z363" s="42"/>
      <c r="AA363" s="42"/>
      <c r="AB363" s="42"/>
      <c r="AC363" s="42"/>
      <c r="AE363" s="15"/>
      <c r="AF363" s="15"/>
      <c r="AG363" s="15"/>
    </row>
    <row r="364" spans="22:33" ht="24.75" customHeight="1" x14ac:dyDescent="0.25">
      <c r="V364" s="42"/>
      <c r="W364" s="42"/>
      <c r="Y364" s="42"/>
      <c r="Z364" s="42"/>
      <c r="AA364" s="42"/>
      <c r="AB364" s="42"/>
      <c r="AC364" s="42"/>
      <c r="AE364" s="15"/>
      <c r="AF364" s="15"/>
      <c r="AG364" s="15"/>
    </row>
    <row r="365" spans="22:33" ht="24.75" customHeight="1" x14ac:dyDescent="0.25">
      <c r="V365" s="42"/>
      <c r="W365" s="42"/>
      <c r="Y365" s="42"/>
      <c r="Z365" s="42"/>
      <c r="AA365" s="42"/>
      <c r="AB365" s="42"/>
      <c r="AC365" s="42"/>
      <c r="AE365" s="15"/>
      <c r="AF365" s="15"/>
      <c r="AG365" s="15"/>
    </row>
    <row r="366" spans="22:33" ht="24.75" customHeight="1" x14ac:dyDescent="0.25">
      <c r="V366" s="42"/>
      <c r="W366" s="42"/>
      <c r="Y366" s="42"/>
      <c r="Z366" s="42"/>
      <c r="AA366" s="42"/>
      <c r="AB366" s="42"/>
      <c r="AC366" s="42"/>
      <c r="AE366" s="15"/>
      <c r="AF366" s="15"/>
      <c r="AG366" s="15"/>
    </row>
    <row r="367" spans="22:33" ht="24.75" customHeight="1" x14ac:dyDescent="0.25">
      <c r="V367" s="42"/>
      <c r="W367" s="42"/>
      <c r="Y367" s="42"/>
      <c r="Z367" s="42"/>
      <c r="AA367" s="42"/>
      <c r="AB367" s="42"/>
      <c r="AC367" s="42"/>
      <c r="AE367" s="15"/>
      <c r="AF367" s="15"/>
      <c r="AG367" s="15"/>
    </row>
    <row r="368" spans="22:33" ht="24.75" customHeight="1" x14ac:dyDescent="0.25">
      <c r="V368" s="42"/>
      <c r="W368" s="42"/>
      <c r="Y368" s="42"/>
      <c r="Z368" s="42"/>
      <c r="AA368" s="42"/>
      <c r="AB368" s="42"/>
      <c r="AC368" s="42"/>
      <c r="AE368" s="15"/>
      <c r="AF368" s="15"/>
      <c r="AG368" s="15"/>
    </row>
    <row r="369" spans="22:33" ht="24.75" customHeight="1" x14ac:dyDescent="0.25">
      <c r="V369" s="42"/>
      <c r="W369" s="42"/>
      <c r="Y369" s="42"/>
      <c r="Z369" s="42"/>
      <c r="AA369" s="42"/>
      <c r="AB369" s="42"/>
      <c r="AC369" s="42"/>
      <c r="AE369" s="15"/>
      <c r="AF369" s="15"/>
      <c r="AG369" s="15"/>
    </row>
    <row r="370" spans="22:33" ht="24.75" customHeight="1" x14ac:dyDescent="0.25">
      <c r="V370" s="42"/>
      <c r="W370" s="42"/>
      <c r="Y370" s="42"/>
      <c r="Z370" s="42"/>
      <c r="AA370" s="42"/>
      <c r="AB370" s="42"/>
      <c r="AC370" s="42"/>
      <c r="AE370" s="15"/>
      <c r="AF370" s="15"/>
      <c r="AG370" s="15"/>
    </row>
    <row r="371" spans="22:33" ht="24.75" customHeight="1" x14ac:dyDescent="0.25">
      <c r="V371" s="42"/>
      <c r="W371" s="42"/>
      <c r="Y371" s="42"/>
      <c r="Z371" s="42"/>
      <c r="AA371" s="42"/>
      <c r="AB371" s="42"/>
      <c r="AC371" s="42"/>
      <c r="AE371" s="15"/>
      <c r="AF371" s="15"/>
      <c r="AG371" s="15"/>
    </row>
    <row r="372" spans="22:33" ht="24.75" customHeight="1" x14ac:dyDescent="0.25">
      <c r="V372" s="42"/>
      <c r="W372" s="42"/>
      <c r="Y372" s="42"/>
      <c r="Z372" s="42"/>
      <c r="AA372" s="42"/>
      <c r="AB372" s="42"/>
      <c r="AC372" s="42"/>
      <c r="AE372" s="15"/>
      <c r="AF372" s="15"/>
      <c r="AG372" s="15"/>
    </row>
    <row r="373" spans="22:33" ht="24.75" customHeight="1" x14ac:dyDescent="0.25">
      <c r="V373" s="42"/>
      <c r="W373" s="42"/>
      <c r="Y373" s="42"/>
      <c r="Z373" s="42"/>
      <c r="AA373" s="42"/>
      <c r="AB373" s="42"/>
      <c r="AC373" s="42"/>
      <c r="AE373" s="15"/>
      <c r="AF373" s="15"/>
      <c r="AG373" s="15"/>
    </row>
    <row r="374" spans="22:33" ht="24.75" customHeight="1" x14ac:dyDescent="0.25">
      <c r="V374" s="42"/>
      <c r="W374" s="42"/>
      <c r="Y374" s="42"/>
      <c r="Z374" s="42"/>
      <c r="AA374" s="42"/>
      <c r="AB374" s="42"/>
      <c r="AC374" s="42"/>
      <c r="AE374" s="15"/>
      <c r="AF374" s="15"/>
      <c r="AG374" s="15"/>
    </row>
    <row r="375" spans="22:33" ht="24.75" customHeight="1" x14ac:dyDescent="0.25">
      <c r="V375" s="42"/>
      <c r="W375" s="42"/>
      <c r="Y375" s="42"/>
      <c r="Z375" s="42"/>
      <c r="AA375" s="42"/>
      <c r="AB375" s="42"/>
      <c r="AC375" s="42"/>
      <c r="AE375" s="15"/>
      <c r="AF375" s="15"/>
      <c r="AG375" s="15"/>
    </row>
    <row r="376" spans="22:33" ht="24.75" customHeight="1" x14ac:dyDescent="0.25">
      <c r="V376" s="42"/>
      <c r="W376" s="42"/>
      <c r="Y376" s="42"/>
      <c r="Z376" s="42"/>
      <c r="AA376" s="42"/>
      <c r="AB376" s="42"/>
      <c r="AC376" s="42"/>
      <c r="AE376" s="15"/>
      <c r="AF376" s="15"/>
      <c r="AG376" s="15"/>
    </row>
    <row r="377" spans="22:33" ht="24.75" customHeight="1" x14ac:dyDescent="0.25">
      <c r="V377" s="42"/>
      <c r="W377" s="42"/>
      <c r="Y377" s="42"/>
      <c r="Z377" s="42"/>
      <c r="AA377" s="42"/>
      <c r="AB377" s="42"/>
      <c r="AC377" s="42"/>
      <c r="AE377" s="15"/>
      <c r="AF377" s="15"/>
      <c r="AG377" s="15"/>
    </row>
    <row r="378" spans="22:33" ht="24.75" customHeight="1" x14ac:dyDescent="0.25">
      <c r="V378" s="42"/>
      <c r="W378" s="42"/>
      <c r="Y378" s="42"/>
      <c r="Z378" s="42"/>
      <c r="AA378" s="42"/>
      <c r="AB378" s="42"/>
      <c r="AC378" s="42"/>
      <c r="AE378" s="15"/>
      <c r="AF378" s="15"/>
      <c r="AG378" s="15"/>
    </row>
    <row r="379" spans="22:33" ht="24.75" customHeight="1" x14ac:dyDescent="0.25">
      <c r="V379" s="42"/>
      <c r="W379" s="42"/>
      <c r="Y379" s="42"/>
      <c r="Z379" s="42"/>
      <c r="AA379" s="42"/>
      <c r="AB379" s="42"/>
      <c r="AC379" s="42"/>
      <c r="AE379" s="15"/>
      <c r="AF379" s="15"/>
      <c r="AG379" s="15"/>
    </row>
    <row r="380" spans="22:33" ht="24.75" customHeight="1" x14ac:dyDescent="0.25">
      <c r="V380" s="42"/>
      <c r="W380" s="42"/>
      <c r="Y380" s="42"/>
      <c r="Z380" s="42"/>
      <c r="AA380" s="42"/>
      <c r="AB380" s="42"/>
      <c r="AC380" s="42"/>
      <c r="AE380" s="15"/>
      <c r="AF380" s="15"/>
      <c r="AG380" s="15"/>
    </row>
    <row r="381" spans="22:33" ht="24.75" customHeight="1" x14ac:dyDescent="0.25">
      <c r="V381" s="42"/>
      <c r="W381" s="42"/>
      <c r="Y381" s="42"/>
      <c r="Z381" s="42"/>
      <c r="AA381" s="42"/>
      <c r="AB381" s="42"/>
      <c r="AC381" s="42"/>
      <c r="AE381" s="15"/>
      <c r="AF381" s="15"/>
      <c r="AG381" s="15"/>
    </row>
    <row r="382" spans="22:33" ht="24.75" customHeight="1" x14ac:dyDescent="0.25">
      <c r="V382" s="42"/>
      <c r="W382" s="42"/>
      <c r="Y382" s="42"/>
      <c r="Z382" s="42"/>
      <c r="AA382" s="42"/>
      <c r="AB382" s="42"/>
      <c r="AC382" s="42"/>
      <c r="AE382" s="15"/>
      <c r="AF382" s="15"/>
      <c r="AG382" s="15"/>
    </row>
    <row r="383" spans="22:33" ht="24.75" customHeight="1" x14ac:dyDescent="0.25">
      <c r="V383" s="42"/>
      <c r="W383" s="42"/>
      <c r="Y383" s="42"/>
      <c r="Z383" s="42"/>
      <c r="AA383" s="42"/>
      <c r="AB383" s="42"/>
      <c r="AC383" s="42"/>
      <c r="AE383" s="15"/>
      <c r="AF383" s="15"/>
      <c r="AG383" s="15"/>
    </row>
    <row r="384" spans="22:33" ht="24.75" customHeight="1" x14ac:dyDescent="0.25">
      <c r="V384" s="42"/>
      <c r="W384" s="42"/>
      <c r="Y384" s="42"/>
      <c r="Z384" s="42"/>
      <c r="AA384" s="42"/>
      <c r="AB384" s="42"/>
      <c r="AC384" s="42"/>
      <c r="AE384" s="15"/>
      <c r="AF384" s="15"/>
      <c r="AG384" s="15"/>
    </row>
    <row r="385" spans="22:33" ht="24.75" customHeight="1" x14ac:dyDescent="0.25">
      <c r="V385" s="42"/>
      <c r="W385" s="42"/>
      <c r="Y385" s="42"/>
      <c r="Z385" s="42"/>
      <c r="AA385" s="42"/>
      <c r="AB385" s="42"/>
      <c r="AC385" s="42"/>
      <c r="AE385" s="15"/>
      <c r="AF385" s="15"/>
      <c r="AG385" s="15"/>
    </row>
    <row r="386" spans="22:33" ht="24.75" customHeight="1" x14ac:dyDescent="0.25">
      <c r="V386" s="42"/>
      <c r="W386" s="42"/>
      <c r="Y386" s="42"/>
      <c r="Z386" s="42"/>
      <c r="AA386" s="42"/>
      <c r="AB386" s="42"/>
      <c r="AC386" s="42"/>
      <c r="AE386" s="15"/>
      <c r="AF386" s="15"/>
      <c r="AG386" s="15"/>
    </row>
    <row r="387" spans="22:33" ht="24.75" customHeight="1" x14ac:dyDescent="0.25">
      <c r="V387" s="42"/>
      <c r="W387" s="42"/>
      <c r="Y387" s="42"/>
      <c r="Z387" s="42"/>
      <c r="AA387" s="42"/>
      <c r="AB387" s="42"/>
      <c r="AC387" s="42"/>
      <c r="AE387" s="15"/>
      <c r="AF387" s="15"/>
      <c r="AG387" s="15"/>
    </row>
    <row r="388" spans="22:33" ht="24.75" customHeight="1" x14ac:dyDescent="0.25">
      <c r="V388" s="42"/>
      <c r="W388" s="42"/>
      <c r="Y388" s="42"/>
      <c r="Z388" s="42"/>
      <c r="AA388" s="42"/>
      <c r="AB388" s="42"/>
      <c r="AC388" s="42"/>
      <c r="AE388" s="15"/>
      <c r="AF388" s="15"/>
      <c r="AG388" s="15"/>
    </row>
    <row r="389" spans="22:33" ht="24.75" customHeight="1" x14ac:dyDescent="0.25">
      <c r="V389" s="42"/>
      <c r="W389" s="42"/>
      <c r="Y389" s="42"/>
      <c r="Z389" s="42"/>
      <c r="AA389" s="42"/>
      <c r="AB389" s="42"/>
      <c r="AC389" s="42"/>
      <c r="AE389" s="15"/>
      <c r="AF389" s="15"/>
      <c r="AG389" s="15"/>
    </row>
    <row r="390" spans="22:33" ht="24.75" customHeight="1" x14ac:dyDescent="0.25">
      <c r="V390" s="42"/>
      <c r="W390" s="42"/>
      <c r="Y390" s="42"/>
      <c r="Z390" s="42"/>
      <c r="AA390" s="42"/>
      <c r="AB390" s="42"/>
      <c r="AC390" s="42"/>
      <c r="AE390" s="15"/>
      <c r="AF390" s="15"/>
      <c r="AG390" s="15"/>
    </row>
    <row r="391" spans="22:33" ht="24.75" customHeight="1" x14ac:dyDescent="0.25">
      <c r="V391" s="42"/>
      <c r="W391" s="42"/>
      <c r="Y391" s="42"/>
      <c r="Z391" s="42"/>
      <c r="AA391" s="42"/>
      <c r="AB391" s="42"/>
      <c r="AC391" s="42"/>
      <c r="AE391" s="15"/>
      <c r="AF391" s="15"/>
      <c r="AG391" s="15"/>
    </row>
    <row r="392" spans="22:33" ht="24.75" customHeight="1" x14ac:dyDescent="0.25">
      <c r="V392" s="42"/>
      <c r="W392" s="42"/>
      <c r="Y392" s="42"/>
      <c r="Z392" s="42"/>
      <c r="AA392" s="42"/>
      <c r="AB392" s="42"/>
      <c r="AC392" s="42"/>
      <c r="AE392" s="15"/>
      <c r="AF392" s="15"/>
      <c r="AG392" s="15"/>
    </row>
    <row r="393" spans="22:33" ht="24.75" customHeight="1" x14ac:dyDescent="0.25">
      <c r="V393" s="42"/>
      <c r="W393" s="42"/>
      <c r="Y393" s="42"/>
      <c r="Z393" s="42"/>
      <c r="AA393" s="42"/>
      <c r="AB393" s="42"/>
      <c r="AC393" s="42"/>
      <c r="AE393" s="15"/>
      <c r="AF393" s="15"/>
      <c r="AG393" s="15"/>
    </row>
    <row r="394" spans="22:33" ht="24.75" customHeight="1" x14ac:dyDescent="0.25">
      <c r="V394" s="42"/>
      <c r="W394" s="42"/>
      <c r="Y394" s="42"/>
      <c r="Z394" s="42"/>
      <c r="AA394" s="42"/>
      <c r="AB394" s="42"/>
      <c r="AC394" s="42"/>
      <c r="AE394" s="15"/>
      <c r="AF394" s="15"/>
      <c r="AG394" s="15"/>
    </row>
    <row r="395" spans="22:33" ht="24.75" customHeight="1" x14ac:dyDescent="0.25">
      <c r="V395" s="42"/>
      <c r="W395" s="42"/>
      <c r="Y395" s="42"/>
      <c r="Z395" s="42"/>
      <c r="AA395" s="42"/>
      <c r="AB395" s="42"/>
      <c r="AC395" s="42"/>
      <c r="AE395" s="15"/>
      <c r="AF395" s="15"/>
      <c r="AG395" s="15"/>
    </row>
    <row r="396" spans="22:33" ht="24.75" customHeight="1" x14ac:dyDescent="0.25">
      <c r="V396" s="42"/>
      <c r="W396" s="42"/>
      <c r="Y396" s="42"/>
      <c r="Z396" s="42"/>
      <c r="AA396" s="42"/>
      <c r="AB396" s="42"/>
      <c r="AC396" s="42"/>
      <c r="AE396" s="15"/>
      <c r="AF396" s="15"/>
      <c r="AG396" s="15"/>
    </row>
    <row r="397" spans="22:33" ht="24.75" customHeight="1" x14ac:dyDescent="0.25">
      <c r="V397" s="42"/>
      <c r="W397" s="42"/>
      <c r="Y397" s="42"/>
      <c r="Z397" s="42"/>
      <c r="AA397" s="42"/>
      <c r="AB397" s="42"/>
      <c r="AC397" s="42"/>
      <c r="AE397" s="15"/>
      <c r="AF397" s="15"/>
      <c r="AG397" s="15"/>
    </row>
    <row r="398" spans="22:33" ht="24.75" customHeight="1" x14ac:dyDescent="0.25">
      <c r="V398" s="42"/>
      <c r="W398" s="42"/>
      <c r="Y398" s="42"/>
      <c r="Z398" s="42"/>
      <c r="AA398" s="42"/>
      <c r="AB398" s="42"/>
      <c r="AC398" s="42"/>
      <c r="AE398" s="15"/>
      <c r="AF398" s="15"/>
      <c r="AG398" s="15"/>
    </row>
    <row r="399" spans="22:33" ht="24.75" customHeight="1" x14ac:dyDescent="0.25">
      <c r="V399" s="42"/>
      <c r="W399" s="42"/>
      <c r="Y399" s="42"/>
      <c r="Z399" s="42"/>
      <c r="AA399" s="42"/>
      <c r="AB399" s="42"/>
      <c r="AC399" s="42"/>
      <c r="AE399" s="15"/>
      <c r="AF399" s="15"/>
      <c r="AG399" s="15"/>
    </row>
    <row r="400" spans="22:33" ht="24.75" customHeight="1" x14ac:dyDescent="0.25">
      <c r="V400" s="42"/>
      <c r="W400" s="42"/>
      <c r="Y400" s="42"/>
      <c r="Z400" s="42"/>
      <c r="AA400" s="42"/>
      <c r="AB400" s="42"/>
      <c r="AC400" s="42"/>
      <c r="AE400" s="15"/>
      <c r="AF400" s="15"/>
      <c r="AG400" s="15"/>
    </row>
    <row r="401" spans="22:33" ht="24.75" customHeight="1" x14ac:dyDescent="0.25">
      <c r="V401" s="42"/>
      <c r="W401" s="42"/>
      <c r="Y401" s="42"/>
      <c r="Z401" s="42"/>
      <c r="AA401" s="42"/>
      <c r="AB401" s="42"/>
      <c r="AC401" s="42"/>
      <c r="AE401" s="15"/>
      <c r="AF401" s="15"/>
      <c r="AG401" s="15"/>
    </row>
    <row r="402" spans="22:33" ht="24.75" customHeight="1" x14ac:dyDescent="0.25">
      <c r="V402" s="42"/>
      <c r="W402" s="42"/>
      <c r="Y402" s="42"/>
      <c r="Z402" s="42"/>
      <c r="AA402" s="42"/>
      <c r="AB402" s="42"/>
      <c r="AC402" s="42"/>
      <c r="AE402" s="15"/>
      <c r="AF402" s="15"/>
      <c r="AG402" s="15"/>
    </row>
    <row r="403" spans="22:33" ht="24.75" customHeight="1" x14ac:dyDescent="0.25">
      <c r="V403" s="42"/>
      <c r="W403" s="42"/>
      <c r="Y403" s="42"/>
      <c r="Z403" s="42"/>
      <c r="AA403" s="42"/>
      <c r="AB403" s="42"/>
      <c r="AC403" s="42"/>
      <c r="AE403" s="15"/>
      <c r="AF403" s="15"/>
      <c r="AG403" s="15"/>
    </row>
    <row r="404" spans="22:33" ht="24.75" customHeight="1" x14ac:dyDescent="0.25">
      <c r="V404" s="42"/>
      <c r="W404" s="42"/>
      <c r="Y404" s="42"/>
      <c r="Z404" s="42"/>
      <c r="AA404" s="42"/>
      <c r="AB404" s="42"/>
      <c r="AC404" s="42"/>
      <c r="AE404" s="15"/>
      <c r="AF404" s="15"/>
      <c r="AG404" s="15"/>
    </row>
    <row r="405" spans="22:33" ht="24.75" customHeight="1" x14ac:dyDescent="0.25">
      <c r="V405" s="42"/>
      <c r="W405" s="42"/>
      <c r="Y405" s="42"/>
      <c r="Z405" s="42"/>
      <c r="AA405" s="42"/>
      <c r="AB405" s="42"/>
      <c r="AC405" s="42"/>
      <c r="AE405" s="15"/>
      <c r="AF405" s="15"/>
      <c r="AG405" s="15"/>
    </row>
    <row r="406" spans="22:33" ht="24.75" customHeight="1" x14ac:dyDescent="0.25">
      <c r="V406" s="42"/>
      <c r="W406" s="42"/>
      <c r="Y406" s="42"/>
      <c r="Z406" s="42"/>
      <c r="AA406" s="42"/>
      <c r="AB406" s="42"/>
      <c r="AC406" s="42"/>
      <c r="AE406" s="15"/>
      <c r="AF406" s="15"/>
      <c r="AG406" s="15"/>
    </row>
    <row r="407" spans="22:33" ht="24.75" customHeight="1" x14ac:dyDescent="0.25">
      <c r="V407" s="42"/>
      <c r="W407" s="42"/>
      <c r="Y407" s="42"/>
      <c r="Z407" s="42"/>
      <c r="AA407" s="42"/>
      <c r="AB407" s="42"/>
      <c r="AC407" s="42"/>
      <c r="AE407" s="15"/>
      <c r="AF407" s="15"/>
      <c r="AG407" s="15"/>
    </row>
    <row r="408" spans="22:33" ht="24.75" customHeight="1" x14ac:dyDescent="0.25">
      <c r="V408" s="42"/>
      <c r="W408" s="42"/>
      <c r="Y408" s="42"/>
      <c r="Z408" s="42"/>
      <c r="AA408" s="42"/>
      <c r="AB408" s="42"/>
      <c r="AC408" s="42"/>
      <c r="AE408" s="15"/>
      <c r="AF408" s="15"/>
      <c r="AG408" s="15"/>
    </row>
    <row r="409" spans="22:33" ht="24.75" customHeight="1" x14ac:dyDescent="0.25">
      <c r="V409" s="42"/>
      <c r="W409" s="42"/>
      <c r="Y409" s="42"/>
      <c r="Z409" s="42"/>
      <c r="AA409" s="42"/>
      <c r="AB409" s="42"/>
      <c r="AC409" s="42"/>
      <c r="AE409" s="15"/>
      <c r="AF409" s="15"/>
      <c r="AG409" s="15"/>
    </row>
    <row r="410" spans="22:33" ht="24.75" customHeight="1" x14ac:dyDescent="0.25">
      <c r="V410" s="42"/>
      <c r="W410" s="42"/>
      <c r="Y410" s="42"/>
      <c r="Z410" s="42"/>
      <c r="AA410" s="42"/>
      <c r="AB410" s="42"/>
      <c r="AC410" s="42"/>
      <c r="AE410" s="15"/>
      <c r="AF410" s="15"/>
      <c r="AG410" s="15"/>
    </row>
    <row r="411" spans="22:33" ht="24.75" customHeight="1" x14ac:dyDescent="0.25">
      <c r="V411" s="42"/>
      <c r="W411" s="42"/>
      <c r="Y411" s="42"/>
      <c r="Z411" s="42"/>
      <c r="AA411" s="42"/>
      <c r="AB411" s="42"/>
      <c r="AC411" s="42"/>
      <c r="AE411" s="15"/>
      <c r="AF411" s="15"/>
      <c r="AG411" s="15"/>
    </row>
    <row r="412" spans="22:33" ht="24.75" customHeight="1" x14ac:dyDescent="0.25">
      <c r="V412" s="42"/>
      <c r="W412" s="42"/>
      <c r="Y412" s="42"/>
      <c r="Z412" s="42"/>
      <c r="AA412" s="42"/>
      <c r="AB412" s="42"/>
      <c r="AC412" s="42"/>
      <c r="AE412" s="15"/>
      <c r="AF412" s="15"/>
      <c r="AG412" s="15"/>
    </row>
    <row r="413" spans="22:33" ht="24.75" customHeight="1" x14ac:dyDescent="0.25">
      <c r="V413" s="42"/>
      <c r="W413" s="42"/>
      <c r="Y413" s="42"/>
      <c r="Z413" s="42"/>
      <c r="AA413" s="42"/>
      <c r="AB413" s="42"/>
      <c r="AC413" s="42"/>
      <c r="AE413" s="15"/>
      <c r="AF413" s="15"/>
      <c r="AG413" s="15"/>
    </row>
    <row r="414" spans="22:33" ht="24.75" customHeight="1" x14ac:dyDescent="0.25">
      <c r="V414" s="42"/>
      <c r="W414" s="42"/>
      <c r="Y414" s="42"/>
      <c r="Z414" s="42"/>
      <c r="AA414" s="42"/>
      <c r="AB414" s="42"/>
      <c r="AC414" s="42"/>
      <c r="AE414" s="15"/>
      <c r="AF414" s="15"/>
      <c r="AG414" s="15"/>
    </row>
    <row r="415" spans="22:33" ht="24.75" customHeight="1" x14ac:dyDescent="0.25">
      <c r="V415" s="42"/>
      <c r="W415" s="42"/>
      <c r="Y415" s="42"/>
      <c r="Z415" s="42"/>
      <c r="AA415" s="42"/>
      <c r="AB415" s="42"/>
      <c r="AC415" s="42"/>
      <c r="AE415" s="15"/>
      <c r="AF415" s="15"/>
      <c r="AG415" s="15"/>
    </row>
    <row r="416" spans="22:33" ht="24.75" customHeight="1" x14ac:dyDescent="0.25">
      <c r="V416" s="42"/>
      <c r="W416" s="42"/>
      <c r="Y416" s="42"/>
      <c r="Z416" s="42"/>
      <c r="AA416" s="42"/>
      <c r="AB416" s="42"/>
      <c r="AC416" s="42"/>
      <c r="AE416" s="15"/>
      <c r="AF416" s="15"/>
      <c r="AG416" s="15"/>
    </row>
    <row r="417" spans="22:33" ht="24.75" customHeight="1" x14ac:dyDescent="0.25">
      <c r="V417" s="42"/>
      <c r="W417" s="42"/>
      <c r="Y417" s="42"/>
      <c r="Z417" s="42"/>
      <c r="AA417" s="42"/>
      <c r="AB417" s="42"/>
      <c r="AC417" s="42"/>
      <c r="AE417" s="15"/>
      <c r="AF417" s="15"/>
      <c r="AG417" s="15"/>
    </row>
    <row r="418" spans="22:33" ht="24.75" customHeight="1" x14ac:dyDescent="0.25">
      <c r="V418" s="42"/>
      <c r="W418" s="42"/>
      <c r="Y418" s="42"/>
      <c r="Z418" s="42"/>
      <c r="AA418" s="42"/>
      <c r="AB418" s="42"/>
      <c r="AC418" s="42"/>
      <c r="AE418" s="15"/>
      <c r="AF418" s="15"/>
      <c r="AG418" s="15"/>
    </row>
    <row r="419" spans="22:33" ht="24.75" customHeight="1" x14ac:dyDescent="0.25">
      <c r="V419" s="42"/>
      <c r="W419" s="42"/>
      <c r="Y419" s="42"/>
      <c r="Z419" s="42"/>
      <c r="AA419" s="42"/>
      <c r="AB419" s="42"/>
      <c r="AC419" s="42"/>
      <c r="AE419" s="15"/>
      <c r="AF419" s="15"/>
      <c r="AG419" s="15"/>
    </row>
    <row r="420" spans="22:33" ht="24.75" customHeight="1" x14ac:dyDescent="0.25">
      <c r="V420" s="42"/>
      <c r="W420" s="42"/>
      <c r="Y420" s="42"/>
      <c r="Z420" s="42"/>
      <c r="AA420" s="42"/>
      <c r="AB420" s="42"/>
      <c r="AC420" s="42"/>
      <c r="AE420" s="15"/>
      <c r="AF420" s="15"/>
      <c r="AG420" s="15"/>
    </row>
    <row r="421" spans="22:33" ht="24.75" customHeight="1" x14ac:dyDescent="0.25">
      <c r="V421" s="42"/>
      <c r="W421" s="42"/>
      <c r="Y421" s="42"/>
      <c r="Z421" s="42"/>
      <c r="AA421" s="42"/>
      <c r="AB421" s="42"/>
      <c r="AC421" s="42"/>
      <c r="AE421" s="15"/>
      <c r="AF421" s="15"/>
      <c r="AG421" s="15"/>
    </row>
    <row r="422" spans="22:33" ht="24.75" customHeight="1" x14ac:dyDescent="0.25">
      <c r="V422" s="42"/>
      <c r="W422" s="42"/>
      <c r="Y422" s="42"/>
      <c r="Z422" s="42"/>
      <c r="AA422" s="42"/>
      <c r="AB422" s="42"/>
      <c r="AC422" s="42"/>
      <c r="AE422" s="15"/>
      <c r="AF422" s="15"/>
      <c r="AG422" s="15"/>
    </row>
    <row r="423" spans="22:33" ht="24.75" customHeight="1" x14ac:dyDescent="0.25">
      <c r="V423" s="42"/>
      <c r="W423" s="42"/>
      <c r="Y423" s="42"/>
      <c r="Z423" s="42"/>
      <c r="AA423" s="42"/>
      <c r="AB423" s="42"/>
      <c r="AC423" s="42"/>
      <c r="AE423" s="15"/>
      <c r="AF423" s="15"/>
      <c r="AG423" s="15"/>
    </row>
    <row r="424" spans="22:33" ht="24.75" customHeight="1" x14ac:dyDescent="0.25">
      <c r="V424" s="42"/>
      <c r="W424" s="42"/>
      <c r="Y424" s="42"/>
      <c r="Z424" s="42"/>
      <c r="AA424" s="42"/>
      <c r="AB424" s="42"/>
      <c r="AC424" s="42"/>
      <c r="AE424" s="15"/>
      <c r="AF424" s="15"/>
      <c r="AG424" s="15"/>
    </row>
    <row r="425" spans="22:33" ht="24.75" customHeight="1" x14ac:dyDescent="0.25">
      <c r="V425" s="42"/>
      <c r="W425" s="42"/>
      <c r="Y425" s="42"/>
      <c r="Z425" s="42"/>
      <c r="AA425" s="42"/>
      <c r="AB425" s="42"/>
      <c r="AC425" s="42"/>
      <c r="AE425" s="15"/>
      <c r="AF425" s="15"/>
      <c r="AG425" s="15"/>
    </row>
    <row r="426" spans="22:33" ht="24.75" customHeight="1" x14ac:dyDescent="0.25">
      <c r="V426" s="42"/>
      <c r="W426" s="42"/>
      <c r="Y426" s="42"/>
      <c r="Z426" s="42"/>
      <c r="AA426" s="42"/>
      <c r="AB426" s="42"/>
      <c r="AC426" s="42"/>
      <c r="AE426" s="15"/>
      <c r="AF426" s="15"/>
      <c r="AG426" s="15"/>
    </row>
    <row r="427" spans="22:33" ht="24.75" customHeight="1" x14ac:dyDescent="0.25">
      <c r="V427" s="42"/>
      <c r="W427" s="42"/>
      <c r="Y427" s="42"/>
      <c r="Z427" s="42"/>
      <c r="AA427" s="42"/>
      <c r="AB427" s="42"/>
      <c r="AC427" s="42"/>
      <c r="AE427" s="15"/>
      <c r="AF427" s="15"/>
      <c r="AG427" s="15"/>
    </row>
    <row r="428" spans="22:33" ht="24.75" customHeight="1" x14ac:dyDescent="0.25">
      <c r="V428" s="42"/>
      <c r="W428" s="42"/>
      <c r="Y428" s="42"/>
      <c r="Z428" s="42"/>
      <c r="AA428" s="42"/>
      <c r="AB428" s="42"/>
      <c r="AC428" s="42"/>
      <c r="AE428" s="15"/>
      <c r="AF428" s="15"/>
      <c r="AG428" s="15"/>
    </row>
    <row r="429" spans="22:33" ht="24.75" customHeight="1" x14ac:dyDescent="0.25">
      <c r="V429" s="42"/>
      <c r="W429" s="42"/>
      <c r="Y429" s="42"/>
      <c r="Z429" s="42"/>
      <c r="AA429" s="42"/>
      <c r="AB429" s="42"/>
      <c r="AC429" s="42"/>
      <c r="AE429" s="15"/>
      <c r="AF429" s="15"/>
      <c r="AG429" s="15"/>
    </row>
    <row r="430" spans="22:33" ht="24.75" customHeight="1" x14ac:dyDescent="0.25">
      <c r="V430" s="42"/>
      <c r="W430" s="42"/>
      <c r="Y430" s="42"/>
      <c r="Z430" s="42"/>
      <c r="AA430" s="42"/>
      <c r="AB430" s="42"/>
      <c r="AC430" s="42"/>
      <c r="AE430" s="15"/>
      <c r="AF430" s="15"/>
      <c r="AG430" s="15"/>
    </row>
    <row r="431" spans="22:33" ht="24.75" customHeight="1" x14ac:dyDescent="0.25">
      <c r="V431" s="42"/>
      <c r="W431" s="42"/>
      <c r="Y431" s="42"/>
      <c r="Z431" s="42"/>
      <c r="AA431" s="42"/>
      <c r="AB431" s="42"/>
      <c r="AC431" s="42"/>
      <c r="AE431" s="15"/>
      <c r="AF431" s="15"/>
      <c r="AG431" s="15"/>
    </row>
    <row r="432" spans="22:33" ht="24.75" customHeight="1" x14ac:dyDescent="0.25">
      <c r="V432" s="42"/>
      <c r="W432" s="42"/>
      <c r="Y432" s="42"/>
      <c r="Z432" s="42"/>
      <c r="AA432" s="42"/>
      <c r="AB432" s="42"/>
      <c r="AC432" s="42"/>
    </row>
  </sheetData>
  <autoFilter ref="AE2:AG58" xr:uid="{00039B7B-8AAE-4BB3-8973-03E0754247BF}"/>
  <mergeCells count="7">
    <mergeCell ref="O2:R2"/>
    <mergeCell ref="AK1:AO1"/>
    <mergeCell ref="AV7:AW7"/>
    <mergeCell ref="AX7:AY7"/>
    <mergeCell ref="AT8:AU8"/>
    <mergeCell ref="AV8:AW8"/>
    <mergeCell ref="AX8:AY8"/>
  </mergeCells>
  <phoneticPr fontId="3" type="noConversion"/>
  <pageMargins left="0.7" right="0.7" top="0.75" bottom="0.75" header="0.3" footer="0.3"/>
  <pageSetup orientation="portrait" r:id="rId1"/>
  <tableParts count="4">
    <tablePart r:id="rId2"/>
    <tablePart r:id="rId3"/>
    <tablePart r:id="rId4"/>
    <tablePart r:id="rId5"/>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43F22-D0C7-4952-ACCC-254629FCF8BE}">
  <sheetPr>
    <tabColor theme="0" tint="-0.499984740745262"/>
  </sheetPr>
  <dimension ref="A1:S465"/>
  <sheetViews>
    <sheetView workbookViewId="0">
      <selection activeCell="BS25" sqref="BS25"/>
    </sheetView>
  </sheetViews>
  <sheetFormatPr defaultRowHeight="15" x14ac:dyDescent="0.25"/>
  <cols>
    <col min="4" max="19" width="20.140625" customWidth="1"/>
  </cols>
  <sheetData>
    <row r="1" spans="1:19" ht="60" x14ac:dyDescent="0.25">
      <c r="A1" s="329" t="s">
        <v>1020</v>
      </c>
      <c r="B1" s="328" t="s">
        <v>40</v>
      </c>
      <c r="C1" s="328" t="s">
        <v>81</v>
      </c>
      <c r="D1" s="328" t="s">
        <v>6904</v>
      </c>
      <c r="E1" s="328" t="s">
        <v>6905</v>
      </c>
      <c r="F1" s="328" t="s">
        <v>6906</v>
      </c>
      <c r="G1" s="328" t="s">
        <v>6907</v>
      </c>
      <c r="H1" s="328" t="s">
        <v>6908</v>
      </c>
      <c r="I1" s="328" t="s">
        <v>6909</v>
      </c>
      <c r="J1" s="328" t="s">
        <v>6910</v>
      </c>
      <c r="K1" s="328" t="s">
        <v>6911</v>
      </c>
      <c r="L1" s="328" t="s">
        <v>6912</v>
      </c>
      <c r="M1" s="328" t="s">
        <v>6913</v>
      </c>
      <c r="N1" s="328" t="s">
        <v>6914</v>
      </c>
      <c r="O1" s="328" t="s">
        <v>6915</v>
      </c>
      <c r="P1" s="328" t="s">
        <v>6916</v>
      </c>
      <c r="Q1" s="328" t="s">
        <v>6917</v>
      </c>
      <c r="R1" s="328" t="s">
        <v>6918</v>
      </c>
      <c r="S1" s="328" t="s">
        <v>1291</v>
      </c>
    </row>
    <row r="2" spans="1:19" x14ac:dyDescent="0.25">
      <c r="A2" s="17" t="s">
        <v>1364</v>
      </c>
      <c r="B2" t="s">
        <v>6919</v>
      </c>
      <c r="C2" t="s">
        <v>6576</v>
      </c>
      <c r="D2" s="325">
        <v>51765</v>
      </c>
      <c r="E2">
        <v>44</v>
      </c>
      <c r="F2">
        <v>44</v>
      </c>
      <c r="G2" t="s">
        <v>226</v>
      </c>
      <c r="J2" t="s">
        <v>6920</v>
      </c>
      <c r="N2" t="s">
        <v>226</v>
      </c>
      <c r="O2" t="s">
        <v>226</v>
      </c>
      <c r="R2" t="s">
        <v>226</v>
      </c>
      <c r="S2" t="s">
        <v>6921</v>
      </c>
    </row>
    <row r="3" spans="1:19" x14ac:dyDescent="0.25">
      <c r="A3" s="17" t="s">
        <v>1366</v>
      </c>
      <c r="B3" t="s">
        <v>6922</v>
      </c>
      <c r="C3" t="s">
        <v>6576</v>
      </c>
      <c r="D3" s="325">
        <v>658615</v>
      </c>
      <c r="E3">
        <v>583</v>
      </c>
      <c r="F3">
        <v>372</v>
      </c>
      <c r="G3" t="s">
        <v>226</v>
      </c>
      <c r="J3" t="s">
        <v>6923</v>
      </c>
      <c r="K3" t="s">
        <v>6923</v>
      </c>
      <c r="M3" t="s">
        <v>226</v>
      </c>
      <c r="N3" t="s">
        <v>226</v>
      </c>
      <c r="O3" t="s">
        <v>226</v>
      </c>
      <c r="R3" t="s">
        <v>226</v>
      </c>
      <c r="S3" t="s">
        <v>6924</v>
      </c>
    </row>
    <row r="4" spans="1:19" x14ac:dyDescent="0.25">
      <c r="A4" s="17" t="s">
        <v>1382</v>
      </c>
      <c r="B4" t="s">
        <v>6925</v>
      </c>
      <c r="C4" t="s">
        <v>6576</v>
      </c>
      <c r="D4" s="325">
        <v>367686</v>
      </c>
      <c r="E4">
        <v>245</v>
      </c>
      <c r="F4">
        <v>71</v>
      </c>
      <c r="G4" t="s">
        <v>226</v>
      </c>
      <c r="M4" t="s">
        <v>226</v>
      </c>
      <c r="N4" t="s">
        <v>226</v>
      </c>
      <c r="O4" t="s">
        <v>226</v>
      </c>
      <c r="S4" t="s">
        <v>6926</v>
      </c>
    </row>
    <row r="5" spans="1:19" x14ac:dyDescent="0.25">
      <c r="A5" s="17" t="s">
        <v>1390</v>
      </c>
      <c r="B5" t="s">
        <v>6927</v>
      </c>
      <c r="C5" t="s">
        <v>6576</v>
      </c>
      <c r="D5" s="325">
        <v>413977</v>
      </c>
      <c r="E5">
        <v>334</v>
      </c>
      <c r="F5">
        <v>197</v>
      </c>
      <c r="G5" t="s">
        <v>226</v>
      </c>
      <c r="M5" t="s">
        <v>226</v>
      </c>
      <c r="N5" t="s">
        <v>226</v>
      </c>
      <c r="O5" t="s">
        <v>226</v>
      </c>
      <c r="S5" t="s">
        <v>6928</v>
      </c>
    </row>
    <row r="6" spans="1:19" x14ac:dyDescent="0.25">
      <c r="A6" s="17" t="s">
        <v>1394</v>
      </c>
      <c r="B6" t="s">
        <v>6929</v>
      </c>
      <c r="C6" t="s">
        <v>6576</v>
      </c>
      <c r="D6" s="325">
        <v>226451</v>
      </c>
      <c r="E6">
        <v>203</v>
      </c>
      <c r="F6">
        <v>132</v>
      </c>
      <c r="G6" t="s">
        <v>226</v>
      </c>
      <c r="M6" t="s">
        <v>226</v>
      </c>
      <c r="N6" t="s">
        <v>226</v>
      </c>
      <c r="O6" t="s">
        <v>226</v>
      </c>
      <c r="S6" t="s">
        <v>6930</v>
      </c>
    </row>
    <row r="7" spans="1:19" x14ac:dyDescent="0.25">
      <c r="A7" s="17" t="s">
        <v>1410</v>
      </c>
      <c r="B7" t="s">
        <v>6931</v>
      </c>
      <c r="C7" t="s">
        <v>6576</v>
      </c>
      <c r="D7" s="325">
        <v>216350</v>
      </c>
      <c r="E7">
        <v>137</v>
      </c>
      <c r="F7">
        <v>30</v>
      </c>
      <c r="G7" t="s">
        <v>226</v>
      </c>
      <c r="J7" t="s">
        <v>6923</v>
      </c>
      <c r="K7" t="s">
        <v>6923</v>
      </c>
      <c r="N7" t="s">
        <v>226</v>
      </c>
      <c r="O7" t="s">
        <v>226</v>
      </c>
      <c r="R7" t="s">
        <v>226</v>
      </c>
      <c r="S7" t="s">
        <v>6932</v>
      </c>
    </row>
    <row r="8" spans="1:19" x14ac:dyDescent="0.25">
      <c r="A8" s="17" t="s">
        <v>1418</v>
      </c>
      <c r="B8" t="s">
        <v>6933</v>
      </c>
      <c r="C8" t="s">
        <v>6576</v>
      </c>
      <c r="D8" s="325">
        <v>208854</v>
      </c>
      <c r="E8">
        <v>150</v>
      </c>
      <c r="F8">
        <v>93</v>
      </c>
      <c r="G8" t="s">
        <v>226</v>
      </c>
      <c r="M8" t="s">
        <v>226</v>
      </c>
      <c r="N8" t="s">
        <v>226</v>
      </c>
      <c r="O8" t="s">
        <v>226</v>
      </c>
      <c r="S8" t="s">
        <v>6934</v>
      </c>
    </row>
    <row r="9" spans="1:19" x14ac:dyDescent="0.25">
      <c r="A9" s="17" t="s">
        <v>1420</v>
      </c>
      <c r="B9" t="s">
        <v>6935</v>
      </c>
      <c r="C9" t="s">
        <v>6576</v>
      </c>
      <c r="D9" s="325">
        <v>63802</v>
      </c>
      <c r="E9">
        <v>60</v>
      </c>
      <c r="F9">
        <v>56</v>
      </c>
      <c r="G9" t="s">
        <v>226</v>
      </c>
      <c r="J9" t="s">
        <v>6923</v>
      </c>
      <c r="K9" t="s">
        <v>6923</v>
      </c>
      <c r="N9" t="s">
        <v>226</v>
      </c>
      <c r="O9" t="s">
        <v>226</v>
      </c>
      <c r="R9" t="s">
        <v>226</v>
      </c>
      <c r="S9" t="s">
        <v>6936</v>
      </c>
    </row>
    <row r="10" spans="1:19" x14ac:dyDescent="0.25">
      <c r="A10" s="17" t="s">
        <v>1433</v>
      </c>
      <c r="B10" t="s">
        <v>6937</v>
      </c>
      <c r="C10" t="s">
        <v>6578</v>
      </c>
      <c r="D10" s="325">
        <v>292090</v>
      </c>
      <c r="E10">
        <v>200</v>
      </c>
      <c r="F10">
        <v>79</v>
      </c>
      <c r="G10" t="s">
        <v>226</v>
      </c>
      <c r="M10" t="s">
        <v>226</v>
      </c>
      <c r="N10" t="s">
        <v>226</v>
      </c>
      <c r="O10" t="s">
        <v>226</v>
      </c>
      <c r="S10" t="s">
        <v>6938</v>
      </c>
    </row>
    <row r="11" spans="1:19" x14ac:dyDescent="0.25">
      <c r="A11" s="17" t="s">
        <v>1447</v>
      </c>
      <c r="B11" t="s">
        <v>6939</v>
      </c>
      <c r="C11" t="s">
        <v>6578</v>
      </c>
      <c r="D11" s="325">
        <v>98455</v>
      </c>
      <c r="E11">
        <v>63</v>
      </c>
      <c r="F11">
        <v>29</v>
      </c>
      <c r="G11" t="s">
        <v>226</v>
      </c>
      <c r="K11" t="s">
        <v>6940</v>
      </c>
      <c r="N11" t="s">
        <v>226</v>
      </c>
      <c r="O11" t="s">
        <v>226</v>
      </c>
      <c r="P11" t="s">
        <v>226</v>
      </c>
      <c r="S11" t="s">
        <v>6941</v>
      </c>
    </row>
    <row r="12" spans="1:19" x14ac:dyDescent="0.25">
      <c r="A12" s="17" t="s">
        <v>1496</v>
      </c>
      <c r="B12" t="s">
        <v>6942</v>
      </c>
      <c r="C12" t="s">
        <v>6580</v>
      </c>
      <c r="D12" s="325">
        <v>53846</v>
      </c>
      <c r="E12">
        <v>45</v>
      </c>
      <c r="F12">
        <v>41</v>
      </c>
      <c r="G12" t="s">
        <v>226</v>
      </c>
      <c r="I12" t="s">
        <v>6943</v>
      </c>
      <c r="N12" t="s">
        <v>226</v>
      </c>
      <c r="O12" t="s">
        <v>226</v>
      </c>
      <c r="P12" t="s">
        <v>226</v>
      </c>
      <c r="S12" t="s">
        <v>6944</v>
      </c>
    </row>
    <row r="13" spans="1:19" x14ac:dyDescent="0.25">
      <c r="A13" s="17" t="s">
        <v>1504</v>
      </c>
      <c r="B13" t="s">
        <v>6945</v>
      </c>
      <c r="C13" t="s">
        <v>6580</v>
      </c>
      <c r="D13" s="325">
        <v>4412779</v>
      </c>
      <c r="E13">
        <v>2806</v>
      </c>
      <c r="F13">
        <v>999</v>
      </c>
      <c r="G13" t="s">
        <v>226</v>
      </c>
      <c r="H13" t="s">
        <v>6943</v>
      </c>
      <c r="I13" t="s">
        <v>6943</v>
      </c>
      <c r="M13" t="s">
        <v>226</v>
      </c>
      <c r="N13" t="s">
        <v>226</v>
      </c>
      <c r="O13" t="s">
        <v>226</v>
      </c>
      <c r="P13" t="s">
        <v>226</v>
      </c>
      <c r="S13" t="s">
        <v>6946</v>
      </c>
    </row>
    <row r="14" spans="1:19" x14ac:dyDescent="0.25">
      <c r="A14" s="17" t="s">
        <v>1510</v>
      </c>
      <c r="B14" t="s">
        <v>6947</v>
      </c>
      <c r="C14" t="s">
        <v>6580</v>
      </c>
      <c r="D14" s="325">
        <v>1038476</v>
      </c>
      <c r="E14">
        <v>720</v>
      </c>
      <c r="F14">
        <v>298</v>
      </c>
      <c r="G14" t="s">
        <v>226</v>
      </c>
      <c r="M14" t="s">
        <v>226</v>
      </c>
      <c r="N14" t="s">
        <v>226</v>
      </c>
      <c r="O14" t="s">
        <v>226</v>
      </c>
      <c r="S14" t="s">
        <v>6948</v>
      </c>
    </row>
    <row r="15" spans="1:19" x14ac:dyDescent="0.25">
      <c r="A15" s="17" t="s">
        <v>1512</v>
      </c>
      <c r="B15" t="s">
        <v>6949</v>
      </c>
      <c r="C15" t="s">
        <v>6580</v>
      </c>
      <c r="D15" s="325">
        <v>447559</v>
      </c>
      <c r="E15">
        <v>227</v>
      </c>
      <c r="F15">
        <v>107</v>
      </c>
      <c r="G15" t="s">
        <v>226</v>
      </c>
      <c r="H15" t="s">
        <v>6943</v>
      </c>
      <c r="I15" t="s">
        <v>6943</v>
      </c>
      <c r="K15" t="s">
        <v>6943</v>
      </c>
      <c r="N15" t="s">
        <v>226</v>
      </c>
      <c r="O15" t="s">
        <v>226</v>
      </c>
      <c r="P15" t="s">
        <v>226</v>
      </c>
      <c r="S15" t="s">
        <v>6950</v>
      </c>
    </row>
    <row r="16" spans="1:19" x14ac:dyDescent="0.25">
      <c r="A16" s="17" t="s">
        <v>1514</v>
      </c>
      <c r="B16" t="s">
        <v>6951</v>
      </c>
      <c r="C16" t="s">
        <v>6580</v>
      </c>
      <c r="D16" s="325">
        <v>46594</v>
      </c>
      <c r="E16">
        <v>36</v>
      </c>
      <c r="F16">
        <v>32</v>
      </c>
      <c r="G16" t="s">
        <v>226</v>
      </c>
      <c r="K16" t="s">
        <v>6920</v>
      </c>
      <c r="N16" t="s">
        <v>226</v>
      </c>
      <c r="O16" t="s">
        <v>226</v>
      </c>
      <c r="R16" t="s">
        <v>226</v>
      </c>
      <c r="S16" t="s">
        <v>6952</v>
      </c>
    </row>
    <row r="17" spans="1:19" x14ac:dyDescent="0.25">
      <c r="A17" s="17" t="s">
        <v>1518</v>
      </c>
      <c r="B17" t="s">
        <v>6953</v>
      </c>
      <c r="C17" t="s">
        <v>6580</v>
      </c>
      <c r="D17" s="325">
        <v>211931</v>
      </c>
      <c r="E17">
        <v>165</v>
      </c>
      <c r="F17">
        <v>125</v>
      </c>
      <c r="G17" t="s">
        <v>226</v>
      </c>
      <c r="I17" t="s">
        <v>6954</v>
      </c>
      <c r="M17" t="s">
        <v>226</v>
      </c>
      <c r="N17" t="s">
        <v>226</v>
      </c>
      <c r="O17" t="s">
        <v>226</v>
      </c>
      <c r="P17" t="s">
        <v>226</v>
      </c>
      <c r="S17" t="s">
        <v>6955</v>
      </c>
    </row>
    <row r="18" spans="1:19" x14ac:dyDescent="0.25">
      <c r="A18" s="17" t="s">
        <v>1552</v>
      </c>
      <c r="B18" t="s">
        <v>6956</v>
      </c>
      <c r="C18" t="s">
        <v>6582</v>
      </c>
      <c r="D18" s="325">
        <v>48381</v>
      </c>
      <c r="E18">
        <v>43</v>
      </c>
      <c r="F18">
        <v>34</v>
      </c>
      <c r="G18" t="s">
        <v>226</v>
      </c>
      <c r="H18" t="s">
        <v>6957</v>
      </c>
      <c r="M18" t="s">
        <v>226</v>
      </c>
      <c r="N18" t="s">
        <v>226</v>
      </c>
      <c r="O18" t="s">
        <v>226</v>
      </c>
      <c r="R18" t="s">
        <v>226</v>
      </c>
      <c r="S18" t="s">
        <v>6958</v>
      </c>
    </row>
    <row r="19" spans="1:19" x14ac:dyDescent="0.25">
      <c r="A19" s="17" t="s">
        <v>1561</v>
      </c>
      <c r="B19" t="s">
        <v>6959</v>
      </c>
      <c r="C19" t="s">
        <v>6582</v>
      </c>
      <c r="D19" s="325">
        <v>124800</v>
      </c>
      <c r="E19">
        <v>74</v>
      </c>
      <c r="F19">
        <v>35</v>
      </c>
      <c r="G19" t="s">
        <v>226</v>
      </c>
      <c r="M19" t="s">
        <v>226</v>
      </c>
      <c r="N19" t="s">
        <v>226</v>
      </c>
      <c r="O19" t="s">
        <v>226</v>
      </c>
      <c r="S19" t="s">
        <v>6960</v>
      </c>
    </row>
    <row r="20" spans="1:19" x14ac:dyDescent="0.25">
      <c r="A20" s="17" t="s">
        <v>1623</v>
      </c>
      <c r="B20" t="s">
        <v>6961</v>
      </c>
      <c r="C20" t="s">
        <v>6582</v>
      </c>
      <c r="D20" s="325">
        <v>393078</v>
      </c>
      <c r="E20">
        <v>287</v>
      </c>
      <c r="F20">
        <v>167</v>
      </c>
      <c r="G20" t="s">
        <v>226</v>
      </c>
      <c r="M20" t="s">
        <v>226</v>
      </c>
      <c r="N20" t="s">
        <v>226</v>
      </c>
      <c r="O20" t="s">
        <v>226</v>
      </c>
      <c r="S20" t="s">
        <v>6962</v>
      </c>
    </row>
    <row r="21" spans="1:19" x14ac:dyDescent="0.25">
      <c r="A21" s="17" t="s">
        <v>1653</v>
      </c>
      <c r="B21" t="s">
        <v>6963</v>
      </c>
      <c r="C21" t="s">
        <v>6580</v>
      </c>
      <c r="D21" s="325">
        <v>1661584</v>
      </c>
      <c r="E21">
        <v>1134</v>
      </c>
      <c r="F21">
        <v>348</v>
      </c>
      <c r="G21" t="s">
        <v>226</v>
      </c>
      <c r="H21" t="s">
        <v>6954</v>
      </c>
      <c r="I21" t="s">
        <v>6954</v>
      </c>
      <c r="K21" t="s">
        <v>6943</v>
      </c>
      <c r="M21" t="s">
        <v>226</v>
      </c>
      <c r="N21" t="s">
        <v>226</v>
      </c>
      <c r="O21" t="s">
        <v>226</v>
      </c>
      <c r="P21" t="s">
        <v>226</v>
      </c>
      <c r="S21" t="s">
        <v>6964</v>
      </c>
    </row>
    <row r="22" spans="1:19" x14ac:dyDescent="0.25">
      <c r="A22" s="17" t="s">
        <v>1658</v>
      </c>
      <c r="B22" t="s">
        <v>6965</v>
      </c>
      <c r="C22" t="s">
        <v>6580</v>
      </c>
      <c r="D22" s="325">
        <v>39023</v>
      </c>
      <c r="E22">
        <v>30</v>
      </c>
      <c r="F22">
        <v>3</v>
      </c>
      <c r="G22" t="s">
        <v>226</v>
      </c>
      <c r="I22" t="s">
        <v>6954</v>
      </c>
      <c r="N22" t="s">
        <v>226</v>
      </c>
      <c r="O22" t="s">
        <v>226</v>
      </c>
      <c r="P22" t="s">
        <v>226</v>
      </c>
      <c r="S22" t="s">
        <v>6966</v>
      </c>
    </row>
    <row r="23" spans="1:19" x14ac:dyDescent="0.25">
      <c r="A23" s="17" t="s">
        <v>1660</v>
      </c>
      <c r="B23" t="s">
        <v>6967</v>
      </c>
      <c r="C23" t="s">
        <v>6580</v>
      </c>
      <c r="D23" s="325">
        <v>223344</v>
      </c>
      <c r="E23">
        <v>200</v>
      </c>
      <c r="F23">
        <v>105</v>
      </c>
      <c r="G23" t="s">
        <v>226</v>
      </c>
      <c r="H23" t="s">
        <v>6954</v>
      </c>
      <c r="I23" t="s">
        <v>6954</v>
      </c>
      <c r="K23" t="s">
        <v>6920</v>
      </c>
      <c r="N23" t="s">
        <v>226</v>
      </c>
      <c r="O23" t="s">
        <v>226</v>
      </c>
      <c r="P23" t="s">
        <v>226</v>
      </c>
      <c r="R23" t="s">
        <v>226</v>
      </c>
      <c r="S23" t="s">
        <v>6968</v>
      </c>
    </row>
    <row r="24" spans="1:19" x14ac:dyDescent="0.25">
      <c r="A24" s="17" t="s">
        <v>1662</v>
      </c>
      <c r="B24" t="s">
        <v>6969</v>
      </c>
      <c r="C24" t="s">
        <v>6580</v>
      </c>
      <c r="D24" s="325">
        <v>45828</v>
      </c>
      <c r="E24">
        <v>36</v>
      </c>
      <c r="F24">
        <v>12</v>
      </c>
      <c r="G24" t="s">
        <v>226</v>
      </c>
      <c r="H24" t="s">
        <v>6954</v>
      </c>
      <c r="I24" t="s">
        <v>6954</v>
      </c>
      <c r="N24" t="s">
        <v>226</v>
      </c>
      <c r="O24" t="s">
        <v>226</v>
      </c>
      <c r="P24" t="s">
        <v>226</v>
      </c>
      <c r="S24" t="s">
        <v>6970</v>
      </c>
    </row>
    <row r="25" spans="1:19" x14ac:dyDescent="0.25">
      <c r="A25" s="17" t="s">
        <v>1666</v>
      </c>
      <c r="B25" t="s">
        <v>6971</v>
      </c>
      <c r="C25" t="s">
        <v>6580</v>
      </c>
      <c r="D25" s="325">
        <v>1147788</v>
      </c>
      <c r="E25">
        <v>708</v>
      </c>
      <c r="F25">
        <v>171</v>
      </c>
      <c r="G25" t="s">
        <v>226</v>
      </c>
      <c r="H25" t="s">
        <v>6954</v>
      </c>
      <c r="I25" t="s">
        <v>6954</v>
      </c>
      <c r="K25" t="s">
        <v>6943</v>
      </c>
      <c r="M25" t="s">
        <v>226</v>
      </c>
      <c r="N25" t="s">
        <v>226</v>
      </c>
      <c r="O25" t="s">
        <v>226</v>
      </c>
      <c r="P25" t="s">
        <v>226</v>
      </c>
      <c r="S25" t="s">
        <v>6972</v>
      </c>
    </row>
    <row r="26" spans="1:19" x14ac:dyDescent="0.25">
      <c r="A26" s="17" t="s">
        <v>1670</v>
      </c>
      <c r="B26" t="s">
        <v>6973</v>
      </c>
      <c r="C26" t="s">
        <v>6580</v>
      </c>
      <c r="D26" s="325">
        <v>190345</v>
      </c>
      <c r="E26">
        <v>154</v>
      </c>
      <c r="F26">
        <v>27</v>
      </c>
      <c r="G26" t="s">
        <v>226</v>
      </c>
      <c r="H26" t="s">
        <v>6974</v>
      </c>
      <c r="I26" t="s">
        <v>6940</v>
      </c>
      <c r="K26" t="s">
        <v>6943</v>
      </c>
      <c r="N26" t="s">
        <v>226</v>
      </c>
      <c r="O26" t="s">
        <v>226</v>
      </c>
      <c r="P26" t="s">
        <v>226</v>
      </c>
      <c r="Q26" t="s">
        <v>226</v>
      </c>
      <c r="S26" t="s">
        <v>6975</v>
      </c>
    </row>
    <row r="27" spans="1:19" x14ac:dyDescent="0.25">
      <c r="A27" s="17" t="s">
        <v>1672</v>
      </c>
      <c r="B27" t="s">
        <v>6976</v>
      </c>
      <c r="C27" t="s">
        <v>6580</v>
      </c>
      <c r="D27" s="325">
        <v>990204</v>
      </c>
      <c r="E27">
        <v>637</v>
      </c>
      <c r="F27">
        <v>457</v>
      </c>
      <c r="G27" t="s">
        <v>226</v>
      </c>
      <c r="H27" t="s">
        <v>6977</v>
      </c>
      <c r="I27" t="s">
        <v>6977</v>
      </c>
      <c r="J27" t="s">
        <v>6940</v>
      </c>
      <c r="K27" t="s">
        <v>6940</v>
      </c>
      <c r="L27" t="s">
        <v>6940</v>
      </c>
      <c r="M27" t="s">
        <v>226</v>
      </c>
      <c r="N27" t="s">
        <v>226</v>
      </c>
      <c r="O27" t="s">
        <v>226</v>
      </c>
      <c r="P27" t="s">
        <v>226</v>
      </c>
      <c r="Q27" t="s">
        <v>226</v>
      </c>
      <c r="R27" t="s">
        <v>528</v>
      </c>
      <c r="S27" t="s">
        <v>6978</v>
      </c>
    </row>
    <row r="28" spans="1:19" x14ac:dyDescent="0.25">
      <c r="A28" s="17" t="s">
        <v>1678</v>
      </c>
      <c r="B28" t="s">
        <v>6979</v>
      </c>
      <c r="C28" t="s">
        <v>6580</v>
      </c>
      <c r="D28" s="325">
        <v>180580</v>
      </c>
      <c r="E28">
        <v>114</v>
      </c>
      <c r="F28">
        <v>110</v>
      </c>
      <c r="G28" t="s">
        <v>226</v>
      </c>
      <c r="H28" t="s">
        <v>6943</v>
      </c>
      <c r="I28" t="s">
        <v>6954</v>
      </c>
      <c r="K28" t="s">
        <v>6943</v>
      </c>
      <c r="L28" t="s">
        <v>6943</v>
      </c>
      <c r="N28" t="s">
        <v>226</v>
      </c>
      <c r="O28" t="s">
        <v>226</v>
      </c>
      <c r="P28" t="s">
        <v>226</v>
      </c>
      <c r="S28" t="s">
        <v>6980</v>
      </c>
    </row>
    <row r="29" spans="1:19" x14ac:dyDescent="0.25">
      <c r="A29" s="17" t="s">
        <v>1682</v>
      </c>
      <c r="B29" t="s">
        <v>6981</v>
      </c>
      <c r="C29" t="s">
        <v>6580</v>
      </c>
      <c r="D29" s="325">
        <v>892458</v>
      </c>
      <c r="E29">
        <v>600</v>
      </c>
      <c r="F29">
        <v>415</v>
      </c>
      <c r="G29" t="s">
        <v>226</v>
      </c>
      <c r="H29" t="s">
        <v>6982</v>
      </c>
      <c r="I29" t="s">
        <v>6983</v>
      </c>
      <c r="J29" t="s">
        <v>6940</v>
      </c>
      <c r="K29" t="s">
        <v>6940</v>
      </c>
      <c r="L29" t="s">
        <v>6940</v>
      </c>
      <c r="M29" t="s">
        <v>226</v>
      </c>
      <c r="N29" t="s">
        <v>226</v>
      </c>
      <c r="O29" t="s">
        <v>226</v>
      </c>
      <c r="P29" t="s">
        <v>226</v>
      </c>
      <c r="Q29" t="s">
        <v>226</v>
      </c>
      <c r="R29" t="s">
        <v>528</v>
      </c>
      <c r="S29" t="s">
        <v>6984</v>
      </c>
    </row>
    <row r="30" spans="1:19" x14ac:dyDescent="0.25">
      <c r="A30" s="17" t="s">
        <v>1684</v>
      </c>
      <c r="B30" t="s">
        <v>6985</v>
      </c>
      <c r="C30" t="s">
        <v>6580</v>
      </c>
      <c r="D30" s="325">
        <v>151090</v>
      </c>
      <c r="E30">
        <v>84</v>
      </c>
      <c r="F30">
        <v>59</v>
      </c>
      <c r="G30" t="s">
        <v>226</v>
      </c>
      <c r="H30" t="s">
        <v>6977</v>
      </c>
      <c r="I30" t="s">
        <v>6977</v>
      </c>
      <c r="J30" t="s">
        <v>6940</v>
      </c>
      <c r="K30" t="s">
        <v>6940</v>
      </c>
      <c r="L30" t="s">
        <v>6940</v>
      </c>
      <c r="N30" t="s">
        <v>226</v>
      </c>
      <c r="O30" t="s">
        <v>226</v>
      </c>
      <c r="P30" t="s">
        <v>226</v>
      </c>
      <c r="Q30" t="s">
        <v>226</v>
      </c>
      <c r="R30" t="s">
        <v>528</v>
      </c>
      <c r="S30" t="s">
        <v>6986</v>
      </c>
    </row>
    <row r="31" spans="1:19" x14ac:dyDescent="0.25">
      <c r="A31" s="17" t="s">
        <v>1690</v>
      </c>
      <c r="B31" t="s">
        <v>6987</v>
      </c>
      <c r="C31" t="s">
        <v>6580</v>
      </c>
      <c r="D31" s="325">
        <v>10040682</v>
      </c>
      <c r="E31">
        <v>6591</v>
      </c>
      <c r="F31">
        <v>3617</v>
      </c>
      <c r="G31" t="s">
        <v>226</v>
      </c>
      <c r="H31" t="s">
        <v>6982</v>
      </c>
      <c r="I31" t="s">
        <v>6982</v>
      </c>
      <c r="J31" t="s">
        <v>6943</v>
      </c>
      <c r="K31" t="s">
        <v>6940</v>
      </c>
      <c r="L31" t="s">
        <v>6940</v>
      </c>
      <c r="M31" t="s">
        <v>226</v>
      </c>
      <c r="N31" t="s">
        <v>226</v>
      </c>
      <c r="O31" t="s">
        <v>226</v>
      </c>
      <c r="P31" t="s">
        <v>226</v>
      </c>
      <c r="Q31" t="s">
        <v>226</v>
      </c>
      <c r="R31" t="s">
        <v>528</v>
      </c>
      <c r="S31" t="s">
        <v>6988</v>
      </c>
    </row>
    <row r="32" spans="1:19" x14ac:dyDescent="0.25">
      <c r="A32" s="17" t="s">
        <v>1692</v>
      </c>
      <c r="B32" t="s">
        <v>6989</v>
      </c>
      <c r="C32" t="s">
        <v>6580</v>
      </c>
      <c r="D32" s="325">
        <v>155925</v>
      </c>
      <c r="E32">
        <v>98</v>
      </c>
      <c r="F32">
        <v>70</v>
      </c>
      <c r="G32" t="s">
        <v>226</v>
      </c>
      <c r="H32" t="s">
        <v>6977</v>
      </c>
      <c r="I32" t="s">
        <v>6977</v>
      </c>
      <c r="J32" t="s">
        <v>6940</v>
      </c>
      <c r="K32" t="s">
        <v>6940</v>
      </c>
      <c r="L32" t="s">
        <v>6940</v>
      </c>
      <c r="N32" t="s">
        <v>226</v>
      </c>
      <c r="O32" t="s">
        <v>226</v>
      </c>
      <c r="P32" t="s">
        <v>226</v>
      </c>
      <c r="Q32" t="s">
        <v>226</v>
      </c>
      <c r="R32" t="s">
        <v>528</v>
      </c>
      <c r="S32" t="s">
        <v>6990</v>
      </c>
    </row>
    <row r="33" spans="1:19" x14ac:dyDescent="0.25">
      <c r="A33" s="17" t="s">
        <v>1694</v>
      </c>
      <c r="B33" t="s">
        <v>6991</v>
      </c>
      <c r="C33" t="s">
        <v>6580</v>
      </c>
      <c r="D33" s="325">
        <v>259441</v>
      </c>
      <c r="E33">
        <v>181</v>
      </c>
      <c r="F33">
        <v>15</v>
      </c>
      <c r="G33" t="s">
        <v>226</v>
      </c>
      <c r="H33" t="s">
        <v>6954</v>
      </c>
      <c r="I33" t="s">
        <v>6954</v>
      </c>
      <c r="K33" t="s">
        <v>6943</v>
      </c>
      <c r="N33" t="s">
        <v>226</v>
      </c>
      <c r="O33" t="s">
        <v>226</v>
      </c>
      <c r="P33" t="s">
        <v>226</v>
      </c>
      <c r="S33" t="s">
        <v>6992</v>
      </c>
    </row>
    <row r="34" spans="1:19" x14ac:dyDescent="0.25">
      <c r="A34" s="17" t="s">
        <v>1696</v>
      </c>
      <c r="B34" t="s">
        <v>6993</v>
      </c>
      <c r="C34" t="s">
        <v>6580</v>
      </c>
      <c r="D34" s="325">
        <v>17319</v>
      </c>
      <c r="E34">
        <v>17</v>
      </c>
      <c r="F34">
        <v>10</v>
      </c>
      <c r="G34" t="s">
        <v>226</v>
      </c>
      <c r="H34" t="s">
        <v>6943</v>
      </c>
      <c r="I34" t="s">
        <v>6943</v>
      </c>
      <c r="N34" t="s">
        <v>226</v>
      </c>
      <c r="O34" t="s">
        <v>226</v>
      </c>
      <c r="P34" t="s">
        <v>226</v>
      </c>
      <c r="S34" t="s">
        <v>6994</v>
      </c>
    </row>
    <row r="35" spans="1:19" x14ac:dyDescent="0.25">
      <c r="A35" s="17" t="s">
        <v>1700</v>
      </c>
      <c r="B35" t="s">
        <v>6995</v>
      </c>
      <c r="C35" t="s">
        <v>6580</v>
      </c>
      <c r="D35" s="325">
        <v>273661</v>
      </c>
      <c r="E35">
        <v>164</v>
      </c>
      <c r="F35">
        <v>145</v>
      </c>
      <c r="G35" t="s">
        <v>226</v>
      </c>
      <c r="H35" t="s">
        <v>6977</v>
      </c>
      <c r="I35" t="s">
        <v>6977</v>
      </c>
      <c r="J35" t="s">
        <v>6940</v>
      </c>
      <c r="K35" t="s">
        <v>6940</v>
      </c>
      <c r="L35" t="s">
        <v>6940</v>
      </c>
      <c r="N35" t="s">
        <v>226</v>
      </c>
      <c r="O35" t="s">
        <v>226</v>
      </c>
      <c r="P35" t="s">
        <v>226</v>
      </c>
      <c r="Q35" t="s">
        <v>226</v>
      </c>
      <c r="R35" t="s">
        <v>528</v>
      </c>
      <c r="S35" t="s">
        <v>6996</v>
      </c>
    </row>
    <row r="36" spans="1:19" x14ac:dyDescent="0.25">
      <c r="A36" s="17" t="s">
        <v>1708</v>
      </c>
      <c r="B36" t="s">
        <v>6997</v>
      </c>
      <c r="C36" t="s">
        <v>6580</v>
      </c>
      <c r="D36" s="325">
        <v>138572</v>
      </c>
      <c r="E36">
        <v>108</v>
      </c>
      <c r="F36">
        <v>16</v>
      </c>
      <c r="G36" t="s">
        <v>226</v>
      </c>
      <c r="H36" t="s">
        <v>6954</v>
      </c>
      <c r="I36" t="s">
        <v>6954</v>
      </c>
      <c r="K36" t="s">
        <v>6943</v>
      </c>
      <c r="N36" t="s">
        <v>226</v>
      </c>
      <c r="O36" t="s">
        <v>226</v>
      </c>
      <c r="P36" t="s">
        <v>226</v>
      </c>
      <c r="S36" t="s">
        <v>6998</v>
      </c>
    </row>
    <row r="37" spans="1:19" x14ac:dyDescent="0.25">
      <c r="A37" s="17" t="s">
        <v>1710</v>
      </c>
      <c r="B37" t="s">
        <v>6999</v>
      </c>
      <c r="C37" t="s">
        <v>6580</v>
      </c>
      <c r="D37" s="325">
        <v>99417</v>
      </c>
      <c r="E37">
        <v>80</v>
      </c>
      <c r="F37">
        <v>10</v>
      </c>
      <c r="G37" t="s">
        <v>226</v>
      </c>
      <c r="H37" t="s">
        <v>6940</v>
      </c>
      <c r="I37" t="s">
        <v>6940</v>
      </c>
      <c r="N37" t="s">
        <v>226</v>
      </c>
      <c r="O37" t="s">
        <v>226</v>
      </c>
      <c r="P37" t="s">
        <v>226</v>
      </c>
      <c r="S37" t="s">
        <v>7000</v>
      </c>
    </row>
    <row r="38" spans="1:19" x14ac:dyDescent="0.25">
      <c r="A38" s="17" t="s">
        <v>1711</v>
      </c>
      <c r="B38" t="s">
        <v>7001</v>
      </c>
      <c r="C38" t="s">
        <v>6580</v>
      </c>
      <c r="D38" s="325">
        <v>3170345</v>
      </c>
      <c r="E38">
        <v>2049</v>
      </c>
      <c r="F38">
        <v>626</v>
      </c>
      <c r="G38" t="s">
        <v>226</v>
      </c>
      <c r="H38" t="s">
        <v>6977</v>
      </c>
      <c r="I38" t="s">
        <v>6977</v>
      </c>
      <c r="J38" t="s">
        <v>6943</v>
      </c>
      <c r="K38" t="s">
        <v>6940</v>
      </c>
      <c r="L38" t="s">
        <v>6940</v>
      </c>
      <c r="M38" t="s">
        <v>226</v>
      </c>
      <c r="N38" t="s">
        <v>226</v>
      </c>
      <c r="O38" t="s">
        <v>226</v>
      </c>
      <c r="P38" t="s">
        <v>226</v>
      </c>
      <c r="Q38" t="s">
        <v>226</v>
      </c>
      <c r="R38" t="s">
        <v>528</v>
      </c>
      <c r="S38" t="s">
        <v>7002</v>
      </c>
    </row>
    <row r="39" spans="1:19" x14ac:dyDescent="0.25">
      <c r="A39" s="17" t="s">
        <v>1713</v>
      </c>
      <c r="B39" t="s">
        <v>7003</v>
      </c>
      <c r="C39" t="s">
        <v>6580</v>
      </c>
      <c r="D39" s="325">
        <v>391799</v>
      </c>
      <c r="E39">
        <v>253</v>
      </c>
      <c r="F39">
        <v>29</v>
      </c>
      <c r="G39" t="s">
        <v>226</v>
      </c>
      <c r="H39" t="s">
        <v>6974</v>
      </c>
      <c r="I39" t="s">
        <v>6940</v>
      </c>
      <c r="K39" t="s">
        <v>6943</v>
      </c>
      <c r="M39" t="s">
        <v>226</v>
      </c>
      <c r="N39" t="s">
        <v>226</v>
      </c>
      <c r="O39" t="s">
        <v>226</v>
      </c>
      <c r="P39" t="s">
        <v>226</v>
      </c>
      <c r="Q39" t="s">
        <v>226</v>
      </c>
      <c r="S39" t="s">
        <v>7004</v>
      </c>
    </row>
    <row r="40" spans="1:19" x14ac:dyDescent="0.25">
      <c r="A40" s="17" t="s">
        <v>1715</v>
      </c>
      <c r="B40" t="s">
        <v>7005</v>
      </c>
      <c r="C40" t="s">
        <v>6580</v>
      </c>
      <c r="D40" s="325">
        <v>18844</v>
      </c>
      <c r="E40">
        <v>22</v>
      </c>
      <c r="F40">
        <v>3</v>
      </c>
      <c r="G40" t="s">
        <v>226</v>
      </c>
      <c r="L40" t="s">
        <v>6940</v>
      </c>
      <c r="N40" t="s">
        <v>226</v>
      </c>
      <c r="O40" t="s">
        <v>226</v>
      </c>
      <c r="P40" t="s">
        <v>226</v>
      </c>
      <c r="S40" t="s">
        <v>7006</v>
      </c>
    </row>
    <row r="41" spans="1:19" x14ac:dyDescent="0.25">
      <c r="A41" s="17" t="s">
        <v>1717</v>
      </c>
      <c r="B41" t="s">
        <v>7007</v>
      </c>
      <c r="C41" t="s">
        <v>6580</v>
      </c>
      <c r="D41" s="325">
        <v>2437864</v>
      </c>
      <c r="E41">
        <v>1394</v>
      </c>
      <c r="F41">
        <v>770</v>
      </c>
      <c r="G41" t="s">
        <v>226</v>
      </c>
      <c r="H41" t="s">
        <v>7008</v>
      </c>
      <c r="I41" t="s">
        <v>7009</v>
      </c>
      <c r="J41" t="s">
        <v>6943</v>
      </c>
      <c r="K41" t="s">
        <v>6940</v>
      </c>
      <c r="L41" t="s">
        <v>6940</v>
      </c>
      <c r="M41" t="s">
        <v>226</v>
      </c>
      <c r="N41" t="s">
        <v>226</v>
      </c>
      <c r="O41" t="s">
        <v>226</v>
      </c>
      <c r="P41" t="s">
        <v>226</v>
      </c>
      <c r="Q41" t="s">
        <v>226</v>
      </c>
      <c r="R41" t="s">
        <v>528</v>
      </c>
      <c r="S41" t="s">
        <v>7010</v>
      </c>
    </row>
    <row r="42" spans="1:19" x14ac:dyDescent="0.25">
      <c r="A42" s="17" t="s">
        <v>1717</v>
      </c>
      <c r="B42" t="s">
        <v>7007</v>
      </c>
      <c r="C42" t="s">
        <v>6580</v>
      </c>
      <c r="D42" s="325">
        <v>2437864</v>
      </c>
      <c r="E42">
        <v>1394</v>
      </c>
      <c r="F42">
        <v>770</v>
      </c>
      <c r="G42" t="s">
        <v>226</v>
      </c>
      <c r="I42" t="s">
        <v>7009</v>
      </c>
      <c r="M42" t="s">
        <v>226</v>
      </c>
      <c r="N42" t="s">
        <v>226</v>
      </c>
      <c r="O42" t="s">
        <v>226</v>
      </c>
      <c r="P42" t="s">
        <v>226</v>
      </c>
      <c r="Q42" t="s">
        <v>226</v>
      </c>
      <c r="S42" t="s">
        <v>7010</v>
      </c>
    </row>
    <row r="43" spans="1:19" x14ac:dyDescent="0.25">
      <c r="A43" s="17" t="s">
        <v>1719</v>
      </c>
      <c r="B43" t="s">
        <v>7011</v>
      </c>
      <c r="C43" t="s">
        <v>6580</v>
      </c>
      <c r="D43" s="325">
        <v>1537948</v>
      </c>
      <c r="E43">
        <v>1024</v>
      </c>
      <c r="F43">
        <v>508</v>
      </c>
      <c r="G43" t="s">
        <v>226</v>
      </c>
      <c r="H43" t="s">
        <v>6974</v>
      </c>
      <c r="I43" t="s">
        <v>6940</v>
      </c>
      <c r="K43" t="s">
        <v>6943</v>
      </c>
      <c r="N43" t="s">
        <v>226</v>
      </c>
      <c r="O43" t="s">
        <v>226</v>
      </c>
      <c r="P43" t="s">
        <v>226</v>
      </c>
      <c r="Q43" t="s">
        <v>226</v>
      </c>
      <c r="S43" t="s">
        <v>7012</v>
      </c>
    </row>
    <row r="44" spans="1:19" x14ac:dyDescent="0.25">
      <c r="A44" s="17" t="s">
        <v>1723</v>
      </c>
      <c r="B44" t="s">
        <v>7013</v>
      </c>
      <c r="C44" t="s">
        <v>6580</v>
      </c>
      <c r="D44" s="325">
        <v>2162532</v>
      </c>
      <c r="E44">
        <v>1275</v>
      </c>
      <c r="F44">
        <v>826</v>
      </c>
      <c r="G44" t="s">
        <v>226</v>
      </c>
      <c r="H44" t="s">
        <v>6982</v>
      </c>
      <c r="I44" t="s">
        <v>6982</v>
      </c>
      <c r="J44" t="s">
        <v>6943</v>
      </c>
      <c r="K44" t="s">
        <v>6940</v>
      </c>
      <c r="L44" t="s">
        <v>6940</v>
      </c>
      <c r="M44" t="s">
        <v>226</v>
      </c>
      <c r="N44" t="s">
        <v>226</v>
      </c>
      <c r="O44" t="s">
        <v>226</v>
      </c>
      <c r="P44" t="s">
        <v>226</v>
      </c>
      <c r="Q44" t="s">
        <v>226</v>
      </c>
      <c r="R44" t="s">
        <v>528</v>
      </c>
      <c r="S44" t="s">
        <v>7014</v>
      </c>
    </row>
    <row r="45" spans="1:19" x14ac:dyDescent="0.25">
      <c r="A45" s="17" t="s">
        <v>1725</v>
      </c>
      <c r="B45" t="s">
        <v>7015</v>
      </c>
      <c r="C45" t="s">
        <v>6580</v>
      </c>
      <c r="D45" s="325">
        <v>3323970</v>
      </c>
      <c r="E45">
        <v>2058</v>
      </c>
      <c r="F45">
        <v>616</v>
      </c>
      <c r="G45" t="s">
        <v>226</v>
      </c>
      <c r="H45" t="s">
        <v>7016</v>
      </c>
      <c r="I45" t="s">
        <v>7016</v>
      </c>
      <c r="M45" t="s">
        <v>226</v>
      </c>
      <c r="N45" t="s">
        <v>226</v>
      </c>
      <c r="O45" t="s">
        <v>226</v>
      </c>
      <c r="P45" t="s">
        <v>226</v>
      </c>
      <c r="Q45" t="s">
        <v>226</v>
      </c>
      <c r="S45" t="s">
        <v>7017</v>
      </c>
    </row>
    <row r="46" spans="1:19" x14ac:dyDescent="0.25">
      <c r="A46" s="17" t="s">
        <v>1727</v>
      </c>
      <c r="B46" t="s">
        <v>7018</v>
      </c>
      <c r="C46" t="s">
        <v>6580</v>
      </c>
      <c r="D46" s="325">
        <v>874784</v>
      </c>
      <c r="E46">
        <v>681</v>
      </c>
      <c r="F46">
        <v>243</v>
      </c>
      <c r="G46" t="s">
        <v>226</v>
      </c>
      <c r="H46" t="s">
        <v>6954</v>
      </c>
      <c r="I46" t="s">
        <v>6954</v>
      </c>
      <c r="K46" t="s">
        <v>6943</v>
      </c>
      <c r="M46" t="s">
        <v>226</v>
      </c>
      <c r="N46" t="s">
        <v>226</v>
      </c>
      <c r="O46" t="s">
        <v>226</v>
      </c>
      <c r="P46" t="s">
        <v>226</v>
      </c>
      <c r="S46" t="s">
        <v>7019</v>
      </c>
    </row>
    <row r="47" spans="1:19" x14ac:dyDescent="0.25">
      <c r="A47" s="17" t="s">
        <v>1729</v>
      </c>
      <c r="B47" t="s">
        <v>7020</v>
      </c>
      <c r="C47" t="s">
        <v>6580</v>
      </c>
      <c r="D47" s="325">
        <v>751615</v>
      </c>
      <c r="E47">
        <v>501</v>
      </c>
      <c r="F47">
        <v>292</v>
      </c>
      <c r="G47" t="s">
        <v>226</v>
      </c>
      <c r="H47" t="s">
        <v>6977</v>
      </c>
      <c r="I47" t="s">
        <v>6977</v>
      </c>
      <c r="J47" t="s">
        <v>6940</v>
      </c>
      <c r="K47" t="s">
        <v>6940</v>
      </c>
      <c r="L47" t="s">
        <v>6940</v>
      </c>
      <c r="N47" t="s">
        <v>226</v>
      </c>
      <c r="O47" t="s">
        <v>226</v>
      </c>
      <c r="P47" t="s">
        <v>226</v>
      </c>
      <c r="Q47" t="s">
        <v>226</v>
      </c>
      <c r="R47" t="s">
        <v>528</v>
      </c>
      <c r="S47" t="s">
        <v>7021</v>
      </c>
    </row>
    <row r="48" spans="1:19" x14ac:dyDescent="0.25">
      <c r="A48" s="17" t="s">
        <v>1731</v>
      </c>
      <c r="B48" t="s">
        <v>7022</v>
      </c>
      <c r="C48" t="s">
        <v>6580</v>
      </c>
      <c r="D48" s="325">
        <v>282517</v>
      </c>
      <c r="E48">
        <v>181</v>
      </c>
      <c r="F48">
        <v>17</v>
      </c>
      <c r="G48" t="s">
        <v>226</v>
      </c>
      <c r="H48" t="s">
        <v>6954</v>
      </c>
      <c r="I48" t="s">
        <v>6954</v>
      </c>
      <c r="N48" t="s">
        <v>226</v>
      </c>
      <c r="O48" t="s">
        <v>226</v>
      </c>
      <c r="P48" t="s">
        <v>226</v>
      </c>
      <c r="S48" t="s">
        <v>7023</v>
      </c>
    </row>
    <row r="49" spans="1:19" x14ac:dyDescent="0.25">
      <c r="A49" s="17" t="s">
        <v>1733</v>
      </c>
      <c r="B49" t="s">
        <v>7024</v>
      </c>
      <c r="C49" t="s">
        <v>6580</v>
      </c>
      <c r="D49" s="325">
        <v>765623</v>
      </c>
      <c r="E49">
        <v>500</v>
      </c>
      <c r="F49">
        <v>102</v>
      </c>
      <c r="G49" t="s">
        <v>226</v>
      </c>
      <c r="H49" t="s">
        <v>6954</v>
      </c>
      <c r="I49" t="s">
        <v>6954</v>
      </c>
      <c r="K49" t="s">
        <v>6943</v>
      </c>
      <c r="N49" t="s">
        <v>226</v>
      </c>
      <c r="O49" t="s">
        <v>226</v>
      </c>
      <c r="P49" t="s">
        <v>226</v>
      </c>
      <c r="S49" t="s">
        <v>7025</v>
      </c>
    </row>
    <row r="50" spans="1:19" x14ac:dyDescent="0.25">
      <c r="A50" s="17" t="s">
        <v>1737</v>
      </c>
      <c r="B50" t="s">
        <v>7026</v>
      </c>
      <c r="C50" t="s">
        <v>6580</v>
      </c>
      <c r="D50" s="325">
        <v>1924379</v>
      </c>
      <c r="E50">
        <v>1173</v>
      </c>
      <c r="F50">
        <v>299</v>
      </c>
      <c r="G50" t="s">
        <v>226</v>
      </c>
      <c r="H50" t="s">
        <v>6954</v>
      </c>
      <c r="I50" t="s">
        <v>6954</v>
      </c>
      <c r="K50" t="s">
        <v>6943</v>
      </c>
      <c r="M50" t="s">
        <v>226</v>
      </c>
      <c r="N50" t="s">
        <v>226</v>
      </c>
      <c r="O50" t="s">
        <v>226</v>
      </c>
      <c r="P50" t="s">
        <v>226</v>
      </c>
      <c r="S50" t="s">
        <v>7027</v>
      </c>
    </row>
    <row r="51" spans="1:19" x14ac:dyDescent="0.25">
      <c r="A51" s="17" t="s">
        <v>1746</v>
      </c>
      <c r="B51" t="s">
        <v>7028</v>
      </c>
      <c r="C51" t="s">
        <v>6580</v>
      </c>
      <c r="D51" s="325">
        <v>444538</v>
      </c>
      <c r="E51">
        <v>298</v>
      </c>
      <c r="F51">
        <v>68</v>
      </c>
      <c r="G51" t="s">
        <v>226</v>
      </c>
      <c r="H51" t="s">
        <v>7029</v>
      </c>
      <c r="I51" t="s">
        <v>7030</v>
      </c>
      <c r="K51" t="s">
        <v>6943</v>
      </c>
      <c r="N51" t="s">
        <v>226</v>
      </c>
      <c r="O51" t="s">
        <v>226</v>
      </c>
      <c r="P51" t="s">
        <v>226</v>
      </c>
      <c r="Q51" t="s">
        <v>226</v>
      </c>
      <c r="S51" t="s">
        <v>7031</v>
      </c>
    </row>
    <row r="52" spans="1:19" x14ac:dyDescent="0.25">
      <c r="A52" s="17" t="s">
        <v>1748</v>
      </c>
      <c r="B52" t="s">
        <v>7032</v>
      </c>
      <c r="C52" t="s">
        <v>6580</v>
      </c>
      <c r="D52" s="325">
        <v>496801</v>
      </c>
      <c r="E52">
        <v>404</v>
      </c>
      <c r="F52">
        <v>58</v>
      </c>
      <c r="G52" t="s">
        <v>226</v>
      </c>
      <c r="H52" t="s">
        <v>6954</v>
      </c>
      <c r="I52" t="s">
        <v>6954</v>
      </c>
      <c r="K52" t="s">
        <v>6943</v>
      </c>
      <c r="N52" t="s">
        <v>226</v>
      </c>
      <c r="O52" t="s">
        <v>226</v>
      </c>
      <c r="P52" t="s">
        <v>226</v>
      </c>
      <c r="S52" t="s">
        <v>7033</v>
      </c>
    </row>
    <row r="53" spans="1:19" x14ac:dyDescent="0.25">
      <c r="A53" s="17" t="s">
        <v>1750</v>
      </c>
      <c r="B53" t="s">
        <v>7034</v>
      </c>
      <c r="C53" t="s">
        <v>6580</v>
      </c>
      <c r="D53" s="325">
        <v>546235</v>
      </c>
      <c r="E53">
        <v>340</v>
      </c>
      <c r="F53">
        <v>223</v>
      </c>
      <c r="G53" t="s">
        <v>226</v>
      </c>
      <c r="H53" t="s">
        <v>6977</v>
      </c>
      <c r="I53" t="s">
        <v>6977</v>
      </c>
      <c r="J53" t="s">
        <v>6940</v>
      </c>
      <c r="K53" t="s">
        <v>6940</v>
      </c>
      <c r="L53" t="s">
        <v>6940</v>
      </c>
      <c r="N53" t="s">
        <v>226</v>
      </c>
      <c r="O53" t="s">
        <v>226</v>
      </c>
      <c r="P53" t="s">
        <v>226</v>
      </c>
      <c r="Q53" t="s">
        <v>226</v>
      </c>
      <c r="R53" t="s">
        <v>528</v>
      </c>
      <c r="S53" t="s">
        <v>7035</v>
      </c>
    </row>
    <row r="54" spans="1:19" x14ac:dyDescent="0.25">
      <c r="A54" s="17" t="s">
        <v>1752</v>
      </c>
      <c r="B54" t="s">
        <v>7036</v>
      </c>
      <c r="C54" t="s">
        <v>6580</v>
      </c>
      <c r="D54" s="325">
        <v>96315</v>
      </c>
      <c r="E54">
        <v>69</v>
      </c>
      <c r="F54">
        <v>40</v>
      </c>
      <c r="G54" t="s">
        <v>226</v>
      </c>
      <c r="H54" t="s">
        <v>6974</v>
      </c>
      <c r="I54" t="s">
        <v>7030</v>
      </c>
      <c r="K54" t="s">
        <v>6920</v>
      </c>
      <c r="N54" t="s">
        <v>226</v>
      </c>
      <c r="O54" t="s">
        <v>226</v>
      </c>
      <c r="P54" t="s">
        <v>226</v>
      </c>
      <c r="Q54" t="s">
        <v>226</v>
      </c>
      <c r="R54" t="s">
        <v>226</v>
      </c>
      <c r="S54" t="s">
        <v>7037</v>
      </c>
    </row>
    <row r="55" spans="1:19" x14ac:dyDescent="0.25">
      <c r="A55" s="17" t="s">
        <v>1754</v>
      </c>
      <c r="B55" t="s">
        <v>7038</v>
      </c>
      <c r="C55" t="s">
        <v>6580</v>
      </c>
      <c r="D55" s="325">
        <v>64176</v>
      </c>
      <c r="E55">
        <v>45</v>
      </c>
      <c r="F55">
        <v>45</v>
      </c>
      <c r="G55" t="s">
        <v>226</v>
      </c>
      <c r="H55" t="s">
        <v>6954</v>
      </c>
      <c r="I55" t="s">
        <v>7039</v>
      </c>
      <c r="N55" t="s">
        <v>226</v>
      </c>
      <c r="O55" t="s">
        <v>226</v>
      </c>
      <c r="P55" t="s">
        <v>226</v>
      </c>
      <c r="S55" t="s">
        <v>7040</v>
      </c>
    </row>
    <row r="56" spans="1:19" x14ac:dyDescent="0.25">
      <c r="A56" s="17" t="s">
        <v>1758</v>
      </c>
      <c r="B56" t="s">
        <v>7041</v>
      </c>
      <c r="C56" t="s">
        <v>6580</v>
      </c>
      <c r="D56" s="325">
        <v>463955</v>
      </c>
      <c r="E56">
        <v>305</v>
      </c>
      <c r="F56">
        <v>250</v>
      </c>
      <c r="G56" t="s">
        <v>226</v>
      </c>
      <c r="H56" t="s">
        <v>6977</v>
      </c>
      <c r="I56" t="s">
        <v>6977</v>
      </c>
      <c r="J56" t="s">
        <v>6940</v>
      </c>
      <c r="K56" t="s">
        <v>6940</v>
      </c>
      <c r="L56" t="s">
        <v>6940</v>
      </c>
      <c r="M56" t="s">
        <v>226</v>
      </c>
      <c r="N56" t="s">
        <v>226</v>
      </c>
      <c r="O56" t="s">
        <v>226</v>
      </c>
      <c r="P56" t="s">
        <v>226</v>
      </c>
      <c r="Q56" t="s">
        <v>226</v>
      </c>
      <c r="R56" t="s">
        <v>528</v>
      </c>
      <c r="S56" t="s">
        <v>7042</v>
      </c>
    </row>
    <row r="57" spans="1:19" x14ac:dyDescent="0.25">
      <c r="A57" s="17" t="s">
        <v>1760</v>
      </c>
      <c r="B57" t="s">
        <v>7043</v>
      </c>
      <c r="C57" t="s">
        <v>6580</v>
      </c>
      <c r="D57" s="325">
        <v>54147</v>
      </c>
      <c r="E57">
        <v>55</v>
      </c>
      <c r="F57">
        <v>22</v>
      </c>
      <c r="G57" t="s">
        <v>226</v>
      </c>
      <c r="I57" t="s">
        <v>6954</v>
      </c>
      <c r="N57" t="s">
        <v>226</v>
      </c>
      <c r="O57" t="s">
        <v>226</v>
      </c>
      <c r="P57" t="s">
        <v>226</v>
      </c>
      <c r="S57" t="s">
        <v>7044</v>
      </c>
    </row>
    <row r="58" spans="1:19" x14ac:dyDescent="0.25">
      <c r="A58" s="17" t="s">
        <v>1762</v>
      </c>
      <c r="B58" t="s">
        <v>7045</v>
      </c>
      <c r="C58" t="s">
        <v>6580</v>
      </c>
      <c r="D58" s="325">
        <v>845599</v>
      </c>
      <c r="E58">
        <v>479</v>
      </c>
      <c r="F58">
        <v>136</v>
      </c>
      <c r="G58" t="s">
        <v>226</v>
      </c>
      <c r="H58" t="s">
        <v>6940</v>
      </c>
      <c r="I58" t="s">
        <v>6940</v>
      </c>
      <c r="M58" t="s">
        <v>226</v>
      </c>
      <c r="N58" t="s">
        <v>226</v>
      </c>
      <c r="O58" t="s">
        <v>226</v>
      </c>
      <c r="P58" t="s">
        <v>226</v>
      </c>
      <c r="S58" t="s">
        <v>7046</v>
      </c>
    </row>
    <row r="59" spans="1:19" x14ac:dyDescent="0.25">
      <c r="A59" s="17" t="s">
        <v>1764</v>
      </c>
      <c r="B59" t="s">
        <v>7047</v>
      </c>
      <c r="C59" t="s">
        <v>6580</v>
      </c>
      <c r="D59" s="325">
        <v>218774</v>
      </c>
      <c r="E59">
        <v>137</v>
      </c>
      <c r="F59">
        <v>47</v>
      </c>
      <c r="G59" t="s">
        <v>226</v>
      </c>
      <c r="H59" t="s">
        <v>6974</v>
      </c>
      <c r="I59" t="s">
        <v>6940</v>
      </c>
      <c r="K59" t="s">
        <v>6943</v>
      </c>
      <c r="N59" t="s">
        <v>226</v>
      </c>
      <c r="O59" t="s">
        <v>226</v>
      </c>
      <c r="P59" t="s">
        <v>226</v>
      </c>
      <c r="Q59" t="s">
        <v>226</v>
      </c>
      <c r="S59" t="s">
        <v>7048</v>
      </c>
    </row>
    <row r="60" spans="1:19" x14ac:dyDescent="0.25">
      <c r="A60" s="17" t="s">
        <v>1766</v>
      </c>
      <c r="B60" t="s">
        <v>7049</v>
      </c>
      <c r="C60" t="s">
        <v>6580</v>
      </c>
      <c r="D60" s="325">
        <v>77524</v>
      </c>
      <c r="E60">
        <v>56</v>
      </c>
      <c r="F60">
        <v>31</v>
      </c>
      <c r="G60" t="s">
        <v>226</v>
      </c>
      <c r="K60" t="s">
        <v>6920</v>
      </c>
      <c r="N60" t="s">
        <v>226</v>
      </c>
      <c r="O60" t="s">
        <v>226</v>
      </c>
      <c r="R60" t="s">
        <v>226</v>
      </c>
      <c r="S60" t="s">
        <v>7050</v>
      </c>
    </row>
    <row r="61" spans="1:19" x14ac:dyDescent="0.25">
      <c r="A61" s="17" t="s">
        <v>1768</v>
      </c>
      <c r="B61" t="s">
        <v>7051</v>
      </c>
      <c r="C61" t="s">
        <v>6585</v>
      </c>
      <c r="D61" s="325">
        <v>509844</v>
      </c>
      <c r="E61">
        <v>312</v>
      </c>
      <c r="F61">
        <v>145</v>
      </c>
      <c r="G61" t="s">
        <v>226</v>
      </c>
      <c r="H61" t="s">
        <v>6974</v>
      </c>
      <c r="I61" t="s">
        <v>6943</v>
      </c>
      <c r="M61" t="s">
        <v>226</v>
      </c>
      <c r="N61" t="s">
        <v>226</v>
      </c>
      <c r="O61" t="s">
        <v>226</v>
      </c>
      <c r="P61" t="s">
        <v>226</v>
      </c>
      <c r="Q61" t="s">
        <v>226</v>
      </c>
      <c r="S61" t="s">
        <v>7052</v>
      </c>
    </row>
    <row r="62" spans="1:19" x14ac:dyDescent="0.25">
      <c r="A62" s="17" t="s">
        <v>1773</v>
      </c>
      <c r="B62" t="s">
        <v>7053</v>
      </c>
      <c r="C62" t="s">
        <v>6585</v>
      </c>
      <c r="D62" s="325">
        <v>649980</v>
      </c>
      <c r="E62">
        <v>439</v>
      </c>
      <c r="F62">
        <v>118</v>
      </c>
      <c r="G62" t="s">
        <v>226</v>
      </c>
      <c r="H62" t="s">
        <v>6974</v>
      </c>
      <c r="I62" t="s">
        <v>6943</v>
      </c>
      <c r="M62" t="s">
        <v>226</v>
      </c>
      <c r="N62" t="s">
        <v>226</v>
      </c>
      <c r="O62" t="s">
        <v>226</v>
      </c>
      <c r="P62" t="s">
        <v>226</v>
      </c>
      <c r="Q62" t="s">
        <v>226</v>
      </c>
      <c r="S62" t="s">
        <v>7054</v>
      </c>
    </row>
    <row r="63" spans="1:19" x14ac:dyDescent="0.25">
      <c r="A63" s="17" t="s">
        <v>1781</v>
      </c>
      <c r="B63" t="s">
        <v>7055</v>
      </c>
      <c r="C63" t="s">
        <v>6585</v>
      </c>
      <c r="D63" s="325">
        <v>324682</v>
      </c>
      <c r="E63">
        <v>228</v>
      </c>
      <c r="F63">
        <v>40</v>
      </c>
      <c r="G63" t="s">
        <v>226</v>
      </c>
      <c r="H63" t="s">
        <v>6974</v>
      </c>
      <c r="I63" t="s">
        <v>6943</v>
      </c>
      <c r="N63" t="s">
        <v>226</v>
      </c>
      <c r="O63" t="s">
        <v>226</v>
      </c>
      <c r="P63" t="s">
        <v>226</v>
      </c>
      <c r="Q63" t="s">
        <v>226</v>
      </c>
      <c r="S63" t="s">
        <v>7056</v>
      </c>
    </row>
    <row r="64" spans="1:19" x14ac:dyDescent="0.25">
      <c r="A64" s="17" t="s">
        <v>1783</v>
      </c>
      <c r="B64" t="s">
        <v>7057</v>
      </c>
      <c r="C64" t="s">
        <v>6585</v>
      </c>
      <c r="D64" s="325">
        <v>69444</v>
      </c>
      <c r="E64">
        <v>52</v>
      </c>
      <c r="F64">
        <v>2</v>
      </c>
      <c r="G64" t="s">
        <v>226</v>
      </c>
      <c r="H64" t="s">
        <v>6974</v>
      </c>
      <c r="I64" t="s">
        <v>6943</v>
      </c>
      <c r="M64" t="s">
        <v>226</v>
      </c>
      <c r="N64" t="s">
        <v>226</v>
      </c>
      <c r="O64" t="s">
        <v>226</v>
      </c>
      <c r="P64" t="s">
        <v>226</v>
      </c>
      <c r="Q64" t="s">
        <v>226</v>
      </c>
      <c r="S64" t="s">
        <v>7058</v>
      </c>
    </row>
    <row r="65" spans="1:19" x14ac:dyDescent="0.25">
      <c r="A65" s="17" t="s">
        <v>1801</v>
      </c>
      <c r="B65" t="s">
        <v>7059</v>
      </c>
      <c r="C65" t="s">
        <v>6585</v>
      </c>
      <c r="D65" s="325">
        <v>715878</v>
      </c>
      <c r="E65">
        <v>571</v>
      </c>
      <c r="F65">
        <v>244</v>
      </c>
      <c r="G65" t="s">
        <v>226</v>
      </c>
      <c r="H65" t="s">
        <v>6974</v>
      </c>
      <c r="I65" t="s">
        <v>6943</v>
      </c>
      <c r="M65" t="s">
        <v>226</v>
      </c>
      <c r="N65" t="s">
        <v>226</v>
      </c>
      <c r="O65" t="s">
        <v>226</v>
      </c>
      <c r="P65" t="s">
        <v>226</v>
      </c>
      <c r="Q65" t="s">
        <v>226</v>
      </c>
      <c r="S65" t="s">
        <v>7060</v>
      </c>
    </row>
    <row r="66" spans="1:19" x14ac:dyDescent="0.25">
      <c r="A66" s="17" t="s">
        <v>1805</v>
      </c>
      <c r="B66" t="s">
        <v>7061</v>
      </c>
      <c r="C66" t="s">
        <v>6585</v>
      </c>
      <c r="D66" s="325">
        <v>344280</v>
      </c>
      <c r="E66">
        <v>198</v>
      </c>
      <c r="F66">
        <v>2</v>
      </c>
      <c r="G66" t="s">
        <v>226</v>
      </c>
      <c r="H66" t="s">
        <v>6974</v>
      </c>
      <c r="I66" t="s">
        <v>6943</v>
      </c>
      <c r="M66" t="s">
        <v>226</v>
      </c>
      <c r="N66" t="s">
        <v>226</v>
      </c>
      <c r="O66" t="s">
        <v>226</v>
      </c>
      <c r="P66" t="s">
        <v>226</v>
      </c>
      <c r="Q66" t="s">
        <v>226</v>
      </c>
      <c r="S66" t="s">
        <v>7062</v>
      </c>
    </row>
    <row r="67" spans="1:19" x14ac:dyDescent="0.25">
      <c r="A67" s="17" t="s">
        <v>1828</v>
      </c>
      <c r="B67" t="s">
        <v>7063</v>
      </c>
      <c r="C67" t="s">
        <v>6585</v>
      </c>
      <c r="D67" s="325">
        <v>578795</v>
      </c>
      <c r="E67">
        <v>430</v>
      </c>
      <c r="F67">
        <v>82</v>
      </c>
      <c r="G67" t="s">
        <v>226</v>
      </c>
      <c r="H67" t="s">
        <v>6974</v>
      </c>
      <c r="I67" t="s">
        <v>6943</v>
      </c>
      <c r="M67" t="s">
        <v>226</v>
      </c>
      <c r="N67" t="s">
        <v>226</v>
      </c>
      <c r="O67" t="s">
        <v>226</v>
      </c>
      <c r="P67" t="s">
        <v>226</v>
      </c>
      <c r="Q67" t="s">
        <v>226</v>
      </c>
      <c r="S67" t="s">
        <v>7064</v>
      </c>
    </row>
    <row r="68" spans="1:19" x14ac:dyDescent="0.25">
      <c r="A68" s="17" t="s">
        <v>1836</v>
      </c>
      <c r="B68" t="s">
        <v>7065</v>
      </c>
      <c r="C68" t="s">
        <v>6585</v>
      </c>
      <c r="D68" s="325">
        <v>350523</v>
      </c>
      <c r="E68">
        <v>243</v>
      </c>
      <c r="F68">
        <v>34</v>
      </c>
      <c r="G68" t="s">
        <v>226</v>
      </c>
      <c r="H68" t="s">
        <v>6974</v>
      </c>
      <c r="I68" t="s">
        <v>6943</v>
      </c>
      <c r="N68" t="s">
        <v>226</v>
      </c>
      <c r="O68" t="s">
        <v>226</v>
      </c>
      <c r="P68" t="s">
        <v>226</v>
      </c>
      <c r="Q68" t="s">
        <v>226</v>
      </c>
      <c r="S68" t="s">
        <v>7066</v>
      </c>
    </row>
    <row r="69" spans="1:19" x14ac:dyDescent="0.25">
      <c r="A69" s="17" t="s">
        <v>1885</v>
      </c>
      <c r="B69" t="s">
        <v>7067</v>
      </c>
      <c r="C69" t="s">
        <v>6585</v>
      </c>
      <c r="D69" s="325">
        <v>315389</v>
      </c>
      <c r="E69">
        <v>198</v>
      </c>
      <c r="F69">
        <v>88</v>
      </c>
      <c r="G69" t="s">
        <v>226</v>
      </c>
      <c r="H69" t="s">
        <v>6974</v>
      </c>
      <c r="I69" t="s">
        <v>6943</v>
      </c>
      <c r="M69" t="s">
        <v>226</v>
      </c>
      <c r="N69" t="s">
        <v>226</v>
      </c>
      <c r="O69" t="s">
        <v>226</v>
      </c>
      <c r="P69" t="s">
        <v>226</v>
      </c>
      <c r="Q69" t="s">
        <v>226</v>
      </c>
      <c r="S69" t="s">
        <v>7068</v>
      </c>
    </row>
    <row r="70" spans="1:19" x14ac:dyDescent="0.25">
      <c r="A70" s="17" t="s">
        <v>1907</v>
      </c>
      <c r="B70" t="s">
        <v>7069</v>
      </c>
      <c r="C70" t="s">
        <v>1909</v>
      </c>
      <c r="D70" s="325">
        <v>944306</v>
      </c>
      <c r="E70">
        <v>675</v>
      </c>
      <c r="F70">
        <v>271</v>
      </c>
      <c r="G70" t="s">
        <v>226</v>
      </c>
      <c r="H70" t="s">
        <v>6974</v>
      </c>
      <c r="I70" t="s">
        <v>6943</v>
      </c>
      <c r="J70" t="s">
        <v>6923</v>
      </c>
      <c r="K70" t="s">
        <v>6923</v>
      </c>
      <c r="M70" t="s">
        <v>226</v>
      </c>
      <c r="N70" t="s">
        <v>226</v>
      </c>
      <c r="O70" t="s">
        <v>226</v>
      </c>
      <c r="P70" t="s">
        <v>226</v>
      </c>
      <c r="Q70" t="s">
        <v>226</v>
      </c>
      <c r="R70" t="s">
        <v>226</v>
      </c>
      <c r="S70" t="s">
        <v>7070</v>
      </c>
    </row>
    <row r="71" spans="1:19" x14ac:dyDescent="0.25">
      <c r="A71" s="17" t="s">
        <v>1910</v>
      </c>
      <c r="B71" t="s">
        <v>7071</v>
      </c>
      <c r="C71" t="s">
        <v>1909</v>
      </c>
      <c r="D71" s="325">
        <v>892153</v>
      </c>
      <c r="E71">
        <v>677</v>
      </c>
      <c r="F71">
        <v>218</v>
      </c>
      <c r="G71" t="s">
        <v>226</v>
      </c>
      <c r="H71" t="s">
        <v>6940</v>
      </c>
      <c r="I71" t="s">
        <v>6943</v>
      </c>
      <c r="N71" t="s">
        <v>226</v>
      </c>
      <c r="O71" t="s">
        <v>226</v>
      </c>
      <c r="P71" t="s">
        <v>226</v>
      </c>
      <c r="S71" t="s">
        <v>1912</v>
      </c>
    </row>
    <row r="72" spans="1:19" x14ac:dyDescent="0.25">
      <c r="A72" s="17" t="s">
        <v>1913</v>
      </c>
      <c r="B72" t="s">
        <v>7072</v>
      </c>
      <c r="C72" t="s">
        <v>1909</v>
      </c>
      <c r="D72" s="325">
        <v>181143</v>
      </c>
      <c r="E72">
        <v>180</v>
      </c>
      <c r="F72">
        <v>13</v>
      </c>
      <c r="G72" t="s">
        <v>226</v>
      </c>
      <c r="H72" t="s">
        <v>6940</v>
      </c>
      <c r="I72" t="s">
        <v>6943</v>
      </c>
      <c r="N72" t="s">
        <v>226</v>
      </c>
      <c r="O72" t="s">
        <v>226</v>
      </c>
      <c r="P72" t="s">
        <v>226</v>
      </c>
      <c r="S72" t="s">
        <v>1915</v>
      </c>
    </row>
    <row r="73" spans="1:19" x14ac:dyDescent="0.25">
      <c r="A73" s="17" t="s">
        <v>1916</v>
      </c>
      <c r="B73" t="s">
        <v>7073</v>
      </c>
      <c r="C73" t="s">
        <v>1909</v>
      </c>
      <c r="D73" s="325">
        <v>162742</v>
      </c>
      <c r="E73">
        <v>127</v>
      </c>
      <c r="F73">
        <v>15</v>
      </c>
      <c r="G73" t="s">
        <v>226</v>
      </c>
      <c r="H73" t="s">
        <v>6974</v>
      </c>
      <c r="I73" t="s">
        <v>6943</v>
      </c>
      <c r="N73" t="s">
        <v>226</v>
      </c>
      <c r="O73" t="s">
        <v>226</v>
      </c>
      <c r="P73" t="s">
        <v>226</v>
      </c>
      <c r="Q73" t="s">
        <v>226</v>
      </c>
      <c r="S73" t="s">
        <v>1918</v>
      </c>
    </row>
    <row r="74" spans="1:19" x14ac:dyDescent="0.25">
      <c r="A74" s="17" t="s">
        <v>1919</v>
      </c>
      <c r="B74" t="s">
        <v>7074</v>
      </c>
      <c r="C74" t="s">
        <v>1909</v>
      </c>
      <c r="D74" s="325">
        <v>855733</v>
      </c>
      <c r="E74">
        <v>633</v>
      </c>
      <c r="F74">
        <v>232</v>
      </c>
      <c r="G74" t="s">
        <v>226</v>
      </c>
      <c r="H74" t="s">
        <v>6974</v>
      </c>
      <c r="I74" t="s">
        <v>6943</v>
      </c>
      <c r="J74" t="s">
        <v>6923</v>
      </c>
      <c r="K74" t="s">
        <v>6923</v>
      </c>
      <c r="N74" t="s">
        <v>226</v>
      </c>
      <c r="O74" t="s">
        <v>226</v>
      </c>
      <c r="P74" t="s">
        <v>226</v>
      </c>
      <c r="Q74" t="s">
        <v>226</v>
      </c>
      <c r="R74" t="s">
        <v>226</v>
      </c>
      <c r="S74" t="s">
        <v>1921</v>
      </c>
    </row>
    <row r="75" spans="1:19" x14ac:dyDescent="0.25">
      <c r="A75" s="17" t="s">
        <v>1922</v>
      </c>
      <c r="B75" t="s">
        <v>7075</v>
      </c>
      <c r="C75" t="s">
        <v>1909</v>
      </c>
      <c r="D75" s="325">
        <v>266868</v>
      </c>
      <c r="E75">
        <v>221</v>
      </c>
      <c r="F75">
        <v>55</v>
      </c>
      <c r="G75" t="s">
        <v>226</v>
      </c>
      <c r="H75" t="s">
        <v>6940</v>
      </c>
      <c r="I75" t="s">
        <v>6943</v>
      </c>
      <c r="N75" t="s">
        <v>226</v>
      </c>
      <c r="O75" t="s">
        <v>226</v>
      </c>
      <c r="P75" t="s">
        <v>226</v>
      </c>
      <c r="S75" t="s">
        <v>1924</v>
      </c>
    </row>
    <row r="76" spans="1:19" x14ac:dyDescent="0.25">
      <c r="A76" s="17" t="s">
        <v>1925</v>
      </c>
      <c r="B76" t="s">
        <v>7076</v>
      </c>
      <c r="C76" t="s">
        <v>1909</v>
      </c>
      <c r="D76" s="325">
        <v>150947</v>
      </c>
      <c r="E76">
        <v>107</v>
      </c>
      <c r="F76">
        <v>10</v>
      </c>
      <c r="G76" t="s">
        <v>226</v>
      </c>
      <c r="H76" t="s">
        <v>6940</v>
      </c>
      <c r="I76" t="s">
        <v>6943</v>
      </c>
      <c r="N76" t="s">
        <v>226</v>
      </c>
      <c r="O76" t="s">
        <v>226</v>
      </c>
      <c r="P76" t="s">
        <v>226</v>
      </c>
      <c r="S76" t="s">
        <v>1927</v>
      </c>
    </row>
    <row r="77" spans="1:19" x14ac:dyDescent="0.25">
      <c r="A77" s="17" t="s">
        <v>1928</v>
      </c>
      <c r="B77" t="s">
        <v>7077</v>
      </c>
      <c r="C77" t="s">
        <v>1909</v>
      </c>
      <c r="D77" s="325">
        <v>116657</v>
      </c>
      <c r="E77">
        <v>96</v>
      </c>
      <c r="F77">
        <v>19</v>
      </c>
      <c r="G77" t="s">
        <v>226</v>
      </c>
      <c r="H77" t="s">
        <v>6940</v>
      </c>
      <c r="I77" t="s">
        <v>6943</v>
      </c>
      <c r="N77" t="s">
        <v>226</v>
      </c>
      <c r="O77" t="s">
        <v>226</v>
      </c>
      <c r="P77" t="s">
        <v>226</v>
      </c>
      <c r="S77" t="s">
        <v>1930</v>
      </c>
    </row>
    <row r="78" spans="1:19" x14ac:dyDescent="0.25">
      <c r="A78" s="17">
        <v>10003</v>
      </c>
      <c r="B78" t="s">
        <v>7078</v>
      </c>
      <c r="C78" t="s">
        <v>6588</v>
      </c>
      <c r="D78" s="325">
        <v>558306</v>
      </c>
      <c r="E78">
        <v>412</v>
      </c>
      <c r="F78">
        <v>124</v>
      </c>
      <c r="G78" t="s">
        <v>226</v>
      </c>
      <c r="H78" t="s">
        <v>6954</v>
      </c>
      <c r="I78" t="s">
        <v>6943</v>
      </c>
      <c r="J78" t="s">
        <v>6920</v>
      </c>
      <c r="K78" t="s">
        <v>6920</v>
      </c>
      <c r="M78" t="s">
        <v>226</v>
      </c>
      <c r="N78" t="s">
        <v>226</v>
      </c>
      <c r="O78" t="s">
        <v>226</v>
      </c>
      <c r="P78" t="s">
        <v>226</v>
      </c>
      <c r="R78" t="s">
        <v>226</v>
      </c>
      <c r="S78" t="s">
        <v>7079</v>
      </c>
    </row>
    <row r="79" spans="1:19" x14ac:dyDescent="0.25">
      <c r="A79" s="17">
        <v>10005</v>
      </c>
      <c r="B79" t="s">
        <v>7080</v>
      </c>
      <c r="C79" t="s">
        <v>6588</v>
      </c>
      <c r="D79" s="325">
        <v>230249</v>
      </c>
      <c r="E79">
        <v>192</v>
      </c>
      <c r="F79">
        <v>37</v>
      </c>
      <c r="G79" t="s">
        <v>226</v>
      </c>
      <c r="H79" t="s">
        <v>6954</v>
      </c>
      <c r="N79" t="s">
        <v>226</v>
      </c>
      <c r="O79" t="s">
        <v>226</v>
      </c>
      <c r="P79" t="s">
        <v>226</v>
      </c>
      <c r="S79" t="s">
        <v>7081</v>
      </c>
    </row>
    <row r="80" spans="1:19" x14ac:dyDescent="0.25">
      <c r="A80" s="17">
        <v>11001</v>
      </c>
      <c r="B80" t="s">
        <v>7082</v>
      </c>
      <c r="C80" t="s">
        <v>6588</v>
      </c>
      <c r="D80" s="325">
        <v>701974</v>
      </c>
      <c r="E80">
        <v>571</v>
      </c>
      <c r="F80">
        <v>248</v>
      </c>
      <c r="G80" t="s">
        <v>226</v>
      </c>
      <c r="H80" t="s">
        <v>6957</v>
      </c>
      <c r="I80" t="s">
        <v>6943</v>
      </c>
      <c r="J80" t="s">
        <v>6920</v>
      </c>
      <c r="M80" t="s">
        <v>226</v>
      </c>
      <c r="N80" t="s">
        <v>226</v>
      </c>
      <c r="O80" t="s">
        <v>226</v>
      </c>
      <c r="P80" t="s">
        <v>226</v>
      </c>
      <c r="R80" t="s">
        <v>226</v>
      </c>
      <c r="S80" t="s">
        <v>7083</v>
      </c>
    </row>
    <row r="81" spans="1:19" x14ac:dyDescent="0.25">
      <c r="A81" s="17">
        <v>12001</v>
      </c>
      <c r="B81" t="s">
        <v>7084</v>
      </c>
      <c r="C81" t="s">
        <v>6576</v>
      </c>
      <c r="D81" s="325">
        <v>268105</v>
      </c>
      <c r="E81">
        <v>160</v>
      </c>
      <c r="F81">
        <v>78</v>
      </c>
      <c r="G81" t="s">
        <v>226</v>
      </c>
      <c r="M81" t="s">
        <v>226</v>
      </c>
      <c r="N81" t="s">
        <v>226</v>
      </c>
      <c r="O81" t="s">
        <v>226</v>
      </c>
      <c r="S81" t="s">
        <v>7085</v>
      </c>
    </row>
    <row r="82" spans="1:19" x14ac:dyDescent="0.25">
      <c r="A82" s="17">
        <v>12009</v>
      </c>
      <c r="B82" t="s">
        <v>7086</v>
      </c>
      <c r="C82" t="s">
        <v>6576</v>
      </c>
      <c r="D82" s="325">
        <v>594001</v>
      </c>
      <c r="E82">
        <v>383</v>
      </c>
      <c r="F82">
        <v>113</v>
      </c>
      <c r="G82" t="s">
        <v>226</v>
      </c>
      <c r="M82" t="s">
        <v>226</v>
      </c>
      <c r="N82" t="s">
        <v>226</v>
      </c>
      <c r="O82" t="s">
        <v>226</v>
      </c>
      <c r="S82" t="s">
        <v>7087</v>
      </c>
    </row>
    <row r="83" spans="1:19" x14ac:dyDescent="0.25">
      <c r="A83" s="17">
        <v>12011</v>
      </c>
      <c r="B83" t="s">
        <v>7088</v>
      </c>
      <c r="C83" t="s">
        <v>6576</v>
      </c>
      <c r="D83" s="325">
        <v>1942273</v>
      </c>
      <c r="E83">
        <v>1121</v>
      </c>
      <c r="F83">
        <v>489</v>
      </c>
      <c r="G83" t="s">
        <v>226</v>
      </c>
      <c r="M83" t="s">
        <v>226</v>
      </c>
      <c r="N83" t="s">
        <v>226</v>
      </c>
      <c r="O83" t="s">
        <v>226</v>
      </c>
      <c r="S83" t="s">
        <v>7089</v>
      </c>
    </row>
    <row r="84" spans="1:19" x14ac:dyDescent="0.25">
      <c r="A84" s="17">
        <v>12019</v>
      </c>
      <c r="B84" t="s">
        <v>7090</v>
      </c>
      <c r="C84" t="s">
        <v>6576</v>
      </c>
      <c r="D84" s="325">
        <v>215294</v>
      </c>
      <c r="E84">
        <v>111</v>
      </c>
      <c r="F84">
        <v>23</v>
      </c>
      <c r="G84" t="s">
        <v>226</v>
      </c>
      <c r="M84" t="s">
        <v>226</v>
      </c>
      <c r="N84" t="s">
        <v>226</v>
      </c>
      <c r="O84" t="s">
        <v>226</v>
      </c>
      <c r="S84" t="s">
        <v>7091</v>
      </c>
    </row>
    <row r="85" spans="1:19" x14ac:dyDescent="0.25">
      <c r="A85" s="17">
        <v>12031</v>
      </c>
      <c r="B85" t="s">
        <v>7092</v>
      </c>
      <c r="C85" t="s">
        <v>6576</v>
      </c>
      <c r="D85" s="325">
        <v>948651</v>
      </c>
      <c r="E85">
        <v>582</v>
      </c>
      <c r="F85">
        <v>261</v>
      </c>
      <c r="G85" t="s">
        <v>226</v>
      </c>
      <c r="M85" t="s">
        <v>226</v>
      </c>
      <c r="N85" t="s">
        <v>226</v>
      </c>
      <c r="O85" t="s">
        <v>226</v>
      </c>
      <c r="S85" t="s">
        <v>7093</v>
      </c>
    </row>
    <row r="86" spans="1:19" x14ac:dyDescent="0.25">
      <c r="A86" s="17">
        <v>12057</v>
      </c>
      <c r="B86" t="s">
        <v>7094</v>
      </c>
      <c r="C86" t="s">
        <v>6576</v>
      </c>
      <c r="D86" s="325">
        <v>1451358</v>
      </c>
      <c r="E86">
        <v>914</v>
      </c>
      <c r="F86">
        <v>447</v>
      </c>
      <c r="G86" t="s">
        <v>226</v>
      </c>
      <c r="M86" t="s">
        <v>226</v>
      </c>
      <c r="N86" t="s">
        <v>226</v>
      </c>
      <c r="O86" t="s">
        <v>226</v>
      </c>
      <c r="S86" t="s">
        <v>7095</v>
      </c>
    </row>
    <row r="87" spans="1:19" x14ac:dyDescent="0.25">
      <c r="A87" s="17">
        <v>12073</v>
      </c>
      <c r="B87" t="s">
        <v>7096</v>
      </c>
      <c r="C87" t="s">
        <v>6576</v>
      </c>
      <c r="D87" s="325">
        <v>291863</v>
      </c>
      <c r="E87">
        <v>206</v>
      </c>
      <c r="F87">
        <v>82</v>
      </c>
      <c r="G87" t="s">
        <v>226</v>
      </c>
      <c r="M87" t="s">
        <v>226</v>
      </c>
      <c r="N87" t="s">
        <v>226</v>
      </c>
      <c r="O87" t="s">
        <v>226</v>
      </c>
      <c r="S87" t="s">
        <v>7097</v>
      </c>
    </row>
    <row r="88" spans="1:19" x14ac:dyDescent="0.25">
      <c r="A88" s="17">
        <v>12081</v>
      </c>
      <c r="B88" t="s">
        <v>7098</v>
      </c>
      <c r="C88" t="s">
        <v>6576</v>
      </c>
      <c r="D88" s="325">
        <v>393847</v>
      </c>
      <c r="E88">
        <v>260</v>
      </c>
      <c r="F88">
        <v>92</v>
      </c>
      <c r="G88" t="s">
        <v>226</v>
      </c>
      <c r="M88" t="s">
        <v>226</v>
      </c>
      <c r="N88" t="s">
        <v>226</v>
      </c>
      <c r="O88" t="s">
        <v>226</v>
      </c>
      <c r="S88" t="s">
        <v>7099</v>
      </c>
    </row>
    <row r="89" spans="1:19" x14ac:dyDescent="0.25">
      <c r="A89" s="17">
        <v>12083</v>
      </c>
      <c r="B89" t="s">
        <v>7100</v>
      </c>
      <c r="C89" t="s">
        <v>6576</v>
      </c>
      <c r="D89" s="325">
        <v>360210</v>
      </c>
      <c r="E89">
        <v>231</v>
      </c>
      <c r="F89">
        <v>133</v>
      </c>
      <c r="G89" t="s">
        <v>226</v>
      </c>
      <c r="M89" t="s">
        <v>226</v>
      </c>
      <c r="N89" t="s">
        <v>226</v>
      </c>
      <c r="O89" t="s">
        <v>226</v>
      </c>
      <c r="S89" t="s">
        <v>7101</v>
      </c>
    </row>
    <row r="90" spans="1:19" x14ac:dyDescent="0.25">
      <c r="A90" s="17">
        <v>12085</v>
      </c>
      <c r="B90" t="s">
        <v>7102</v>
      </c>
      <c r="C90" t="s">
        <v>6576</v>
      </c>
      <c r="D90" s="325">
        <v>160420</v>
      </c>
      <c r="E90">
        <v>93</v>
      </c>
      <c r="F90">
        <v>20</v>
      </c>
      <c r="G90" t="s">
        <v>226</v>
      </c>
      <c r="M90" t="s">
        <v>226</v>
      </c>
      <c r="N90" t="s">
        <v>226</v>
      </c>
      <c r="O90" t="s">
        <v>226</v>
      </c>
      <c r="S90" t="s">
        <v>7103</v>
      </c>
    </row>
    <row r="91" spans="1:19" x14ac:dyDescent="0.25">
      <c r="A91" s="17">
        <v>12086</v>
      </c>
      <c r="B91" t="s">
        <v>7104</v>
      </c>
      <c r="C91" t="s">
        <v>6576</v>
      </c>
      <c r="D91" s="325">
        <v>2705528</v>
      </c>
      <c r="E91">
        <v>1843</v>
      </c>
      <c r="F91">
        <v>1273</v>
      </c>
      <c r="G91" t="s">
        <v>226</v>
      </c>
      <c r="M91" t="s">
        <v>226</v>
      </c>
      <c r="N91" t="s">
        <v>226</v>
      </c>
      <c r="O91" t="s">
        <v>226</v>
      </c>
      <c r="S91" t="s">
        <v>7105</v>
      </c>
    </row>
    <row r="92" spans="1:19" x14ac:dyDescent="0.25">
      <c r="A92" s="17">
        <v>12095</v>
      </c>
      <c r="B92" t="s">
        <v>7106</v>
      </c>
      <c r="C92" t="s">
        <v>6576</v>
      </c>
      <c r="D92" s="325">
        <v>1373784</v>
      </c>
      <c r="E92">
        <v>673</v>
      </c>
      <c r="F92">
        <v>327</v>
      </c>
      <c r="G92" t="s">
        <v>226</v>
      </c>
      <c r="M92" t="s">
        <v>226</v>
      </c>
      <c r="N92" t="s">
        <v>226</v>
      </c>
      <c r="O92" t="s">
        <v>226</v>
      </c>
      <c r="S92" t="s">
        <v>7107</v>
      </c>
    </row>
    <row r="93" spans="1:19" x14ac:dyDescent="0.25">
      <c r="A93" s="17">
        <v>12097</v>
      </c>
      <c r="B93" t="s">
        <v>7108</v>
      </c>
      <c r="C93" t="s">
        <v>6576</v>
      </c>
      <c r="D93" s="325">
        <v>363666</v>
      </c>
      <c r="E93">
        <v>139</v>
      </c>
      <c r="F93">
        <v>97</v>
      </c>
      <c r="G93" t="s">
        <v>226</v>
      </c>
      <c r="M93" t="s">
        <v>226</v>
      </c>
      <c r="N93" t="s">
        <v>226</v>
      </c>
      <c r="O93" t="s">
        <v>226</v>
      </c>
      <c r="S93" t="s">
        <v>7109</v>
      </c>
    </row>
    <row r="94" spans="1:19" x14ac:dyDescent="0.25">
      <c r="A94" s="17">
        <v>12099</v>
      </c>
      <c r="B94" t="s">
        <v>7110</v>
      </c>
      <c r="C94" t="s">
        <v>6576</v>
      </c>
      <c r="D94" s="325">
        <v>1482057</v>
      </c>
      <c r="E94">
        <v>982</v>
      </c>
      <c r="F94">
        <v>339</v>
      </c>
      <c r="G94" t="s">
        <v>226</v>
      </c>
      <c r="M94" t="s">
        <v>226</v>
      </c>
      <c r="N94" t="s">
        <v>226</v>
      </c>
      <c r="O94" t="s">
        <v>226</v>
      </c>
      <c r="S94" t="s">
        <v>7111</v>
      </c>
    </row>
    <row r="95" spans="1:19" x14ac:dyDescent="0.25">
      <c r="A95" s="17">
        <v>12103</v>
      </c>
      <c r="B95" t="s">
        <v>7112</v>
      </c>
      <c r="C95" t="s">
        <v>6576</v>
      </c>
      <c r="D95" s="325">
        <v>970985</v>
      </c>
      <c r="E95">
        <v>737</v>
      </c>
      <c r="F95">
        <v>253</v>
      </c>
      <c r="G95" t="s">
        <v>226</v>
      </c>
      <c r="M95" t="s">
        <v>226</v>
      </c>
      <c r="N95" t="s">
        <v>226</v>
      </c>
      <c r="O95" t="s">
        <v>226</v>
      </c>
      <c r="S95" t="s">
        <v>7113</v>
      </c>
    </row>
    <row r="96" spans="1:19" x14ac:dyDescent="0.25">
      <c r="A96" s="17">
        <v>12105</v>
      </c>
      <c r="B96" t="s">
        <v>7114</v>
      </c>
      <c r="C96" t="s">
        <v>6576</v>
      </c>
      <c r="D96" s="325">
        <v>705735</v>
      </c>
      <c r="E96">
        <v>415</v>
      </c>
      <c r="F96">
        <v>257</v>
      </c>
      <c r="G96" t="s">
        <v>226</v>
      </c>
      <c r="M96" t="s">
        <v>226</v>
      </c>
      <c r="N96" t="s">
        <v>226</v>
      </c>
      <c r="O96" t="s">
        <v>226</v>
      </c>
      <c r="S96" t="s">
        <v>7115</v>
      </c>
    </row>
    <row r="97" spans="1:19" x14ac:dyDescent="0.25">
      <c r="A97" s="17">
        <v>12109</v>
      </c>
      <c r="B97" t="s">
        <v>7116</v>
      </c>
      <c r="C97" t="s">
        <v>6576</v>
      </c>
      <c r="D97" s="325">
        <v>255410</v>
      </c>
      <c r="E97">
        <v>130</v>
      </c>
      <c r="F97">
        <v>10</v>
      </c>
      <c r="G97" t="s">
        <v>226</v>
      </c>
      <c r="M97" t="s">
        <v>226</v>
      </c>
      <c r="N97" t="s">
        <v>226</v>
      </c>
      <c r="O97" t="s">
        <v>226</v>
      </c>
      <c r="S97" t="s">
        <v>7117</v>
      </c>
    </row>
    <row r="98" spans="1:19" x14ac:dyDescent="0.25">
      <c r="A98" s="17">
        <v>12117</v>
      </c>
      <c r="B98" t="s">
        <v>7118</v>
      </c>
      <c r="C98" t="s">
        <v>6576</v>
      </c>
      <c r="D98" s="325">
        <v>466695</v>
      </c>
      <c r="E98">
        <v>243</v>
      </c>
      <c r="F98">
        <v>45</v>
      </c>
      <c r="G98" t="s">
        <v>226</v>
      </c>
      <c r="M98" t="s">
        <v>226</v>
      </c>
      <c r="N98" t="s">
        <v>226</v>
      </c>
      <c r="O98" t="s">
        <v>226</v>
      </c>
      <c r="S98" t="s">
        <v>7119</v>
      </c>
    </row>
    <row r="99" spans="1:19" x14ac:dyDescent="0.25">
      <c r="A99" s="17">
        <v>12119</v>
      </c>
      <c r="B99" t="s">
        <v>7120</v>
      </c>
      <c r="C99" t="s">
        <v>6576</v>
      </c>
      <c r="D99" s="325">
        <v>129938</v>
      </c>
      <c r="E99">
        <v>67</v>
      </c>
      <c r="F99">
        <v>22</v>
      </c>
      <c r="G99" t="s">
        <v>226</v>
      </c>
      <c r="M99" t="s">
        <v>226</v>
      </c>
      <c r="N99" t="s">
        <v>226</v>
      </c>
      <c r="O99" t="s">
        <v>226</v>
      </c>
      <c r="S99" t="s">
        <v>7121</v>
      </c>
    </row>
    <row r="100" spans="1:19" x14ac:dyDescent="0.25">
      <c r="A100" s="17">
        <v>13013</v>
      </c>
      <c r="B100" t="s">
        <v>7122</v>
      </c>
      <c r="C100" t="s">
        <v>6576</v>
      </c>
      <c r="D100" s="325">
        <v>81294</v>
      </c>
      <c r="E100">
        <v>45</v>
      </c>
      <c r="F100">
        <v>28</v>
      </c>
      <c r="G100" t="s">
        <v>226</v>
      </c>
      <c r="J100" t="s">
        <v>6920</v>
      </c>
      <c r="N100" t="s">
        <v>226</v>
      </c>
      <c r="O100" t="s">
        <v>226</v>
      </c>
      <c r="R100" t="s">
        <v>226</v>
      </c>
      <c r="S100" t="s">
        <v>7123</v>
      </c>
    </row>
    <row r="101" spans="1:19" x14ac:dyDescent="0.25">
      <c r="A101" s="17">
        <v>13015</v>
      </c>
      <c r="B101" t="s">
        <v>7124</v>
      </c>
      <c r="C101" t="s">
        <v>6576</v>
      </c>
      <c r="D101" s="325">
        <v>106456</v>
      </c>
      <c r="E101">
        <v>75</v>
      </c>
      <c r="F101">
        <v>37</v>
      </c>
      <c r="G101" t="s">
        <v>226</v>
      </c>
      <c r="H101" t="s">
        <v>6920</v>
      </c>
      <c r="I101" t="s">
        <v>6957</v>
      </c>
      <c r="J101" t="s">
        <v>6920</v>
      </c>
      <c r="M101" t="s">
        <v>226</v>
      </c>
      <c r="N101" t="s">
        <v>226</v>
      </c>
      <c r="O101" t="s">
        <v>226</v>
      </c>
      <c r="R101" t="s">
        <v>226</v>
      </c>
      <c r="S101" t="s">
        <v>7125</v>
      </c>
    </row>
    <row r="102" spans="1:19" x14ac:dyDescent="0.25">
      <c r="A102" s="17">
        <v>13021</v>
      </c>
      <c r="B102" t="s">
        <v>7126</v>
      </c>
      <c r="C102" t="s">
        <v>6576</v>
      </c>
      <c r="D102" s="325">
        <v>153026</v>
      </c>
      <c r="E102">
        <v>136</v>
      </c>
      <c r="F102">
        <v>101</v>
      </c>
      <c r="G102" t="s">
        <v>226</v>
      </c>
      <c r="J102" t="s">
        <v>6923</v>
      </c>
      <c r="M102" t="s">
        <v>226</v>
      </c>
      <c r="N102" t="s">
        <v>226</v>
      </c>
      <c r="O102" t="s">
        <v>226</v>
      </c>
      <c r="R102" t="s">
        <v>226</v>
      </c>
      <c r="S102" t="s">
        <v>7127</v>
      </c>
    </row>
    <row r="103" spans="1:19" x14ac:dyDescent="0.25">
      <c r="A103" s="17">
        <v>13045</v>
      </c>
      <c r="B103" t="s">
        <v>7128</v>
      </c>
      <c r="C103" t="s">
        <v>6576</v>
      </c>
      <c r="D103" s="325">
        <v>118692</v>
      </c>
      <c r="E103">
        <v>77</v>
      </c>
      <c r="F103">
        <v>33</v>
      </c>
      <c r="G103" t="s">
        <v>226</v>
      </c>
      <c r="J103" t="s">
        <v>6920</v>
      </c>
      <c r="N103" t="s">
        <v>226</v>
      </c>
      <c r="O103" t="s">
        <v>226</v>
      </c>
      <c r="R103" t="s">
        <v>226</v>
      </c>
      <c r="S103" t="s">
        <v>7129</v>
      </c>
    </row>
    <row r="104" spans="1:19" x14ac:dyDescent="0.25">
      <c r="A104" s="17">
        <v>13047</v>
      </c>
      <c r="B104" t="s">
        <v>7130</v>
      </c>
      <c r="C104" t="s">
        <v>6576</v>
      </c>
      <c r="D104" s="325">
        <v>67181</v>
      </c>
      <c r="E104">
        <v>49</v>
      </c>
      <c r="F104">
        <v>10</v>
      </c>
      <c r="G104" t="s">
        <v>226</v>
      </c>
      <c r="J104" t="s">
        <v>6920</v>
      </c>
      <c r="N104" t="s">
        <v>226</v>
      </c>
      <c r="O104" t="s">
        <v>226</v>
      </c>
      <c r="R104" t="s">
        <v>226</v>
      </c>
      <c r="S104" t="s">
        <v>7131</v>
      </c>
    </row>
    <row r="105" spans="1:19" x14ac:dyDescent="0.25">
      <c r="A105" s="17">
        <v>13051</v>
      </c>
      <c r="B105" t="s">
        <v>7132</v>
      </c>
      <c r="C105" t="s">
        <v>6576</v>
      </c>
      <c r="D105" s="325">
        <v>289649</v>
      </c>
      <c r="E105">
        <v>246</v>
      </c>
      <c r="F105">
        <v>106</v>
      </c>
      <c r="G105" t="s">
        <v>226</v>
      </c>
      <c r="M105" t="s">
        <v>226</v>
      </c>
      <c r="N105" t="s">
        <v>226</v>
      </c>
      <c r="O105" t="s">
        <v>226</v>
      </c>
      <c r="S105" t="s">
        <v>7133</v>
      </c>
    </row>
    <row r="106" spans="1:19" x14ac:dyDescent="0.25">
      <c r="A106" s="17">
        <v>13057</v>
      </c>
      <c r="B106" t="s">
        <v>7134</v>
      </c>
      <c r="C106" t="s">
        <v>6576</v>
      </c>
      <c r="D106" s="325">
        <v>253780</v>
      </c>
      <c r="E106">
        <v>141</v>
      </c>
      <c r="F106">
        <v>24</v>
      </c>
      <c r="G106" t="s">
        <v>226</v>
      </c>
      <c r="H106" t="s">
        <v>6920</v>
      </c>
      <c r="J106" t="s">
        <v>6920</v>
      </c>
      <c r="M106" t="s">
        <v>226</v>
      </c>
      <c r="N106" t="s">
        <v>226</v>
      </c>
      <c r="O106" t="s">
        <v>226</v>
      </c>
      <c r="R106" t="s">
        <v>226</v>
      </c>
      <c r="S106" t="s">
        <v>7135</v>
      </c>
    </row>
    <row r="107" spans="1:19" x14ac:dyDescent="0.25">
      <c r="A107" s="17">
        <v>13063</v>
      </c>
      <c r="B107" t="s">
        <v>7136</v>
      </c>
      <c r="C107" t="s">
        <v>6576</v>
      </c>
      <c r="D107" s="325">
        <v>287560</v>
      </c>
      <c r="E107">
        <v>192</v>
      </c>
      <c r="F107">
        <v>164</v>
      </c>
      <c r="G107" t="s">
        <v>226</v>
      </c>
      <c r="H107" t="s">
        <v>6920</v>
      </c>
      <c r="I107" t="s">
        <v>6957</v>
      </c>
      <c r="J107" t="s">
        <v>6920</v>
      </c>
      <c r="M107" t="s">
        <v>226</v>
      </c>
      <c r="N107" t="s">
        <v>226</v>
      </c>
      <c r="O107" t="s">
        <v>226</v>
      </c>
      <c r="R107" t="s">
        <v>226</v>
      </c>
      <c r="S107" t="s">
        <v>7137</v>
      </c>
    </row>
    <row r="108" spans="1:19" x14ac:dyDescent="0.25">
      <c r="A108" s="17">
        <v>13067</v>
      </c>
      <c r="B108" t="s">
        <v>7138</v>
      </c>
      <c r="C108" t="s">
        <v>6576</v>
      </c>
      <c r="D108" s="325">
        <v>756653</v>
      </c>
      <c r="E108">
        <v>513</v>
      </c>
      <c r="F108">
        <v>164</v>
      </c>
      <c r="G108" t="s">
        <v>226</v>
      </c>
      <c r="H108" t="s">
        <v>6920</v>
      </c>
      <c r="I108" t="s">
        <v>6957</v>
      </c>
      <c r="J108" t="s">
        <v>6920</v>
      </c>
      <c r="M108" t="s">
        <v>226</v>
      </c>
      <c r="N108" t="s">
        <v>226</v>
      </c>
      <c r="O108" t="s">
        <v>226</v>
      </c>
      <c r="R108" t="s">
        <v>226</v>
      </c>
      <c r="S108" t="s">
        <v>7139</v>
      </c>
    </row>
    <row r="109" spans="1:19" x14ac:dyDescent="0.25">
      <c r="A109" s="17">
        <v>13077</v>
      </c>
      <c r="B109" t="s">
        <v>7140</v>
      </c>
      <c r="C109" t="s">
        <v>6576</v>
      </c>
      <c r="D109" s="325">
        <v>145839</v>
      </c>
      <c r="E109">
        <v>75</v>
      </c>
      <c r="F109">
        <v>14</v>
      </c>
      <c r="G109" t="s">
        <v>226</v>
      </c>
      <c r="H109" t="s">
        <v>6920</v>
      </c>
      <c r="J109" t="s">
        <v>6920</v>
      </c>
      <c r="N109" t="s">
        <v>226</v>
      </c>
      <c r="O109" t="s">
        <v>226</v>
      </c>
      <c r="R109" t="s">
        <v>226</v>
      </c>
      <c r="S109" t="s">
        <v>7141</v>
      </c>
    </row>
    <row r="110" spans="1:19" x14ac:dyDescent="0.25">
      <c r="A110" s="17">
        <v>13089</v>
      </c>
      <c r="B110" t="s">
        <v>7142</v>
      </c>
      <c r="C110" t="s">
        <v>6576</v>
      </c>
      <c r="D110" s="325">
        <v>755287</v>
      </c>
      <c r="E110">
        <v>536</v>
      </c>
      <c r="F110">
        <v>291</v>
      </c>
      <c r="G110" t="s">
        <v>226</v>
      </c>
      <c r="H110" t="s">
        <v>6920</v>
      </c>
      <c r="I110" t="s">
        <v>6957</v>
      </c>
      <c r="J110" t="s">
        <v>6920</v>
      </c>
      <c r="M110" t="s">
        <v>226</v>
      </c>
      <c r="N110" t="s">
        <v>226</v>
      </c>
      <c r="O110" t="s">
        <v>226</v>
      </c>
      <c r="R110" t="s">
        <v>226</v>
      </c>
      <c r="S110" t="s">
        <v>7143</v>
      </c>
    </row>
    <row r="111" spans="1:19" x14ac:dyDescent="0.25">
      <c r="A111" s="17">
        <v>13097</v>
      </c>
      <c r="B111" t="s">
        <v>7144</v>
      </c>
      <c r="C111" t="s">
        <v>6576</v>
      </c>
      <c r="D111" s="325">
        <v>145063</v>
      </c>
      <c r="E111">
        <v>87</v>
      </c>
      <c r="F111">
        <v>42</v>
      </c>
      <c r="G111" t="s">
        <v>226</v>
      </c>
      <c r="H111" t="s">
        <v>6920</v>
      </c>
      <c r="J111" t="s">
        <v>6920</v>
      </c>
      <c r="M111" t="s">
        <v>226</v>
      </c>
      <c r="N111" t="s">
        <v>226</v>
      </c>
      <c r="O111" t="s">
        <v>226</v>
      </c>
      <c r="R111" t="s">
        <v>226</v>
      </c>
      <c r="S111" t="s">
        <v>7145</v>
      </c>
    </row>
    <row r="112" spans="1:19" x14ac:dyDescent="0.25">
      <c r="A112" s="17">
        <v>13113</v>
      </c>
      <c r="B112" t="s">
        <v>7146</v>
      </c>
      <c r="C112" t="s">
        <v>6576</v>
      </c>
      <c r="D112" s="325">
        <v>113544</v>
      </c>
      <c r="E112">
        <v>67</v>
      </c>
      <c r="F112">
        <v>7</v>
      </c>
      <c r="G112" t="s">
        <v>226</v>
      </c>
      <c r="H112" t="s">
        <v>6920</v>
      </c>
      <c r="J112" t="s">
        <v>6920</v>
      </c>
      <c r="N112" t="s">
        <v>226</v>
      </c>
      <c r="O112" t="s">
        <v>226</v>
      </c>
      <c r="R112" t="s">
        <v>226</v>
      </c>
      <c r="S112" t="s">
        <v>7147</v>
      </c>
    </row>
    <row r="113" spans="1:19" x14ac:dyDescent="0.25">
      <c r="A113" s="17">
        <v>13115</v>
      </c>
      <c r="B113" t="s">
        <v>7148</v>
      </c>
      <c r="C113" t="s">
        <v>6576</v>
      </c>
      <c r="D113" s="325">
        <v>97805</v>
      </c>
      <c r="E113">
        <v>75</v>
      </c>
      <c r="F113">
        <v>38</v>
      </c>
      <c r="G113" t="s">
        <v>226</v>
      </c>
      <c r="J113" t="s">
        <v>6923</v>
      </c>
      <c r="N113" t="s">
        <v>226</v>
      </c>
      <c r="O113" t="s">
        <v>226</v>
      </c>
      <c r="R113" t="s">
        <v>226</v>
      </c>
      <c r="S113" t="s">
        <v>7149</v>
      </c>
    </row>
    <row r="114" spans="1:19" x14ac:dyDescent="0.25">
      <c r="A114" s="17">
        <v>13117</v>
      </c>
      <c r="B114" t="s">
        <v>7150</v>
      </c>
      <c r="C114" t="s">
        <v>6576</v>
      </c>
      <c r="D114" s="325">
        <v>236605</v>
      </c>
      <c r="E114">
        <v>111</v>
      </c>
      <c r="F114">
        <v>2</v>
      </c>
      <c r="G114" t="s">
        <v>226</v>
      </c>
      <c r="H114" t="s">
        <v>6920</v>
      </c>
      <c r="J114" t="s">
        <v>6920</v>
      </c>
      <c r="M114" t="s">
        <v>226</v>
      </c>
      <c r="N114" t="s">
        <v>226</v>
      </c>
      <c r="O114" t="s">
        <v>226</v>
      </c>
      <c r="R114" t="s">
        <v>226</v>
      </c>
      <c r="S114" t="s">
        <v>7151</v>
      </c>
    </row>
    <row r="115" spans="1:19" x14ac:dyDescent="0.25">
      <c r="A115" s="17">
        <v>13121</v>
      </c>
      <c r="B115" t="s">
        <v>7152</v>
      </c>
      <c r="C115" t="s">
        <v>6576</v>
      </c>
      <c r="D115" s="325">
        <v>1051550</v>
      </c>
      <c r="E115">
        <v>858</v>
      </c>
      <c r="F115">
        <v>376</v>
      </c>
      <c r="G115" t="s">
        <v>226</v>
      </c>
      <c r="H115" t="s">
        <v>6920</v>
      </c>
      <c r="I115" t="s">
        <v>6957</v>
      </c>
      <c r="J115" t="s">
        <v>6920</v>
      </c>
      <c r="M115" t="s">
        <v>226</v>
      </c>
      <c r="N115" t="s">
        <v>226</v>
      </c>
      <c r="O115" t="s">
        <v>226</v>
      </c>
      <c r="R115" t="s">
        <v>226</v>
      </c>
      <c r="S115" t="s">
        <v>7153</v>
      </c>
    </row>
    <row r="116" spans="1:19" x14ac:dyDescent="0.25">
      <c r="A116" s="17">
        <v>13135</v>
      </c>
      <c r="B116" t="s">
        <v>7154</v>
      </c>
      <c r="C116" t="s">
        <v>6576</v>
      </c>
      <c r="D116" s="325">
        <v>926414</v>
      </c>
      <c r="E116">
        <v>559</v>
      </c>
      <c r="F116">
        <v>259</v>
      </c>
      <c r="G116" t="s">
        <v>226</v>
      </c>
      <c r="H116" t="s">
        <v>6920</v>
      </c>
      <c r="I116" t="s">
        <v>6957</v>
      </c>
      <c r="J116" t="s">
        <v>6920</v>
      </c>
      <c r="M116" t="s">
        <v>226</v>
      </c>
      <c r="N116" t="s">
        <v>226</v>
      </c>
      <c r="O116" t="s">
        <v>226</v>
      </c>
      <c r="R116" t="s">
        <v>226</v>
      </c>
      <c r="S116" t="s">
        <v>7155</v>
      </c>
    </row>
    <row r="117" spans="1:19" x14ac:dyDescent="0.25">
      <c r="A117" s="17">
        <v>13139</v>
      </c>
      <c r="B117" t="s">
        <v>7156</v>
      </c>
      <c r="C117" t="s">
        <v>6576</v>
      </c>
      <c r="D117" s="325">
        <v>201434</v>
      </c>
      <c r="E117">
        <v>114</v>
      </c>
      <c r="F117">
        <v>47</v>
      </c>
      <c r="G117" t="s">
        <v>226</v>
      </c>
      <c r="J117" t="s">
        <v>6920</v>
      </c>
      <c r="N117" t="s">
        <v>226</v>
      </c>
      <c r="O117" t="s">
        <v>226</v>
      </c>
      <c r="R117" t="s">
        <v>226</v>
      </c>
      <c r="S117" t="s">
        <v>7157</v>
      </c>
    </row>
    <row r="118" spans="1:19" x14ac:dyDescent="0.25">
      <c r="A118" s="17">
        <v>13149</v>
      </c>
      <c r="B118" t="s">
        <v>7158</v>
      </c>
      <c r="C118" t="s">
        <v>6576</v>
      </c>
      <c r="D118" s="325">
        <v>11785</v>
      </c>
      <c r="E118">
        <v>8</v>
      </c>
      <c r="F118">
        <v>3</v>
      </c>
      <c r="G118" t="s">
        <v>226</v>
      </c>
      <c r="J118" t="s">
        <v>6920</v>
      </c>
      <c r="N118" t="s">
        <v>226</v>
      </c>
      <c r="O118" t="s">
        <v>226</v>
      </c>
      <c r="R118" t="s">
        <v>226</v>
      </c>
      <c r="S118" t="s">
        <v>7159</v>
      </c>
    </row>
    <row r="119" spans="1:19" x14ac:dyDescent="0.25">
      <c r="A119" s="17">
        <v>13151</v>
      </c>
      <c r="B119" t="s">
        <v>7160</v>
      </c>
      <c r="C119" t="s">
        <v>6576</v>
      </c>
      <c r="D119" s="325">
        <v>229994</v>
      </c>
      <c r="E119">
        <v>135</v>
      </c>
      <c r="F119">
        <v>49</v>
      </c>
      <c r="G119" t="s">
        <v>226</v>
      </c>
      <c r="H119" t="s">
        <v>6920</v>
      </c>
      <c r="I119" t="s">
        <v>6957</v>
      </c>
      <c r="J119" t="s">
        <v>6920</v>
      </c>
      <c r="M119" t="s">
        <v>226</v>
      </c>
      <c r="N119" t="s">
        <v>226</v>
      </c>
      <c r="O119" t="s">
        <v>226</v>
      </c>
      <c r="R119" t="s">
        <v>226</v>
      </c>
      <c r="S119" t="s">
        <v>7161</v>
      </c>
    </row>
    <row r="120" spans="1:19" x14ac:dyDescent="0.25">
      <c r="A120" s="17">
        <v>13207</v>
      </c>
      <c r="B120" t="s">
        <v>7162</v>
      </c>
      <c r="C120" t="s">
        <v>6576</v>
      </c>
      <c r="D120" s="325">
        <v>27455</v>
      </c>
      <c r="E120">
        <v>18</v>
      </c>
      <c r="F120">
        <v>11</v>
      </c>
      <c r="G120" t="s">
        <v>226</v>
      </c>
      <c r="J120" t="s">
        <v>6923</v>
      </c>
      <c r="N120" t="s">
        <v>226</v>
      </c>
      <c r="O120" t="s">
        <v>226</v>
      </c>
      <c r="R120" t="s">
        <v>226</v>
      </c>
      <c r="S120" t="s">
        <v>7163</v>
      </c>
    </row>
    <row r="121" spans="1:19" x14ac:dyDescent="0.25">
      <c r="A121" s="17">
        <v>13215</v>
      </c>
      <c r="B121" t="s">
        <v>7164</v>
      </c>
      <c r="C121" t="s">
        <v>6576</v>
      </c>
      <c r="D121" s="325">
        <v>195418</v>
      </c>
      <c r="E121">
        <v>136</v>
      </c>
      <c r="F121">
        <v>99</v>
      </c>
      <c r="G121" t="s">
        <v>226</v>
      </c>
      <c r="M121" t="s">
        <v>226</v>
      </c>
      <c r="N121" t="s">
        <v>226</v>
      </c>
      <c r="O121" t="s">
        <v>226</v>
      </c>
      <c r="S121" t="s">
        <v>7165</v>
      </c>
    </row>
    <row r="122" spans="1:19" x14ac:dyDescent="0.25">
      <c r="A122" s="17">
        <v>13217</v>
      </c>
      <c r="B122" t="s">
        <v>7166</v>
      </c>
      <c r="C122" t="s">
        <v>6576</v>
      </c>
      <c r="D122" s="325">
        <v>109835</v>
      </c>
      <c r="E122">
        <v>63</v>
      </c>
      <c r="F122">
        <v>50</v>
      </c>
      <c r="G122" t="s">
        <v>226</v>
      </c>
      <c r="H122" t="s">
        <v>6920</v>
      </c>
      <c r="J122" t="s">
        <v>6920</v>
      </c>
      <c r="N122" t="s">
        <v>226</v>
      </c>
      <c r="O122" t="s">
        <v>226</v>
      </c>
      <c r="R122" t="s">
        <v>226</v>
      </c>
      <c r="S122" t="s">
        <v>7167</v>
      </c>
    </row>
    <row r="123" spans="1:19" x14ac:dyDescent="0.25">
      <c r="A123" s="17">
        <v>13223</v>
      </c>
      <c r="B123" t="s">
        <v>7168</v>
      </c>
      <c r="C123" t="s">
        <v>6576</v>
      </c>
      <c r="D123" s="325">
        <v>164440</v>
      </c>
      <c r="E123">
        <v>89</v>
      </c>
      <c r="F123">
        <v>6</v>
      </c>
      <c r="G123" t="s">
        <v>226</v>
      </c>
      <c r="H123" t="s">
        <v>6920</v>
      </c>
      <c r="J123" t="s">
        <v>6920</v>
      </c>
      <c r="N123" t="s">
        <v>226</v>
      </c>
      <c r="O123" t="s">
        <v>226</v>
      </c>
      <c r="R123" t="s">
        <v>226</v>
      </c>
      <c r="S123" t="s">
        <v>7169</v>
      </c>
    </row>
    <row r="124" spans="1:19" x14ac:dyDescent="0.25">
      <c r="A124" s="17">
        <v>13237</v>
      </c>
      <c r="B124" t="s">
        <v>7170</v>
      </c>
      <c r="C124" t="s">
        <v>6576</v>
      </c>
      <c r="D124" s="325">
        <v>21906</v>
      </c>
      <c r="E124">
        <v>20</v>
      </c>
      <c r="F124">
        <v>13</v>
      </c>
      <c r="G124" t="s">
        <v>226</v>
      </c>
      <c r="J124" t="s">
        <v>6920</v>
      </c>
      <c r="N124" t="s">
        <v>226</v>
      </c>
      <c r="O124" t="s">
        <v>226</v>
      </c>
      <c r="R124" t="s">
        <v>226</v>
      </c>
      <c r="S124" t="s">
        <v>7171</v>
      </c>
    </row>
    <row r="125" spans="1:19" x14ac:dyDescent="0.25">
      <c r="A125" s="17">
        <v>13247</v>
      </c>
      <c r="B125" t="s">
        <v>7172</v>
      </c>
      <c r="C125" t="s">
        <v>6576</v>
      </c>
      <c r="D125" s="325">
        <v>90155</v>
      </c>
      <c r="E125">
        <v>65</v>
      </c>
      <c r="F125">
        <v>40</v>
      </c>
      <c r="G125" t="s">
        <v>226</v>
      </c>
      <c r="H125" t="s">
        <v>6920</v>
      </c>
      <c r="J125" t="s">
        <v>6920</v>
      </c>
      <c r="N125" t="s">
        <v>226</v>
      </c>
      <c r="O125" t="s">
        <v>226</v>
      </c>
      <c r="R125" t="s">
        <v>226</v>
      </c>
      <c r="S125" t="s">
        <v>7173</v>
      </c>
    </row>
    <row r="126" spans="1:19" x14ac:dyDescent="0.25">
      <c r="A126" s="17">
        <v>13255</v>
      </c>
      <c r="B126" t="s">
        <v>7174</v>
      </c>
      <c r="C126" t="s">
        <v>6576</v>
      </c>
      <c r="D126" s="325">
        <v>66043</v>
      </c>
      <c r="E126">
        <v>48</v>
      </c>
      <c r="F126">
        <v>30</v>
      </c>
      <c r="G126" t="s">
        <v>226</v>
      </c>
      <c r="J126" t="s">
        <v>6920</v>
      </c>
      <c r="N126" t="s">
        <v>226</v>
      </c>
      <c r="O126" t="s">
        <v>226</v>
      </c>
      <c r="R126" t="s">
        <v>226</v>
      </c>
      <c r="S126" t="s">
        <v>7175</v>
      </c>
    </row>
    <row r="127" spans="1:19" x14ac:dyDescent="0.25">
      <c r="A127" s="17">
        <v>13295</v>
      </c>
      <c r="B127" t="s">
        <v>7176</v>
      </c>
      <c r="C127" t="s">
        <v>6576</v>
      </c>
      <c r="D127" s="325">
        <v>69398</v>
      </c>
      <c r="E127">
        <v>57</v>
      </c>
      <c r="F127">
        <v>34</v>
      </c>
      <c r="G127" t="s">
        <v>226</v>
      </c>
      <c r="J127" t="s">
        <v>6920</v>
      </c>
      <c r="N127" t="s">
        <v>226</v>
      </c>
      <c r="O127" t="s">
        <v>226</v>
      </c>
      <c r="R127" t="s">
        <v>226</v>
      </c>
      <c r="S127" t="s">
        <v>7177</v>
      </c>
    </row>
    <row r="128" spans="1:19" x14ac:dyDescent="0.25">
      <c r="A128" s="17">
        <v>13297</v>
      </c>
      <c r="B128" t="s">
        <v>7178</v>
      </c>
      <c r="C128" t="s">
        <v>6576</v>
      </c>
      <c r="D128" s="325">
        <v>93284</v>
      </c>
      <c r="E128">
        <v>52</v>
      </c>
      <c r="F128">
        <v>24</v>
      </c>
      <c r="G128" t="s">
        <v>226</v>
      </c>
      <c r="J128" t="s">
        <v>6920</v>
      </c>
      <c r="N128" t="s">
        <v>226</v>
      </c>
      <c r="O128" t="s">
        <v>226</v>
      </c>
      <c r="R128" t="s">
        <v>226</v>
      </c>
      <c r="S128" t="s">
        <v>7179</v>
      </c>
    </row>
    <row r="129" spans="1:19" x14ac:dyDescent="0.25">
      <c r="A129" s="17">
        <v>15003</v>
      </c>
      <c r="B129" t="s">
        <v>7180</v>
      </c>
      <c r="C129" t="s">
        <v>6580</v>
      </c>
      <c r="D129" s="325">
        <v>979682</v>
      </c>
      <c r="E129">
        <v>774</v>
      </c>
      <c r="F129">
        <v>231</v>
      </c>
      <c r="G129" t="s">
        <v>226</v>
      </c>
      <c r="M129" t="s">
        <v>226</v>
      </c>
      <c r="N129" t="s">
        <v>226</v>
      </c>
      <c r="O129" t="s">
        <v>226</v>
      </c>
      <c r="S129" t="s">
        <v>7181</v>
      </c>
    </row>
    <row r="130" spans="1:19" x14ac:dyDescent="0.25">
      <c r="A130" s="17">
        <v>16001</v>
      </c>
      <c r="B130" t="s">
        <v>7182</v>
      </c>
      <c r="C130" t="s">
        <v>6578</v>
      </c>
      <c r="D130" s="325">
        <v>469473</v>
      </c>
      <c r="E130">
        <v>330</v>
      </c>
      <c r="F130">
        <v>75</v>
      </c>
      <c r="G130" t="s">
        <v>226</v>
      </c>
      <c r="M130" t="s">
        <v>226</v>
      </c>
      <c r="N130" t="s">
        <v>226</v>
      </c>
      <c r="O130" t="s">
        <v>226</v>
      </c>
      <c r="S130" t="s">
        <v>7183</v>
      </c>
    </row>
    <row r="131" spans="1:19" x14ac:dyDescent="0.25">
      <c r="A131" s="17">
        <v>16027</v>
      </c>
      <c r="B131" t="s">
        <v>7184</v>
      </c>
      <c r="C131" t="s">
        <v>6578</v>
      </c>
      <c r="D131" s="325">
        <v>223890</v>
      </c>
      <c r="E131">
        <v>133</v>
      </c>
      <c r="F131">
        <v>91</v>
      </c>
      <c r="G131" t="s">
        <v>226</v>
      </c>
      <c r="M131" t="s">
        <v>226</v>
      </c>
      <c r="N131" t="s">
        <v>226</v>
      </c>
      <c r="O131" t="s">
        <v>226</v>
      </c>
      <c r="S131" t="s">
        <v>7185</v>
      </c>
    </row>
    <row r="132" spans="1:19" x14ac:dyDescent="0.25">
      <c r="A132" s="17">
        <v>16041</v>
      </c>
      <c r="B132" t="s">
        <v>7186</v>
      </c>
      <c r="C132" t="s">
        <v>6578</v>
      </c>
      <c r="D132" s="325">
        <v>13736</v>
      </c>
      <c r="E132">
        <v>10</v>
      </c>
      <c r="F132">
        <v>6</v>
      </c>
      <c r="G132" t="s">
        <v>226</v>
      </c>
      <c r="K132" t="s">
        <v>6920</v>
      </c>
      <c r="N132" t="s">
        <v>226</v>
      </c>
      <c r="O132" t="s">
        <v>226</v>
      </c>
      <c r="R132" t="s">
        <v>226</v>
      </c>
      <c r="S132" t="s">
        <v>7187</v>
      </c>
    </row>
    <row r="133" spans="1:19" x14ac:dyDescent="0.25">
      <c r="A133" s="17">
        <v>16079</v>
      </c>
      <c r="B133" t="s">
        <v>7188</v>
      </c>
      <c r="C133" t="s">
        <v>6578</v>
      </c>
      <c r="D133" s="325">
        <v>12700</v>
      </c>
      <c r="E133">
        <v>17</v>
      </c>
      <c r="F133">
        <v>17</v>
      </c>
      <c r="G133" t="s">
        <v>226</v>
      </c>
      <c r="L133" t="s">
        <v>6920</v>
      </c>
      <c r="N133" t="s">
        <v>226</v>
      </c>
      <c r="O133" t="s">
        <v>226</v>
      </c>
      <c r="R133" t="s">
        <v>226</v>
      </c>
      <c r="S133" t="s">
        <v>7189</v>
      </c>
    </row>
    <row r="134" spans="1:19" x14ac:dyDescent="0.25">
      <c r="A134" s="17">
        <v>17031</v>
      </c>
      <c r="B134" t="s">
        <v>7190</v>
      </c>
      <c r="C134" t="s">
        <v>6595</v>
      </c>
      <c r="D134" s="325">
        <v>5169517</v>
      </c>
      <c r="E134">
        <v>4002</v>
      </c>
      <c r="F134">
        <v>2023</v>
      </c>
      <c r="G134" t="s">
        <v>226</v>
      </c>
      <c r="H134" t="s">
        <v>7191</v>
      </c>
      <c r="I134" t="s">
        <v>6943</v>
      </c>
      <c r="J134" t="s">
        <v>6923</v>
      </c>
      <c r="M134" t="s">
        <v>226</v>
      </c>
      <c r="N134" t="s">
        <v>226</v>
      </c>
      <c r="O134" t="s">
        <v>226</v>
      </c>
      <c r="P134" t="s">
        <v>226</v>
      </c>
      <c r="R134" t="s">
        <v>226</v>
      </c>
      <c r="S134" t="s">
        <v>7192</v>
      </c>
    </row>
    <row r="135" spans="1:19" x14ac:dyDescent="0.25">
      <c r="A135" s="17">
        <v>17043</v>
      </c>
      <c r="B135" t="s">
        <v>7193</v>
      </c>
      <c r="C135" t="s">
        <v>6595</v>
      </c>
      <c r="D135" s="325">
        <v>926005</v>
      </c>
      <c r="E135">
        <v>621</v>
      </c>
      <c r="F135">
        <v>85</v>
      </c>
      <c r="G135" t="s">
        <v>226</v>
      </c>
      <c r="H135" t="s">
        <v>7191</v>
      </c>
      <c r="I135" t="s">
        <v>6943</v>
      </c>
      <c r="J135" t="s">
        <v>6923</v>
      </c>
      <c r="M135" t="s">
        <v>226</v>
      </c>
      <c r="N135" t="s">
        <v>226</v>
      </c>
      <c r="O135" t="s">
        <v>226</v>
      </c>
      <c r="P135" t="s">
        <v>226</v>
      </c>
      <c r="R135" t="s">
        <v>226</v>
      </c>
      <c r="S135" t="s">
        <v>7194</v>
      </c>
    </row>
    <row r="136" spans="1:19" x14ac:dyDescent="0.25">
      <c r="A136" s="17">
        <v>17063</v>
      </c>
      <c r="B136" t="s">
        <v>7195</v>
      </c>
      <c r="C136" t="s">
        <v>6595</v>
      </c>
      <c r="D136" s="325">
        <v>50798</v>
      </c>
      <c r="E136">
        <v>37</v>
      </c>
      <c r="F136">
        <v>1</v>
      </c>
      <c r="G136" t="s">
        <v>226</v>
      </c>
      <c r="H136" t="s">
        <v>7191</v>
      </c>
      <c r="I136" t="s">
        <v>6943</v>
      </c>
      <c r="J136" t="s">
        <v>6923</v>
      </c>
      <c r="N136" t="s">
        <v>226</v>
      </c>
      <c r="O136" t="s">
        <v>226</v>
      </c>
      <c r="P136" t="s">
        <v>226</v>
      </c>
      <c r="R136" t="s">
        <v>226</v>
      </c>
      <c r="S136" t="s">
        <v>7196</v>
      </c>
    </row>
    <row r="137" spans="1:19" x14ac:dyDescent="0.25">
      <c r="A137" s="17">
        <v>17089</v>
      </c>
      <c r="B137" t="s">
        <v>7197</v>
      </c>
      <c r="C137" t="s">
        <v>6595</v>
      </c>
      <c r="D137" s="325">
        <v>531756</v>
      </c>
      <c r="E137">
        <v>325</v>
      </c>
      <c r="F137">
        <v>100</v>
      </c>
      <c r="G137" t="s">
        <v>226</v>
      </c>
      <c r="H137" t="s">
        <v>7191</v>
      </c>
      <c r="I137" t="s">
        <v>6943</v>
      </c>
      <c r="J137" t="s">
        <v>6923</v>
      </c>
      <c r="M137" t="s">
        <v>226</v>
      </c>
      <c r="N137" t="s">
        <v>226</v>
      </c>
      <c r="O137" t="s">
        <v>226</v>
      </c>
      <c r="P137" t="s">
        <v>226</v>
      </c>
      <c r="R137" t="s">
        <v>226</v>
      </c>
      <c r="S137" t="s">
        <v>7198</v>
      </c>
    </row>
    <row r="138" spans="1:19" x14ac:dyDescent="0.25">
      <c r="A138" s="17">
        <v>17093</v>
      </c>
      <c r="B138" t="s">
        <v>7199</v>
      </c>
      <c r="C138" t="s">
        <v>6595</v>
      </c>
      <c r="D138" s="325">
        <v>127583</v>
      </c>
      <c r="E138">
        <v>65</v>
      </c>
      <c r="F138">
        <v>3</v>
      </c>
      <c r="G138" t="s">
        <v>226</v>
      </c>
      <c r="H138" t="s">
        <v>7191</v>
      </c>
      <c r="I138" t="s">
        <v>6943</v>
      </c>
      <c r="J138" t="s">
        <v>6923</v>
      </c>
      <c r="N138" t="s">
        <v>226</v>
      </c>
      <c r="O138" t="s">
        <v>226</v>
      </c>
      <c r="P138" t="s">
        <v>226</v>
      </c>
      <c r="R138" t="s">
        <v>226</v>
      </c>
      <c r="S138" t="s">
        <v>7200</v>
      </c>
    </row>
    <row r="139" spans="1:19" x14ac:dyDescent="0.25">
      <c r="A139" s="17">
        <v>17097</v>
      </c>
      <c r="B139" t="s">
        <v>7201</v>
      </c>
      <c r="C139" t="s">
        <v>6595</v>
      </c>
      <c r="D139" s="325">
        <v>699682</v>
      </c>
      <c r="E139">
        <v>425</v>
      </c>
      <c r="F139">
        <v>111</v>
      </c>
      <c r="G139" t="s">
        <v>226</v>
      </c>
      <c r="H139" t="s">
        <v>7191</v>
      </c>
      <c r="I139" t="s">
        <v>6943</v>
      </c>
      <c r="J139" t="s">
        <v>6923</v>
      </c>
      <c r="M139" t="s">
        <v>226</v>
      </c>
      <c r="N139" t="s">
        <v>226</v>
      </c>
      <c r="O139" t="s">
        <v>226</v>
      </c>
      <c r="P139" t="s">
        <v>226</v>
      </c>
      <c r="R139" t="s">
        <v>226</v>
      </c>
      <c r="S139" t="s">
        <v>7202</v>
      </c>
    </row>
    <row r="140" spans="1:19" x14ac:dyDescent="0.25">
      <c r="A140" s="17">
        <v>17111</v>
      </c>
      <c r="B140" t="s">
        <v>7203</v>
      </c>
      <c r="C140" t="s">
        <v>6595</v>
      </c>
      <c r="D140" s="325">
        <v>307291</v>
      </c>
      <c r="E140">
        <v>194</v>
      </c>
      <c r="F140">
        <v>10</v>
      </c>
      <c r="G140" t="s">
        <v>226</v>
      </c>
      <c r="H140" t="s">
        <v>7191</v>
      </c>
      <c r="I140" t="s">
        <v>6943</v>
      </c>
      <c r="J140" t="s">
        <v>6923</v>
      </c>
      <c r="N140" t="s">
        <v>226</v>
      </c>
      <c r="O140" t="s">
        <v>226</v>
      </c>
      <c r="P140" t="s">
        <v>226</v>
      </c>
      <c r="R140" t="s">
        <v>226</v>
      </c>
      <c r="S140" t="s">
        <v>7204</v>
      </c>
    </row>
    <row r="141" spans="1:19" x14ac:dyDescent="0.25">
      <c r="A141" s="17">
        <v>17113</v>
      </c>
      <c r="B141" t="s">
        <v>7205</v>
      </c>
      <c r="C141" t="s">
        <v>6595</v>
      </c>
      <c r="D141" s="325">
        <v>172164</v>
      </c>
      <c r="E141">
        <v>119</v>
      </c>
      <c r="F141">
        <v>27</v>
      </c>
      <c r="G141" t="s">
        <v>226</v>
      </c>
      <c r="M141" t="s">
        <v>226</v>
      </c>
      <c r="N141" t="s">
        <v>226</v>
      </c>
      <c r="O141" t="s">
        <v>226</v>
      </c>
      <c r="S141" t="s">
        <v>7206</v>
      </c>
    </row>
    <row r="142" spans="1:19" x14ac:dyDescent="0.25">
      <c r="A142" s="17">
        <v>17115</v>
      </c>
      <c r="B142" t="s">
        <v>7207</v>
      </c>
      <c r="C142" t="s">
        <v>6595</v>
      </c>
      <c r="D142" s="325">
        <v>104688</v>
      </c>
      <c r="E142">
        <v>105</v>
      </c>
      <c r="F142">
        <v>48</v>
      </c>
      <c r="G142" t="s">
        <v>226</v>
      </c>
      <c r="M142" t="s">
        <v>226</v>
      </c>
      <c r="N142" t="s">
        <v>226</v>
      </c>
      <c r="O142" t="s">
        <v>226</v>
      </c>
      <c r="S142" t="s">
        <v>7208</v>
      </c>
    </row>
    <row r="143" spans="1:19" x14ac:dyDescent="0.25">
      <c r="A143" s="17">
        <v>17119</v>
      </c>
      <c r="B143" t="s">
        <v>7209</v>
      </c>
      <c r="C143" t="s">
        <v>6595</v>
      </c>
      <c r="D143" s="325">
        <v>264403</v>
      </c>
      <c r="E143">
        <v>191</v>
      </c>
      <c r="F143">
        <v>71</v>
      </c>
      <c r="G143" t="s">
        <v>226</v>
      </c>
      <c r="H143" t="s">
        <v>6957</v>
      </c>
      <c r="I143" t="s">
        <v>6943</v>
      </c>
      <c r="J143" t="s">
        <v>6920</v>
      </c>
      <c r="M143" t="s">
        <v>226</v>
      </c>
      <c r="N143" t="s">
        <v>226</v>
      </c>
      <c r="O143" t="s">
        <v>226</v>
      </c>
      <c r="P143" t="s">
        <v>226</v>
      </c>
      <c r="R143" t="s">
        <v>226</v>
      </c>
      <c r="S143" t="s">
        <v>7210</v>
      </c>
    </row>
    <row r="144" spans="1:19" x14ac:dyDescent="0.25">
      <c r="A144" s="17">
        <v>17157</v>
      </c>
      <c r="B144" t="s">
        <v>7211</v>
      </c>
      <c r="C144" t="s">
        <v>6595</v>
      </c>
      <c r="D144" s="325">
        <v>31973</v>
      </c>
      <c r="E144">
        <v>33</v>
      </c>
      <c r="F144">
        <v>6</v>
      </c>
      <c r="G144" t="s">
        <v>226</v>
      </c>
      <c r="J144" t="s">
        <v>6920</v>
      </c>
      <c r="N144" t="s">
        <v>226</v>
      </c>
      <c r="O144" t="s">
        <v>226</v>
      </c>
      <c r="R144" t="s">
        <v>226</v>
      </c>
      <c r="S144" t="s">
        <v>7212</v>
      </c>
    </row>
    <row r="145" spans="1:19" x14ac:dyDescent="0.25">
      <c r="A145" s="17">
        <v>17163</v>
      </c>
      <c r="B145" t="s">
        <v>7213</v>
      </c>
      <c r="C145" t="s">
        <v>6595</v>
      </c>
      <c r="D145" s="325">
        <v>261186</v>
      </c>
      <c r="E145">
        <v>198</v>
      </c>
      <c r="F145">
        <v>73</v>
      </c>
      <c r="G145" t="s">
        <v>226</v>
      </c>
      <c r="H145" t="s">
        <v>6957</v>
      </c>
      <c r="I145" t="s">
        <v>6943</v>
      </c>
      <c r="J145" t="s">
        <v>6920</v>
      </c>
      <c r="M145" t="s">
        <v>226</v>
      </c>
      <c r="N145" t="s">
        <v>226</v>
      </c>
      <c r="O145" t="s">
        <v>226</v>
      </c>
      <c r="P145" t="s">
        <v>226</v>
      </c>
      <c r="R145" t="s">
        <v>226</v>
      </c>
      <c r="S145" t="s">
        <v>7214</v>
      </c>
    </row>
    <row r="146" spans="1:19" x14ac:dyDescent="0.25">
      <c r="A146" s="17">
        <v>17167</v>
      </c>
      <c r="B146" t="s">
        <v>7215</v>
      </c>
      <c r="C146" t="s">
        <v>6595</v>
      </c>
      <c r="D146" s="325">
        <v>195963</v>
      </c>
      <c r="E146">
        <v>182</v>
      </c>
      <c r="F146">
        <v>66</v>
      </c>
      <c r="G146" t="s">
        <v>226</v>
      </c>
      <c r="M146" t="s">
        <v>226</v>
      </c>
      <c r="N146" t="s">
        <v>226</v>
      </c>
      <c r="O146" t="s">
        <v>226</v>
      </c>
      <c r="S146" t="s">
        <v>7216</v>
      </c>
    </row>
    <row r="147" spans="1:19" x14ac:dyDescent="0.25">
      <c r="A147" s="17">
        <v>17197</v>
      </c>
      <c r="B147" t="s">
        <v>7217</v>
      </c>
      <c r="C147" t="s">
        <v>6595</v>
      </c>
      <c r="D147" s="325">
        <v>689704</v>
      </c>
      <c r="E147">
        <v>447</v>
      </c>
      <c r="F147">
        <v>76</v>
      </c>
      <c r="G147" t="s">
        <v>226</v>
      </c>
      <c r="H147" t="s">
        <v>7191</v>
      </c>
      <c r="I147" t="s">
        <v>6943</v>
      </c>
      <c r="J147" t="s">
        <v>6923</v>
      </c>
      <c r="M147" t="s">
        <v>226</v>
      </c>
      <c r="N147" t="s">
        <v>226</v>
      </c>
      <c r="O147" t="s">
        <v>226</v>
      </c>
      <c r="P147" t="s">
        <v>226</v>
      </c>
      <c r="R147" t="s">
        <v>226</v>
      </c>
      <c r="S147" t="s">
        <v>7218</v>
      </c>
    </row>
    <row r="148" spans="1:19" x14ac:dyDescent="0.25">
      <c r="A148" s="17">
        <v>18003</v>
      </c>
      <c r="B148" t="s">
        <v>7219</v>
      </c>
      <c r="C148" t="s">
        <v>6595</v>
      </c>
      <c r="D148" s="325">
        <v>375520</v>
      </c>
      <c r="E148">
        <v>276</v>
      </c>
      <c r="F148">
        <v>118</v>
      </c>
      <c r="G148" t="s">
        <v>226</v>
      </c>
      <c r="M148" t="s">
        <v>226</v>
      </c>
      <c r="N148" t="s">
        <v>226</v>
      </c>
      <c r="O148" t="s">
        <v>226</v>
      </c>
      <c r="S148" t="s">
        <v>7220</v>
      </c>
    </row>
    <row r="149" spans="1:19" x14ac:dyDescent="0.25">
      <c r="A149" s="17">
        <v>18019</v>
      </c>
      <c r="B149" t="s">
        <v>7221</v>
      </c>
      <c r="C149" t="s">
        <v>6595</v>
      </c>
      <c r="D149" s="325">
        <v>117410</v>
      </c>
      <c r="E149">
        <v>98</v>
      </c>
      <c r="F149">
        <v>61</v>
      </c>
      <c r="G149" t="s">
        <v>226</v>
      </c>
      <c r="I149" t="s">
        <v>6954</v>
      </c>
      <c r="J149" t="s">
        <v>6920</v>
      </c>
      <c r="M149" t="s">
        <v>226</v>
      </c>
      <c r="N149" t="s">
        <v>226</v>
      </c>
      <c r="O149" t="s">
        <v>226</v>
      </c>
      <c r="P149" t="s">
        <v>226</v>
      </c>
      <c r="R149" t="s">
        <v>226</v>
      </c>
      <c r="S149" t="s">
        <v>7222</v>
      </c>
    </row>
    <row r="150" spans="1:19" x14ac:dyDescent="0.25">
      <c r="A150" s="17">
        <v>18029</v>
      </c>
      <c r="B150" t="s">
        <v>7223</v>
      </c>
      <c r="C150" t="s">
        <v>6595</v>
      </c>
      <c r="D150" s="325">
        <v>49612</v>
      </c>
      <c r="E150">
        <v>38</v>
      </c>
      <c r="F150">
        <v>7</v>
      </c>
      <c r="G150" t="s">
        <v>226</v>
      </c>
      <c r="H150" t="s">
        <v>6957</v>
      </c>
      <c r="J150" t="s">
        <v>6923</v>
      </c>
      <c r="N150" t="s">
        <v>226</v>
      </c>
      <c r="O150" t="s">
        <v>226</v>
      </c>
      <c r="R150" t="s">
        <v>226</v>
      </c>
      <c r="S150" t="s">
        <v>7224</v>
      </c>
    </row>
    <row r="151" spans="1:19" x14ac:dyDescent="0.25">
      <c r="A151" s="17">
        <v>18037</v>
      </c>
      <c r="B151" t="s">
        <v>7225</v>
      </c>
      <c r="C151" t="s">
        <v>6595</v>
      </c>
      <c r="D151" s="325">
        <v>42534</v>
      </c>
      <c r="E151">
        <v>31</v>
      </c>
      <c r="F151">
        <v>5</v>
      </c>
      <c r="G151" t="s">
        <v>226</v>
      </c>
      <c r="J151" t="s">
        <v>6923</v>
      </c>
      <c r="N151" t="s">
        <v>226</v>
      </c>
      <c r="O151" t="s">
        <v>226</v>
      </c>
      <c r="R151" t="s">
        <v>226</v>
      </c>
      <c r="S151" t="s">
        <v>7226</v>
      </c>
    </row>
    <row r="152" spans="1:19" x14ac:dyDescent="0.25">
      <c r="A152" s="17">
        <v>18043</v>
      </c>
      <c r="B152" t="s">
        <v>7227</v>
      </c>
      <c r="C152" t="s">
        <v>6595</v>
      </c>
      <c r="D152" s="325">
        <v>77879</v>
      </c>
      <c r="E152">
        <v>55</v>
      </c>
      <c r="F152">
        <v>33</v>
      </c>
      <c r="G152" t="s">
        <v>226</v>
      </c>
      <c r="I152" t="s">
        <v>6954</v>
      </c>
      <c r="J152" t="s">
        <v>6920</v>
      </c>
      <c r="N152" t="s">
        <v>226</v>
      </c>
      <c r="O152" t="s">
        <v>226</v>
      </c>
      <c r="P152" t="s">
        <v>226</v>
      </c>
      <c r="R152" t="s">
        <v>226</v>
      </c>
      <c r="S152" t="s">
        <v>7228</v>
      </c>
    </row>
    <row r="153" spans="1:19" x14ac:dyDescent="0.25">
      <c r="A153" s="17">
        <v>18051</v>
      </c>
      <c r="B153" t="s">
        <v>7229</v>
      </c>
      <c r="C153" t="s">
        <v>6595</v>
      </c>
      <c r="D153" s="325">
        <v>33711</v>
      </c>
      <c r="E153">
        <v>31</v>
      </c>
      <c r="F153">
        <v>2</v>
      </c>
      <c r="G153" t="s">
        <v>226</v>
      </c>
      <c r="J153" t="s">
        <v>6923</v>
      </c>
      <c r="N153" t="s">
        <v>226</v>
      </c>
      <c r="O153" t="s">
        <v>226</v>
      </c>
      <c r="R153" t="s">
        <v>226</v>
      </c>
      <c r="S153" t="s">
        <v>7230</v>
      </c>
    </row>
    <row r="154" spans="1:19" x14ac:dyDescent="0.25">
      <c r="A154" s="17">
        <v>18057</v>
      </c>
      <c r="B154" t="s">
        <v>7231</v>
      </c>
      <c r="C154" t="s">
        <v>6595</v>
      </c>
      <c r="D154" s="325">
        <v>330455</v>
      </c>
      <c r="E154">
        <v>169</v>
      </c>
      <c r="F154">
        <v>6</v>
      </c>
      <c r="G154" t="s">
        <v>226</v>
      </c>
      <c r="J154" t="s">
        <v>6923</v>
      </c>
      <c r="M154" t="s">
        <v>226</v>
      </c>
      <c r="N154" t="s">
        <v>226</v>
      </c>
      <c r="O154" t="s">
        <v>226</v>
      </c>
      <c r="R154" t="s">
        <v>226</v>
      </c>
      <c r="S154" t="s">
        <v>7232</v>
      </c>
    </row>
    <row r="155" spans="1:19" x14ac:dyDescent="0.25">
      <c r="A155" s="17">
        <v>18063</v>
      </c>
      <c r="B155" t="s">
        <v>7233</v>
      </c>
      <c r="C155" t="s">
        <v>6595</v>
      </c>
      <c r="D155" s="325">
        <v>166806</v>
      </c>
      <c r="E155">
        <v>102</v>
      </c>
      <c r="F155">
        <v>2</v>
      </c>
      <c r="G155" t="s">
        <v>226</v>
      </c>
      <c r="J155" t="s">
        <v>6923</v>
      </c>
      <c r="M155" t="s">
        <v>226</v>
      </c>
      <c r="N155" t="s">
        <v>226</v>
      </c>
      <c r="O155" t="s">
        <v>226</v>
      </c>
      <c r="R155" t="s">
        <v>226</v>
      </c>
      <c r="S155" t="s">
        <v>7234</v>
      </c>
    </row>
    <row r="156" spans="1:19" x14ac:dyDescent="0.25">
      <c r="A156" s="17">
        <v>18077</v>
      </c>
      <c r="B156" t="s">
        <v>7235</v>
      </c>
      <c r="C156" t="s">
        <v>6595</v>
      </c>
      <c r="D156" s="325">
        <v>32167</v>
      </c>
      <c r="E156">
        <v>25</v>
      </c>
      <c r="F156">
        <v>7</v>
      </c>
      <c r="G156" t="s">
        <v>226</v>
      </c>
      <c r="J156" t="s">
        <v>6920</v>
      </c>
      <c r="N156" t="s">
        <v>226</v>
      </c>
      <c r="O156" t="s">
        <v>226</v>
      </c>
      <c r="R156" t="s">
        <v>226</v>
      </c>
      <c r="S156" t="s">
        <v>7236</v>
      </c>
    </row>
    <row r="157" spans="1:19" x14ac:dyDescent="0.25">
      <c r="A157" s="17">
        <v>18081</v>
      </c>
      <c r="B157" t="s">
        <v>7237</v>
      </c>
      <c r="C157" t="s">
        <v>6595</v>
      </c>
      <c r="D157" s="325">
        <v>156148</v>
      </c>
      <c r="E157">
        <v>86</v>
      </c>
      <c r="F157">
        <v>6</v>
      </c>
      <c r="G157" t="s">
        <v>226</v>
      </c>
      <c r="J157" t="s">
        <v>6923</v>
      </c>
      <c r="M157" t="s">
        <v>226</v>
      </c>
      <c r="N157" t="s">
        <v>226</v>
      </c>
      <c r="O157" t="s">
        <v>226</v>
      </c>
      <c r="R157" t="s">
        <v>226</v>
      </c>
      <c r="S157" t="s">
        <v>7238</v>
      </c>
    </row>
    <row r="158" spans="1:19" x14ac:dyDescent="0.25">
      <c r="A158" s="17">
        <v>18089</v>
      </c>
      <c r="B158" t="s">
        <v>7239</v>
      </c>
      <c r="C158" t="s">
        <v>6595</v>
      </c>
      <c r="D158" s="325">
        <v>485983</v>
      </c>
      <c r="E158">
        <v>398</v>
      </c>
      <c r="F158">
        <v>215</v>
      </c>
      <c r="G158" t="s">
        <v>226</v>
      </c>
      <c r="H158" t="s">
        <v>7191</v>
      </c>
      <c r="I158" t="s">
        <v>6943</v>
      </c>
      <c r="J158" t="s">
        <v>6923</v>
      </c>
      <c r="M158" t="s">
        <v>226</v>
      </c>
      <c r="N158" t="s">
        <v>226</v>
      </c>
      <c r="O158" t="s">
        <v>226</v>
      </c>
      <c r="P158" t="s">
        <v>226</v>
      </c>
      <c r="R158" t="s">
        <v>226</v>
      </c>
      <c r="S158" t="s">
        <v>7240</v>
      </c>
    </row>
    <row r="159" spans="1:19" x14ac:dyDescent="0.25">
      <c r="A159" s="17">
        <v>18097</v>
      </c>
      <c r="B159" t="s">
        <v>7241</v>
      </c>
      <c r="C159" t="s">
        <v>6595</v>
      </c>
      <c r="D159" s="325">
        <v>957337</v>
      </c>
      <c r="E159">
        <v>759</v>
      </c>
      <c r="F159">
        <v>478</v>
      </c>
      <c r="G159" t="s">
        <v>226</v>
      </c>
      <c r="J159" t="s">
        <v>6923</v>
      </c>
      <c r="M159" t="s">
        <v>226</v>
      </c>
      <c r="N159" t="s">
        <v>226</v>
      </c>
      <c r="O159" t="s">
        <v>226</v>
      </c>
      <c r="R159" t="s">
        <v>226</v>
      </c>
      <c r="S159" t="s">
        <v>7242</v>
      </c>
    </row>
    <row r="160" spans="1:19" x14ac:dyDescent="0.25">
      <c r="A160" s="17">
        <v>18109</v>
      </c>
      <c r="B160" t="s">
        <v>7243</v>
      </c>
      <c r="C160" t="s">
        <v>6595</v>
      </c>
      <c r="D160" s="325">
        <v>70141</v>
      </c>
      <c r="E160">
        <v>52</v>
      </c>
      <c r="F160">
        <v>12</v>
      </c>
      <c r="G160" t="s">
        <v>226</v>
      </c>
      <c r="J160" t="s">
        <v>6923</v>
      </c>
      <c r="N160" t="s">
        <v>226</v>
      </c>
      <c r="O160" t="s">
        <v>226</v>
      </c>
      <c r="R160" t="s">
        <v>226</v>
      </c>
      <c r="S160" t="s">
        <v>7244</v>
      </c>
    </row>
    <row r="161" spans="1:19" x14ac:dyDescent="0.25">
      <c r="A161" s="17">
        <v>18125</v>
      </c>
      <c r="B161" t="s">
        <v>7245</v>
      </c>
      <c r="C161" t="s">
        <v>6595</v>
      </c>
      <c r="D161" s="325">
        <v>12364</v>
      </c>
      <c r="E161">
        <v>13</v>
      </c>
      <c r="F161">
        <v>4</v>
      </c>
      <c r="G161" t="s">
        <v>226</v>
      </c>
      <c r="J161" t="s">
        <v>6923</v>
      </c>
      <c r="N161" t="s">
        <v>226</v>
      </c>
      <c r="O161" t="s">
        <v>226</v>
      </c>
      <c r="R161" t="s">
        <v>226</v>
      </c>
      <c r="S161" t="s">
        <v>7246</v>
      </c>
    </row>
    <row r="162" spans="1:19" x14ac:dyDescent="0.25">
      <c r="A162" s="17">
        <v>18127</v>
      </c>
      <c r="B162" t="s">
        <v>7247</v>
      </c>
      <c r="C162" t="s">
        <v>6595</v>
      </c>
      <c r="D162" s="325">
        <v>169482</v>
      </c>
      <c r="E162">
        <v>107</v>
      </c>
      <c r="F162">
        <v>20</v>
      </c>
      <c r="G162" t="s">
        <v>226</v>
      </c>
      <c r="H162" t="s">
        <v>7191</v>
      </c>
      <c r="I162" t="s">
        <v>6943</v>
      </c>
      <c r="J162" t="s">
        <v>6923</v>
      </c>
      <c r="N162" t="s">
        <v>226</v>
      </c>
      <c r="O162" t="s">
        <v>226</v>
      </c>
      <c r="P162" t="s">
        <v>226</v>
      </c>
      <c r="R162" t="s">
        <v>226</v>
      </c>
      <c r="S162" t="s">
        <v>7248</v>
      </c>
    </row>
    <row r="163" spans="1:19" x14ac:dyDescent="0.25">
      <c r="A163" s="17">
        <v>18147</v>
      </c>
      <c r="B163" t="s">
        <v>7249</v>
      </c>
      <c r="C163" t="s">
        <v>6595</v>
      </c>
      <c r="D163" s="325">
        <v>20364</v>
      </c>
      <c r="E163">
        <v>19</v>
      </c>
      <c r="F163">
        <v>10</v>
      </c>
      <c r="G163" t="s">
        <v>226</v>
      </c>
      <c r="J163" t="s">
        <v>6923</v>
      </c>
      <c r="N163" t="s">
        <v>226</v>
      </c>
      <c r="O163" t="s">
        <v>226</v>
      </c>
      <c r="R163" t="s">
        <v>226</v>
      </c>
      <c r="S163" t="s">
        <v>7250</v>
      </c>
    </row>
    <row r="164" spans="1:19" x14ac:dyDescent="0.25">
      <c r="A164" s="17">
        <v>18157</v>
      </c>
      <c r="B164" t="s">
        <v>7251</v>
      </c>
      <c r="C164" t="s">
        <v>6595</v>
      </c>
      <c r="D164" s="325">
        <v>193302</v>
      </c>
      <c r="E164">
        <v>122</v>
      </c>
      <c r="F164">
        <v>52</v>
      </c>
      <c r="G164" t="s">
        <v>226</v>
      </c>
      <c r="M164" t="s">
        <v>226</v>
      </c>
      <c r="N164" t="s">
        <v>226</v>
      </c>
      <c r="O164" t="s">
        <v>226</v>
      </c>
      <c r="S164" t="s">
        <v>7252</v>
      </c>
    </row>
    <row r="165" spans="1:19" x14ac:dyDescent="0.25">
      <c r="A165" s="17">
        <v>18163</v>
      </c>
      <c r="B165" t="s">
        <v>7253</v>
      </c>
      <c r="C165" t="s">
        <v>6595</v>
      </c>
      <c r="D165" s="325">
        <v>181548</v>
      </c>
      <c r="E165">
        <v>159</v>
      </c>
      <c r="F165">
        <v>111</v>
      </c>
      <c r="G165" t="s">
        <v>226</v>
      </c>
      <c r="J165" t="s">
        <v>6923</v>
      </c>
      <c r="M165" t="s">
        <v>226</v>
      </c>
      <c r="N165" t="s">
        <v>226</v>
      </c>
      <c r="O165" t="s">
        <v>226</v>
      </c>
      <c r="R165" t="s">
        <v>226</v>
      </c>
      <c r="S165" t="s">
        <v>7254</v>
      </c>
    </row>
    <row r="166" spans="1:19" x14ac:dyDescent="0.25">
      <c r="A166" s="17">
        <v>18173</v>
      </c>
      <c r="B166" t="s">
        <v>7255</v>
      </c>
      <c r="C166" t="s">
        <v>6595</v>
      </c>
      <c r="D166" s="325">
        <v>62608</v>
      </c>
      <c r="E166">
        <v>51</v>
      </c>
      <c r="F166">
        <v>6</v>
      </c>
      <c r="G166" t="s">
        <v>226</v>
      </c>
      <c r="J166" t="s">
        <v>6923</v>
      </c>
      <c r="N166" t="s">
        <v>226</v>
      </c>
      <c r="O166" t="s">
        <v>226</v>
      </c>
      <c r="R166" t="s">
        <v>226</v>
      </c>
      <c r="S166" t="s">
        <v>7256</v>
      </c>
    </row>
    <row r="167" spans="1:19" x14ac:dyDescent="0.25">
      <c r="A167" s="17">
        <v>19013</v>
      </c>
      <c r="B167" t="s">
        <v>7257</v>
      </c>
      <c r="C167" t="s">
        <v>6598</v>
      </c>
      <c r="D167" s="325">
        <v>131813</v>
      </c>
      <c r="E167">
        <v>103</v>
      </c>
      <c r="F167">
        <v>43</v>
      </c>
      <c r="G167" t="s">
        <v>226</v>
      </c>
      <c r="M167" t="s">
        <v>226</v>
      </c>
      <c r="N167" t="s">
        <v>226</v>
      </c>
      <c r="O167" t="s">
        <v>226</v>
      </c>
      <c r="S167" t="s">
        <v>7258</v>
      </c>
    </row>
    <row r="168" spans="1:19" x14ac:dyDescent="0.25">
      <c r="A168" s="17">
        <v>19153</v>
      </c>
      <c r="B168" t="s">
        <v>7259</v>
      </c>
      <c r="C168" t="s">
        <v>6598</v>
      </c>
      <c r="D168" s="325">
        <v>485418</v>
      </c>
      <c r="E168">
        <v>336</v>
      </c>
      <c r="F168">
        <v>230</v>
      </c>
      <c r="G168" t="s">
        <v>226</v>
      </c>
      <c r="M168" t="s">
        <v>226</v>
      </c>
      <c r="N168" t="s">
        <v>226</v>
      </c>
      <c r="O168" t="s">
        <v>226</v>
      </c>
      <c r="S168" t="s">
        <v>7260</v>
      </c>
    </row>
    <row r="169" spans="1:19" x14ac:dyDescent="0.25">
      <c r="A169" s="17">
        <v>20091</v>
      </c>
      <c r="B169" t="s">
        <v>7261</v>
      </c>
      <c r="C169" t="s">
        <v>6598</v>
      </c>
      <c r="D169" s="325">
        <v>597574</v>
      </c>
      <c r="E169">
        <v>462</v>
      </c>
      <c r="F169">
        <v>36</v>
      </c>
      <c r="G169" t="s">
        <v>226</v>
      </c>
      <c r="M169" t="s">
        <v>226</v>
      </c>
      <c r="N169" t="s">
        <v>226</v>
      </c>
      <c r="O169" t="s">
        <v>226</v>
      </c>
      <c r="S169" t="s">
        <v>7262</v>
      </c>
    </row>
    <row r="170" spans="1:19" x14ac:dyDescent="0.25">
      <c r="A170" s="17">
        <v>20209</v>
      </c>
      <c r="B170" t="s">
        <v>7263</v>
      </c>
      <c r="C170" t="s">
        <v>6598</v>
      </c>
      <c r="D170" s="325">
        <v>165447</v>
      </c>
      <c r="E170">
        <v>165</v>
      </c>
      <c r="F170">
        <v>114</v>
      </c>
      <c r="G170" t="s">
        <v>226</v>
      </c>
      <c r="M170" t="s">
        <v>226</v>
      </c>
      <c r="N170" t="s">
        <v>226</v>
      </c>
      <c r="O170" t="s">
        <v>226</v>
      </c>
      <c r="S170" t="s">
        <v>7264</v>
      </c>
    </row>
    <row r="171" spans="1:19" x14ac:dyDescent="0.25">
      <c r="A171" s="17">
        <v>21015</v>
      </c>
      <c r="B171" t="s">
        <v>7265</v>
      </c>
      <c r="C171" t="s">
        <v>6576</v>
      </c>
      <c r="D171" s="325">
        <v>132368</v>
      </c>
      <c r="E171">
        <v>77</v>
      </c>
      <c r="F171">
        <v>11</v>
      </c>
      <c r="G171" t="s">
        <v>226</v>
      </c>
      <c r="H171" t="s">
        <v>6957</v>
      </c>
      <c r="I171" t="s">
        <v>6920</v>
      </c>
      <c r="J171" t="s">
        <v>6923</v>
      </c>
      <c r="M171" t="s">
        <v>226</v>
      </c>
      <c r="N171" t="s">
        <v>226</v>
      </c>
      <c r="O171" t="s">
        <v>226</v>
      </c>
      <c r="R171" t="s">
        <v>226</v>
      </c>
      <c r="S171" t="s">
        <v>7266</v>
      </c>
    </row>
    <row r="172" spans="1:19" x14ac:dyDescent="0.25">
      <c r="A172" s="17">
        <v>21019</v>
      </c>
      <c r="B172" t="s">
        <v>7267</v>
      </c>
      <c r="C172" t="s">
        <v>6576</v>
      </c>
      <c r="D172" s="325">
        <v>47361</v>
      </c>
      <c r="E172">
        <v>42</v>
      </c>
      <c r="F172">
        <v>25</v>
      </c>
      <c r="G172" t="s">
        <v>226</v>
      </c>
      <c r="J172" t="s">
        <v>6923</v>
      </c>
      <c r="N172" t="s">
        <v>226</v>
      </c>
      <c r="O172" t="s">
        <v>226</v>
      </c>
      <c r="R172" t="s">
        <v>226</v>
      </c>
      <c r="S172" t="s">
        <v>7268</v>
      </c>
    </row>
    <row r="173" spans="1:19" x14ac:dyDescent="0.25">
      <c r="A173" s="17">
        <v>21029</v>
      </c>
      <c r="B173" t="s">
        <v>7269</v>
      </c>
      <c r="C173" t="s">
        <v>6576</v>
      </c>
      <c r="D173" s="325">
        <v>80921</v>
      </c>
      <c r="E173">
        <v>51</v>
      </c>
      <c r="F173">
        <v>11</v>
      </c>
      <c r="G173" t="s">
        <v>226</v>
      </c>
      <c r="I173" t="s">
        <v>6943</v>
      </c>
      <c r="J173" t="s">
        <v>6920</v>
      </c>
      <c r="M173" t="s">
        <v>226</v>
      </c>
      <c r="N173" t="s">
        <v>226</v>
      </c>
      <c r="O173" t="s">
        <v>226</v>
      </c>
      <c r="P173" t="s">
        <v>226</v>
      </c>
      <c r="R173" t="s">
        <v>226</v>
      </c>
      <c r="S173" t="s">
        <v>7270</v>
      </c>
    </row>
    <row r="174" spans="1:19" x14ac:dyDescent="0.25">
      <c r="A174" s="17">
        <v>21037</v>
      </c>
      <c r="B174" t="s">
        <v>7271</v>
      </c>
      <c r="C174" t="s">
        <v>6576</v>
      </c>
      <c r="D174" s="325">
        <v>93608</v>
      </c>
      <c r="E174">
        <v>71</v>
      </c>
      <c r="F174">
        <v>18</v>
      </c>
      <c r="G174" t="s">
        <v>226</v>
      </c>
      <c r="H174" t="s">
        <v>6957</v>
      </c>
      <c r="I174" t="s">
        <v>6920</v>
      </c>
      <c r="J174" t="s">
        <v>6923</v>
      </c>
      <c r="M174" t="s">
        <v>226</v>
      </c>
      <c r="N174" t="s">
        <v>226</v>
      </c>
      <c r="O174" t="s">
        <v>226</v>
      </c>
      <c r="R174" t="s">
        <v>226</v>
      </c>
      <c r="S174" t="s">
        <v>7272</v>
      </c>
    </row>
    <row r="175" spans="1:19" x14ac:dyDescent="0.25">
      <c r="A175" s="17">
        <v>21067</v>
      </c>
      <c r="B175" t="s">
        <v>7273</v>
      </c>
      <c r="C175" t="s">
        <v>6576</v>
      </c>
      <c r="D175" s="325">
        <v>322200</v>
      </c>
      <c r="E175">
        <v>213</v>
      </c>
      <c r="F175">
        <v>87</v>
      </c>
      <c r="G175" t="s">
        <v>226</v>
      </c>
      <c r="M175" t="s">
        <v>226</v>
      </c>
      <c r="N175" t="s">
        <v>226</v>
      </c>
      <c r="O175" t="s">
        <v>226</v>
      </c>
      <c r="S175" t="s">
        <v>7274</v>
      </c>
    </row>
    <row r="176" spans="1:19" x14ac:dyDescent="0.25">
      <c r="A176" s="17">
        <v>21111</v>
      </c>
      <c r="B176" t="s">
        <v>7275</v>
      </c>
      <c r="C176" t="s">
        <v>6576</v>
      </c>
      <c r="D176" s="325">
        <v>768419</v>
      </c>
      <c r="E176">
        <v>646</v>
      </c>
      <c r="F176">
        <v>290</v>
      </c>
      <c r="G176" t="s">
        <v>226</v>
      </c>
      <c r="I176" t="s">
        <v>6943</v>
      </c>
      <c r="J176" t="s">
        <v>6920</v>
      </c>
      <c r="M176" t="s">
        <v>226</v>
      </c>
      <c r="N176" t="s">
        <v>226</v>
      </c>
      <c r="O176" t="s">
        <v>226</v>
      </c>
      <c r="P176" t="s">
        <v>226</v>
      </c>
      <c r="R176" t="s">
        <v>226</v>
      </c>
      <c r="S176" t="s">
        <v>7276</v>
      </c>
    </row>
    <row r="177" spans="1:19" x14ac:dyDescent="0.25">
      <c r="A177" s="17">
        <v>21117</v>
      </c>
      <c r="B177" t="s">
        <v>7277</v>
      </c>
      <c r="C177" t="s">
        <v>6576</v>
      </c>
      <c r="D177" s="325">
        <v>166552</v>
      </c>
      <c r="E177">
        <v>117</v>
      </c>
      <c r="F177">
        <v>48</v>
      </c>
      <c r="G177" t="s">
        <v>226</v>
      </c>
      <c r="H177" t="s">
        <v>6957</v>
      </c>
      <c r="I177" t="s">
        <v>6920</v>
      </c>
      <c r="J177" t="s">
        <v>6923</v>
      </c>
      <c r="M177" t="s">
        <v>226</v>
      </c>
      <c r="N177" t="s">
        <v>226</v>
      </c>
      <c r="O177" t="s">
        <v>226</v>
      </c>
      <c r="R177" t="s">
        <v>226</v>
      </c>
      <c r="S177" t="s">
        <v>7278</v>
      </c>
    </row>
    <row r="178" spans="1:19" x14ac:dyDescent="0.25">
      <c r="A178" s="17">
        <v>21127</v>
      </c>
      <c r="B178" t="s">
        <v>7279</v>
      </c>
      <c r="C178" t="s">
        <v>6576</v>
      </c>
      <c r="D178" s="325">
        <v>15604</v>
      </c>
      <c r="E178">
        <v>14</v>
      </c>
      <c r="F178">
        <v>14</v>
      </c>
      <c r="G178" t="s">
        <v>226</v>
      </c>
      <c r="J178" t="s">
        <v>6923</v>
      </c>
      <c r="N178" t="s">
        <v>226</v>
      </c>
      <c r="O178" t="s">
        <v>226</v>
      </c>
      <c r="R178" t="s">
        <v>226</v>
      </c>
      <c r="S178" t="s">
        <v>7280</v>
      </c>
    </row>
    <row r="179" spans="1:19" x14ac:dyDescent="0.25">
      <c r="A179" s="17">
        <v>21185</v>
      </c>
      <c r="B179" t="s">
        <v>7281</v>
      </c>
      <c r="C179" t="s">
        <v>6576</v>
      </c>
      <c r="D179" s="325">
        <v>66508</v>
      </c>
      <c r="E179">
        <v>42</v>
      </c>
      <c r="F179">
        <v>1</v>
      </c>
      <c r="G179" t="s">
        <v>226</v>
      </c>
      <c r="I179" t="s">
        <v>6943</v>
      </c>
      <c r="N179" t="s">
        <v>226</v>
      </c>
      <c r="O179" t="s">
        <v>226</v>
      </c>
      <c r="P179" t="s">
        <v>226</v>
      </c>
      <c r="S179" t="s">
        <v>7282</v>
      </c>
    </row>
    <row r="180" spans="1:19" x14ac:dyDescent="0.25">
      <c r="A180" s="17">
        <v>22005</v>
      </c>
      <c r="B180" t="s">
        <v>7283</v>
      </c>
      <c r="C180" t="s">
        <v>6582</v>
      </c>
      <c r="D180" s="325">
        <v>125061</v>
      </c>
      <c r="E180">
        <v>77</v>
      </c>
      <c r="F180">
        <v>31</v>
      </c>
      <c r="G180" t="s">
        <v>226</v>
      </c>
      <c r="H180" t="s">
        <v>6957</v>
      </c>
      <c r="N180" t="s">
        <v>226</v>
      </c>
      <c r="O180" t="s">
        <v>226</v>
      </c>
      <c r="R180" t="s">
        <v>226</v>
      </c>
      <c r="S180" t="s">
        <v>7284</v>
      </c>
    </row>
    <row r="181" spans="1:19" x14ac:dyDescent="0.25">
      <c r="A181" s="17">
        <v>22017</v>
      </c>
      <c r="B181" t="s">
        <v>7285</v>
      </c>
      <c r="C181" t="s">
        <v>6582</v>
      </c>
      <c r="D181" s="325">
        <v>243243</v>
      </c>
      <c r="E181">
        <v>216</v>
      </c>
      <c r="F181">
        <v>164</v>
      </c>
      <c r="G181" t="s">
        <v>226</v>
      </c>
      <c r="M181" t="s">
        <v>226</v>
      </c>
      <c r="N181" t="s">
        <v>226</v>
      </c>
      <c r="O181" t="s">
        <v>226</v>
      </c>
      <c r="S181" t="s">
        <v>7286</v>
      </c>
    </row>
    <row r="182" spans="1:19" x14ac:dyDescent="0.25">
      <c r="A182" s="17">
        <v>22019</v>
      </c>
      <c r="B182" t="s">
        <v>7287</v>
      </c>
      <c r="C182" t="s">
        <v>6582</v>
      </c>
      <c r="D182" s="325">
        <v>202858</v>
      </c>
      <c r="E182">
        <v>162</v>
      </c>
      <c r="F182">
        <v>98</v>
      </c>
      <c r="G182" t="s">
        <v>226</v>
      </c>
      <c r="M182" t="s">
        <v>226</v>
      </c>
      <c r="N182" t="s">
        <v>226</v>
      </c>
      <c r="O182" t="s">
        <v>226</v>
      </c>
      <c r="S182" t="s">
        <v>7288</v>
      </c>
    </row>
    <row r="183" spans="1:19" x14ac:dyDescent="0.25">
      <c r="A183" s="17">
        <v>22033</v>
      </c>
      <c r="B183" t="s">
        <v>7289</v>
      </c>
      <c r="C183" t="s">
        <v>6582</v>
      </c>
      <c r="D183" s="325">
        <v>443158</v>
      </c>
      <c r="E183">
        <v>324</v>
      </c>
      <c r="F183">
        <v>196</v>
      </c>
      <c r="G183" t="s">
        <v>226</v>
      </c>
      <c r="H183" t="s">
        <v>6957</v>
      </c>
      <c r="M183" t="s">
        <v>226</v>
      </c>
      <c r="N183" t="s">
        <v>226</v>
      </c>
      <c r="O183" t="s">
        <v>226</v>
      </c>
      <c r="R183" t="s">
        <v>226</v>
      </c>
      <c r="S183" t="s">
        <v>7290</v>
      </c>
    </row>
    <row r="184" spans="1:19" x14ac:dyDescent="0.25">
      <c r="A184" s="17">
        <v>22047</v>
      </c>
      <c r="B184" t="s">
        <v>7291</v>
      </c>
      <c r="C184" t="s">
        <v>6582</v>
      </c>
      <c r="D184" s="325">
        <v>32626</v>
      </c>
      <c r="E184">
        <v>22</v>
      </c>
      <c r="F184">
        <v>22</v>
      </c>
      <c r="G184" t="s">
        <v>226</v>
      </c>
      <c r="H184" t="s">
        <v>6957</v>
      </c>
      <c r="N184" t="s">
        <v>226</v>
      </c>
      <c r="O184" t="s">
        <v>226</v>
      </c>
      <c r="R184" t="s">
        <v>226</v>
      </c>
      <c r="S184" t="s">
        <v>7292</v>
      </c>
    </row>
    <row r="185" spans="1:19" x14ac:dyDescent="0.25">
      <c r="A185" s="17">
        <v>22051</v>
      </c>
      <c r="B185" t="s">
        <v>7293</v>
      </c>
      <c r="C185" t="s">
        <v>6582</v>
      </c>
      <c r="D185" s="325">
        <v>434903</v>
      </c>
      <c r="E185">
        <v>328</v>
      </c>
      <c r="F185">
        <v>177</v>
      </c>
      <c r="G185" t="s">
        <v>226</v>
      </c>
      <c r="M185" t="s">
        <v>226</v>
      </c>
      <c r="N185" t="s">
        <v>226</v>
      </c>
      <c r="O185" t="s">
        <v>226</v>
      </c>
      <c r="S185" t="s">
        <v>7294</v>
      </c>
    </row>
    <row r="186" spans="1:19" x14ac:dyDescent="0.25">
      <c r="A186" s="17">
        <v>22063</v>
      </c>
      <c r="B186" t="s">
        <v>7295</v>
      </c>
      <c r="C186" t="s">
        <v>6582</v>
      </c>
      <c r="D186" s="325">
        <v>140524</v>
      </c>
      <c r="E186">
        <v>84</v>
      </c>
      <c r="F186">
        <v>47</v>
      </c>
      <c r="G186" t="s">
        <v>226</v>
      </c>
      <c r="H186" t="s">
        <v>6957</v>
      </c>
      <c r="N186" t="s">
        <v>226</v>
      </c>
      <c r="O186" t="s">
        <v>226</v>
      </c>
      <c r="R186" t="s">
        <v>226</v>
      </c>
      <c r="S186" t="s">
        <v>7296</v>
      </c>
    </row>
    <row r="187" spans="1:19" x14ac:dyDescent="0.25">
      <c r="A187" s="17">
        <v>22071</v>
      </c>
      <c r="B187" t="s">
        <v>7297</v>
      </c>
      <c r="C187" t="s">
        <v>6582</v>
      </c>
      <c r="D187" s="325">
        <v>391249</v>
      </c>
      <c r="E187">
        <v>440</v>
      </c>
      <c r="F187">
        <v>266</v>
      </c>
      <c r="G187" t="s">
        <v>226</v>
      </c>
      <c r="M187" t="s">
        <v>226</v>
      </c>
      <c r="N187" t="s">
        <v>226</v>
      </c>
      <c r="O187" t="s">
        <v>226</v>
      </c>
      <c r="S187" t="s">
        <v>7298</v>
      </c>
    </row>
    <row r="188" spans="1:19" x14ac:dyDescent="0.25">
      <c r="A188" s="17">
        <v>22073</v>
      </c>
      <c r="B188" t="s">
        <v>7299</v>
      </c>
      <c r="C188" t="s">
        <v>6582</v>
      </c>
      <c r="D188" s="325">
        <v>154679</v>
      </c>
      <c r="E188">
        <v>122</v>
      </c>
      <c r="F188">
        <v>73</v>
      </c>
      <c r="G188" t="s">
        <v>226</v>
      </c>
      <c r="M188" t="s">
        <v>226</v>
      </c>
      <c r="N188" t="s">
        <v>226</v>
      </c>
      <c r="O188" t="s">
        <v>226</v>
      </c>
      <c r="S188" t="s">
        <v>7300</v>
      </c>
    </row>
    <row r="189" spans="1:19" x14ac:dyDescent="0.25">
      <c r="A189" s="17">
        <v>22079</v>
      </c>
      <c r="B189" t="s">
        <v>7301</v>
      </c>
      <c r="C189" t="s">
        <v>6582</v>
      </c>
      <c r="D189" s="325">
        <v>130376</v>
      </c>
      <c r="E189">
        <v>106</v>
      </c>
      <c r="F189">
        <v>56</v>
      </c>
      <c r="G189" t="s">
        <v>226</v>
      </c>
      <c r="M189" t="s">
        <v>226</v>
      </c>
      <c r="N189" t="s">
        <v>226</v>
      </c>
      <c r="O189" t="s">
        <v>226</v>
      </c>
      <c r="S189" t="s">
        <v>7302</v>
      </c>
    </row>
    <row r="190" spans="1:19" x14ac:dyDescent="0.25">
      <c r="A190" s="17">
        <v>22087</v>
      </c>
      <c r="B190" t="s">
        <v>7303</v>
      </c>
      <c r="C190" t="s">
        <v>6582</v>
      </c>
      <c r="D190" s="325">
        <v>46694</v>
      </c>
      <c r="E190">
        <v>50</v>
      </c>
      <c r="F190">
        <v>43</v>
      </c>
      <c r="G190" t="s">
        <v>226</v>
      </c>
      <c r="M190" t="s">
        <v>226</v>
      </c>
      <c r="N190" t="s">
        <v>226</v>
      </c>
      <c r="O190" t="s">
        <v>226</v>
      </c>
      <c r="S190" t="s">
        <v>7304</v>
      </c>
    </row>
    <row r="191" spans="1:19" x14ac:dyDescent="0.25">
      <c r="A191" s="17">
        <v>22089</v>
      </c>
      <c r="B191" t="s">
        <v>7305</v>
      </c>
      <c r="C191" t="s">
        <v>6582</v>
      </c>
      <c r="D191" s="325">
        <v>52856</v>
      </c>
      <c r="E191">
        <v>36</v>
      </c>
      <c r="F191">
        <v>17</v>
      </c>
      <c r="G191" t="s">
        <v>226</v>
      </c>
      <c r="M191" t="s">
        <v>226</v>
      </c>
      <c r="N191" t="s">
        <v>226</v>
      </c>
      <c r="O191" t="s">
        <v>226</v>
      </c>
      <c r="S191" t="s">
        <v>7306</v>
      </c>
    </row>
    <row r="192" spans="1:19" x14ac:dyDescent="0.25">
      <c r="A192" s="17">
        <v>22103</v>
      </c>
      <c r="B192" t="s">
        <v>7307</v>
      </c>
      <c r="C192" t="s">
        <v>6582</v>
      </c>
      <c r="D192" s="325">
        <v>258447</v>
      </c>
      <c r="E192">
        <v>161</v>
      </c>
      <c r="F192">
        <v>40</v>
      </c>
      <c r="G192" t="s">
        <v>226</v>
      </c>
      <c r="M192" t="s">
        <v>226</v>
      </c>
      <c r="N192" t="s">
        <v>226</v>
      </c>
      <c r="O192" t="s">
        <v>226</v>
      </c>
      <c r="S192" t="s">
        <v>7308</v>
      </c>
    </row>
    <row r="193" spans="1:19" x14ac:dyDescent="0.25">
      <c r="A193" s="17">
        <v>22105</v>
      </c>
      <c r="B193" t="s">
        <v>7309</v>
      </c>
      <c r="C193" t="s">
        <v>6582</v>
      </c>
      <c r="D193" s="325">
        <v>133753</v>
      </c>
      <c r="E193">
        <v>83</v>
      </c>
      <c r="F193">
        <v>66</v>
      </c>
      <c r="G193" t="s">
        <v>226</v>
      </c>
      <c r="M193" t="s">
        <v>226</v>
      </c>
      <c r="N193" t="s">
        <v>226</v>
      </c>
      <c r="O193" t="s">
        <v>226</v>
      </c>
      <c r="S193" t="s">
        <v>7310</v>
      </c>
    </row>
    <row r="194" spans="1:19" x14ac:dyDescent="0.25">
      <c r="A194" s="17">
        <v>22121</v>
      </c>
      <c r="B194" t="s">
        <v>7311</v>
      </c>
      <c r="C194" t="s">
        <v>6582</v>
      </c>
      <c r="D194" s="325">
        <v>26395</v>
      </c>
      <c r="E194">
        <v>15</v>
      </c>
      <c r="F194">
        <v>7</v>
      </c>
      <c r="G194" t="s">
        <v>226</v>
      </c>
      <c r="H194" t="s">
        <v>6957</v>
      </c>
      <c r="M194" t="s">
        <v>226</v>
      </c>
      <c r="N194" t="s">
        <v>226</v>
      </c>
      <c r="O194" t="s">
        <v>226</v>
      </c>
      <c r="R194" t="s">
        <v>226</v>
      </c>
      <c r="S194" t="s">
        <v>7312</v>
      </c>
    </row>
    <row r="195" spans="1:19" x14ac:dyDescent="0.25">
      <c r="A195" s="17">
        <v>23005</v>
      </c>
      <c r="B195" t="s">
        <v>7313</v>
      </c>
      <c r="C195" t="s">
        <v>1909</v>
      </c>
      <c r="D195" s="325">
        <v>294520</v>
      </c>
      <c r="E195">
        <v>235</v>
      </c>
      <c r="F195">
        <v>75</v>
      </c>
      <c r="G195" t="s">
        <v>226</v>
      </c>
      <c r="M195" t="s">
        <v>226</v>
      </c>
      <c r="N195" t="s">
        <v>226</v>
      </c>
      <c r="O195" t="s">
        <v>226</v>
      </c>
      <c r="S195" t="s">
        <v>7314</v>
      </c>
    </row>
    <row r="196" spans="1:19" x14ac:dyDescent="0.25">
      <c r="A196" s="17">
        <v>24003</v>
      </c>
      <c r="B196" t="s">
        <v>7315</v>
      </c>
      <c r="C196" t="s">
        <v>6588</v>
      </c>
      <c r="D196" s="325">
        <v>575421</v>
      </c>
      <c r="E196">
        <v>340</v>
      </c>
      <c r="F196">
        <v>46</v>
      </c>
      <c r="G196" t="s">
        <v>226</v>
      </c>
      <c r="H196" t="s">
        <v>6943</v>
      </c>
      <c r="I196" t="s">
        <v>6943</v>
      </c>
      <c r="J196" t="s">
        <v>6920</v>
      </c>
      <c r="M196" t="s">
        <v>226</v>
      </c>
      <c r="N196" t="s">
        <v>226</v>
      </c>
      <c r="O196" t="s">
        <v>226</v>
      </c>
      <c r="P196" t="s">
        <v>226</v>
      </c>
      <c r="R196" t="s">
        <v>226</v>
      </c>
      <c r="S196" t="s">
        <v>7316</v>
      </c>
    </row>
    <row r="197" spans="1:19" x14ac:dyDescent="0.25">
      <c r="A197" s="17">
        <v>24005</v>
      </c>
      <c r="B197" t="s">
        <v>7317</v>
      </c>
      <c r="C197" t="s">
        <v>6588</v>
      </c>
      <c r="D197" s="325">
        <v>828193</v>
      </c>
      <c r="E197">
        <v>562</v>
      </c>
      <c r="F197">
        <v>131</v>
      </c>
      <c r="G197" t="s">
        <v>226</v>
      </c>
      <c r="H197" t="s">
        <v>6943</v>
      </c>
      <c r="I197" t="s">
        <v>6943</v>
      </c>
      <c r="J197" t="s">
        <v>6920</v>
      </c>
      <c r="M197" t="s">
        <v>226</v>
      </c>
      <c r="N197" t="s">
        <v>226</v>
      </c>
      <c r="O197" t="s">
        <v>226</v>
      </c>
      <c r="P197" t="s">
        <v>226</v>
      </c>
      <c r="R197" t="s">
        <v>226</v>
      </c>
      <c r="S197" t="s">
        <v>7318</v>
      </c>
    </row>
    <row r="198" spans="1:19" x14ac:dyDescent="0.25">
      <c r="A198" s="17">
        <v>24013</v>
      </c>
      <c r="B198" t="s">
        <v>7319</v>
      </c>
      <c r="C198" t="s">
        <v>6588</v>
      </c>
      <c r="D198" s="325">
        <v>168233</v>
      </c>
      <c r="E198">
        <v>100</v>
      </c>
      <c r="F198">
        <v>5</v>
      </c>
      <c r="G198" t="s">
        <v>226</v>
      </c>
      <c r="H198" t="s">
        <v>6943</v>
      </c>
      <c r="I198" t="s">
        <v>6943</v>
      </c>
      <c r="J198" t="s">
        <v>6920</v>
      </c>
      <c r="N198" t="s">
        <v>226</v>
      </c>
      <c r="O198" t="s">
        <v>226</v>
      </c>
      <c r="P198" t="s">
        <v>226</v>
      </c>
      <c r="R198" t="s">
        <v>226</v>
      </c>
      <c r="S198" t="s">
        <v>7320</v>
      </c>
    </row>
    <row r="199" spans="1:19" x14ac:dyDescent="0.25">
      <c r="A199" s="17">
        <v>24015</v>
      </c>
      <c r="B199" t="s">
        <v>7321</v>
      </c>
      <c r="C199" t="s">
        <v>6588</v>
      </c>
      <c r="D199" s="325">
        <v>102889</v>
      </c>
      <c r="E199">
        <v>65</v>
      </c>
      <c r="F199">
        <v>17</v>
      </c>
      <c r="G199" t="s">
        <v>226</v>
      </c>
      <c r="H199" t="s">
        <v>6954</v>
      </c>
      <c r="I199" t="s">
        <v>6943</v>
      </c>
      <c r="N199" t="s">
        <v>226</v>
      </c>
      <c r="O199" t="s">
        <v>226</v>
      </c>
      <c r="P199" t="s">
        <v>226</v>
      </c>
      <c r="S199" t="s">
        <v>7322</v>
      </c>
    </row>
    <row r="200" spans="1:19" x14ac:dyDescent="0.25">
      <c r="A200" s="17">
        <v>24017</v>
      </c>
      <c r="B200" t="s">
        <v>7323</v>
      </c>
      <c r="C200" t="s">
        <v>6588</v>
      </c>
      <c r="D200" s="325">
        <v>161448</v>
      </c>
      <c r="E200">
        <v>88</v>
      </c>
      <c r="F200">
        <v>7</v>
      </c>
      <c r="G200" t="s">
        <v>226</v>
      </c>
      <c r="H200" t="s">
        <v>6957</v>
      </c>
      <c r="I200" t="s">
        <v>6943</v>
      </c>
      <c r="J200" t="s">
        <v>6920</v>
      </c>
      <c r="N200" t="s">
        <v>226</v>
      </c>
      <c r="O200" t="s">
        <v>226</v>
      </c>
      <c r="P200" t="s">
        <v>226</v>
      </c>
      <c r="R200" t="s">
        <v>226</v>
      </c>
      <c r="S200" t="s">
        <v>7324</v>
      </c>
    </row>
    <row r="201" spans="1:19" x14ac:dyDescent="0.25">
      <c r="A201" s="17">
        <v>24021</v>
      </c>
      <c r="B201" t="s">
        <v>7325</v>
      </c>
      <c r="C201" t="s">
        <v>6588</v>
      </c>
      <c r="D201" s="325">
        <v>255955</v>
      </c>
      <c r="E201">
        <v>200</v>
      </c>
      <c r="F201">
        <v>27</v>
      </c>
      <c r="G201" t="s">
        <v>226</v>
      </c>
      <c r="H201" t="s">
        <v>6957</v>
      </c>
      <c r="I201" t="s">
        <v>6943</v>
      </c>
      <c r="J201" t="s">
        <v>6920</v>
      </c>
      <c r="N201" t="s">
        <v>226</v>
      </c>
      <c r="O201" t="s">
        <v>226</v>
      </c>
      <c r="P201" t="s">
        <v>226</v>
      </c>
      <c r="R201" t="s">
        <v>226</v>
      </c>
      <c r="S201" t="s">
        <v>7326</v>
      </c>
    </row>
    <row r="202" spans="1:19" x14ac:dyDescent="0.25">
      <c r="A202" s="17">
        <v>24025</v>
      </c>
      <c r="B202" t="s">
        <v>7327</v>
      </c>
      <c r="C202" t="s">
        <v>6588</v>
      </c>
      <c r="D202" s="325">
        <v>253736</v>
      </c>
      <c r="E202">
        <v>171</v>
      </c>
      <c r="F202">
        <v>13</v>
      </c>
      <c r="G202" t="s">
        <v>226</v>
      </c>
      <c r="H202" t="s">
        <v>6943</v>
      </c>
      <c r="I202" t="s">
        <v>6943</v>
      </c>
      <c r="J202" t="s">
        <v>6920</v>
      </c>
      <c r="N202" t="s">
        <v>226</v>
      </c>
      <c r="O202" t="s">
        <v>226</v>
      </c>
      <c r="P202" t="s">
        <v>226</v>
      </c>
      <c r="R202" t="s">
        <v>226</v>
      </c>
      <c r="S202" t="s">
        <v>7328</v>
      </c>
    </row>
    <row r="203" spans="1:19" x14ac:dyDescent="0.25">
      <c r="A203" s="17">
        <v>24027</v>
      </c>
      <c r="B203" t="s">
        <v>7329</v>
      </c>
      <c r="C203" t="s">
        <v>6588</v>
      </c>
      <c r="D203" s="325">
        <v>322407</v>
      </c>
      <c r="E203">
        <v>166</v>
      </c>
      <c r="F203">
        <v>7</v>
      </c>
      <c r="G203" t="s">
        <v>226</v>
      </c>
      <c r="H203" t="s">
        <v>6943</v>
      </c>
      <c r="I203" t="s">
        <v>6943</v>
      </c>
      <c r="J203" t="s">
        <v>6920</v>
      </c>
      <c r="M203" t="s">
        <v>226</v>
      </c>
      <c r="N203" t="s">
        <v>226</v>
      </c>
      <c r="O203" t="s">
        <v>226</v>
      </c>
      <c r="P203" t="s">
        <v>226</v>
      </c>
      <c r="R203" t="s">
        <v>226</v>
      </c>
      <c r="S203" t="s">
        <v>7330</v>
      </c>
    </row>
    <row r="204" spans="1:19" x14ac:dyDescent="0.25">
      <c r="A204" s="17">
        <v>24031</v>
      </c>
      <c r="B204" t="s">
        <v>7331</v>
      </c>
      <c r="C204" t="s">
        <v>6588</v>
      </c>
      <c r="D204" s="325">
        <v>1047661</v>
      </c>
      <c r="E204">
        <v>664</v>
      </c>
      <c r="F204">
        <v>116</v>
      </c>
      <c r="G204" t="s">
        <v>226</v>
      </c>
      <c r="H204" t="s">
        <v>6957</v>
      </c>
      <c r="I204" t="s">
        <v>6943</v>
      </c>
      <c r="J204" t="s">
        <v>6920</v>
      </c>
      <c r="M204" t="s">
        <v>226</v>
      </c>
      <c r="N204" t="s">
        <v>226</v>
      </c>
      <c r="O204" t="s">
        <v>226</v>
      </c>
      <c r="P204" t="s">
        <v>226</v>
      </c>
      <c r="R204" t="s">
        <v>226</v>
      </c>
      <c r="S204" t="s">
        <v>7332</v>
      </c>
    </row>
    <row r="205" spans="1:19" x14ac:dyDescent="0.25">
      <c r="A205" s="17">
        <v>24033</v>
      </c>
      <c r="B205" t="s">
        <v>7333</v>
      </c>
      <c r="C205" t="s">
        <v>6588</v>
      </c>
      <c r="D205" s="325">
        <v>910551</v>
      </c>
      <c r="E205">
        <v>538</v>
      </c>
      <c r="F205">
        <v>188</v>
      </c>
      <c r="G205" t="s">
        <v>226</v>
      </c>
      <c r="H205" t="s">
        <v>6957</v>
      </c>
      <c r="I205" t="s">
        <v>6943</v>
      </c>
      <c r="J205" t="s">
        <v>6920</v>
      </c>
      <c r="M205" t="s">
        <v>226</v>
      </c>
      <c r="N205" t="s">
        <v>226</v>
      </c>
      <c r="O205" t="s">
        <v>226</v>
      </c>
      <c r="P205" t="s">
        <v>226</v>
      </c>
      <c r="R205" t="s">
        <v>226</v>
      </c>
      <c r="S205" t="s">
        <v>7334</v>
      </c>
    </row>
    <row r="206" spans="1:19" x14ac:dyDescent="0.25">
      <c r="A206" s="17">
        <v>24035</v>
      </c>
      <c r="B206" t="s">
        <v>7335</v>
      </c>
      <c r="C206" t="s">
        <v>6588</v>
      </c>
      <c r="D206" s="325">
        <v>50163</v>
      </c>
      <c r="E206">
        <v>35</v>
      </c>
      <c r="F206">
        <v>2</v>
      </c>
      <c r="G206" t="s">
        <v>226</v>
      </c>
      <c r="M206" t="s">
        <v>226</v>
      </c>
      <c r="N206" t="s">
        <v>226</v>
      </c>
      <c r="O206" t="s">
        <v>226</v>
      </c>
      <c r="S206" t="s">
        <v>7336</v>
      </c>
    </row>
    <row r="207" spans="1:19" x14ac:dyDescent="0.25">
      <c r="A207" s="17">
        <v>24043</v>
      </c>
      <c r="B207" t="s">
        <v>7337</v>
      </c>
      <c r="C207" t="s">
        <v>6588</v>
      </c>
      <c r="D207" s="325">
        <v>150575</v>
      </c>
      <c r="E207">
        <v>105</v>
      </c>
      <c r="F207">
        <v>33</v>
      </c>
      <c r="G207" t="s">
        <v>226</v>
      </c>
      <c r="J207" t="s">
        <v>6920</v>
      </c>
      <c r="M207" t="s">
        <v>226</v>
      </c>
      <c r="N207" t="s">
        <v>226</v>
      </c>
      <c r="O207" t="s">
        <v>226</v>
      </c>
      <c r="R207" t="s">
        <v>226</v>
      </c>
      <c r="S207" t="s">
        <v>7338</v>
      </c>
    </row>
    <row r="208" spans="1:19" x14ac:dyDescent="0.25">
      <c r="A208" s="17">
        <v>24510</v>
      </c>
      <c r="B208" t="s">
        <v>7339</v>
      </c>
      <c r="C208" t="s">
        <v>6588</v>
      </c>
      <c r="D208" s="325">
        <v>602274</v>
      </c>
      <c r="E208">
        <v>618</v>
      </c>
      <c r="F208">
        <v>403</v>
      </c>
      <c r="G208" t="s">
        <v>226</v>
      </c>
      <c r="H208" t="s">
        <v>6943</v>
      </c>
      <c r="I208" t="s">
        <v>6943</v>
      </c>
      <c r="J208" t="s">
        <v>6920</v>
      </c>
      <c r="M208" t="s">
        <v>226</v>
      </c>
      <c r="N208" t="s">
        <v>226</v>
      </c>
      <c r="O208" t="s">
        <v>226</v>
      </c>
      <c r="P208" t="s">
        <v>226</v>
      </c>
      <c r="R208" t="s">
        <v>226</v>
      </c>
      <c r="S208" t="s">
        <v>7340</v>
      </c>
    </row>
    <row r="209" spans="1:19" x14ac:dyDescent="0.25">
      <c r="A209" s="17">
        <v>25007</v>
      </c>
      <c r="B209" t="s">
        <v>7341</v>
      </c>
      <c r="C209" t="s">
        <v>1909</v>
      </c>
      <c r="D209" s="325">
        <v>17430</v>
      </c>
      <c r="E209">
        <v>21</v>
      </c>
      <c r="F209">
        <v>4</v>
      </c>
      <c r="G209" t="s">
        <v>226</v>
      </c>
      <c r="H209" t="s">
        <v>6954</v>
      </c>
      <c r="N209" t="s">
        <v>226</v>
      </c>
      <c r="O209" t="s">
        <v>226</v>
      </c>
      <c r="P209" t="s">
        <v>226</v>
      </c>
      <c r="S209" t="s">
        <v>7342</v>
      </c>
    </row>
    <row r="210" spans="1:19" x14ac:dyDescent="0.25">
      <c r="A210" s="17">
        <v>25013</v>
      </c>
      <c r="B210" t="s">
        <v>7343</v>
      </c>
      <c r="C210" t="s">
        <v>1909</v>
      </c>
      <c r="D210" s="325">
        <v>466647</v>
      </c>
      <c r="E210">
        <v>336</v>
      </c>
      <c r="F210">
        <v>170</v>
      </c>
      <c r="G210" t="s">
        <v>226</v>
      </c>
      <c r="M210" t="s">
        <v>226</v>
      </c>
      <c r="N210" t="s">
        <v>226</v>
      </c>
      <c r="O210" t="s">
        <v>226</v>
      </c>
      <c r="S210" t="s">
        <v>7344</v>
      </c>
    </row>
    <row r="211" spans="1:19" x14ac:dyDescent="0.25">
      <c r="A211" s="17">
        <v>25017</v>
      </c>
      <c r="B211" t="s">
        <v>7345</v>
      </c>
      <c r="C211" t="s">
        <v>1909</v>
      </c>
      <c r="D211" s="325">
        <v>1605899</v>
      </c>
      <c r="E211">
        <v>1176</v>
      </c>
      <c r="F211">
        <v>246</v>
      </c>
      <c r="G211" t="s">
        <v>226</v>
      </c>
      <c r="M211" t="s">
        <v>226</v>
      </c>
      <c r="N211" t="s">
        <v>226</v>
      </c>
      <c r="O211" t="s">
        <v>226</v>
      </c>
      <c r="S211" t="s">
        <v>7346</v>
      </c>
    </row>
    <row r="212" spans="1:19" x14ac:dyDescent="0.25">
      <c r="A212" s="17">
        <v>25021</v>
      </c>
      <c r="B212" t="s">
        <v>7347</v>
      </c>
      <c r="C212" t="s">
        <v>1909</v>
      </c>
      <c r="D212" s="325">
        <v>703740</v>
      </c>
      <c r="E212">
        <v>505</v>
      </c>
      <c r="F212">
        <v>73</v>
      </c>
      <c r="G212" t="s">
        <v>226</v>
      </c>
      <c r="M212" t="s">
        <v>226</v>
      </c>
      <c r="N212" t="s">
        <v>226</v>
      </c>
      <c r="O212" t="s">
        <v>226</v>
      </c>
      <c r="S212" t="s">
        <v>7348</v>
      </c>
    </row>
    <row r="213" spans="1:19" x14ac:dyDescent="0.25">
      <c r="A213" s="17">
        <v>25025</v>
      </c>
      <c r="B213" t="s">
        <v>7349</v>
      </c>
      <c r="C213" t="s">
        <v>1909</v>
      </c>
      <c r="D213" s="325">
        <v>801162</v>
      </c>
      <c r="E213">
        <v>681</v>
      </c>
      <c r="F213">
        <v>477</v>
      </c>
      <c r="G213" t="s">
        <v>226</v>
      </c>
      <c r="M213" t="s">
        <v>226</v>
      </c>
      <c r="N213" t="s">
        <v>226</v>
      </c>
      <c r="O213" t="s">
        <v>226</v>
      </c>
      <c r="S213" t="s">
        <v>7350</v>
      </c>
    </row>
    <row r="214" spans="1:19" x14ac:dyDescent="0.25">
      <c r="A214" s="17">
        <v>26005</v>
      </c>
      <c r="B214" t="s">
        <v>7351</v>
      </c>
      <c r="C214" t="s">
        <v>6595</v>
      </c>
      <c r="D214" s="325">
        <v>117104</v>
      </c>
      <c r="E214">
        <v>84</v>
      </c>
      <c r="F214">
        <v>17</v>
      </c>
      <c r="G214" t="s">
        <v>226</v>
      </c>
      <c r="I214" t="s">
        <v>6943</v>
      </c>
      <c r="N214" t="s">
        <v>226</v>
      </c>
      <c r="O214" t="s">
        <v>226</v>
      </c>
      <c r="P214" t="s">
        <v>226</v>
      </c>
      <c r="S214" t="s">
        <v>7352</v>
      </c>
    </row>
    <row r="215" spans="1:19" x14ac:dyDescent="0.25">
      <c r="A215" s="17">
        <v>26021</v>
      </c>
      <c r="B215" t="s">
        <v>7353</v>
      </c>
      <c r="C215" t="s">
        <v>6595</v>
      </c>
      <c r="D215" s="325">
        <v>153797</v>
      </c>
      <c r="E215">
        <v>139</v>
      </c>
      <c r="F215">
        <v>51</v>
      </c>
      <c r="G215" t="s">
        <v>226</v>
      </c>
      <c r="I215" t="s">
        <v>6943</v>
      </c>
      <c r="N215" t="s">
        <v>226</v>
      </c>
      <c r="O215" t="s">
        <v>226</v>
      </c>
      <c r="P215" t="s">
        <v>226</v>
      </c>
      <c r="S215" t="s">
        <v>7354</v>
      </c>
    </row>
    <row r="216" spans="1:19" x14ac:dyDescent="0.25">
      <c r="A216" s="17">
        <v>26077</v>
      </c>
      <c r="B216" t="s">
        <v>7355</v>
      </c>
      <c r="C216" t="s">
        <v>6595</v>
      </c>
      <c r="D216" s="325">
        <v>264322</v>
      </c>
      <c r="E216">
        <v>214</v>
      </c>
      <c r="F216">
        <v>90</v>
      </c>
      <c r="G216" t="s">
        <v>226</v>
      </c>
      <c r="M216" t="s">
        <v>226</v>
      </c>
      <c r="N216" t="s">
        <v>226</v>
      </c>
      <c r="O216" t="s">
        <v>226</v>
      </c>
      <c r="S216" t="s">
        <v>7356</v>
      </c>
    </row>
    <row r="217" spans="1:19" x14ac:dyDescent="0.25">
      <c r="A217" s="17">
        <v>26093</v>
      </c>
      <c r="B217" t="s">
        <v>7357</v>
      </c>
      <c r="C217" t="s">
        <v>6595</v>
      </c>
      <c r="D217" s="325">
        <v>190832</v>
      </c>
      <c r="E217">
        <v>140</v>
      </c>
      <c r="F217">
        <v>13</v>
      </c>
      <c r="G217" t="s">
        <v>226</v>
      </c>
      <c r="I217" t="s">
        <v>6920</v>
      </c>
      <c r="J217" t="s">
        <v>6923</v>
      </c>
      <c r="K217" t="s">
        <v>6923</v>
      </c>
      <c r="N217" t="s">
        <v>226</v>
      </c>
      <c r="O217" t="s">
        <v>226</v>
      </c>
      <c r="R217" t="s">
        <v>226</v>
      </c>
      <c r="S217" t="s">
        <v>7358</v>
      </c>
    </row>
    <row r="218" spans="1:19" x14ac:dyDescent="0.25">
      <c r="A218" s="17">
        <v>26099</v>
      </c>
      <c r="B218" t="s">
        <v>7359</v>
      </c>
      <c r="C218" t="s">
        <v>6595</v>
      </c>
      <c r="D218" s="325">
        <v>870893</v>
      </c>
      <c r="E218">
        <v>682</v>
      </c>
      <c r="F218">
        <v>267</v>
      </c>
      <c r="G218" t="s">
        <v>226</v>
      </c>
      <c r="I218" t="s">
        <v>6920</v>
      </c>
      <c r="J218" t="s">
        <v>6923</v>
      </c>
      <c r="K218" t="s">
        <v>6923</v>
      </c>
      <c r="M218" t="s">
        <v>226</v>
      </c>
      <c r="N218" t="s">
        <v>226</v>
      </c>
      <c r="O218" t="s">
        <v>226</v>
      </c>
      <c r="R218" t="s">
        <v>226</v>
      </c>
      <c r="S218" t="s">
        <v>7360</v>
      </c>
    </row>
    <row r="219" spans="1:19" x14ac:dyDescent="0.25">
      <c r="A219" s="17">
        <v>26115</v>
      </c>
      <c r="B219" t="s">
        <v>7361</v>
      </c>
      <c r="C219" t="s">
        <v>6595</v>
      </c>
      <c r="D219" s="325">
        <v>150000</v>
      </c>
      <c r="E219">
        <v>136</v>
      </c>
      <c r="F219">
        <v>31</v>
      </c>
      <c r="G219" t="s">
        <v>226</v>
      </c>
      <c r="I219" t="s">
        <v>6920</v>
      </c>
      <c r="J219" t="s">
        <v>6923</v>
      </c>
      <c r="K219" t="s">
        <v>6923</v>
      </c>
      <c r="N219" t="s">
        <v>226</v>
      </c>
      <c r="O219" t="s">
        <v>226</v>
      </c>
      <c r="R219" t="s">
        <v>226</v>
      </c>
      <c r="S219" t="s">
        <v>7362</v>
      </c>
    </row>
    <row r="220" spans="1:19" x14ac:dyDescent="0.25">
      <c r="A220" s="17">
        <v>26121</v>
      </c>
      <c r="B220" t="s">
        <v>7363</v>
      </c>
      <c r="C220" t="s">
        <v>6595</v>
      </c>
      <c r="D220" s="325">
        <v>173679</v>
      </c>
      <c r="E220">
        <v>146</v>
      </c>
      <c r="F220">
        <v>75</v>
      </c>
      <c r="G220" t="s">
        <v>226</v>
      </c>
      <c r="I220" t="s">
        <v>6943</v>
      </c>
      <c r="N220" t="s">
        <v>226</v>
      </c>
      <c r="O220" t="s">
        <v>226</v>
      </c>
      <c r="P220" t="s">
        <v>226</v>
      </c>
      <c r="S220" t="s">
        <v>7364</v>
      </c>
    </row>
    <row r="221" spans="1:19" x14ac:dyDescent="0.25">
      <c r="A221" s="17">
        <v>26125</v>
      </c>
      <c r="B221" t="s">
        <v>7365</v>
      </c>
      <c r="C221" t="s">
        <v>6595</v>
      </c>
      <c r="D221" s="325">
        <v>1255340</v>
      </c>
      <c r="E221">
        <v>1060</v>
      </c>
      <c r="F221">
        <v>245</v>
      </c>
      <c r="G221" t="s">
        <v>226</v>
      </c>
      <c r="I221" t="s">
        <v>6920</v>
      </c>
      <c r="J221" t="s">
        <v>6923</v>
      </c>
      <c r="K221" t="s">
        <v>6923</v>
      </c>
      <c r="M221" t="s">
        <v>226</v>
      </c>
      <c r="N221" t="s">
        <v>226</v>
      </c>
      <c r="O221" t="s">
        <v>226</v>
      </c>
      <c r="R221" t="s">
        <v>226</v>
      </c>
      <c r="S221" t="s">
        <v>7366</v>
      </c>
    </row>
    <row r="222" spans="1:19" x14ac:dyDescent="0.25">
      <c r="A222" s="17">
        <v>26147</v>
      </c>
      <c r="B222" t="s">
        <v>7367</v>
      </c>
      <c r="C222" t="s">
        <v>6595</v>
      </c>
      <c r="D222" s="325">
        <v>159285</v>
      </c>
      <c r="E222">
        <v>164</v>
      </c>
      <c r="F222">
        <v>53</v>
      </c>
      <c r="G222" t="s">
        <v>226</v>
      </c>
      <c r="I222" t="s">
        <v>6920</v>
      </c>
      <c r="J222" t="s">
        <v>6923</v>
      </c>
      <c r="K222" t="s">
        <v>6923</v>
      </c>
      <c r="N222" t="s">
        <v>226</v>
      </c>
      <c r="O222" t="s">
        <v>226</v>
      </c>
      <c r="R222" t="s">
        <v>226</v>
      </c>
      <c r="S222" t="s">
        <v>7368</v>
      </c>
    </row>
    <row r="223" spans="1:19" x14ac:dyDescent="0.25">
      <c r="A223" s="17">
        <v>26161</v>
      </c>
      <c r="B223" t="s">
        <v>7369</v>
      </c>
      <c r="C223" t="s">
        <v>6595</v>
      </c>
      <c r="D223" s="325">
        <v>368385</v>
      </c>
      <c r="E223">
        <v>308</v>
      </c>
      <c r="F223">
        <v>67</v>
      </c>
      <c r="G223" t="s">
        <v>226</v>
      </c>
      <c r="I223" t="s">
        <v>6920</v>
      </c>
      <c r="J223" t="s">
        <v>6923</v>
      </c>
      <c r="K223" t="s">
        <v>6923</v>
      </c>
      <c r="N223" t="s">
        <v>226</v>
      </c>
      <c r="O223" t="s">
        <v>226</v>
      </c>
      <c r="R223" t="s">
        <v>226</v>
      </c>
      <c r="S223" t="s">
        <v>7370</v>
      </c>
    </row>
    <row r="224" spans="1:19" x14ac:dyDescent="0.25">
      <c r="A224" s="17">
        <v>26163</v>
      </c>
      <c r="B224" t="s">
        <v>7371</v>
      </c>
      <c r="C224" t="s">
        <v>6595</v>
      </c>
      <c r="D224" s="325">
        <v>1753059</v>
      </c>
      <c r="E224">
        <v>1507</v>
      </c>
      <c r="F224">
        <v>988</v>
      </c>
      <c r="G224" t="s">
        <v>226</v>
      </c>
      <c r="I224" t="s">
        <v>6920</v>
      </c>
      <c r="J224" t="s">
        <v>6923</v>
      </c>
      <c r="K224" t="s">
        <v>6923</v>
      </c>
      <c r="M224" t="s">
        <v>226</v>
      </c>
      <c r="N224" t="s">
        <v>226</v>
      </c>
      <c r="O224" t="s">
        <v>226</v>
      </c>
      <c r="R224" t="s">
        <v>226</v>
      </c>
      <c r="S224" t="s">
        <v>7372</v>
      </c>
    </row>
    <row r="225" spans="1:19" x14ac:dyDescent="0.25">
      <c r="A225" s="17">
        <v>27003</v>
      </c>
      <c r="B225" t="s">
        <v>7373</v>
      </c>
      <c r="C225" t="s">
        <v>6595</v>
      </c>
      <c r="D225" s="325">
        <v>353775</v>
      </c>
      <c r="E225">
        <v>280</v>
      </c>
      <c r="F225">
        <v>57</v>
      </c>
      <c r="G225" t="s">
        <v>226</v>
      </c>
      <c r="M225" t="s">
        <v>226</v>
      </c>
      <c r="N225" t="s">
        <v>226</v>
      </c>
      <c r="O225" t="s">
        <v>226</v>
      </c>
      <c r="S225" t="s">
        <v>7374</v>
      </c>
    </row>
    <row r="226" spans="1:19" x14ac:dyDescent="0.25">
      <c r="A226" s="17">
        <v>27013</v>
      </c>
      <c r="B226" t="s">
        <v>7375</v>
      </c>
      <c r="C226" t="s">
        <v>6595</v>
      </c>
      <c r="D226" s="325">
        <v>67368</v>
      </c>
      <c r="E226">
        <v>50</v>
      </c>
      <c r="F226">
        <v>18</v>
      </c>
      <c r="G226" t="s">
        <v>226</v>
      </c>
      <c r="M226" t="s">
        <v>226</v>
      </c>
      <c r="N226" t="s">
        <v>226</v>
      </c>
      <c r="O226" t="s">
        <v>226</v>
      </c>
      <c r="S226" t="s">
        <v>7376</v>
      </c>
    </row>
    <row r="227" spans="1:19" x14ac:dyDescent="0.25">
      <c r="A227" s="17">
        <v>27037</v>
      </c>
      <c r="B227" t="s">
        <v>7377</v>
      </c>
      <c r="C227" t="s">
        <v>6595</v>
      </c>
      <c r="D227" s="325">
        <v>425271</v>
      </c>
      <c r="E227">
        <v>333</v>
      </c>
      <c r="F227">
        <v>46</v>
      </c>
      <c r="G227" t="s">
        <v>226</v>
      </c>
      <c r="M227" t="s">
        <v>226</v>
      </c>
      <c r="N227" t="s">
        <v>226</v>
      </c>
      <c r="O227" t="s">
        <v>226</v>
      </c>
      <c r="S227" t="s">
        <v>7378</v>
      </c>
    </row>
    <row r="228" spans="1:19" x14ac:dyDescent="0.25">
      <c r="A228" s="17">
        <v>27053</v>
      </c>
      <c r="B228" t="s">
        <v>7379</v>
      </c>
      <c r="C228" t="s">
        <v>6595</v>
      </c>
      <c r="D228" s="325">
        <v>1255296</v>
      </c>
      <c r="E228">
        <v>1098</v>
      </c>
      <c r="F228">
        <v>312</v>
      </c>
      <c r="G228" t="s">
        <v>226</v>
      </c>
      <c r="M228" t="s">
        <v>226</v>
      </c>
      <c r="N228" t="s">
        <v>226</v>
      </c>
      <c r="O228" t="s">
        <v>226</v>
      </c>
      <c r="S228" t="s">
        <v>7380</v>
      </c>
    </row>
    <row r="229" spans="1:19" x14ac:dyDescent="0.25">
      <c r="A229" s="17">
        <v>27067</v>
      </c>
      <c r="B229" t="s">
        <v>7381</v>
      </c>
      <c r="C229" t="s">
        <v>6595</v>
      </c>
      <c r="D229" s="325">
        <v>42909</v>
      </c>
      <c r="E229">
        <v>34</v>
      </c>
      <c r="F229">
        <v>13</v>
      </c>
      <c r="G229" t="s">
        <v>226</v>
      </c>
      <c r="M229" t="s">
        <v>226</v>
      </c>
      <c r="N229" t="s">
        <v>226</v>
      </c>
      <c r="O229" t="s">
        <v>226</v>
      </c>
      <c r="S229" t="s">
        <v>7382</v>
      </c>
    </row>
    <row r="230" spans="1:19" x14ac:dyDescent="0.25">
      <c r="A230" s="17">
        <v>27123</v>
      </c>
      <c r="B230" t="s">
        <v>7383</v>
      </c>
      <c r="C230" t="s">
        <v>6595</v>
      </c>
      <c r="D230" s="325">
        <v>546598</v>
      </c>
      <c r="E230">
        <v>471</v>
      </c>
      <c r="F230">
        <v>207</v>
      </c>
      <c r="G230" t="s">
        <v>226</v>
      </c>
      <c r="M230" t="s">
        <v>226</v>
      </c>
      <c r="N230" t="s">
        <v>226</v>
      </c>
      <c r="O230" t="s">
        <v>226</v>
      </c>
      <c r="S230" t="s">
        <v>7384</v>
      </c>
    </row>
    <row r="231" spans="1:19" x14ac:dyDescent="0.25">
      <c r="A231" s="17">
        <v>28033</v>
      </c>
      <c r="B231" t="s">
        <v>7385</v>
      </c>
      <c r="C231" t="s">
        <v>6576</v>
      </c>
      <c r="D231" s="325">
        <v>182256</v>
      </c>
      <c r="E231">
        <v>100</v>
      </c>
      <c r="F231">
        <v>25</v>
      </c>
      <c r="G231" t="s">
        <v>226</v>
      </c>
      <c r="H231" t="s">
        <v>6957</v>
      </c>
      <c r="N231" t="s">
        <v>226</v>
      </c>
      <c r="O231" t="s">
        <v>226</v>
      </c>
      <c r="R231" t="s">
        <v>226</v>
      </c>
      <c r="S231" t="s">
        <v>7386</v>
      </c>
    </row>
    <row r="232" spans="1:19" x14ac:dyDescent="0.25">
      <c r="A232" s="17">
        <v>28049</v>
      </c>
      <c r="B232" t="s">
        <v>7387</v>
      </c>
      <c r="C232" t="s">
        <v>6576</v>
      </c>
      <c r="D232" s="325">
        <v>235604</v>
      </c>
      <c r="E232">
        <v>189</v>
      </c>
      <c r="F232">
        <v>126</v>
      </c>
      <c r="G232" t="s">
        <v>226</v>
      </c>
      <c r="M232" t="s">
        <v>226</v>
      </c>
      <c r="N232" t="s">
        <v>226</v>
      </c>
      <c r="O232" t="s">
        <v>226</v>
      </c>
      <c r="S232" t="s">
        <v>7388</v>
      </c>
    </row>
    <row r="233" spans="1:19" x14ac:dyDescent="0.25">
      <c r="A233" s="17">
        <v>29047</v>
      </c>
      <c r="B233" t="s">
        <v>7389</v>
      </c>
      <c r="C233" t="s">
        <v>6598</v>
      </c>
      <c r="D233" s="325">
        <v>246480</v>
      </c>
      <c r="E233">
        <v>192</v>
      </c>
      <c r="F233">
        <v>40</v>
      </c>
      <c r="G233" t="s">
        <v>226</v>
      </c>
      <c r="M233" t="s">
        <v>226</v>
      </c>
      <c r="N233" t="s">
        <v>226</v>
      </c>
      <c r="O233" t="s">
        <v>226</v>
      </c>
      <c r="S233" t="s">
        <v>7390</v>
      </c>
    </row>
    <row r="234" spans="1:19" x14ac:dyDescent="0.25">
      <c r="A234" s="17">
        <v>29051</v>
      </c>
      <c r="B234" t="s">
        <v>7391</v>
      </c>
      <c r="C234" t="s">
        <v>6598</v>
      </c>
      <c r="D234" s="325">
        <v>76630</v>
      </c>
      <c r="E234">
        <v>60</v>
      </c>
      <c r="F234">
        <v>10</v>
      </c>
      <c r="G234" t="s">
        <v>226</v>
      </c>
      <c r="M234" t="s">
        <v>226</v>
      </c>
      <c r="N234" t="s">
        <v>226</v>
      </c>
      <c r="O234" t="s">
        <v>226</v>
      </c>
      <c r="S234" t="s">
        <v>7392</v>
      </c>
    </row>
    <row r="235" spans="1:19" x14ac:dyDescent="0.25">
      <c r="A235" s="17">
        <v>29071</v>
      </c>
      <c r="B235" t="s">
        <v>7393</v>
      </c>
      <c r="C235" t="s">
        <v>6598</v>
      </c>
      <c r="D235" s="325">
        <v>103629</v>
      </c>
      <c r="E235">
        <v>73</v>
      </c>
      <c r="F235">
        <v>14</v>
      </c>
      <c r="G235" t="s">
        <v>226</v>
      </c>
      <c r="H235" t="s">
        <v>6957</v>
      </c>
      <c r="I235" t="s">
        <v>6943</v>
      </c>
      <c r="J235" t="s">
        <v>6920</v>
      </c>
      <c r="N235" t="s">
        <v>226</v>
      </c>
      <c r="O235" t="s">
        <v>226</v>
      </c>
      <c r="P235" t="s">
        <v>226</v>
      </c>
      <c r="R235" t="s">
        <v>226</v>
      </c>
      <c r="S235" t="s">
        <v>7394</v>
      </c>
    </row>
    <row r="236" spans="1:19" x14ac:dyDescent="0.25">
      <c r="A236" s="17">
        <v>29095</v>
      </c>
      <c r="B236" t="s">
        <v>7395</v>
      </c>
      <c r="C236" t="s">
        <v>6598</v>
      </c>
      <c r="D236" s="325">
        <v>700733</v>
      </c>
      <c r="E236">
        <v>640</v>
      </c>
      <c r="F236">
        <v>292</v>
      </c>
      <c r="G236" t="s">
        <v>226</v>
      </c>
      <c r="M236" t="s">
        <v>226</v>
      </c>
      <c r="N236" t="s">
        <v>226</v>
      </c>
      <c r="O236" t="s">
        <v>226</v>
      </c>
      <c r="S236" t="s">
        <v>7396</v>
      </c>
    </row>
    <row r="237" spans="1:19" x14ac:dyDescent="0.25">
      <c r="A237" s="17">
        <v>29099</v>
      </c>
      <c r="B237" t="s">
        <v>7397</v>
      </c>
      <c r="C237" t="s">
        <v>6598</v>
      </c>
      <c r="D237" s="325">
        <v>224777</v>
      </c>
      <c r="E237">
        <v>150</v>
      </c>
      <c r="F237">
        <v>27</v>
      </c>
      <c r="G237" t="s">
        <v>226</v>
      </c>
      <c r="H237" t="s">
        <v>6957</v>
      </c>
      <c r="I237" t="s">
        <v>6943</v>
      </c>
      <c r="J237" t="s">
        <v>6920</v>
      </c>
      <c r="M237" t="s">
        <v>226</v>
      </c>
      <c r="N237" t="s">
        <v>226</v>
      </c>
      <c r="O237" t="s">
        <v>226</v>
      </c>
      <c r="P237" t="s">
        <v>226</v>
      </c>
      <c r="R237" t="s">
        <v>226</v>
      </c>
      <c r="S237" t="s">
        <v>7398</v>
      </c>
    </row>
    <row r="238" spans="1:19" x14ac:dyDescent="0.25">
      <c r="A238" s="17">
        <v>29165</v>
      </c>
      <c r="B238" t="s">
        <v>7399</v>
      </c>
      <c r="C238" t="s">
        <v>6598</v>
      </c>
      <c r="D238" s="325">
        <v>102848</v>
      </c>
      <c r="E238">
        <v>80</v>
      </c>
      <c r="F238">
        <v>4</v>
      </c>
      <c r="G238" t="s">
        <v>226</v>
      </c>
      <c r="M238" t="s">
        <v>226</v>
      </c>
      <c r="N238" t="s">
        <v>226</v>
      </c>
      <c r="O238" t="s">
        <v>226</v>
      </c>
      <c r="S238" t="s">
        <v>7400</v>
      </c>
    </row>
    <row r="239" spans="1:19" x14ac:dyDescent="0.25">
      <c r="A239" s="17">
        <v>29183</v>
      </c>
      <c r="B239" t="s">
        <v>7401</v>
      </c>
      <c r="C239" t="s">
        <v>6598</v>
      </c>
      <c r="D239" s="325">
        <v>398472</v>
      </c>
      <c r="E239">
        <v>230</v>
      </c>
      <c r="F239">
        <v>13</v>
      </c>
      <c r="G239" t="s">
        <v>226</v>
      </c>
      <c r="H239" t="s">
        <v>6957</v>
      </c>
      <c r="I239" t="s">
        <v>6943</v>
      </c>
      <c r="J239" t="s">
        <v>6920</v>
      </c>
      <c r="M239" t="s">
        <v>226</v>
      </c>
      <c r="N239" t="s">
        <v>226</v>
      </c>
      <c r="O239" t="s">
        <v>226</v>
      </c>
      <c r="P239" t="s">
        <v>226</v>
      </c>
      <c r="R239" t="s">
        <v>226</v>
      </c>
      <c r="S239" t="s">
        <v>7402</v>
      </c>
    </row>
    <row r="240" spans="1:19" x14ac:dyDescent="0.25">
      <c r="A240" s="17">
        <v>29189</v>
      </c>
      <c r="B240" t="s">
        <v>7403</v>
      </c>
      <c r="C240" t="s">
        <v>6598</v>
      </c>
      <c r="D240" s="325">
        <v>996179</v>
      </c>
      <c r="E240">
        <v>748</v>
      </c>
      <c r="F240">
        <v>246</v>
      </c>
      <c r="G240" t="s">
        <v>226</v>
      </c>
      <c r="H240" t="s">
        <v>6957</v>
      </c>
      <c r="I240" t="s">
        <v>6943</v>
      </c>
      <c r="J240" t="s">
        <v>6920</v>
      </c>
      <c r="M240" t="s">
        <v>226</v>
      </c>
      <c r="N240" t="s">
        <v>226</v>
      </c>
      <c r="O240" t="s">
        <v>226</v>
      </c>
      <c r="P240" t="s">
        <v>226</v>
      </c>
      <c r="R240" t="s">
        <v>226</v>
      </c>
      <c r="S240" t="s">
        <v>7404</v>
      </c>
    </row>
    <row r="241" spans="1:19" x14ac:dyDescent="0.25">
      <c r="A241" s="17">
        <v>29510</v>
      </c>
      <c r="B241" t="s">
        <v>7405</v>
      </c>
      <c r="C241" t="s">
        <v>6598</v>
      </c>
      <c r="D241" s="325">
        <v>304709</v>
      </c>
      <c r="E241">
        <v>314</v>
      </c>
      <c r="F241">
        <v>200</v>
      </c>
      <c r="G241" t="s">
        <v>226</v>
      </c>
      <c r="H241" t="s">
        <v>6957</v>
      </c>
      <c r="I241" t="s">
        <v>6943</v>
      </c>
      <c r="J241" t="s">
        <v>6920</v>
      </c>
      <c r="M241" t="s">
        <v>226</v>
      </c>
      <c r="N241" t="s">
        <v>226</v>
      </c>
      <c r="O241" t="s">
        <v>226</v>
      </c>
      <c r="P241" t="s">
        <v>226</v>
      </c>
      <c r="R241" t="s">
        <v>226</v>
      </c>
      <c r="S241" t="s">
        <v>7406</v>
      </c>
    </row>
    <row r="242" spans="1:19" x14ac:dyDescent="0.25">
      <c r="A242" s="17">
        <v>30053</v>
      </c>
      <c r="B242" t="s">
        <v>7407</v>
      </c>
      <c r="C242" t="s">
        <v>6585</v>
      </c>
      <c r="D242" s="325">
        <v>19845</v>
      </c>
      <c r="E242">
        <v>20</v>
      </c>
      <c r="F242">
        <v>20</v>
      </c>
      <c r="G242" t="s">
        <v>226</v>
      </c>
      <c r="J242" t="s">
        <v>6920</v>
      </c>
      <c r="N242" t="s">
        <v>226</v>
      </c>
      <c r="O242" t="s">
        <v>226</v>
      </c>
      <c r="R242" t="s">
        <v>226</v>
      </c>
      <c r="S242" t="s">
        <v>7408</v>
      </c>
    </row>
    <row r="243" spans="1:19" x14ac:dyDescent="0.25">
      <c r="A243" s="17">
        <v>32003</v>
      </c>
      <c r="B243" t="s">
        <v>7409</v>
      </c>
      <c r="C243" t="s">
        <v>6580</v>
      </c>
      <c r="D243" s="325">
        <v>2228866</v>
      </c>
      <c r="E243">
        <v>1325</v>
      </c>
      <c r="F243">
        <v>653</v>
      </c>
      <c r="G243" t="s">
        <v>226</v>
      </c>
      <c r="I243" t="s">
        <v>6943</v>
      </c>
      <c r="M243" t="s">
        <v>226</v>
      </c>
      <c r="N243" t="s">
        <v>226</v>
      </c>
      <c r="O243" t="s">
        <v>226</v>
      </c>
      <c r="P243" t="s">
        <v>226</v>
      </c>
      <c r="S243" t="s">
        <v>7410</v>
      </c>
    </row>
    <row r="244" spans="1:19" x14ac:dyDescent="0.25">
      <c r="A244" s="17">
        <v>32031</v>
      </c>
      <c r="B244" t="s">
        <v>7411</v>
      </c>
      <c r="C244" t="s">
        <v>6580</v>
      </c>
      <c r="D244" s="325">
        <v>464182</v>
      </c>
      <c r="E244">
        <v>374</v>
      </c>
      <c r="F244">
        <v>139</v>
      </c>
      <c r="G244" t="s">
        <v>226</v>
      </c>
      <c r="M244" t="s">
        <v>226</v>
      </c>
      <c r="N244" t="s">
        <v>226</v>
      </c>
      <c r="O244" t="s">
        <v>226</v>
      </c>
      <c r="S244" t="s">
        <v>7412</v>
      </c>
    </row>
    <row r="245" spans="1:19" x14ac:dyDescent="0.25">
      <c r="A245" s="17">
        <v>34001</v>
      </c>
      <c r="B245" t="s">
        <v>7413</v>
      </c>
      <c r="C245" t="s">
        <v>6613</v>
      </c>
      <c r="D245" s="325">
        <v>264650</v>
      </c>
      <c r="E245">
        <v>194</v>
      </c>
      <c r="F245">
        <v>78</v>
      </c>
      <c r="G245" t="s">
        <v>226</v>
      </c>
      <c r="H245" t="s">
        <v>6954</v>
      </c>
      <c r="I245" t="s">
        <v>6943</v>
      </c>
      <c r="N245" t="s">
        <v>226</v>
      </c>
      <c r="O245" t="s">
        <v>226</v>
      </c>
      <c r="P245" t="s">
        <v>226</v>
      </c>
      <c r="S245" t="s">
        <v>7414</v>
      </c>
    </row>
    <row r="246" spans="1:19" x14ac:dyDescent="0.25">
      <c r="A246" s="17">
        <v>34003</v>
      </c>
      <c r="B246" t="s">
        <v>7415</v>
      </c>
      <c r="C246" t="s">
        <v>6613</v>
      </c>
      <c r="D246" s="325">
        <v>931275</v>
      </c>
      <c r="E246">
        <v>788</v>
      </c>
      <c r="F246">
        <v>143</v>
      </c>
      <c r="G246" t="s">
        <v>226</v>
      </c>
      <c r="H246" t="s">
        <v>6974</v>
      </c>
      <c r="I246" t="s">
        <v>6943</v>
      </c>
      <c r="J246" t="s">
        <v>6923</v>
      </c>
      <c r="K246" t="s">
        <v>6923</v>
      </c>
      <c r="M246" t="s">
        <v>226</v>
      </c>
      <c r="N246" t="s">
        <v>226</v>
      </c>
      <c r="O246" t="s">
        <v>226</v>
      </c>
      <c r="P246" t="s">
        <v>226</v>
      </c>
      <c r="Q246" t="s">
        <v>226</v>
      </c>
      <c r="R246" t="s">
        <v>226</v>
      </c>
      <c r="S246" t="s">
        <v>7416</v>
      </c>
    </row>
    <row r="247" spans="1:19" x14ac:dyDescent="0.25">
      <c r="A247" s="17">
        <v>34005</v>
      </c>
      <c r="B247" t="s">
        <v>7417</v>
      </c>
      <c r="C247" t="s">
        <v>6613</v>
      </c>
      <c r="D247" s="325">
        <v>446301</v>
      </c>
      <c r="E247">
        <v>311</v>
      </c>
      <c r="F247">
        <v>58</v>
      </c>
      <c r="G247" t="s">
        <v>226</v>
      </c>
      <c r="H247" t="s">
        <v>6954</v>
      </c>
      <c r="I247" t="s">
        <v>6943</v>
      </c>
      <c r="J247" t="s">
        <v>6923</v>
      </c>
      <c r="K247" t="s">
        <v>6923</v>
      </c>
      <c r="M247" t="s">
        <v>226</v>
      </c>
      <c r="N247" t="s">
        <v>226</v>
      </c>
      <c r="O247" t="s">
        <v>226</v>
      </c>
      <c r="P247" t="s">
        <v>226</v>
      </c>
      <c r="R247" t="s">
        <v>226</v>
      </c>
      <c r="S247" t="s">
        <v>7418</v>
      </c>
    </row>
    <row r="248" spans="1:19" x14ac:dyDescent="0.25">
      <c r="A248" s="17">
        <v>34007</v>
      </c>
      <c r="B248" t="s">
        <v>7419</v>
      </c>
      <c r="C248" t="s">
        <v>6613</v>
      </c>
      <c r="D248" s="325">
        <v>506721</v>
      </c>
      <c r="E248">
        <v>379</v>
      </c>
      <c r="F248">
        <v>159</v>
      </c>
      <c r="G248" t="s">
        <v>226</v>
      </c>
      <c r="H248" t="s">
        <v>6954</v>
      </c>
      <c r="I248" t="s">
        <v>6943</v>
      </c>
      <c r="J248" t="s">
        <v>6923</v>
      </c>
      <c r="K248" t="s">
        <v>6923</v>
      </c>
      <c r="M248" t="s">
        <v>226</v>
      </c>
      <c r="N248" t="s">
        <v>226</v>
      </c>
      <c r="O248" t="s">
        <v>226</v>
      </c>
      <c r="P248" t="s">
        <v>226</v>
      </c>
      <c r="R248" t="s">
        <v>226</v>
      </c>
      <c r="S248" t="s">
        <v>7420</v>
      </c>
    </row>
    <row r="249" spans="1:19" x14ac:dyDescent="0.25">
      <c r="A249" s="17">
        <v>34009</v>
      </c>
      <c r="B249" t="s">
        <v>7421</v>
      </c>
      <c r="C249" t="s">
        <v>6613</v>
      </c>
      <c r="D249" s="325">
        <v>92701</v>
      </c>
      <c r="E249">
        <v>107</v>
      </c>
      <c r="F249">
        <v>33</v>
      </c>
      <c r="G249" t="s">
        <v>226</v>
      </c>
      <c r="H249" t="s">
        <v>6954</v>
      </c>
      <c r="I249" t="s">
        <v>6943</v>
      </c>
      <c r="N249" t="s">
        <v>226</v>
      </c>
      <c r="O249" t="s">
        <v>226</v>
      </c>
      <c r="P249" t="s">
        <v>226</v>
      </c>
      <c r="S249" t="s">
        <v>7422</v>
      </c>
    </row>
    <row r="250" spans="1:19" x14ac:dyDescent="0.25">
      <c r="A250" s="17">
        <v>34011</v>
      </c>
      <c r="B250" t="s">
        <v>7423</v>
      </c>
      <c r="C250" t="s">
        <v>6613</v>
      </c>
      <c r="D250" s="325">
        <v>150085</v>
      </c>
      <c r="E250">
        <v>103</v>
      </c>
      <c r="F250">
        <v>60</v>
      </c>
      <c r="G250" t="s">
        <v>226</v>
      </c>
      <c r="H250" t="s">
        <v>6954</v>
      </c>
      <c r="I250" t="s">
        <v>6943</v>
      </c>
      <c r="N250" t="s">
        <v>226</v>
      </c>
      <c r="O250" t="s">
        <v>226</v>
      </c>
      <c r="P250" t="s">
        <v>226</v>
      </c>
      <c r="S250" t="s">
        <v>7424</v>
      </c>
    </row>
    <row r="251" spans="1:19" x14ac:dyDescent="0.25">
      <c r="A251" s="17">
        <v>34013</v>
      </c>
      <c r="B251" t="s">
        <v>7425</v>
      </c>
      <c r="C251" t="s">
        <v>6613</v>
      </c>
      <c r="D251" s="325">
        <v>798698</v>
      </c>
      <c r="E251">
        <v>672</v>
      </c>
      <c r="F251">
        <v>352</v>
      </c>
      <c r="G251" t="s">
        <v>226</v>
      </c>
      <c r="H251" t="s">
        <v>6974</v>
      </c>
      <c r="I251" t="s">
        <v>6943</v>
      </c>
      <c r="J251" t="s">
        <v>6923</v>
      </c>
      <c r="K251" t="s">
        <v>6923</v>
      </c>
      <c r="M251" t="s">
        <v>226</v>
      </c>
      <c r="N251" t="s">
        <v>226</v>
      </c>
      <c r="O251" t="s">
        <v>226</v>
      </c>
      <c r="P251" t="s">
        <v>226</v>
      </c>
      <c r="Q251" t="s">
        <v>226</v>
      </c>
      <c r="R251" t="s">
        <v>226</v>
      </c>
      <c r="S251" t="s">
        <v>7426</v>
      </c>
    </row>
    <row r="252" spans="1:19" x14ac:dyDescent="0.25">
      <c r="A252" s="17">
        <v>34015</v>
      </c>
      <c r="B252" t="s">
        <v>7427</v>
      </c>
      <c r="C252" t="s">
        <v>6613</v>
      </c>
      <c r="D252" s="325">
        <v>291745</v>
      </c>
      <c r="E252">
        <v>213</v>
      </c>
      <c r="F252">
        <v>28</v>
      </c>
      <c r="G252" t="s">
        <v>226</v>
      </c>
      <c r="H252" t="s">
        <v>6954</v>
      </c>
      <c r="I252" t="s">
        <v>6943</v>
      </c>
      <c r="J252" t="s">
        <v>6923</v>
      </c>
      <c r="K252" t="s">
        <v>6923</v>
      </c>
      <c r="M252" t="s">
        <v>226</v>
      </c>
      <c r="N252" t="s">
        <v>226</v>
      </c>
      <c r="O252" t="s">
        <v>226</v>
      </c>
      <c r="P252" t="s">
        <v>226</v>
      </c>
      <c r="R252" t="s">
        <v>226</v>
      </c>
      <c r="S252" t="s">
        <v>7428</v>
      </c>
    </row>
    <row r="253" spans="1:19" x14ac:dyDescent="0.25">
      <c r="A253" s="17">
        <v>34017</v>
      </c>
      <c r="B253" t="s">
        <v>7429</v>
      </c>
      <c r="C253" t="s">
        <v>6613</v>
      </c>
      <c r="D253" s="325">
        <v>671923</v>
      </c>
      <c r="E253">
        <v>467</v>
      </c>
      <c r="F253">
        <v>311</v>
      </c>
      <c r="G253" t="s">
        <v>226</v>
      </c>
      <c r="H253" t="s">
        <v>6974</v>
      </c>
      <c r="I253" t="s">
        <v>6943</v>
      </c>
      <c r="J253" t="s">
        <v>6923</v>
      </c>
      <c r="K253" t="s">
        <v>6923</v>
      </c>
      <c r="M253" t="s">
        <v>226</v>
      </c>
      <c r="N253" t="s">
        <v>226</v>
      </c>
      <c r="O253" t="s">
        <v>226</v>
      </c>
      <c r="P253" t="s">
        <v>226</v>
      </c>
      <c r="Q253" t="s">
        <v>226</v>
      </c>
      <c r="R253" t="s">
        <v>226</v>
      </c>
      <c r="S253" t="s">
        <v>7430</v>
      </c>
    </row>
    <row r="254" spans="1:19" x14ac:dyDescent="0.25">
      <c r="A254" s="17">
        <v>34019</v>
      </c>
      <c r="B254" t="s">
        <v>7431</v>
      </c>
      <c r="C254" t="s">
        <v>6613</v>
      </c>
      <c r="D254" s="325">
        <v>125063</v>
      </c>
      <c r="E254">
        <v>85</v>
      </c>
      <c r="F254">
        <v>3</v>
      </c>
      <c r="G254" t="s">
        <v>226</v>
      </c>
      <c r="H254" t="s">
        <v>6974</v>
      </c>
      <c r="I254" t="s">
        <v>6943</v>
      </c>
      <c r="M254" t="s">
        <v>226</v>
      </c>
      <c r="N254" t="s">
        <v>226</v>
      </c>
      <c r="O254" t="s">
        <v>226</v>
      </c>
      <c r="P254" t="s">
        <v>226</v>
      </c>
      <c r="Q254" t="s">
        <v>226</v>
      </c>
      <c r="S254" t="s">
        <v>7432</v>
      </c>
    </row>
    <row r="255" spans="1:19" x14ac:dyDescent="0.25">
      <c r="A255" s="17">
        <v>34021</v>
      </c>
      <c r="B255" t="s">
        <v>7433</v>
      </c>
      <c r="C255" t="s">
        <v>6613</v>
      </c>
      <c r="D255" s="325">
        <v>368085</v>
      </c>
      <c r="E255">
        <v>271</v>
      </c>
      <c r="F255">
        <v>120</v>
      </c>
      <c r="G255" t="s">
        <v>226</v>
      </c>
      <c r="H255" t="s">
        <v>6954</v>
      </c>
      <c r="I255" t="s">
        <v>6943</v>
      </c>
      <c r="J255" t="s">
        <v>6923</v>
      </c>
      <c r="K255" t="s">
        <v>6923</v>
      </c>
      <c r="N255" t="s">
        <v>226</v>
      </c>
      <c r="O255" t="s">
        <v>226</v>
      </c>
      <c r="P255" t="s">
        <v>226</v>
      </c>
      <c r="R255" t="s">
        <v>226</v>
      </c>
      <c r="S255" t="s">
        <v>7434</v>
      </c>
    </row>
    <row r="256" spans="1:19" x14ac:dyDescent="0.25">
      <c r="A256" s="17">
        <v>34023</v>
      </c>
      <c r="B256" t="s">
        <v>7435</v>
      </c>
      <c r="C256" t="s">
        <v>6613</v>
      </c>
      <c r="D256" s="325">
        <v>825015</v>
      </c>
      <c r="E256">
        <v>576</v>
      </c>
      <c r="F256">
        <v>164</v>
      </c>
      <c r="G256" t="s">
        <v>226</v>
      </c>
      <c r="H256" t="s">
        <v>6974</v>
      </c>
      <c r="I256" t="s">
        <v>6943</v>
      </c>
      <c r="J256" t="s">
        <v>6923</v>
      </c>
      <c r="K256" t="s">
        <v>6923</v>
      </c>
      <c r="M256" t="s">
        <v>226</v>
      </c>
      <c r="N256" t="s">
        <v>226</v>
      </c>
      <c r="O256" t="s">
        <v>226</v>
      </c>
      <c r="P256" t="s">
        <v>226</v>
      </c>
      <c r="Q256" t="s">
        <v>226</v>
      </c>
      <c r="R256" t="s">
        <v>226</v>
      </c>
      <c r="S256" t="s">
        <v>7436</v>
      </c>
    </row>
    <row r="257" spans="1:19" x14ac:dyDescent="0.25">
      <c r="A257" s="17">
        <v>34025</v>
      </c>
      <c r="B257" t="s">
        <v>7437</v>
      </c>
      <c r="C257" t="s">
        <v>6613</v>
      </c>
      <c r="D257" s="325">
        <v>620821</v>
      </c>
      <c r="E257">
        <v>474</v>
      </c>
      <c r="F257">
        <v>61</v>
      </c>
      <c r="G257" t="s">
        <v>226</v>
      </c>
      <c r="H257" t="s">
        <v>6974</v>
      </c>
      <c r="I257" t="s">
        <v>6943</v>
      </c>
      <c r="J257" t="s">
        <v>6923</v>
      </c>
      <c r="K257" t="s">
        <v>6923</v>
      </c>
      <c r="N257" t="s">
        <v>226</v>
      </c>
      <c r="O257" t="s">
        <v>226</v>
      </c>
      <c r="P257" t="s">
        <v>226</v>
      </c>
      <c r="Q257" t="s">
        <v>226</v>
      </c>
      <c r="R257" t="s">
        <v>226</v>
      </c>
      <c r="S257" t="s">
        <v>7438</v>
      </c>
    </row>
    <row r="258" spans="1:19" x14ac:dyDescent="0.25">
      <c r="A258" s="17">
        <v>34027</v>
      </c>
      <c r="B258" t="s">
        <v>7439</v>
      </c>
      <c r="C258" t="s">
        <v>6613</v>
      </c>
      <c r="D258" s="325">
        <v>492715</v>
      </c>
      <c r="E258">
        <v>318</v>
      </c>
      <c r="F258">
        <v>24</v>
      </c>
      <c r="G258" t="s">
        <v>226</v>
      </c>
      <c r="H258" t="s">
        <v>6974</v>
      </c>
      <c r="I258" t="s">
        <v>6943</v>
      </c>
      <c r="J258" t="s">
        <v>6923</v>
      </c>
      <c r="K258" t="s">
        <v>6923</v>
      </c>
      <c r="M258" t="s">
        <v>226</v>
      </c>
      <c r="N258" t="s">
        <v>226</v>
      </c>
      <c r="O258" t="s">
        <v>226</v>
      </c>
      <c r="P258" t="s">
        <v>226</v>
      </c>
      <c r="Q258" t="s">
        <v>226</v>
      </c>
      <c r="R258" t="s">
        <v>226</v>
      </c>
      <c r="S258" t="s">
        <v>7440</v>
      </c>
    </row>
    <row r="259" spans="1:19" x14ac:dyDescent="0.25">
      <c r="A259" s="17">
        <v>34029</v>
      </c>
      <c r="B259" t="s">
        <v>7441</v>
      </c>
      <c r="C259" t="s">
        <v>6613</v>
      </c>
      <c r="D259" s="325">
        <v>602018</v>
      </c>
      <c r="E259">
        <v>406</v>
      </c>
      <c r="F259">
        <v>79</v>
      </c>
      <c r="G259" t="s">
        <v>226</v>
      </c>
      <c r="H259" t="s">
        <v>6954</v>
      </c>
      <c r="I259" t="s">
        <v>6943</v>
      </c>
      <c r="N259" t="s">
        <v>226</v>
      </c>
      <c r="O259" t="s">
        <v>226</v>
      </c>
      <c r="P259" t="s">
        <v>226</v>
      </c>
      <c r="S259" t="s">
        <v>7442</v>
      </c>
    </row>
    <row r="260" spans="1:19" x14ac:dyDescent="0.25">
      <c r="A260" s="17">
        <v>34031</v>
      </c>
      <c r="B260" t="s">
        <v>7443</v>
      </c>
      <c r="C260" t="s">
        <v>6613</v>
      </c>
      <c r="D260" s="325">
        <v>502763</v>
      </c>
      <c r="E260">
        <v>379</v>
      </c>
      <c r="F260">
        <v>198</v>
      </c>
      <c r="G260" t="s">
        <v>226</v>
      </c>
      <c r="H260" t="s">
        <v>6974</v>
      </c>
      <c r="I260" t="s">
        <v>6943</v>
      </c>
      <c r="J260" t="s">
        <v>6923</v>
      </c>
      <c r="K260" t="s">
        <v>6923</v>
      </c>
      <c r="M260" t="s">
        <v>226</v>
      </c>
      <c r="N260" t="s">
        <v>226</v>
      </c>
      <c r="O260" t="s">
        <v>226</v>
      </c>
      <c r="P260" t="s">
        <v>226</v>
      </c>
      <c r="Q260" t="s">
        <v>226</v>
      </c>
      <c r="R260" t="s">
        <v>226</v>
      </c>
      <c r="S260" t="s">
        <v>7444</v>
      </c>
    </row>
    <row r="261" spans="1:19" x14ac:dyDescent="0.25">
      <c r="A261" s="17">
        <v>34033</v>
      </c>
      <c r="B261" t="s">
        <v>7445</v>
      </c>
      <c r="C261" t="s">
        <v>6613</v>
      </c>
      <c r="D261" s="325">
        <v>62754</v>
      </c>
      <c r="E261">
        <v>46</v>
      </c>
      <c r="F261">
        <v>9</v>
      </c>
      <c r="G261" t="s">
        <v>226</v>
      </c>
      <c r="H261" t="s">
        <v>6954</v>
      </c>
      <c r="I261" t="s">
        <v>6943</v>
      </c>
      <c r="N261" t="s">
        <v>226</v>
      </c>
      <c r="O261" t="s">
        <v>226</v>
      </c>
      <c r="P261" t="s">
        <v>226</v>
      </c>
      <c r="S261" t="s">
        <v>7446</v>
      </c>
    </row>
    <row r="262" spans="1:19" x14ac:dyDescent="0.25">
      <c r="A262" s="17">
        <v>34035</v>
      </c>
      <c r="B262" t="s">
        <v>7447</v>
      </c>
      <c r="C262" t="s">
        <v>6613</v>
      </c>
      <c r="D262" s="325">
        <v>330151</v>
      </c>
      <c r="E262">
        <v>197</v>
      </c>
      <c r="F262">
        <v>17</v>
      </c>
      <c r="G262" t="s">
        <v>226</v>
      </c>
      <c r="H262" t="s">
        <v>6974</v>
      </c>
      <c r="I262" t="s">
        <v>6943</v>
      </c>
      <c r="J262" t="s">
        <v>6923</v>
      </c>
      <c r="K262" t="s">
        <v>6923</v>
      </c>
      <c r="M262" t="s">
        <v>226</v>
      </c>
      <c r="N262" t="s">
        <v>226</v>
      </c>
      <c r="O262" t="s">
        <v>226</v>
      </c>
      <c r="P262" t="s">
        <v>226</v>
      </c>
      <c r="Q262" t="s">
        <v>226</v>
      </c>
      <c r="R262" t="s">
        <v>226</v>
      </c>
      <c r="S262" t="s">
        <v>7448</v>
      </c>
    </row>
    <row r="263" spans="1:19" x14ac:dyDescent="0.25">
      <c r="A263" s="17">
        <v>34037</v>
      </c>
      <c r="B263" t="s">
        <v>7449</v>
      </c>
      <c r="C263" t="s">
        <v>6613</v>
      </c>
      <c r="D263" s="325">
        <v>140996</v>
      </c>
      <c r="E263">
        <v>113</v>
      </c>
      <c r="F263">
        <v>6</v>
      </c>
      <c r="G263" t="s">
        <v>226</v>
      </c>
      <c r="H263" t="s">
        <v>6974</v>
      </c>
      <c r="I263" t="s">
        <v>6943</v>
      </c>
      <c r="N263" t="s">
        <v>226</v>
      </c>
      <c r="O263" t="s">
        <v>226</v>
      </c>
      <c r="P263" t="s">
        <v>226</v>
      </c>
      <c r="Q263" t="s">
        <v>226</v>
      </c>
      <c r="S263" t="s">
        <v>7450</v>
      </c>
    </row>
    <row r="264" spans="1:19" x14ac:dyDescent="0.25">
      <c r="A264" s="17">
        <v>34039</v>
      </c>
      <c r="B264" t="s">
        <v>7451</v>
      </c>
      <c r="C264" t="s">
        <v>6613</v>
      </c>
      <c r="D264" s="325">
        <v>555208</v>
      </c>
      <c r="E264">
        <v>422</v>
      </c>
      <c r="F264">
        <v>163</v>
      </c>
      <c r="G264" t="s">
        <v>226</v>
      </c>
      <c r="H264" t="s">
        <v>6974</v>
      </c>
      <c r="I264" t="s">
        <v>6943</v>
      </c>
      <c r="J264" t="s">
        <v>6923</v>
      </c>
      <c r="K264" t="s">
        <v>6923</v>
      </c>
      <c r="M264" t="s">
        <v>226</v>
      </c>
      <c r="N264" t="s">
        <v>226</v>
      </c>
      <c r="O264" t="s">
        <v>226</v>
      </c>
      <c r="P264" t="s">
        <v>226</v>
      </c>
      <c r="Q264" t="s">
        <v>226</v>
      </c>
      <c r="R264" t="s">
        <v>226</v>
      </c>
      <c r="S264" t="s">
        <v>7452</v>
      </c>
    </row>
    <row r="265" spans="1:19" x14ac:dyDescent="0.25">
      <c r="A265" s="17">
        <v>34041</v>
      </c>
      <c r="B265" t="s">
        <v>7453</v>
      </c>
      <c r="C265" t="s">
        <v>6613</v>
      </c>
      <c r="D265" s="325">
        <v>105730</v>
      </c>
      <c r="E265">
        <v>78</v>
      </c>
      <c r="F265">
        <v>11</v>
      </c>
      <c r="G265" t="s">
        <v>226</v>
      </c>
      <c r="H265" t="s">
        <v>6974</v>
      </c>
      <c r="I265" t="s">
        <v>6943</v>
      </c>
      <c r="N265" t="s">
        <v>226</v>
      </c>
      <c r="O265" t="s">
        <v>226</v>
      </c>
      <c r="P265" t="s">
        <v>226</v>
      </c>
      <c r="Q265" t="s">
        <v>226</v>
      </c>
      <c r="S265" t="s">
        <v>7454</v>
      </c>
    </row>
    <row r="266" spans="1:19" x14ac:dyDescent="0.25">
      <c r="A266" s="17">
        <v>35001</v>
      </c>
      <c r="B266" t="s">
        <v>7455</v>
      </c>
      <c r="C266" t="s">
        <v>6582</v>
      </c>
      <c r="D266" s="325">
        <v>679037</v>
      </c>
      <c r="E266">
        <v>468</v>
      </c>
      <c r="F266">
        <v>220</v>
      </c>
      <c r="G266" t="s">
        <v>226</v>
      </c>
      <c r="M266" t="s">
        <v>226</v>
      </c>
      <c r="N266" t="s">
        <v>226</v>
      </c>
      <c r="O266" t="s">
        <v>226</v>
      </c>
      <c r="S266" t="s">
        <v>7456</v>
      </c>
    </row>
    <row r="267" spans="1:19" x14ac:dyDescent="0.25">
      <c r="A267" s="17">
        <v>35013</v>
      </c>
      <c r="B267" t="s">
        <v>7457</v>
      </c>
      <c r="C267" t="s">
        <v>6582</v>
      </c>
      <c r="D267" s="325">
        <v>217696</v>
      </c>
      <c r="E267">
        <v>161</v>
      </c>
      <c r="F267">
        <v>117</v>
      </c>
      <c r="G267" t="s">
        <v>226</v>
      </c>
      <c r="I267" t="s">
        <v>6954</v>
      </c>
      <c r="N267" t="s">
        <v>226</v>
      </c>
      <c r="O267" t="s">
        <v>226</v>
      </c>
      <c r="P267" t="s">
        <v>226</v>
      </c>
      <c r="S267" t="s">
        <v>7458</v>
      </c>
    </row>
    <row r="268" spans="1:19" x14ac:dyDescent="0.25">
      <c r="A268" s="17">
        <v>35043</v>
      </c>
      <c r="B268" t="s">
        <v>7459</v>
      </c>
      <c r="C268" t="s">
        <v>6582</v>
      </c>
      <c r="D268" s="325">
        <v>144954</v>
      </c>
      <c r="E268">
        <v>88</v>
      </c>
      <c r="F268">
        <v>31</v>
      </c>
      <c r="G268" t="s">
        <v>226</v>
      </c>
      <c r="M268" t="s">
        <v>226</v>
      </c>
      <c r="N268" t="s">
        <v>226</v>
      </c>
      <c r="O268" t="s">
        <v>226</v>
      </c>
      <c r="S268" t="s">
        <v>7460</v>
      </c>
    </row>
    <row r="269" spans="1:19" x14ac:dyDescent="0.25">
      <c r="A269" s="17">
        <v>35061</v>
      </c>
      <c r="B269" t="s">
        <v>7461</v>
      </c>
      <c r="C269" t="s">
        <v>6582</v>
      </c>
      <c r="D269" s="325">
        <v>76518</v>
      </c>
      <c r="E269">
        <v>55</v>
      </c>
      <c r="F269">
        <v>39</v>
      </c>
      <c r="G269" t="s">
        <v>226</v>
      </c>
      <c r="M269" t="s">
        <v>226</v>
      </c>
      <c r="N269" t="s">
        <v>226</v>
      </c>
      <c r="O269" t="s">
        <v>226</v>
      </c>
      <c r="S269" t="s">
        <v>7462</v>
      </c>
    </row>
    <row r="270" spans="1:19" x14ac:dyDescent="0.25">
      <c r="A270" s="17">
        <v>36005</v>
      </c>
      <c r="B270" t="s">
        <v>7463</v>
      </c>
      <c r="C270" t="s">
        <v>6613</v>
      </c>
      <c r="D270" s="325">
        <v>1427056</v>
      </c>
      <c r="E270">
        <v>1182</v>
      </c>
      <c r="F270">
        <v>963</v>
      </c>
      <c r="G270" t="s">
        <v>226</v>
      </c>
      <c r="H270" t="s">
        <v>6974</v>
      </c>
      <c r="I270" t="s">
        <v>6943</v>
      </c>
      <c r="J270" t="s">
        <v>6923</v>
      </c>
      <c r="K270" t="s">
        <v>6923</v>
      </c>
      <c r="M270" t="s">
        <v>226</v>
      </c>
      <c r="N270" t="s">
        <v>226</v>
      </c>
      <c r="O270" t="s">
        <v>226</v>
      </c>
      <c r="P270" t="s">
        <v>226</v>
      </c>
      <c r="Q270" t="s">
        <v>226</v>
      </c>
      <c r="R270" t="s">
        <v>226</v>
      </c>
      <c r="S270" t="s">
        <v>7464</v>
      </c>
    </row>
    <row r="271" spans="1:19" x14ac:dyDescent="0.25">
      <c r="A271" s="17">
        <v>36013</v>
      </c>
      <c r="B271" t="s">
        <v>7465</v>
      </c>
      <c r="C271" t="s">
        <v>6613</v>
      </c>
      <c r="D271" s="325">
        <v>127584</v>
      </c>
      <c r="E271">
        <v>125</v>
      </c>
      <c r="F271">
        <v>61</v>
      </c>
      <c r="G271" t="s">
        <v>226</v>
      </c>
      <c r="H271" t="s">
        <v>6954</v>
      </c>
      <c r="N271" t="s">
        <v>226</v>
      </c>
      <c r="O271" t="s">
        <v>226</v>
      </c>
      <c r="P271" t="s">
        <v>226</v>
      </c>
      <c r="S271" t="s">
        <v>7466</v>
      </c>
    </row>
    <row r="272" spans="1:19" x14ac:dyDescent="0.25">
      <c r="A272" s="17">
        <v>36029</v>
      </c>
      <c r="B272" t="s">
        <v>7467</v>
      </c>
      <c r="C272" t="s">
        <v>6613</v>
      </c>
      <c r="D272" s="325">
        <v>918873</v>
      </c>
      <c r="E272">
        <v>813</v>
      </c>
      <c r="F272">
        <v>261</v>
      </c>
      <c r="G272" t="s">
        <v>226</v>
      </c>
      <c r="M272" t="s">
        <v>226</v>
      </c>
      <c r="N272" t="s">
        <v>226</v>
      </c>
      <c r="O272" t="s">
        <v>226</v>
      </c>
      <c r="S272" t="s">
        <v>7468</v>
      </c>
    </row>
    <row r="273" spans="1:19" x14ac:dyDescent="0.25">
      <c r="A273" s="17">
        <v>36047</v>
      </c>
      <c r="B273" t="s">
        <v>7469</v>
      </c>
      <c r="C273" t="s">
        <v>6613</v>
      </c>
      <c r="D273" s="325">
        <v>2576771</v>
      </c>
      <c r="E273">
        <v>2156</v>
      </c>
      <c r="F273">
        <v>1394</v>
      </c>
      <c r="G273" t="s">
        <v>226</v>
      </c>
      <c r="H273" t="s">
        <v>6974</v>
      </c>
      <c r="I273" t="s">
        <v>6943</v>
      </c>
      <c r="J273" t="s">
        <v>6923</v>
      </c>
      <c r="K273" t="s">
        <v>6923</v>
      </c>
      <c r="M273" t="s">
        <v>226</v>
      </c>
      <c r="N273" t="s">
        <v>226</v>
      </c>
      <c r="O273" t="s">
        <v>226</v>
      </c>
      <c r="P273" t="s">
        <v>226</v>
      </c>
      <c r="Q273" t="s">
        <v>226</v>
      </c>
      <c r="R273" t="s">
        <v>226</v>
      </c>
      <c r="S273" t="s">
        <v>7470</v>
      </c>
    </row>
    <row r="274" spans="1:19" x14ac:dyDescent="0.25">
      <c r="A274" s="17">
        <v>36059</v>
      </c>
      <c r="B274" t="s">
        <v>7471</v>
      </c>
      <c r="C274" t="s">
        <v>6613</v>
      </c>
      <c r="D274" s="325">
        <v>1355683</v>
      </c>
      <c r="E274">
        <v>1139</v>
      </c>
      <c r="F274">
        <v>136</v>
      </c>
      <c r="G274" t="s">
        <v>226</v>
      </c>
      <c r="H274" t="s">
        <v>6974</v>
      </c>
      <c r="I274" t="s">
        <v>6943</v>
      </c>
      <c r="J274" t="s">
        <v>6923</v>
      </c>
      <c r="K274" t="s">
        <v>6923</v>
      </c>
      <c r="M274" t="s">
        <v>226</v>
      </c>
      <c r="N274" t="s">
        <v>226</v>
      </c>
      <c r="O274" t="s">
        <v>226</v>
      </c>
      <c r="P274" t="s">
        <v>226</v>
      </c>
      <c r="Q274" t="s">
        <v>226</v>
      </c>
      <c r="R274" t="s">
        <v>226</v>
      </c>
      <c r="S274" t="s">
        <v>7472</v>
      </c>
    </row>
    <row r="275" spans="1:19" x14ac:dyDescent="0.25">
      <c r="A275" s="17">
        <v>36061</v>
      </c>
      <c r="B275" t="s">
        <v>7473</v>
      </c>
      <c r="C275" t="s">
        <v>6613</v>
      </c>
      <c r="D275" s="325">
        <v>1629153</v>
      </c>
      <c r="E275">
        <v>1292</v>
      </c>
      <c r="F275">
        <v>496</v>
      </c>
      <c r="G275" t="s">
        <v>226</v>
      </c>
      <c r="H275" t="s">
        <v>6974</v>
      </c>
      <c r="I275" t="s">
        <v>6943</v>
      </c>
      <c r="J275" t="s">
        <v>6923</v>
      </c>
      <c r="K275" t="s">
        <v>6923</v>
      </c>
      <c r="M275" t="s">
        <v>226</v>
      </c>
      <c r="N275" t="s">
        <v>226</v>
      </c>
      <c r="O275" t="s">
        <v>226</v>
      </c>
      <c r="P275" t="s">
        <v>226</v>
      </c>
      <c r="Q275" t="s">
        <v>226</v>
      </c>
      <c r="R275" t="s">
        <v>226</v>
      </c>
      <c r="S275" t="s">
        <v>7474</v>
      </c>
    </row>
    <row r="276" spans="1:19" x14ac:dyDescent="0.25">
      <c r="A276" s="17">
        <v>36071</v>
      </c>
      <c r="B276" t="s">
        <v>7475</v>
      </c>
      <c r="C276" t="s">
        <v>6613</v>
      </c>
      <c r="D276" s="325">
        <v>382077</v>
      </c>
      <c r="E276">
        <v>292</v>
      </c>
      <c r="F276">
        <v>62</v>
      </c>
      <c r="G276" t="s">
        <v>226</v>
      </c>
      <c r="J276" t="s">
        <v>6923</v>
      </c>
      <c r="K276" t="s">
        <v>6923</v>
      </c>
      <c r="N276" t="s">
        <v>226</v>
      </c>
      <c r="O276" t="s">
        <v>226</v>
      </c>
      <c r="R276" t="s">
        <v>226</v>
      </c>
      <c r="S276" t="s">
        <v>7476</v>
      </c>
    </row>
    <row r="277" spans="1:19" x14ac:dyDescent="0.25">
      <c r="A277" s="17">
        <v>36081</v>
      </c>
      <c r="B277" t="s">
        <v>7477</v>
      </c>
      <c r="C277" t="s">
        <v>6613</v>
      </c>
      <c r="D277" s="325">
        <v>2270976</v>
      </c>
      <c r="E277">
        <v>1803</v>
      </c>
      <c r="F277">
        <v>1113</v>
      </c>
      <c r="G277" t="s">
        <v>226</v>
      </c>
      <c r="H277" t="s">
        <v>6974</v>
      </c>
      <c r="I277" t="s">
        <v>6943</v>
      </c>
      <c r="J277" t="s">
        <v>6923</v>
      </c>
      <c r="K277" t="s">
        <v>6923</v>
      </c>
      <c r="M277" t="s">
        <v>226</v>
      </c>
      <c r="N277" t="s">
        <v>226</v>
      </c>
      <c r="O277" t="s">
        <v>226</v>
      </c>
      <c r="P277" t="s">
        <v>226</v>
      </c>
      <c r="Q277" t="s">
        <v>226</v>
      </c>
      <c r="R277" t="s">
        <v>226</v>
      </c>
      <c r="S277" t="s">
        <v>7478</v>
      </c>
    </row>
    <row r="278" spans="1:19" x14ac:dyDescent="0.25">
      <c r="A278" s="17">
        <v>36085</v>
      </c>
      <c r="B278" t="s">
        <v>7479</v>
      </c>
      <c r="C278" t="s">
        <v>6613</v>
      </c>
      <c r="D278" s="325">
        <v>475596</v>
      </c>
      <c r="E278">
        <v>374</v>
      </c>
      <c r="F278">
        <v>105</v>
      </c>
      <c r="G278" t="s">
        <v>226</v>
      </c>
      <c r="H278" t="s">
        <v>6974</v>
      </c>
      <c r="I278" t="s">
        <v>6943</v>
      </c>
      <c r="J278" t="s">
        <v>6923</v>
      </c>
      <c r="K278" t="s">
        <v>6923</v>
      </c>
      <c r="M278" t="s">
        <v>226</v>
      </c>
      <c r="N278" t="s">
        <v>226</v>
      </c>
      <c r="O278" t="s">
        <v>226</v>
      </c>
      <c r="P278" t="s">
        <v>226</v>
      </c>
      <c r="Q278" t="s">
        <v>226</v>
      </c>
      <c r="R278" t="s">
        <v>226</v>
      </c>
      <c r="S278" t="s">
        <v>7480</v>
      </c>
    </row>
    <row r="279" spans="1:19" x14ac:dyDescent="0.25">
      <c r="A279" s="17">
        <v>36087</v>
      </c>
      <c r="B279" t="s">
        <v>7481</v>
      </c>
      <c r="C279" t="s">
        <v>6613</v>
      </c>
      <c r="D279" s="325">
        <v>325213</v>
      </c>
      <c r="E279">
        <v>223</v>
      </c>
      <c r="F279">
        <v>69</v>
      </c>
      <c r="G279" t="s">
        <v>226</v>
      </c>
      <c r="H279" t="s">
        <v>6974</v>
      </c>
      <c r="I279" t="s">
        <v>6943</v>
      </c>
      <c r="J279" t="s">
        <v>6923</v>
      </c>
      <c r="K279" t="s">
        <v>6923</v>
      </c>
      <c r="M279" t="s">
        <v>226</v>
      </c>
      <c r="N279" t="s">
        <v>226</v>
      </c>
      <c r="O279" t="s">
        <v>226</v>
      </c>
      <c r="P279" t="s">
        <v>226</v>
      </c>
      <c r="Q279" t="s">
        <v>226</v>
      </c>
      <c r="R279" t="s">
        <v>226</v>
      </c>
      <c r="S279" t="s">
        <v>7482</v>
      </c>
    </row>
    <row r="280" spans="1:19" x14ac:dyDescent="0.25">
      <c r="A280" s="17">
        <v>36103</v>
      </c>
      <c r="B280" t="s">
        <v>7483</v>
      </c>
      <c r="C280" t="s">
        <v>6613</v>
      </c>
      <c r="D280" s="325">
        <v>1481364</v>
      </c>
      <c r="E280">
        <v>1058</v>
      </c>
      <c r="F280">
        <v>107</v>
      </c>
      <c r="G280" t="s">
        <v>226</v>
      </c>
      <c r="H280" t="s">
        <v>6974</v>
      </c>
      <c r="I280" t="s">
        <v>6943</v>
      </c>
      <c r="J280" t="s">
        <v>6923</v>
      </c>
      <c r="K280" t="s">
        <v>6923</v>
      </c>
      <c r="M280" t="s">
        <v>226</v>
      </c>
      <c r="N280" t="s">
        <v>226</v>
      </c>
      <c r="O280" t="s">
        <v>226</v>
      </c>
      <c r="P280" t="s">
        <v>226</v>
      </c>
      <c r="Q280" t="s">
        <v>226</v>
      </c>
      <c r="R280" t="s">
        <v>226</v>
      </c>
      <c r="S280" t="s">
        <v>7484</v>
      </c>
    </row>
    <row r="281" spans="1:19" x14ac:dyDescent="0.25">
      <c r="A281" s="17">
        <v>36119</v>
      </c>
      <c r="B281" t="s">
        <v>7485</v>
      </c>
      <c r="C281" t="s">
        <v>6613</v>
      </c>
      <c r="D281" s="325">
        <v>968738</v>
      </c>
      <c r="E281">
        <v>725</v>
      </c>
      <c r="F281">
        <v>189</v>
      </c>
      <c r="G281" t="s">
        <v>226</v>
      </c>
      <c r="H281" t="s">
        <v>6974</v>
      </c>
      <c r="I281" t="s">
        <v>6943</v>
      </c>
      <c r="J281" t="s">
        <v>6923</v>
      </c>
      <c r="K281" t="s">
        <v>6923</v>
      </c>
      <c r="M281" t="s">
        <v>226</v>
      </c>
      <c r="N281" t="s">
        <v>226</v>
      </c>
      <c r="O281" t="s">
        <v>226</v>
      </c>
      <c r="P281" t="s">
        <v>226</v>
      </c>
      <c r="Q281" t="s">
        <v>226</v>
      </c>
      <c r="R281" t="s">
        <v>226</v>
      </c>
      <c r="S281" t="s">
        <v>7486</v>
      </c>
    </row>
    <row r="282" spans="1:19" x14ac:dyDescent="0.25">
      <c r="A282" s="17">
        <v>37021</v>
      </c>
      <c r="B282" t="s">
        <v>7487</v>
      </c>
      <c r="C282" t="s">
        <v>6576</v>
      </c>
      <c r="D282" s="325">
        <v>259576</v>
      </c>
      <c r="E282">
        <v>168</v>
      </c>
      <c r="F282">
        <v>50</v>
      </c>
      <c r="G282" t="s">
        <v>226</v>
      </c>
      <c r="M282" t="s">
        <v>226</v>
      </c>
      <c r="N282" t="s">
        <v>226</v>
      </c>
      <c r="O282" t="s">
        <v>226</v>
      </c>
      <c r="S282" t="s">
        <v>7488</v>
      </c>
    </row>
    <row r="283" spans="1:19" x14ac:dyDescent="0.25">
      <c r="A283" s="17">
        <v>37025</v>
      </c>
      <c r="B283" t="s">
        <v>7489</v>
      </c>
      <c r="C283" t="s">
        <v>6576</v>
      </c>
      <c r="D283" s="325">
        <v>211605</v>
      </c>
      <c r="E283">
        <v>120</v>
      </c>
      <c r="F283">
        <v>41</v>
      </c>
      <c r="G283" t="s">
        <v>226</v>
      </c>
      <c r="H283" t="s">
        <v>6957</v>
      </c>
      <c r="N283" t="s">
        <v>226</v>
      </c>
      <c r="O283" t="s">
        <v>226</v>
      </c>
      <c r="R283" t="s">
        <v>226</v>
      </c>
      <c r="S283" t="s">
        <v>7490</v>
      </c>
    </row>
    <row r="284" spans="1:19" x14ac:dyDescent="0.25">
      <c r="A284" s="17">
        <v>37035</v>
      </c>
      <c r="B284" t="s">
        <v>7491</v>
      </c>
      <c r="C284" t="s">
        <v>6576</v>
      </c>
      <c r="D284" s="325">
        <v>158507</v>
      </c>
      <c r="E284">
        <v>99</v>
      </c>
      <c r="F284">
        <v>56</v>
      </c>
      <c r="G284" t="s">
        <v>226</v>
      </c>
      <c r="J284" t="s">
        <v>6923</v>
      </c>
      <c r="N284" t="s">
        <v>226</v>
      </c>
      <c r="O284" t="s">
        <v>226</v>
      </c>
      <c r="R284" t="s">
        <v>226</v>
      </c>
      <c r="S284" t="s">
        <v>7492</v>
      </c>
    </row>
    <row r="285" spans="1:19" x14ac:dyDescent="0.25">
      <c r="A285" s="17">
        <v>37057</v>
      </c>
      <c r="B285" t="s">
        <v>7493</v>
      </c>
      <c r="C285" t="s">
        <v>6576</v>
      </c>
      <c r="D285" s="325">
        <v>166837</v>
      </c>
      <c r="E285">
        <v>115</v>
      </c>
      <c r="F285">
        <v>59</v>
      </c>
      <c r="G285" t="s">
        <v>226</v>
      </c>
      <c r="J285" t="s">
        <v>6923</v>
      </c>
      <c r="N285" t="s">
        <v>226</v>
      </c>
      <c r="O285" t="s">
        <v>226</v>
      </c>
      <c r="R285" t="s">
        <v>226</v>
      </c>
      <c r="S285" t="s">
        <v>7494</v>
      </c>
    </row>
    <row r="286" spans="1:19" x14ac:dyDescent="0.25">
      <c r="A286" s="17">
        <v>37071</v>
      </c>
      <c r="B286" t="s">
        <v>7495</v>
      </c>
      <c r="C286" t="s">
        <v>6576</v>
      </c>
      <c r="D286" s="325">
        <v>222119</v>
      </c>
      <c r="E286">
        <v>190</v>
      </c>
      <c r="F286">
        <v>107</v>
      </c>
      <c r="G286" t="s">
        <v>226</v>
      </c>
      <c r="H286" t="s">
        <v>6957</v>
      </c>
      <c r="N286" t="s">
        <v>226</v>
      </c>
      <c r="O286" t="s">
        <v>226</v>
      </c>
      <c r="R286" t="s">
        <v>226</v>
      </c>
      <c r="S286" t="s">
        <v>7496</v>
      </c>
    </row>
    <row r="287" spans="1:19" x14ac:dyDescent="0.25">
      <c r="A287" s="17">
        <v>37081</v>
      </c>
      <c r="B287" t="s">
        <v>7497</v>
      </c>
      <c r="C287" t="s">
        <v>6576</v>
      </c>
      <c r="D287" s="325">
        <v>532956</v>
      </c>
      <c r="E287">
        <v>338</v>
      </c>
      <c r="F287">
        <v>144</v>
      </c>
      <c r="G287" t="s">
        <v>226</v>
      </c>
      <c r="J287" t="s">
        <v>6923</v>
      </c>
      <c r="N287" t="s">
        <v>226</v>
      </c>
      <c r="O287" t="s">
        <v>226</v>
      </c>
      <c r="R287" t="s">
        <v>226</v>
      </c>
      <c r="S287" t="s">
        <v>7498</v>
      </c>
    </row>
    <row r="288" spans="1:19" x14ac:dyDescent="0.25">
      <c r="A288" s="17">
        <v>37097</v>
      </c>
      <c r="B288" t="s">
        <v>7499</v>
      </c>
      <c r="C288" t="s">
        <v>6576</v>
      </c>
      <c r="D288" s="325">
        <v>178853</v>
      </c>
      <c r="E288">
        <v>121</v>
      </c>
      <c r="F288">
        <v>41</v>
      </c>
      <c r="G288" t="s">
        <v>226</v>
      </c>
      <c r="H288" t="s">
        <v>6957</v>
      </c>
      <c r="N288" t="s">
        <v>226</v>
      </c>
      <c r="O288" t="s">
        <v>226</v>
      </c>
      <c r="R288" t="s">
        <v>226</v>
      </c>
      <c r="S288" t="s">
        <v>7500</v>
      </c>
    </row>
    <row r="289" spans="1:19" x14ac:dyDescent="0.25">
      <c r="A289" s="17">
        <v>37109</v>
      </c>
      <c r="B289" t="s">
        <v>7501</v>
      </c>
      <c r="C289" t="s">
        <v>6576</v>
      </c>
      <c r="D289" s="325">
        <v>84580</v>
      </c>
      <c r="E289">
        <v>51</v>
      </c>
      <c r="F289">
        <v>22</v>
      </c>
      <c r="G289" t="s">
        <v>226</v>
      </c>
      <c r="H289" t="s">
        <v>6957</v>
      </c>
      <c r="N289" t="s">
        <v>226</v>
      </c>
      <c r="O289" t="s">
        <v>226</v>
      </c>
      <c r="R289" t="s">
        <v>226</v>
      </c>
      <c r="S289" t="s">
        <v>7502</v>
      </c>
    </row>
    <row r="290" spans="1:19" x14ac:dyDescent="0.25">
      <c r="A290" s="17">
        <v>37119</v>
      </c>
      <c r="B290" t="s">
        <v>7503</v>
      </c>
      <c r="C290" t="s">
        <v>6576</v>
      </c>
      <c r="D290" s="325">
        <v>1095170</v>
      </c>
      <c r="E290">
        <v>624</v>
      </c>
      <c r="F290">
        <v>261</v>
      </c>
      <c r="G290" t="s">
        <v>226</v>
      </c>
      <c r="H290" t="s">
        <v>6957</v>
      </c>
      <c r="M290" t="s">
        <v>226</v>
      </c>
      <c r="N290" t="s">
        <v>226</v>
      </c>
      <c r="O290" t="s">
        <v>226</v>
      </c>
      <c r="R290" t="s">
        <v>226</v>
      </c>
      <c r="S290" t="s">
        <v>7504</v>
      </c>
    </row>
    <row r="291" spans="1:19" x14ac:dyDescent="0.25">
      <c r="A291" s="17">
        <v>37159</v>
      </c>
      <c r="B291" t="s">
        <v>7505</v>
      </c>
      <c r="C291" t="s">
        <v>6576</v>
      </c>
      <c r="D291" s="325">
        <v>140978</v>
      </c>
      <c r="E291">
        <v>96</v>
      </c>
      <c r="F291">
        <v>62</v>
      </c>
      <c r="G291" t="s">
        <v>226</v>
      </c>
      <c r="H291" t="s">
        <v>6957</v>
      </c>
      <c r="M291" t="s">
        <v>226</v>
      </c>
      <c r="N291" t="s">
        <v>226</v>
      </c>
      <c r="O291" t="s">
        <v>226</v>
      </c>
      <c r="R291" t="s">
        <v>226</v>
      </c>
      <c r="S291" t="s">
        <v>7506</v>
      </c>
    </row>
    <row r="292" spans="1:19" x14ac:dyDescent="0.25">
      <c r="A292" s="17">
        <v>37179</v>
      </c>
      <c r="B292" t="s">
        <v>7507</v>
      </c>
      <c r="C292" t="s">
        <v>6576</v>
      </c>
      <c r="D292" s="325">
        <v>235767</v>
      </c>
      <c r="E292">
        <v>132</v>
      </c>
      <c r="F292">
        <v>31</v>
      </c>
      <c r="G292" t="s">
        <v>226</v>
      </c>
      <c r="H292" t="s">
        <v>6957</v>
      </c>
      <c r="N292" t="s">
        <v>226</v>
      </c>
      <c r="O292" t="s">
        <v>226</v>
      </c>
      <c r="R292" t="s">
        <v>226</v>
      </c>
      <c r="S292" t="s">
        <v>7508</v>
      </c>
    </row>
    <row r="293" spans="1:19" x14ac:dyDescent="0.25">
      <c r="A293" s="17">
        <v>38017</v>
      </c>
      <c r="B293" t="s">
        <v>7509</v>
      </c>
      <c r="C293" t="s">
        <v>6585</v>
      </c>
      <c r="D293" s="325">
        <v>179937</v>
      </c>
      <c r="E293">
        <v>132</v>
      </c>
      <c r="F293">
        <v>54</v>
      </c>
      <c r="G293" t="s">
        <v>226</v>
      </c>
      <c r="M293" t="s">
        <v>226</v>
      </c>
      <c r="N293" t="s">
        <v>226</v>
      </c>
      <c r="O293" t="s">
        <v>226</v>
      </c>
      <c r="S293" t="s">
        <v>7510</v>
      </c>
    </row>
    <row r="294" spans="1:19" x14ac:dyDescent="0.25">
      <c r="A294" s="17">
        <v>38035</v>
      </c>
      <c r="B294" t="s">
        <v>7511</v>
      </c>
      <c r="C294" t="s">
        <v>6585</v>
      </c>
      <c r="D294" s="325">
        <v>70243</v>
      </c>
      <c r="E294">
        <v>60</v>
      </c>
      <c r="F294">
        <v>26</v>
      </c>
      <c r="G294" t="s">
        <v>226</v>
      </c>
      <c r="M294" t="s">
        <v>226</v>
      </c>
      <c r="N294" t="s">
        <v>226</v>
      </c>
      <c r="O294" t="s">
        <v>226</v>
      </c>
      <c r="S294" t="s">
        <v>7512</v>
      </c>
    </row>
    <row r="295" spans="1:19" x14ac:dyDescent="0.25">
      <c r="A295" s="17">
        <v>39001</v>
      </c>
      <c r="B295" t="s">
        <v>7513</v>
      </c>
      <c r="C295" t="s">
        <v>6595</v>
      </c>
      <c r="D295" s="325">
        <v>27685</v>
      </c>
      <c r="E295">
        <v>23</v>
      </c>
      <c r="F295">
        <v>23</v>
      </c>
      <c r="G295" t="s">
        <v>226</v>
      </c>
      <c r="J295" t="s">
        <v>6923</v>
      </c>
      <c r="N295" t="s">
        <v>226</v>
      </c>
      <c r="O295" t="s">
        <v>226</v>
      </c>
      <c r="R295" t="s">
        <v>226</v>
      </c>
      <c r="S295" t="s">
        <v>7514</v>
      </c>
    </row>
    <row r="296" spans="1:19" x14ac:dyDescent="0.25">
      <c r="A296" s="17">
        <v>39007</v>
      </c>
      <c r="B296" t="s">
        <v>7515</v>
      </c>
      <c r="C296" t="s">
        <v>6595</v>
      </c>
      <c r="D296" s="325">
        <v>97416</v>
      </c>
      <c r="E296">
        <v>92</v>
      </c>
      <c r="F296">
        <v>64</v>
      </c>
      <c r="G296" t="s">
        <v>226</v>
      </c>
      <c r="H296" t="s">
        <v>6957</v>
      </c>
      <c r="J296" t="s">
        <v>6923</v>
      </c>
      <c r="M296" t="s">
        <v>226</v>
      </c>
      <c r="N296" t="s">
        <v>226</v>
      </c>
      <c r="O296" t="s">
        <v>226</v>
      </c>
      <c r="R296" t="s">
        <v>226</v>
      </c>
      <c r="S296" t="s">
        <v>7516</v>
      </c>
    </row>
    <row r="297" spans="1:19" x14ac:dyDescent="0.25">
      <c r="A297" s="17">
        <v>39013</v>
      </c>
      <c r="B297" t="s">
        <v>7517</v>
      </c>
      <c r="C297" t="s">
        <v>6595</v>
      </c>
      <c r="D297" s="325">
        <v>67424</v>
      </c>
      <c r="E297">
        <v>65</v>
      </c>
      <c r="F297">
        <v>30</v>
      </c>
      <c r="G297" t="s">
        <v>226</v>
      </c>
      <c r="J297" t="s">
        <v>6923</v>
      </c>
      <c r="N297" t="s">
        <v>226</v>
      </c>
      <c r="O297" t="s">
        <v>226</v>
      </c>
      <c r="R297" t="s">
        <v>226</v>
      </c>
      <c r="S297" t="s">
        <v>7518</v>
      </c>
    </row>
    <row r="298" spans="1:19" x14ac:dyDescent="0.25">
      <c r="A298" s="17">
        <v>39017</v>
      </c>
      <c r="B298" t="s">
        <v>7519</v>
      </c>
      <c r="C298" t="s">
        <v>6595</v>
      </c>
      <c r="D298" s="325">
        <v>382129</v>
      </c>
      <c r="E298">
        <v>271</v>
      </c>
      <c r="F298">
        <v>119</v>
      </c>
      <c r="G298" t="s">
        <v>226</v>
      </c>
      <c r="H298" t="s">
        <v>6957</v>
      </c>
      <c r="I298" t="s">
        <v>6957</v>
      </c>
      <c r="J298" t="s">
        <v>6923</v>
      </c>
      <c r="M298" t="s">
        <v>226</v>
      </c>
      <c r="N298" t="s">
        <v>226</v>
      </c>
      <c r="O298" t="s">
        <v>226</v>
      </c>
      <c r="R298" t="s">
        <v>226</v>
      </c>
      <c r="S298" t="s">
        <v>7520</v>
      </c>
    </row>
    <row r="299" spans="1:19" x14ac:dyDescent="0.25">
      <c r="A299" s="17">
        <v>39023</v>
      </c>
      <c r="B299" t="s">
        <v>7521</v>
      </c>
      <c r="C299" t="s">
        <v>6595</v>
      </c>
      <c r="D299" s="325">
        <v>134409</v>
      </c>
      <c r="E299">
        <v>128</v>
      </c>
      <c r="F299">
        <v>68</v>
      </c>
      <c r="G299" t="s">
        <v>226</v>
      </c>
      <c r="J299" t="s">
        <v>6923</v>
      </c>
      <c r="M299" t="s">
        <v>226</v>
      </c>
      <c r="N299" t="s">
        <v>226</v>
      </c>
      <c r="O299" t="s">
        <v>226</v>
      </c>
      <c r="R299" t="s">
        <v>226</v>
      </c>
      <c r="S299" t="s">
        <v>7522</v>
      </c>
    </row>
    <row r="300" spans="1:19" x14ac:dyDescent="0.25">
      <c r="A300" s="17">
        <v>39025</v>
      </c>
      <c r="B300" t="s">
        <v>7523</v>
      </c>
      <c r="C300" t="s">
        <v>6595</v>
      </c>
      <c r="D300" s="325">
        <v>205616</v>
      </c>
      <c r="E300">
        <v>139</v>
      </c>
      <c r="F300">
        <v>33</v>
      </c>
      <c r="G300" t="s">
        <v>226</v>
      </c>
      <c r="H300" t="s">
        <v>6957</v>
      </c>
      <c r="I300" t="s">
        <v>6957</v>
      </c>
      <c r="J300" t="s">
        <v>6923</v>
      </c>
      <c r="N300" t="s">
        <v>226</v>
      </c>
      <c r="O300" t="s">
        <v>226</v>
      </c>
      <c r="R300" t="s">
        <v>226</v>
      </c>
      <c r="S300" t="s">
        <v>7524</v>
      </c>
    </row>
    <row r="301" spans="1:19" x14ac:dyDescent="0.25">
      <c r="A301" s="17">
        <v>39027</v>
      </c>
      <c r="B301" t="s">
        <v>7525</v>
      </c>
      <c r="C301" t="s">
        <v>6595</v>
      </c>
      <c r="D301" s="325">
        <v>42000</v>
      </c>
      <c r="E301">
        <v>33</v>
      </c>
      <c r="F301">
        <v>12</v>
      </c>
      <c r="G301" t="s">
        <v>226</v>
      </c>
      <c r="H301" t="s">
        <v>6957</v>
      </c>
      <c r="N301" t="s">
        <v>226</v>
      </c>
      <c r="O301" t="s">
        <v>226</v>
      </c>
      <c r="R301" t="s">
        <v>226</v>
      </c>
      <c r="S301" t="s">
        <v>7526</v>
      </c>
    </row>
    <row r="302" spans="1:19" x14ac:dyDescent="0.25">
      <c r="A302" s="17">
        <v>39031</v>
      </c>
      <c r="B302" t="s">
        <v>7527</v>
      </c>
      <c r="C302" t="s">
        <v>6595</v>
      </c>
      <c r="D302" s="325">
        <v>36558</v>
      </c>
      <c r="E302">
        <v>32</v>
      </c>
      <c r="F302">
        <v>16</v>
      </c>
      <c r="G302" t="s">
        <v>226</v>
      </c>
      <c r="J302" t="s">
        <v>6923</v>
      </c>
      <c r="N302" t="s">
        <v>226</v>
      </c>
      <c r="O302" t="s">
        <v>226</v>
      </c>
      <c r="R302" t="s">
        <v>226</v>
      </c>
      <c r="S302" t="s">
        <v>7528</v>
      </c>
    </row>
    <row r="303" spans="1:19" x14ac:dyDescent="0.25">
      <c r="A303" s="17">
        <v>39035</v>
      </c>
      <c r="B303" t="s">
        <v>7529</v>
      </c>
      <c r="C303" t="s">
        <v>6595</v>
      </c>
      <c r="D303" s="325">
        <v>1241475</v>
      </c>
      <c r="E303">
        <v>1185</v>
      </c>
      <c r="F303">
        <v>595</v>
      </c>
      <c r="G303" t="s">
        <v>226</v>
      </c>
      <c r="H303" t="s">
        <v>6957</v>
      </c>
      <c r="I303" t="s">
        <v>6943</v>
      </c>
      <c r="J303" t="s">
        <v>6923</v>
      </c>
      <c r="K303" t="s">
        <v>6923</v>
      </c>
      <c r="L303" t="s">
        <v>6920</v>
      </c>
      <c r="M303" t="s">
        <v>226</v>
      </c>
      <c r="N303" t="s">
        <v>226</v>
      </c>
      <c r="O303" t="s">
        <v>226</v>
      </c>
      <c r="P303" t="s">
        <v>226</v>
      </c>
      <c r="Q303" t="s">
        <v>528</v>
      </c>
      <c r="R303" t="s">
        <v>226</v>
      </c>
      <c r="S303" t="s">
        <v>7530</v>
      </c>
    </row>
    <row r="304" spans="1:19" x14ac:dyDescent="0.25">
      <c r="A304" s="17">
        <v>39041</v>
      </c>
      <c r="B304" t="s">
        <v>7531</v>
      </c>
      <c r="C304" t="s">
        <v>6595</v>
      </c>
      <c r="D304" s="325">
        <v>205454</v>
      </c>
      <c r="E304">
        <v>111</v>
      </c>
      <c r="F304">
        <v>1</v>
      </c>
      <c r="G304" t="s">
        <v>226</v>
      </c>
      <c r="H304" t="s">
        <v>6957</v>
      </c>
      <c r="I304" t="s">
        <v>6957</v>
      </c>
      <c r="J304" t="s">
        <v>6923</v>
      </c>
      <c r="M304" t="s">
        <v>226</v>
      </c>
      <c r="N304" t="s">
        <v>226</v>
      </c>
      <c r="O304" t="s">
        <v>226</v>
      </c>
      <c r="R304" t="s">
        <v>226</v>
      </c>
      <c r="S304" t="s">
        <v>7532</v>
      </c>
    </row>
    <row r="305" spans="1:19" x14ac:dyDescent="0.25">
      <c r="A305" s="17">
        <v>39045</v>
      </c>
      <c r="B305" t="s">
        <v>7533</v>
      </c>
      <c r="C305" t="s">
        <v>6595</v>
      </c>
      <c r="D305" s="325">
        <v>156204</v>
      </c>
      <c r="E305">
        <v>106</v>
      </c>
      <c r="F305">
        <v>34</v>
      </c>
      <c r="G305" t="s">
        <v>226</v>
      </c>
      <c r="H305" t="s">
        <v>6957</v>
      </c>
      <c r="I305" t="s">
        <v>6957</v>
      </c>
      <c r="J305" t="s">
        <v>6923</v>
      </c>
      <c r="N305" t="s">
        <v>226</v>
      </c>
      <c r="O305" t="s">
        <v>226</v>
      </c>
      <c r="R305" t="s">
        <v>226</v>
      </c>
      <c r="S305" t="s">
        <v>7534</v>
      </c>
    </row>
    <row r="306" spans="1:19" x14ac:dyDescent="0.25">
      <c r="A306" s="17">
        <v>39049</v>
      </c>
      <c r="B306" t="s">
        <v>7535</v>
      </c>
      <c r="C306" t="s">
        <v>6595</v>
      </c>
      <c r="D306" s="325">
        <v>1304715</v>
      </c>
      <c r="E306">
        <v>952</v>
      </c>
      <c r="F306">
        <v>395</v>
      </c>
      <c r="G306" t="s">
        <v>226</v>
      </c>
      <c r="H306" t="s">
        <v>6957</v>
      </c>
      <c r="I306" t="s">
        <v>6957</v>
      </c>
      <c r="J306" t="s">
        <v>6923</v>
      </c>
      <c r="M306" t="s">
        <v>226</v>
      </c>
      <c r="N306" t="s">
        <v>226</v>
      </c>
      <c r="O306" t="s">
        <v>226</v>
      </c>
      <c r="R306" t="s">
        <v>226</v>
      </c>
      <c r="S306" t="s">
        <v>7536</v>
      </c>
    </row>
    <row r="307" spans="1:19" x14ac:dyDescent="0.25">
      <c r="A307" s="17">
        <v>39053</v>
      </c>
      <c r="B307" t="s">
        <v>7537</v>
      </c>
      <c r="C307" t="s">
        <v>6595</v>
      </c>
      <c r="D307" s="325">
        <v>29995</v>
      </c>
      <c r="E307">
        <v>26</v>
      </c>
      <c r="F307">
        <v>21</v>
      </c>
      <c r="G307" t="s">
        <v>226</v>
      </c>
      <c r="J307" t="s">
        <v>6923</v>
      </c>
      <c r="N307" t="s">
        <v>226</v>
      </c>
      <c r="O307" t="s">
        <v>226</v>
      </c>
      <c r="R307" t="s">
        <v>226</v>
      </c>
      <c r="S307" t="s">
        <v>7538</v>
      </c>
    </row>
    <row r="308" spans="1:19" x14ac:dyDescent="0.25">
      <c r="A308" s="17">
        <v>39055</v>
      </c>
      <c r="B308" t="s">
        <v>7539</v>
      </c>
      <c r="C308" t="s">
        <v>6595</v>
      </c>
      <c r="D308" s="325">
        <v>93657</v>
      </c>
      <c r="E308">
        <v>62</v>
      </c>
      <c r="F308">
        <v>5</v>
      </c>
      <c r="G308" t="s">
        <v>226</v>
      </c>
      <c r="H308" t="s">
        <v>6957</v>
      </c>
      <c r="I308" t="s">
        <v>6943</v>
      </c>
      <c r="N308" t="s">
        <v>226</v>
      </c>
      <c r="O308" t="s">
        <v>226</v>
      </c>
      <c r="P308" t="s">
        <v>226</v>
      </c>
      <c r="R308" t="s">
        <v>226</v>
      </c>
      <c r="S308" t="s">
        <v>7540</v>
      </c>
    </row>
    <row r="309" spans="1:19" x14ac:dyDescent="0.25">
      <c r="A309" s="17">
        <v>39057</v>
      </c>
      <c r="B309" t="s">
        <v>7541</v>
      </c>
      <c r="C309" t="s">
        <v>6595</v>
      </c>
      <c r="D309" s="325">
        <v>167867</v>
      </c>
      <c r="E309">
        <v>124</v>
      </c>
      <c r="F309">
        <v>32</v>
      </c>
      <c r="G309" t="s">
        <v>226</v>
      </c>
      <c r="J309" t="s">
        <v>6923</v>
      </c>
      <c r="N309" t="s">
        <v>226</v>
      </c>
      <c r="O309" t="s">
        <v>226</v>
      </c>
      <c r="R309" t="s">
        <v>226</v>
      </c>
      <c r="S309" t="s">
        <v>7542</v>
      </c>
    </row>
    <row r="310" spans="1:19" x14ac:dyDescent="0.25">
      <c r="A310" s="17">
        <v>39061</v>
      </c>
      <c r="B310" t="s">
        <v>7543</v>
      </c>
      <c r="C310" t="s">
        <v>6595</v>
      </c>
      <c r="D310" s="325">
        <v>815790</v>
      </c>
      <c r="E310">
        <v>678</v>
      </c>
      <c r="F310">
        <v>336</v>
      </c>
      <c r="G310" t="s">
        <v>226</v>
      </c>
      <c r="H310" t="s">
        <v>6957</v>
      </c>
      <c r="I310" t="s">
        <v>6957</v>
      </c>
      <c r="J310" t="s">
        <v>6923</v>
      </c>
      <c r="M310" t="s">
        <v>226</v>
      </c>
      <c r="N310" t="s">
        <v>226</v>
      </c>
      <c r="O310" t="s">
        <v>226</v>
      </c>
      <c r="R310" t="s">
        <v>226</v>
      </c>
      <c r="S310" t="s">
        <v>7544</v>
      </c>
    </row>
    <row r="311" spans="1:19" x14ac:dyDescent="0.25">
      <c r="A311" s="17">
        <v>39081</v>
      </c>
      <c r="B311" t="s">
        <v>7545</v>
      </c>
      <c r="C311" t="s">
        <v>6595</v>
      </c>
      <c r="D311" s="325">
        <v>65943</v>
      </c>
      <c r="E311">
        <v>62</v>
      </c>
      <c r="F311">
        <v>39</v>
      </c>
      <c r="G311" t="s">
        <v>226</v>
      </c>
      <c r="J311" t="s">
        <v>6923</v>
      </c>
      <c r="K311" t="s">
        <v>6923</v>
      </c>
      <c r="N311" t="s">
        <v>226</v>
      </c>
      <c r="O311" t="s">
        <v>226</v>
      </c>
      <c r="R311" t="s">
        <v>226</v>
      </c>
      <c r="S311" t="s">
        <v>7546</v>
      </c>
    </row>
    <row r="312" spans="1:19" x14ac:dyDescent="0.25">
      <c r="A312" s="17">
        <v>39083</v>
      </c>
      <c r="B312" t="s">
        <v>7547</v>
      </c>
      <c r="C312" t="s">
        <v>6595</v>
      </c>
      <c r="D312" s="325">
        <v>61776</v>
      </c>
      <c r="E312">
        <v>46</v>
      </c>
      <c r="F312">
        <v>14</v>
      </c>
      <c r="G312" t="s">
        <v>226</v>
      </c>
      <c r="H312" t="s">
        <v>6957</v>
      </c>
      <c r="N312" t="s">
        <v>226</v>
      </c>
      <c r="O312" t="s">
        <v>226</v>
      </c>
      <c r="R312" t="s">
        <v>226</v>
      </c>
      <c r="S312" t="s">
        <v>7548</v>
      </c>
    </row>
    <row r="313" spans="1:19" x14ac:dyDescent="0.25">
      <c r="A313" s="17">
        <v>39085</v>
      </c>
      <c r="B313" t="s">
        <v>7549</v>
      </c>
      <c r="C313" t="s">
        <v>6595</v>
      </c>
      <c r="D313" s="325">
        <v>229755</v>
      </c>
      <c r="E313">
        <v>156</v>
      </c>
      <c r="F313">
        <v>28</v>
      </c>
      <c r="G313" t="s">
        <v>226</v>
      </c>
      <c r="H313" t="s">
        <v>6957</v>
      </c>
      <c r="I313" t="s">
        <v>6943</v>
      </c>
      <c r="J313" t="s">
        <v>6923</v>
      </c>
      <c r="K313" t="s">
        <v>6923</v>
      </c>
      <c r="M313" t="s">
        <v>226</v>
      </c>
      <c r="N313" t="s">
        <v>226</v>
      </c>
      <c r="O313" t="s">
        <v>226</v>
      </c>
      <c r="P313" t="s">
        <v>226</v>
      </c>
      <c r="R313" t="s">
        <v>226</v>
      </c>
      <c r="S313" t="s">
        <v>7550</v>
      </c>
    </row>
    <row r="314" spans="1:19" x14ac:dyDescent="0.25">
      <c r="A314" s="17">
        <v>39087</v>
      </c>
      <c r="B314" t="s">
        <v>7551</v>
      </c>
      <c r="C314" t="s">
        <v>6595</v>
      </c>
      <c r="D314" s="325">
        <v>59901</v>
      </c>
      <c r="E314">
        <v>57</v>
      </c>
      <c r="F314">
        <v>48</v>
      </c>
      <c r="G314" t="s">
        <v>226</v>
      </c>
      <c r="J314" t="s">
        <v>6923</v>
      </c>
      <c r="N314" t="s">
        <v>226</v>
      </c>
      <c r="O314" t="s">
        <v>226</v>
      </c>
      <c r="R314" t="s">
        <v>226</v>
      </c>
      <c r="S314" t="s">
        <v>7552</v>
      </c>
    </row>
    <row r="315" spans="1:19" x14ac:dyDescent="0.25">
      <c r="A315" s="17">
        <v>39089</v>
      </c>
      <c r="B315" t="s">
        <v>7553</v>
      </c>
      <c r="C315" t="s">
        <v>6595</v>
      </c>
      <c r="D315" s="325">
        <v>175409</v>
      </c>
      <c r="E315">
        <v>125</v>
      </c>
      <c r="F315">
        <v>20</v>
      </c>
      <c r="G315" t="s">
        <v>226</v>
      </c>
      <c r="H315" t="s">
        <v>6957</v>
      </c>
      <c r="I315" t="s">
        <v>6957</v>
      </c>
      <c r="J315" t="s">
        <v>6923</v>
      </c>
      <c r="N315" t="s">
        <v>226</v>
      </c>
      <c r="O315" t="s">
        <v>226</v>
      </c>
      <c r="R315" t="s">
        <v>226</v>
      </c>
      <c r="S315" t="s">
        <v>7554</v>
      </c>
    </row>
    <row r="316" spans="1:19" x14ac:dyDescent="0.25">
      <c r="A316" s="17">
        <v>39093</v>
      </c>
      <c r="B316" t="s">
        <v>7555</v>
      </c>
      <c r="C316" t="s">
        <v>6595</v>
      </c>
      <c r="D316" s="325">
        <v>309134</v>
      </c>
      <c r="E316">
        <v>209</v>
      </c>
      <c r="F316">
        <v>75</v>
      </c>
      <c r="G316" t="s">
        <v>226</v>
      </c>
      <c r="H316" t="s">
        <v>6957</v>
      </c>
      <c r="I316" t="s">
        <v>6943</v>
      </c>
      <c r="J316" t="s">
        <v>6923</v>
      </c>
      <c r="K316" t="s">
        <v>6923</v>
      </c>
      <c r="L316" t="s">
        <v>6920</v>
      </c>
      <c r="N316" t="s">
        <v>226</v>
      </c>
      <c r="O316" t="s">
        <v>226</v>
      </c>
      <c r="P316" t="s">
        <v>226</v>
      </c>
      <c r="Q316" t="s">
        <v>528</v>
      </c>
      <c r="R316" t="s">
        <v>226</v>
      </c>
      <c r="S316" t="s">
        <v>7556</v>
      </c>
    </row>
    <row r="317" spans="1:19" x14ac:dyDescent="0.25">
      <c r="A317" s="17">
        <v>39095</v>
      </c>
      <c r="B317" t="s">
        <v>7557</v>
      </c>
      <c r="C317" t="s">
        <v>6595</v>
      </c>
      <c r="D317" s="325">
        <v>430319</v>
      </c>
      <c r="E317">
        <v>480</v>
      </c>
      <c r="F317">
        <v>244</v>
      </c>
      <c r="G317" t="s">
        <v>226</v>
      </c>
      <c r="M317" t="s">
        <v>226</v>
      </c>
      <c r="N317" t="s">
        <v>226</v>
      </c>
      <c r="O317" t="s">
        <v>226</v>
      </c>
      <c r="S317" t="s">
        <v>7558</v>
      </c>
    </row>
    <row r="318" spans="1:19" x14ac:dyDescent="0.25">
      <c r="A318" s="17">
        <v>39097</v>
      </c>
      <c r="B318" t="s">
        <v>7559</v>
      </c>
      <c r="C318" t="s">
        <v>6595</v>
      </c>
      <c r="D318" s="325">
        <v>44248</v>
      </c>
      <c r="E318">
        <v>30</v>
      </c>
      <c r="F318">
        <v>5</v>
      </c>
      <c r="G318" t="s">
        <v>226</v>
      </c>
      <c r="H318" t="s">
        <v>6957</v>
      </c>
      <c r="N318" t="s">
        <v>226</v>
      </c>
      <c r="O318" t="s">
        <v>226</v>
      </c>
      <c r="R318" t="s">
        <v>226</v>
      </c>
      <c r="S318" t="s">
        <v>7560</v>
      </c>
    </row>
    <row r="319" spans="1:19" x14ac:dyDescent="0.25">
      <c r="A319" s="17">
        <v>39103</v>
      </c>
      <c r="B319" t="s">
        <v>7561</v>
      </c>
      <c r="C319" t="s">
        <v>6595</v>
      </c>
      <c r="D319" s="325">
        <v>179116</v>
      </c>
      <c r="E319">
        <v>110</v>
      </c>
      <c r="F319">
        <v>1</v>
      </c>
      <c r="G319" t="s">
        <v>226</v>
      </c>
      <c r="H319" t="s">
        <v>6957</v>
      </c>
      <c r="I319" t="s">
        <v>6943</v>
      </c>
      <c r="J319" t="s">
        <v>6923</v>
      </c>
      <c r="K319" t="s">
        <v>6923</v>
      </c>
      <c r="N319" t="s">
        <v>226</v>
      </c>
      <c r="O319" t="s">
        <v>226</v>
      </c>
      <c r="P319" t="s">
        <v>226</v>
      </c>
      <c r="R319" t="s">
        <v>226</v>
      </c>
      <c r="S319" t="s">
        <v>7562</v>
      </c>
    </row>
    <row r="320" spans="1:19" x14ac:dyDescent="0.25">
      <c r="A320" s="17">
        <v>39113</v>
      </c>
      <c r="B320" t="s">
        <v>7563</v>
      </c>
      <c r="C320" t="s">
        <v>6595</v>
      </c>
      <c r="D320" s="325">
        <v>531988</v>
      </c>
      <c r="E320">
        <v>422</v>
      </c>
      <c r="F320">
        <v>232</v>
      </c>
      <c r="G320" t="s">
        <v>226</v>
      </c>
      <c r="J320" t="s">
        <v>6923</v>
      </c>
      <c r="M320" t="s">
        <v>226</v>
      </c>
      <c r="N320" t="s">
        <v>226</v>
      </c>
      <c r="O320" t="s">
        <v>226</v>
      </c>
      <c r="R320" t="s">
        <v>226</v>
      </c>
      <c r="S320" t="s">
        <v>7564</v>
      </c>
    </row>
    <row r="321" spans="1:19" x14ac:dyDescent="0.25">
      <c r="A321" s="17">
        <v>39133</v>
      </c>
      <c r="B321" t="s">
        <v>7565</v>
      </c>
      <c r="C321" t="s">
        <v>6595</v>
      </c>
      <c r="D321" s="325">
        <v>162476</v>
      </c>
      <c r="E321">
        <v>105</v>
      </c>
      <c r="F321">
        <v>24</v>
      </c>
      <c r="G321" t="s">
        <v>226</v>
      </c>
      <c r="H321" t="s">
        <v>6957</v>
      </c>
      <c r="I321" t="s">
        <v>6943</v>
      </c>
      <c r="J321" t="s">
        <v>6923</v>
      </c>
      <c r="K321" t="s">
        <v>6923</v>
      </c>
      <c r="N321" t="s">
        <v>226</v>
      </c>
      <c r="O321" t="s">
        <v>226</v>
      </c>
      <c r="P321" t="s">
        <v>226</v>
      </c>
      <c r="R321" t="s">
        <v>226</v>
      </c>
      <c r="S321" t="s">
        <v>7566</v>
      </c>
    </row>
    <row r="322" spans="1:19" x14ac:dyDescent="0.25">
      <c r="A322" s="17">
        <v>39145</v>
      </c>
      <c r="B322" t="s">
        <v>7567</v>
      </c>
      <c r="C322" t="s">
        <v>6595</v>
      </c>
      <c r="D322" s="325">
        <v>75441</v>
      </c>
      <c r="E322">
        <v>70</v>
      </c>
      <c r="F322">
        <v>60</v>
      </c>
      <c r="G322" t="s">
        <v>226</v>
      </c>
      <c r="J322" t="s">
        <v>6923</v>
      </c>
      <c r="N322" t="s">
        <v>226</v>
      </c>
      <c r="O322" t="s">
        <v>226</v>
      </c>
      <c r="R322" t="s">
        <v>226</v>
      </c>
      <c r="S322" t="s">
        <v>7568</v>
      </c>
    </row>
    <row r="323" spans="1:19" x14ac:dyDescent="0.25">
      <c r="A323" s="17">
        <v>39151</v>
      </c>
      <c r="B323" t="s">
        <v>7569</v>
      </c>
      <c r="C323" t="s">
        <v>6595</v>
      </c>
      <c r="D323" s="325">
        <v>371516</v>
      </c>
      <c r="E323">
        <v>293</v>
      </c>
      <c r="F323">
        <v>91</v>
      </c>
      <c r="G323" t="s">
        <v>226</v>
      </c>
      <c r="J323" t="s">
        <v>6923</v>
      </c>
      <c r="K323" t="s">
        <v>6923</v>
      </c>
      <c r="N323" t="s">
        <v>226</v>
      </c>
      <c r="O323" t="s">
        <v>226</v>
      </c>
      <c r="R323" t="s">
        <v>226</v>
      </c>
      <c r="S323" t="s">
        <v>7570</v>
      </c>
    </row>
    <row r="324" spans="1:19" x14ac:dyDescent="0.25">
      <c r="A324" s="17">
        <v>39153</v>
      </c>
      <c r="B324" t="s">
        <v>7571</v>
      </c>
      <c r="C324" t="s">
        <v>6595</v>
      </c>
      <c r="D324" s="325">
        <v>540810</v>
      </c>
      <c r="E324">
        <v>456</v>
      </c>
      <c r="F324">
        <v>192</v>
      </c>
      <c r="G324" t="s">
        <v>226</v>
      </c>
      <c r="H324" t="s">
        <v>6957</v>
      </c>
      <c r="I324" t="s">
        <v>6943</v>
      </c>
      <c r="J324" t="s">
        <v>6923</v>
      </c>
      <c r="K324" t="s">
        <v>6923</v>
      </c>
      <c r="M324" t="s">
        <v>226</v>
      </c>
      <c r="N324" t="s">
        <v>226</v>
      </c>
      <c r="O324" t="s">
        <v>226</v>
      </c>
      <c r="P324" t="s">
        <v>226</v>
      </c>
      <c r="R324" t="s">
        <v>226</v>
      </c>
      <c r="S324" t="s">
        <v>7572</v>
      </c>
    </row>
    <row r="325" spans="1:19" x14ac:dyDescent="0.25">
      <c r="A325" s="17">
        <v>39165</v>
      </c>
      <c r="B325" t="s">
        <v>7573</v>
      </c>
      <c r="C325" t="s">
        <v>6595</v>
      </c>
      <c r="D325" s="325">
        <v>232540</v>
      </c>
      <c r="E325">
        <v>113</v>
      </c>
      <c r="F325">
        <v>15</v>
      </c>
      <c r="G325" t="s">
        <v>226</v>
      </c>
      <c r="H325" t="s">
        <v>6957</v>
      </c>
      <c r="I325" t="s">
        <v>6957</v>
      </c>
      <c r="J325" t="s">
        <v>6923</v>
      </c>
      <c r="M325" t="s">
        <v>226</v>
      </c>
      <c r="N325" t="s">
        <v>226</v>
      </c>
      <c r="O325" t="s">
        <v>226</v>
      </c>
      <c r="R325" t="s">
        <v>226</v>
      </c>
      <c r="S325" t="s">
        <v>7574</v>
      </c>
    </row>
    <row r="326" spans="1:19" x14ac:dyDescent="0.25">
      <c r="A326" s="17">
        <v>39167</v>
      </c>
      <c r="B326" t="s">
        <v>7575</v>
      </c>
      <c r="C326" t="s">
        <v>6595</v>
      </c>
      <c r="D326" s="325">
        <v>60217</v>
      </c>
      <c r="E326">
        <v>47</v>
      </c>
      <c r="F326">
        <v>26</v>
      </c>
      <c r="G326" t="s">
        <v>226</v>
      </c>
      <c r="J326" t="s">
        <v>6923</v>
      </c>
      <c r="N326" t="s">
        <v>226</v>
      </c>
      <c r="O326" t="s">
        <v>226</v>
      </c>
      <c r="R326" t="s">
        <v>226</v>
      </c>
      <c r="S326" t="s">
        <v>7576</v>
      </c>
    </row>
    <row r="327" spans="1:19" x14ac:dyDescent="0.25">
      <c r="A327" s="17">
        <v>39173</v>
      </c>
      <c r="B327" t="s">
        <v>7577</v>
      </c>
      <c r="C327" t="s">
        <v>6595</v>
      </c>
      <c r="D327" s="325">
        <v>130662</v>
      </c>
      <c r="E327">
        <v>91</v>
      </c>
      <c r="F327">
        <v>10</v>
      </c>
      <c r="G327" t="s">
        <v>226</v>
      </c>
      <c r="M327" t="s">
        <v>226</v>
      </c>
      <c r="N327" t="s">
        <v>226</v>
      </c>
      <c r="O327" t="s">
        <v>226</v>
      </c>
      <c r="S327" t="s">
        <v>7578</v>
      </c>
    </row>
    <row r="328" spans="1:19" x14ac:dyDescent="0.25">
      <c r="A328" s="17">
        <v>40109</v>
      </c>
      <c r="B328" t="s">
        <v>7579</v>
      </c>
      <c r="C328" t="s">
        <v>6582</v>
      </c>
      <c r="D328" s="325">
        <v>792668</v>
      </c>
      <c r="E328">
        <v>768</v>
      </c>
      <c r="F328">
        <v>427</v>
      </c>
      <c r="G328" t="s">
        <v>226</v>
      </c>
      <c r="M328" t="s">
        <v>226</v>
      </c>
      <c r="N328" t="s">
        <v>226</v>
      </c>
      <c r="O328" t="s">
        <v>226</v>
      </c>
      <c r="S328" t="s">
        <v>7580</v>
      </c>
    </row>
    <row r="329" spans="1:19" x14ac:dyDescent="0.25">
      <c r="A329" s="17">
        <v>41005</v>
      </c>
      <c r="B329" t="s">
        <v>7581</v>
      </c>
      <c r="C329" t="s">
        <v>6578</v>
      </c>
      <c r="D329" s="325">
        <v>415084</v>
      </c>
      <c r="E329">
        <v>266</v>
      </c>
      <c r="F329">
        <v>52</v>
      </c>
      <c r="G329" t="s">
        <v>226</v>
      </c>
      <c r="M329" t="s">
        <v>226</v>
      </c>
      <c r="N329" t="s">
        <v>226</v>
      </c>
      <c r="O329" t="s">
        <v>226</v>
      </c>
      <c r="S329" t="s">
        <v>7582</v>
      </c>
    </row>
    <row r="330" spans="1:19" x14ac:dyDescent="0.25">
      <c r="A330" s="17">
        <v>41029</v>
      </c>
      <c r="B330" t="s">
        <v>7583</v>
      </c>
      <c r="C330" t="s">
        <v>6578</v>
      </c>
      <c r="D330" s="325">
        <v>218781</v>
      </c>
      <c r="E330">
        <v>150</v>
      </c>
      <c r="F330">
        <v>68</v>
      </c>
      <c r="G330" t="s">
        <v>226</v>
      </c>
      <c r="M330" t="s">
        <v>226</v>
      </c>
      <c r="N330" t="s">
        <v>226</v>
      </c>
      <c r="O330" t="s">
        <v>226</v>
      </c>
      <c r="S330" t="s">
        <v>7584</v>
      </c>
    </row>
    <row r="331" spans="1:19" x14ac:dyDescent="0.25">
      <c r="A331" s="17">
        <v>41035</v>
      </c>
      <c r="B331" t="s">
        <v>7585</v>
      </c>
      <c r="C331" t="s">
        <v>6578</v>
      </c>
      <c r="D331" s="325">
        <v>67606</v>
      </c>
      <c r="E331">
        <v>70</v>
      </c>
      <c r="F331">
        <v>49</v>
      </c>
      <c r="G331" t="s">
        <v>226</v>
      </c>
      <c r="K331" t="s">
        <v>6943</v>
      </c>
      <c r="N331" t="s">
        <v>226</v>
      </c>
      <c r="O331" t="s">
        <v>226</v>
      </c>
      <c r="P331" t="s">
        <v>226</v>
      </c>
      <c r="S331" t="s">
        <v>7586</v>
      </c>
    </row>
    <row r="332" spans="1:19" x14ac:dyDescent="0.25">
      <c r="A332" s="17">
        <v>41039</v>
      </c>
      <c r="B332" t="s">
        <v>7587</v>
      </c>
      <c r="C332" t="s">
        <v>6578</v>
      </c>
      <c r="D332" s="325">
        <v>377749</v>
      </c>
      <c r="E332">
        <v>271</v>
      </c>
      <c r="F332">
        <v>136</v>
      </c>
      <c r="G332" t="s">
        <v>226</v>
      </c>
      <c r="K332" t="s">
        <v>6920</v>
      </c>
      <c r="M332" t="s">
        <v>226</v>
      </c>
      <c r="N332" t="s">
        <v>226</v>
      </c>
      <c r="O332" t="s">
        <v>226</v>
      </c>
      <c r="R332" t="s">
        <v>226</v>
      </c>
      <c r="S332" t="s">
        <v>7588</v>
      </c>
    </row>
    <row r="333" spans="1:19" x14ac:dyDescent="0.25">
      <c r="A333" s="17">
        <v>41043</v>
      </c>
      <c r="B333" t="s">
        <v>7589</v>
      </c>
      <c r="C333" t="s">
        <v>6578</v>
      </c>
      <c r="D333" s="325">
        <v>127216</v>
      </c>
      <c r="E333">
        <v>89</v>
      </c>
      <c r="F333">
        <v>45</v>
      </c>
      <c r="G333" t="s">
        <v>226</v>
      </c>
      <c r="M333" t="s">
        <v>226</v>
      </c>
      <c r="N333" t="s">
        <v>226</v>
      </c>
      <c r="O333" t="s">
        <v>226</v>
      </c>
      <c r="S333" t="s">
        <v>7590</v>
      </c>
    </row>
    <row r="334" spans="1:19" x14ac:dyDescent="0.25">
      <c r="A334" s="17">
        <v>41047</v>
      </c>
      <c r="B334" t="s">
        <v>7591</v>
      </c>
      <c r="C334" t="s">
        <v>6578</v>
      </c>
      <c r="D334" s="325">
        <v>343742</v>
      </c>
      <c r="E334">
        <v>196</v>
      </c>
      <c r="F334">
        <v>104</v>
      </c>
      <c r="G334" t="s">
        <v>226</v>
      </c>
      <c r="M334" t="s">
        <v>226</v>
      </c>
      <c r="N334" t="s">
        <v>226</v>
      </c>
      <c r="O334" t="s">
        <v>226</v>
      </c>
      <c r="S334" t="s">
        <v>7592</v>
      </c>
    </row>
    <row r="335" spans="1:19" x14ac:dyDescent="0.25">
      <c r="A335" s="17">
        <v>41051</v>
      </c>
      <c r="B335" t="s">
        <v>7593</v>
      </c>
      <c r="C335" t="s">
        <v>6578</v>
      </c>
      <c r="D335" s="325">
        <v>809869</v>
      </c>
      <c r="E335">
        <v>592</v>
      </c>
      <c r="F335">
        <v>240</v>
      </c>
      <c r="G335" t="s">
        <v>226</v>
      </c>
      <c r="M335" t="s">
        <v>226</v>
      </c>
      <c r="N335" t="s">
        <v>226</v>
      </c>
      <c r="O335" t="s">
        <v>226</v>
      </c>
      <c r="S335" t="s">
        <v>7594</v>
      </c>
    </row>
    <row r="336" spans="1:19" x14ac:dyDescent="0.25">
      <c r="A336" s="17">
        <v>41053</v>
      </c>
      <c r="B336" t="s">
        <v>7595</v>
      </c>
      <c r="C336" t="s">
        <v>6578</v>
      </c>
      <c r="D336" s="325">
        <v>84730</v>
      </c>
      <c r="E336">
        <v>48</v>
      </c>
      <c r="F336">
        <v>20</v>
      </c>
      <c r="G336" t="s">
        <v>226</v>
      </c>
      <c r="M336" t="s">
        <v>226</v>
      </c>
      <c r="N336" t="s">
        <v>226</v>
      </c>
      <c r="O336" t="s">
        <v>226</v>
      </c>
      <c r="S336" t="s">
        <v>7596</v>
      </c>
    </row>
    <row r="337" spans="1:19" x14ac:dyDescent="0.25">
      <c r="A337" s="17">
        <v>41067</v>
      </c>
      <c r="B337" t="s">
        <v>7597</v>
      </c>
      <c r="C337" t="s">
        <v>6578</v>
      </c>
      <c r="D337" s="325">
        <v>595761</v>
      </c>
      <c r="E337">
        <v>382</v>
      </c>
      <c r="F337">
        <v>73</v>
      </c>
      <c r="G337" t="s">
        <v>226</v>
      </c>
      <c r="M337" t="s">
        <v>226</v>
      </c>
      <c r="N337" t="s">
        <v>226</v>
      </c>
      <c r="O337" t="s">
        <v>226</v>
      </c>
      <c r="S337" t="s">
        <v>7598</v>
      </c>
    </row>
    <row r="338" spans="1:19" x14ac:dyDescent="0.25">
      <c r="A338" s="17">
        <v>42003</v>
      </c>
      <c r="B338" t="s">
        <v>7599</v>
      </c>
      <c r="C338" t="s">
        <v>6588</v>
      </c>
      <c r="D338" s="325">
        <v>1218380</v>
      </c>
      <c r="E338">
        <v>1062</v>
      </c>
      <c r="F338">
        <v>424</v>
      </c>
      <c r="G338" t="s">
        <v>226</v>
      </c>
      <c r="H338" t="s">
        <v>6954</v>
      </c>
      <c r="J338" t="s">
        <v>7600</v>
      </c>
      <c r="K338" t="s">
        <v>7600</v>
      </c>
      <c r="L338" t="s">
        <v>6943</v>
      </c>
      <c r="M338" t="s">
        <v>226</v>
      </c>
      <c r="N338" t="s">
        <v>226</v>
      </c>
      <c r="O338" t="s">
        <v>226</v>
      </c>
      <c r="P338" t="s">
        <v>226</v>
      </c>
      <c r="R338" t="s">
        <v>226</v>
      </c>
      <c r="S338" t="s">
        <v>7601</v>
      </c>
    </row>
    <row r="339" spans="1:19" x14ac:dyDescent="0.25">
      <c r="A339" s="17">
        <v>42005</v>
      </c>
      <c r="B339" t="s">
        <v>7602</v>
      </c>
      <c r="C339" t="s">
        <v>6588</v>
      </c>
      <c r="D339" s="325">
        <v>65356</v>
      </c>
      <c r="E339">
        <v>66</v>
      </c>
      <c r="F339">
        <v>25</v>
      </c>
      <c r="G339" t="s">
        <v>226</v>
      </c>
      <c r="H339" t="s">
        <v>6954</v>
      </c>
      <c r="J339" t="s">
        <v>6920</v>
      </c>
      <c r="K339" t="s">
        <v>6920</v>
      </c>
      <c r="N339" t="s">
        <v>226</v>
      </c>
      <c r="O339" t="s">
        <v>226</v>
      </c>
      <c r="P339" t="s">
        <v>226</v>
      </c>
      <c r="R339" t="s">
        <v>226</v>
      </c>
      <c r="S339" t="s">
        <v>7603</v>
      </c>
    </row>
    <row r="340" spans="1:19" x14ac:dyDescent="0.25">
      <c r="A340" s="17">
        <v>42007</v>
      </c>
      <c r="B340" t="s">
        <v>7604</v>
      </c>
      <c r="C340" t="s">
        <v>6588</v>
      </c>
      <c r="D340" s="325">
        <v>164781</v>
      </c>
      <c r="E340">
        <v>137</v>
      </c>
      <c r="F340">
        <v>38</v>
      </c>
      <c r="G340" t="s">
        <v>226</v>
      </c>
      <c r="H340" t="s">
        <v>6954</v>
      </c>
      <c r="J340" t="s">
        <v>6920</v>
      </c>
      <c r="K340" t="s">
        <v>6920</v>
      </c>
      <c r="N340" t="s">
        <v>226</v>
      </c>
      <c r="O340" t="s">
        <v>226</v>
      </c>
      <c r="P340" t="s">
        <v>226</v>
      </c>
      <c r="R340" t="s">
        <v>226</v>
      </c>
      <c r="S340" t="s">
        <v>7605</v>
      </c>
    </row>
    <row r="341" spans="1:19" x14ac:dyDescent="0.25">
      <c r="A341" s="17">
        <v>42011</v>
      </c>
      <c r="B341" t="s">
        <v>7606</v>
      </c>
      <c r="C341" t="s">
        <v>6588</v>
      </c>
      <c r="D341" s="325">
        <v>419062</v>
      </c>
      <c r="E341">
        <v>283</v>
      </c>
      <c r="F341">
        <v>94</v>
      </c>
      <c r="G341" t="s">
        <v>226</v>
      </c>
      <c r="H341" t="s">
        <v>6954</v>
      </c>
      <c r="J341" t="s">
        <v>6920</v>
      </c>
      <c r="M341" t="s">
        <v>226</v>
      </c>
      <c r="N341" t="s">
        <v>226</v>
      </c>
      <c r="O341" t="s">
        <v>226</v>
      </c>
      <c r="P341" t="s">
        <v>226</v>
      </c>
      <c r="R341" t="s">
        <v>226</v>
      </c>
      <c r="S341" t="s">
        <v>7607</v>
      </c>
    </row>
    <row r="342" spans="1:19" x14ac:dyDescent="0.25">
      <c r="A342" s="17">
        <v>42017</v>
      </c>
      <c r="B342" t="s">
        <v>7608</v>
      </c>
      <c r="C342" t="s">
        <v>6588</v>
      </c>
      <c r="D342" s="325">
        <v>627668</v>
      </c>
      <c r="E342">
        <v>431</v>
      </c>
      <c r="F342">
        <v>44</v>
      </c>
      <c r="G342" t="s">
        <v>226</v>
      </c>
      <c r="H342" t="s">
        <v>6954</v>
      </c>
      <c r="I342" t="s">
        <v>6943</v>
      </c>
      <c r="J342" t="s">
        <v>6920</v>
      </c>
      <c r="K342" t="s">
        <v>6920</v>
      </c>
      <c r="M342" t="s">
        <v>226</v>
      </c>
      <c r="N342" t="s">
        <v>226</v>
      </c>
      <c r="O342" t="s">
        <v>226</v>
      </c>
      <c r="P342" t="s">
        <v>226</v>
      </c>
      <c r="R342" t="s">
        <v>226</v>
      </c>
      <c r="S342" t="s">
        <v>7609</v>
      </c>
    </row>
    <row r="343" spans="1:19" x14ac:dyDescent="0.25">
      <c r="A343" s="17">
        <v>42019</v>
      </c>
      <c r="B343" t="s">
        <v>7610</v>
      </c>
      <c r="C343" t="s">
        <v>6588</v>
      </c>
      <c r="D343" s="325">
        <v>187798</v>
      </c>
      <c r="E343">
        <v>130</v>
      </c>
      <c r="F343">
        <v>15</v>
      </c>
      <c r="G343" t="s">
        <v>226</v>
      </c>
      <c r="H343" t="s">
        <v>6954</v>
      </c>
      <c r="J343" t="s">
        <v>6920</v>
      </c>
      <c r="K343" t="s">
        <v>6920</v>
      </c>
      <c r="N343" t="s">
        <v>226</v>
      </c>
      <c r="O343" t="s">
        <v>226</v>
      </c>
      <c r="P343" t="s">
        <v>226</v>
      </c>
      <c r="R343" t="s">
        <v>226</v>
      </c>
      <c r="S343" t="s">
        <v>7611</v>
      </c>
    </row>
    <row r="344" spans="1:19" x14ac:dyDescent="0.25">
      <c r="A344" s="17">
        <v>42021</v>
      </c>
      <c r="B344" t="s">
        <v>7612</v>
      </c>
      <c r="C344" t="s">
        <v>6588</v>
      </c>
      <c r="D344" s="325">
        <v>131611</v>
      </c>
      <c r="E344">
        <v>128</v>
      </c>
      <c r="F344">
        <v>46</v>
      </c>
      <c r="G344" t="s">
        <v>226</v>
      </c>
      <c r="J344" t="s">
        <v>6920</v>
      </c>
      <c r="K344" t="s">
        <v>6920</v>
      </c>
      <c r="N344" t="s">
        <v>226</v>
      </c>
      <c r="O344" t="s">
        <v>226</v>
      </c>
      <c r="R344" t="s">
        <v>226</v>
      </c>
      <c r="S344" t="s">
        <v>7613</v>
      </c>
    </row>
    <row r="345" spans="1:19" x14ac:dyDescent="0.25">
      <c r="A345" s="17">
        <v>42025</v>
      </c>
      <c r="B345" t="s">
        <v>7614</v>
      </c>
      <c r="C345" t="s">
        <v>6588</v>
      </c>
      <c r="D345" s="325">
        <v>63964</v>
      </c>
      <c r="E345">
        <v>56</v>
      </c>
      <c r="F345">
        <v>12</v>
      </c>
      <c r="G345" t="s">
        <v>226</v>
      </c>
      <c r="H345" t="s">
        <v>6954</v>
      </c>
      <c r="N345" t="s">
        <v>226</v>
      </c>
      <c r="O345" t="s">
        <v>226</v>
      </c>
      <c r="P345" t="s">
        <v>226</v>
      </c>
      <c r="S345" t="s">
        <v>7615</v>
      </c>
    </row>
    <row r="346" spans="1:19" x14ac:dyDescent="0.25">
      <c r="A346" s="17">
        <v>42029</v>
      </c>
      <c r="B346" t="s">
        <v>7616</v>
      </c>
      <c r="C346" t="s">
        <v>6588</v>
      </c>
      <c r="D346" s="325">
        <v>521980</v>
      </c>
      <c r="E346">
        <v>365</v>
      </c>
      <c r="F346">
        <v>34</v>
      </c>
      <c r="G346" t="s">
        <v>226</v>
      </c>
      <c r="H346" t="s">
        <v>6954</v>
      </c>
      <c r="I346" t="s">
        <v>6943</v>
      </c>
      <c r="J346" t="s">
        <v>6920</v>
      </c>
      <c r="K346" t="s">
        <v>6920</v>
      </c>
      <c r="N346" t="s">
        <v>226</v>
      </c>
      <c r="O346" t="s">
        <v>226</v>
      </c>
      <c r="P346" t="s">
        <v>226</v>
      </c>
      <c r="R346" t="s">
        <v>226</v>
      </c>
      <c r="S346" t="s">
        <v>7617</v>
      </c>
    </row>
    <row r="347" spans="1:19" x14ac:dyDescent="0.25">
      <c r="A347" s="17">
        <v>42041</v>
      </c>
      <c r="B347" t="s">
        <v>7618</v>
      </c>
      <c r="C347" t="s">
        <v>6588</v>
      </c>
      <c r="D347" s="325">
        <v>251487</v>
      </c>
      <c r="E347">
        <v>168</v>
      </c>
      <c r="F347">
        <v>19</v>
      </c>
      <c r="G347" t="s">
        <v>226</v>
      </c>
      <c r="J347" t="s">
        <v>6920</v>
      </c>
      <c r="K347" t="s">
        <v>6920</v>
      </c>
      <c r="M347" t="s">
        <v>226</v>
      </c>
      <c r="N347" t="s">
        <v>226</v>
      </c>
      <c r="O347" t="s">
        <v>226</v>
      </c>
      <c r="R347" t="s">
        <v>226</v>
      </c>
      <c r="S347" t="s">
        <v>7619</v>
      </c>
    </row>
    <row r="348" spans="1:19" x14ac:dyDescent="0.25">
      <c r="A348" s="17">
        <v>42043</v>
      </c>
      <c r="B348" t="s">
        <v>7620</v>
      </c>
      <c r="C348" t="s">
        <v>6588</v>
      </c>
      <c r="D348" s="325">
        <v>277071</v>
      </c>
      <c r="E348">
        <v>198</v>
      </c>
      <c r="F348">
        <v>70</v>
      </c>
      <c r="G348" t="s">
        <v>226</v>
      </c>
      <c r="J348" t="s">
        <v>6920</v>
      </c>
      <c r="K348" t="s">
        <v>6920</v>
      </c>
      <c r="N348" t="s">
        <v>226</v>
      </c>
      <c r="O348" t="s">
        <v>226</v>
      </c>
      <c r="R348" t="s">
        <v>226</v>
      </c>
      <c r="S348" t="s">
        <v>7621</v>
      </c>
    </row>
    <row r="349" spans="1:19" x14ac:dyDescent="0.25">
      <c r="A349" s="17">
        <v>42045</v>
      </c>
      <c r="B349" t="s">
        <v>7622</v>
      </c>
      <c r="C349" t="s">
        <v>6588</v>
      </c>
      <c r="D349" s="325">
        <v>565328</v>
      </c>
      <c r="E349">
        <v>417</v>
      </c>
      <c r="F349">
        <v>107</v>
      </c>
      <c r="G349" t="s">
        <v>226</v>
      </c>
      <c r="H349" t="s">
        <v>6954</v>
      </c>
      <c r="I349" t="s">
        <v>6943</v>
      </c>
      <c r="J349" t="s">
        <v>6920</v>
      </c>
      <c r="K349" t="s">
        <v>6920</v>
      </c>
      <c r="L349" t="s">
        <v>6920</v>
      </c>
      <c r="M349" t="s">
        <v>226</v>
      </c>
      <c r="N349" t="s">
        <v>226</v>
      </c>
      <c r="O349" t="s">
        <v>226</v>
      </c>
      <c r="P349" t="s">
        <v>226</v>
      </c>
      <c r="Q349" t="s">
        <v>528</v>
      </c>
      <c r="R349" t="s">
        <v>226</v>
      </c>
      <c r="S349" t="s">
        <v>7623</v>
      </c>
    </row>
    <row r="350" spans="1:19" x14ac:dyDescent="0.25">
      <c r="A350" s="17">
        <v>42051</v>
      </c>
      <c r="B350" t="s">
        <v>7624</v>
      </c>
      <c r="C350" t="s">
        <v>6588</v>
      </c>
      <c r="D350" s="325">
        <v>130329</v>
      </c>
      <c r="E350">
        <v>98</v>
      </c>
      <c r="F350">
        <v>59</v>
      </c>
      <c r="G350" t="s">
        <v>226</v>
      </c>
      <c r="H350" t="s">
        <v>6954</v>
      </c>
      <c r="N350" t="s">
        <v>226</v>
      </c>
      <c r="O350" t="s">
        <v>226</v>
      </c>
      <c r="P350" t="s">
        <v>226</v>
      </c>
      <c r="S350" t="s">
        <v>7625</v>
      </c>
    </row>
    <row r="351" spans="1:19" x14ac:dyDescent="0.25">
      <c r="A351" s="17">
        <v>42055</v>
      </c>
      <c r="B351" t="s">
        <v>7626</v>
      </c>
      <c r="C351" t="s">
        <v>6588</v>
      </c>
      <c r="D351" s="325">
        <v>154954</v>
      </c>
      <c r="E351">
        <v>100</v>
      </c>
      <c r="F351">
        <v>15</v>
      </c>
      <c r="G351" t="s">
        <v>226</v>
      </c>
      <c r="M351" t="s">
        <v>226</v>
      </c>
      <c r="N351" t="s">
        <v>226</v>
      </c>
      <c r="O351" t="s">
        <v>226</v>
      </c>
      <c r="S351" t="s">
        <v>7627</v>
      </c>
    </row>
    <row r="352" spans="1:19" x14ac:dyDescent="0.25">
      <c r="A352" s="17">
        <v>42059</v>
      </c>
      <c r="B352" t="s">
        <v>7628</v>
      </c>
      <c r="C352" t="s">
        <v>6588</v>
      </c>
      <c r="D352" s="325">
        <v>36484</v>
      </c>
      <c r="E352">
        <v>38</v>
      </c>
      <c r="F352">
        <v>17</v>
      </c>
      <c r="G352" t="s">
        <v>226</v>
      </c>
      <c r="J352" t="s">
        <v>6920</v>
      </c>
      <c r="K352" t="s">
        <v>6920</v>
      </c>
      <c r="N352" t="s">
        <v>226</v>
      </c>
      <c r="O352" t="s">
        <v>226</v>
      </c>
      <c r="R352" t="s">
        <v>226</v>
      </c>
      <c r="S352" t="s">
        <v>7629</v>
      </c>
    </row>
    <row r="353" spans="1:19" x14ac:dyDescent="0.25">
      <c r="A353" s="17">
        <v>42063</v>
      </c>
      <c r="B353" t="s">
        <v>7630</v>
      </c>
      <c r="C353" t="s">
        <v>6588</v>
      </c>
      <c r="D353" s="325">
        <v>84463</v>
      </c>
      <c r="E353">
        <v>71</v>
      </c>
      <c r="F353">
        <v>17</v>
      </c>
      <c r="G353" t="s">
        <v>226</v>
      </c>
      <c r="J353" t="s">
        <v>6920</v>
      </c>
      <c r="K353" t="s">
        <v>6920</v>
      </c>
      <c r="N353" t="s">
        <v>226</v>
      </c>
      <c r="O353" t="s">
        <v>226</v>
      </c>
      <c r="R353" t="s">
        <v>226</v>
      </c>
      <c r="S353" t="s">
        <v>7631</v>
      </c>
    </row>
    <row r="354" spans="1:19" x14ac:dyDescent="0.25">
      <c r="A354" s="17">
        <v>42071</v>
      </c>
      <c r="B354" t="s">
        <v>7632</v>
      </c>
      <c r="C354" t="s">
        <v>6588</v>
      </c>
      <c r="D354" s="325">
        <v>543050</v>
      </c>
      <c r="E354">
        <v>365</v>
      </c>
      <c r="F354">
        <v>128</v>
      </c>
      <c r="G354" t="s">
        <v>226</v>
      </c>
      <c r="H354" t="s">
        <v>6954</v>
      </c>
      <c r="J354" t="s">
        <v>6920</v>
      </c>
      <c r="K354" t="s">
        <v>6920</v>
      </c>
      <c r="M354" t="s">
        <v>226</v>
      </c>
      <c r="N354" t="s">
        <v>226</v>
      </c>
      <c r="O354" t="s">
        <v>226</v>
      </c>
      <c r="P354" t="s">
        <v>226</v>
      </c>
      <c r="R354" t="s">
        <v>226</v>
      </c>
      <c r="S354" t="s">
        <v>7633</v>
      </c>
    </row>
    <row r="355" spans="1:19" x14ac:dyDescent="0.25">
      <c r="A355" s="17">
        <v>42073</v>
      </c>
      <c r="B355" t="s">
        <v>7634</v>
      </c>
      <c r="C355" t="s">
        <v>6588</v>
      </c>
      <c r="D355" s="325">
        <v>86148</v>
      </c>
      <c r="E355">
        <v>77</v>
      </c>
      <c r="F355">
        <v>28</v>
      </c>
      <c r="G355" t="s">
        <v>226</v>
      </c>
      <c r="J355" t="s">
        <v>6920</v>
      </c>
      <c r="K355" t="s">
        <v>6920</v>
      </c>
      <c r="N355" t="s">
        <v>226</v>
      </c>
      <c r="O355" t="s">
        <v>226</v>
      </c>
      <c r="R355" t="s">
        <v>226</v>
      </c>
      <c r="S355" t="s">
        <v>7635</v>
      </c>
    </row>
    <row r="356" spans="1:19" x14ac:dyDescent="0.25">
      <c r="A356" s="17">
        <v>42075</v>
      </c>
      <c r="B356" t="s">
        <v>7636</v>
      </c>
      <c r="C356" t="s">
        <v>6588</v>
      </c>
      <c r="D356" s="325">
        <v>140410</v>
      </c>
      <c r="E356">
        <v>92</v>
      </c>
      <c r="F356">
        <v>29</v>
      </c>
      <c r="G356" t="s">
        <v>226</v>
      </c>
      <c r="J356" t="s">
        <v>6920</v>
      </c>
      <c r="K356" t="s">
        <v>6920</v>
      </c>
      <c r="L356" t="s">
        <v>6920</v>
      </c>
      <c r="N356" t="s">
        <v>226</v>
      </c>
      <c r="O356" t="s">
        <v>226</v>
      </c>
      <c r="R356" t="s">
        <v>226</v>
      </c>
      <c r="S356" t="s">
        <v>7637</v>
      </c>
    </row>
    <row r="357" spans="1:19" x14ac:dyDescent="0.25">
      <c r="A357" s="17">
        <v>42077</v>
      </c>
      <c r="B357" t="s">
        <v>7638</v>
      </c>
      <c r="C357" t="s">
        <v>6588</v>
      </c>
      <c r="D357" s="325">
        <v>367338</v>
      </c>
      <c r="E357">
        <v>264</v>
      </c>
      <c r="F357">
        <v>119</v>
      </c>
      <c r="G357" t="s">
        <v>226</v>
      </c>
      <c r="H357" t="s">
        <v>6954</v>
      </c>
      <c r="K357" t="s">
        <v>6920</v>
      </c>
      <c r="M357" t="s">
        <v>226</v>
      </c>
      <c r="N357" t="s">
        <v>226</v>
      </c>
      <c r="O357" t="s">
        <v>226</v>
      </c>
      <c r="P357" t="s">
        <v>226</v>
      </c>
      <c r="R357" t="s">
        <v>226</v>
      </c>
      <c r="S357" t="s">
        <v>7639</v>
      </c>
    </row>
    <row r="358" spans="1:19" x14ac:dyDescent="0.25">
      <c r="A358" s="17">
        <v>42091</v>
      </c>
      <c r="B358" t="s">
        <v>7640</v>
      </c>
      <c r="C358" t="s">
        <v>6588</v>
      </c>
      <c r="D358" s="325">
        <v>827180</v>
      </c>
      <c r="E358">
        <v>623</v>
      </c>
      <c r="F358">
        <v>70</v>
      </c>
      <c r="G358" t="s">
        <v>226</v>
      </c>
      <c r="H358" t="s">
        <v>6954</v>
      </c>
      <c r="I358" t="s">
        <v>6943</v>
      </c>
      <c r="J358" t="s">
        <v>6920</v>
      </c>
      <c r="K358" t="s">
        <v>6920</v>
      </c>
      <c r="M358" t="s">
        <v>226</v>
      </c>
      <c r="N358" t="s">
        <v>226</v>
      </c>
      <c r="O358" t="s">
        <v>226</v>
      </c>
      <c r="P358" t="s">
        <v>226</v>
      </c>
      <c r="R358" t="s">
        <v>226</v>
      </c>
      <c r="S358" t="s">
        <v>7641</v>
      </c>
    </row>
    <row r="359" spans="1:19" x14ac:dyDescent="0.25">
      <c r="A359" s="17">
        <v>42095</v>
      </c>
      <c r="B359" t="s">
        <v>7642</v>
      </c>
      <c r="C359" t="s">
        <v>6588</v>
      </c>
      <c r="D359" s="325">
        <v>304233</v>
      </c>
      <c r="E359">
        <v>215</v>
      </c>
      <c r="F359">
        <v>73</v>
      </c>
      <c r="G359" t="s">
        <v>226</v>
      </c>
      <c r="H359" t="s">
        <v>6954</v>
      </c>
      <c r="K359" t="s">
        <v>6920</v>
      </c>
      <c r="N359" t="s">
        <v>226</v>
      </c>
      <c r="O359" t="s">
        <v>226</v>
      </c>
      <c r="P359" t="s">
        <v>226</v>
      </c>
      <c r="R359" t="s">
        <v>226</v>
      </c>
      <c r="S359" t="s">
        <v>7643</v>
      </c>
    </row>
    <row r="360" spans="1:19" x14ac:dyDescent="0.25">
      <c r="A360" s="17">
        <v>42101</v>
      </c>
      <c r="B360" t="s">
        <v>7644</v>
      </c>
      <c r="C360" t="s">
        <v>6588</v>
      </c>
      <c r="D360" s="325">
        <v>1581531</v>
      </c>
      <c r="E360">
        <v>1338</v>
      </c>
      <c r="F360">
        <v>991</v>
      </c>
      <c r="G360" t="s">
        <v>226</v>
      </c>
      <c r="H360" t="s">
        <v>6954</v>
      </c>
      <c r="I360" t="s">
        <v>6943</v>
      </c>
      <c r="J360" t="s">
        <v>6920</v>
      </c>
      <c r="K360" t="s">
        <v>6920</v>
      </c>
      <c r="M360" t="s">
        <v>226</v>
      </c>
      <c r="N360" t="s">
        <v>226</v>
      </c>
      <c r="O360" t="s">
        <v>226</v>
      </c>
      <c r="P360" t="s">
        <v>226</v>
      </c>
      <c r="R360" t="s">
        <v>226</v>
      </c>
      <c r="S360" t="s">
        <v>7645</v>
      </c>
    </row>
    <row r="361" spans="1:19" x14ac:dyDescent="0.25">
      <c r="A361" s="17">
        <v>42125</v>
      </c>
      <c r="B361" t="s">
        <v>7646</v>
      </c>
      <c r="C361" t="s">
        <v>6588</v>
      </c>
      <c r="D361" s="325">
        <v>207081</v>
      </c>
      <c r="E361">
        <v>173</v>
      </c>
      <c r="F361">
        <v>66</v>
      </c>
      <c r="G361" t="s">
        <v>226</v>
      </c>
      <c r="H361" t="s">
        <v>6954</v>
      </c>
      <c r="J361" t="s">
        <v>6920</v>
      </c>
      <c r="K361" t="s">
        <v>6920</v>
      </c>
      <c r="N361" t="s">
        <v>226</v>
      </c>
      <c r="O361" t="s">
        <v>226</v>
      </c>
      <c r="P361" t="s">
        <v>226</v>
      </c>
      <c r="R361" t="s">
        <v>226</v>
      </c>
      <c r="S361" t="s">
        <v>7647</v>
      </c>
    </row>
    <row r="362" spans="1:19" x14ac:dyDescent="0.25">
      <c r="A362" s="17">
        <v>42129</v>
      </c>
      <c r="B362" t="s">
        <v>7648</v>
      </c>
      <c r="C362" t="s">
        <v>6588</v>
      </c>
      <c r="D362" s="325">
        <v>350722</v>
      </c>
      <c r="E362">
        <v>265</v>
      </c>
      <c r="F362">
        <v>52</v>
      </c>
      <c r="G362" t="s">
        <v>226</v>
      </c>
      <c r="H362" t="s">
        <v>6954</v>
      </c>
      <c r="J362" t="s">
        <v>6920</v>
      </c>
      <c r="K362" t="s">
        <v>6920</v>
      </c>
      <c r="N362" t="s">
        <v>226</v>
      </c>
      <c r="O362" t="s">
        <v>226</v>
      </c>
      <c r="P362" t="s">
        <v>226</v>
      </c>
      <c r="R362" t="s">
        <v>226</v>
      </c>
      <c r="S362" t="s">
        <v>7649</v>
      </c>
    </row>
    <row r="363" spans="1:19" x14ac:dyDescent="0.25">
      <c r="A363" s="17">
        <v>42133</v>
      </c>
      <c r="B363" t="s">
        <v>7650</v>
      </c>
      <c r="C363" t="s">
        <v>6588</v>
      </c>
      <c r="D363" s="325">
        <v>447628</v>
      </c>
      <c r="E363">
        <v>338</v>
      </c>
      <c r="F363">
        <v>80</v>
      </c>
      <c r="G363" t="s">
        <v>226</v>
      </c>
      <c r="J363" t="s">
        <v>6920</v>
      </c>
      <c r="K363" t="s">
        <v>6920</v>
      </c>
      <c r="N363" t="s">
        <v>226</v>
      </c>
      <c r="O363" t="s">
        <v>226</v>
      </c>
      <c r="R363" t="s">
        <v>226</v>
      </c>
      <c r="S363" t="s">
        <v>7651</v>
      </c>
    </row>
    <row r="364" spans="1:19" x14ac:dyDescent="0.25">
      <c r="A364" s="17">
        <v>44007</v>
      </c>
      <c r="B364" t="s">
        <v>7652</v>
      </c>
      <c r="C364" t="s">
        <v>1909</v>
      </c>
      <c r="D364" s="325">
        <v>636161</v>
      </c>
      <c r="E364">
        <v>493</v>
      </c>
      <c r="F364">
        <v>225</v>
      </c>
      <c r="G364" t="s">
        <v>226</v>
      </c>
      <c r="M364" t="s">
        <v>226</v>
      </c>
      <c r="N364" t="s">
        <v>226</v>
      </c>
      <c r="O364" t="s">
        <v>226</v>
      </c>
      <c r="S364" t="s">
        <v>7653</v>
      </c>
    </row>
    <row r="365" spans="1:19" x14ac:dyDescent="0.25">
      <c r="A365" s="17">
        <v>45015</v>
      </c>
      <c r="B365" t="s">
        <v>7654</v>
      </c>
      <c r="C365" t="s">
        <v>6576</v>
      </c>
      <c r="D365" s="325">
        <v>222103</v>
      </c>
      <c r="E365">
        <v>117</v>
      </c>
      <c r="F365">
        <v>68</v>
      </c>
      <c r="G365" t="s">
        <v>226</v>
      </c>
      <c r="M365" t="s">
        <v>226</v>
      </c>
      <c r="N365" t="s">
        <v>226</v>
      </c>
      <c r="O365" t="s">
        <v>226</v>
      </c>
      <c r="S365" t="s">
        <v>7655</v>
      </c>
    </row>
    <row r="366" spans="1:19" x14ac:dyDescent="0.25">
      <c r="A366" s="17">
        <v>45019</v>
      </c>
      <c r="B366" t="s">
        <v>7656</v>
      </c>
      <c r="C366" t="s">
        <v>6576</v>
      </c>
      <c r="D366" s="325">
        <v>407543</v>
      </c>
      <c r="E366">
        <v>261</v>
      </c>
      <c r="F366">
        <v>156</v>
      </c>
      <c r="G366" t="s">
        <v>226</v>
      </c>
      <c r="M366" t="s">
        <v>226</v>
      </c>
      <c r="N366" t="s">
        <v>226</v>
      </c>
      <c r="O366" t="s">
        <v>226</v>
      </c>
      <c r="S366" t="s">
        <v>7657</v>
      </c>
    </row>
    <row r="367" spans="1:19" x14ac:dyDescent="0.25">
      <c r="A367" s="17">
        <v>45045</v>
      </c>
      <c r="B367" t="s">
        <v>7658</v>
      </c>
      <c r="C367" t="s">
        <v>6576</v>
      </c>
      <c r="D367" s="325">
        <v>516126</v>
      </c>
      <c r="E367">
        <v>301</v>
      </c>
      <c r="F367">
        <v>131</v>
      </c>
      <c r="G367" t="s">
        <v>226</v>
      </c>
      <c r="M367" t="s">
        <v>226</v>
      </c>
      <c r="N367" t="s">
        <v>226</v>
      </c>
      <c r="O367" t="s">
        <v>226</v>
      </c>
      <c r="S367" t="s">
        <v>7659</v>
      </c>
    </row>
    <row r="368" spans="1:19" x14ac:dyDescent="0.25">
      <c r="A368" s="17">
        <v>45063</v>
      </c>
      <c r="B368" t="s">
        <v>7660</v>
      </c>
      <c r="C368" t="s">
        <v>6576</v>
      </c>
      <c r="D368" s="325">
        <v>295033</v>
      </c>
      <c r="E368">
        <v>181</v>
      </c>
      <c r="F368">
        <v>80</v>
      </c>
      <c r="G368" t="s">
        <v>226</v>
      </c>
      <c r="M368" t="s">
        <v>226</v>
      </c>
      <c r="N368" t="s">
        <v>226</v>
      </c>
      <c r="O368" t="s">
        <v>226</v>
      </c>
      <c r="S368" t="s">
        <v>7661</v>
      </c>
    </row>
    <row r="369" spans="1:19" x14ac:dyDescent="0.25">
      <c r="A369" s="17">
        <v>45079</v>
      </c>
      <c r="B369" t="s">
        <v>7662</v>
      </c>
      <c r="C369" t="s">
        <v>6576</v>
      </c>
      <c r="D369" s="325">
        <v>414660</v>
      </c>
      <c r="E369">
        <v>246</v>
      </c>
      <c r="F369">
        <v>122</v>
      </c>
      <c r="G369" t="s">
        <v>226</v>
      </c>
      <c r="M369" t="s">
        <v>226</v>
      </c>
      <c r="N369" t="s">
        <v>226</v>
      </c>
      <c r="O369" t="s">
        <v>226</v>
      </c>
      <c r="S369" t="s">
        <v>7663</v>
      </c>
    </row>
    <row r="370" spans="1:19" x14ac:dyDescent="0.25">
      <c r="A370" s="17">
        <v>45083</v>
      </c>
      <c r="B370" t="s">
        <v>7664</v>
      </c>
      <c r="C370" t="s">
        <v>6576</v>
      </c>
      <c r="D370" s="325">
        <v>313791</v>
      </c>
      <c r="E370">
        <v>216</v>
      </c>
      <c r="F370">
        <v>140</v>
      </c>
      <c r="G370" t="s">
        <v>226</v>
      </c>
      <c r="M370" t="s">
        <v>226</v>
      </c>
      <c r="N370" t="s">
        <v>226</v>
      </c>
      <c r="O370" t="s">
        <v>226</v>
      </c>
      <c r="S370" t="s">
        <v>7665</v>
      </c>
    </row>
    <row r="371" spans="1:19" x14ac:dyDescent="0.25">
      <c r="A371" s="17">
        <v>45091</v>
      </c>
      <c r="B371" t="s">
        <v>7666</v>
      </c>
      <c r="C371" t="s">
        <v>6576</v>
      </c>
      <c r="D371" s="325">
        <v>273887</v>
      </c>
      <c r="E371">
        <v>150</v>
      </c>
      <c r="F371">
        <v>64</v>
      </c>
      <c r="G371" t="s">
        <v>226</v>
      </c>
      <c r="H371" t="s">
        <v>6957</v>
      </c>
      <c r="M371" t="s">
        <v>226</v>
      </c>
      <c r="N371" t="s">
        <v>226</v>
      </c>
      <c r="O371" t="s">
        <v>226</v>
      </c>
      <c r="R371" t="s">
        <v>226</v>
      </c>
      <c r="S371" t="s">
        <v>7667</v>
      </c>
    </row>
    <row r="372" spans="1:19" x14ac:dyDescent="0.25">
      <c r="A372" s="17">
        <v>47001</v>
      </c>
      <c r="B372" t="s">
        <v>7668</v>
      </c>
      <c r="C372" t="s">
        <v>6576</v>
      </c>
      <c r="D372" s="325">
        <v>76513</v>
      </c>
      <c r="E372">
        <v>54</v>
      </c>
      <c r="F372">
        <v>21</v>
      </c>
      <c r="G372" t="s">
        <v>226</v>
      </c>
      <c r="H372" t="s">
        <v>6957</v>
      </c>
      <c r="J372" t="s">
        <v>6920</v>
      </c>
      <c r="K372" t="s">
        <v>6920</v>
      </c>
      <c r="N372" t="s">
        <v>226</v>
      </c>
      <c r="O372" t="s">
        <v>226</v>
      </c>
      <c r="R372" t="s">
        <v>226</v>
      </c>
      <c r="S372" t="s">
        <v>7669</v>
      </c>
    </row>
    <row r="373" spans="1:19" x14ac:dyDescent="0.25">
      <c r="A373" s="17">
        <v>47009</v>
      </c>
      <c r="B373" t="s">
        <v>7670</v>
      </c>
      <c r="C373" t="s">
        <v>6576</v>
      </c>
      <c r="D373" s="325">
        <v>131641</v>
      </c>
      <c r="E373">
        <v>83</v>
      </c>
      <c r="F373">
        <v>20</v>
      </c>
      <c r="G373" t="s">
        <v>226</v>
      </c>
      <c r="H373" t="s">
        <v>6957</v>
      </c>
      <c r="J373" t="s">
        <v>6920</v>
      </c>
      <c r="K373" t="s">
        <v>6920</v>
      </c>
      <c r="N373" t="s">
        <v>226</v>
      </c>
      <c r="O373" t="s">
        <v>226</v>
      </c>
      <c r="R373" t="s">
        <v>226</v>
      </c>
      <c r="S373" t="s">
        <v>7671</v>
      </c>
    </row>
    <row r="374" spans="1:19" x14ac:dyDescent="0.25">
      <c r="A374" s="17">
        <v>47037</v>
      </c>
      <c r="B374" t="s">
        <v>7672</v>
      </c>
      <c r="C374" t="s">
        <v>6576</v>
      </c>
      <c r="D374" s="325">
        <v>690540</v>
      </c>
      <c r="E374">
        <v>487</v>
      </c>
      <c r="F374">
        <v>214</v>
      </c>
      <c r="G374" t="s">
        <v>226</v>
      </c>
      <c r="M374" t="s">
        <v>226</v>
      </c>
      <c r="N374" t="s">
        <v>226</v>
      </c>
      <c r="O374" t="s">
        <v>226</v>
      </c>
      <c r="S374" t="s">
        <v>7673</v>
      </c>
    </row>
    <row r="375" spans="1:19" x14ac:dyDescent="0.25">
      <c r="A375" s="17">
        <v>47065</v>
      </c>
      <c r="B375" t="s">
        <v>7674</v>
      </c>
      <c r="C375" t="s">
        <v>6576</v>
      </c>
      <c r="D375" s="325">
        <v>364718</v>
      </c>
      <c r="E375">
        <v>278</v>
      </c>
      <c r="F375">
        <v>109</v>
      </c>
      <c r="G375" t="s">
        <v>226</v>
      </c>
      <c r="J375" t="s">
        <v>6920</v>
      </c>
      <c r="M375" t="s">
        <v>226</v>
      </c>
      <c r="N375" t="s">
        <v>226</v>
      </c>
      <c r="O375" t="s">
        <v>226</v>
      </c>
      <c r="R375" t="s">
        <v>226</v>
      </c>
      <c r="S375" t="s">
        <v>7675</v>
      </c>
    </row>
    <row r="376" spans="1:19" x14ac:dyDescent="0.25">
      <c r="A376" s="17">
        <v>47093</v>
      </c>
      <c r="B376" t="s">
        <v>7676</v>
      </c>
      <c r="C376" t="s">
        <v>6576</v>
      </c>
      <c r="D376" s="325">
        <v>466184</v>
      </c>
      <c r="E376">
        <v>301</v>
      </c>
      <c r="F376">
        <v>100</v>
      </c>
      <c r="G376" t="s">
        <v>226</v>
      </c>
      <c r="H376" t="s">
        <v>6957</v>
      </c>
      <c r="J376" t="s">
        <v>6920</v>
      </c>
      <c r="K376" t="s">
        <v>6920</v>
      </c>
      <c r="M376" t="s">
        <v>226</v>
      </c>
      <c r="N376" t="s">
        <v>226</v>
      </c>
      <c r="O376" t="s">
        <v>226</v>
      </c>
      <c r="R376" t="s">
        <v>226</v>
      </c>
      <c r="S376" t="s">
        <v>7677</v>
      </c>
    </row>
    <row r="377" spans="1:19" x14ac:dyDescent="0.25">
      <c r="A377" s="17">
        <v>47105</v>
      </c>
      <c r="B377" t="s">
        <v>7678</v>
      </c>
      <c r="C377" t="s">
        <v>6576</v>
      </c>
      <c r="D377" s="325">
        <v>53169</v>
      </c>
      <c r="E377">
        <v>37</v>
      </c>
      <c r="F377">
        <v>16</v>
      </c>
      <c r="G377" t="s">
        <v>226</v>
      </c>
      <c r="J377" t="s">
        <v>6920</v>
      </c>
      <c r="K377" t="s">
        <v>6920</v>
      </c>
      <c r="N377" t="s">
        <v>226</v>
      </c>
      <c r="O377" t="s">
        <v>226</v>
      </c>
      <c r="R377" t="s">
        <v>226</v>
      </c>
      <c r="S377" t="s">
        <v>7679</v>
      </c>
    </row>
    <row r="378" spans="1:19" x14ac:dyDescent="0.25">
      <c r="A378" s="17">
        <v>47145</v>
      </c>
      <c r="B378" t="s">
        <v>7680</v>
      </c>
      <c r="C378" t="s">
        <v>6576</v>
      </c>
      <c r="D378" s="325">
        <v>53331</v>
      </c>
      <c r="E378">
        <v>37</v>
      </c>
      <c r="F378">
        <v>14</v>
      </c>
      <c r="G378" t="s">
        <v>226</v>
      </c>
      <c r="J378" t="s">
        <v>6920</v>
      </c>
      <c r="K378" t="s">
        <v>6920</v>
      </c>
      <c r="N378" t="s">
        <v>226</v>
      </c>
      <c r="O378" t="s">
        <v>226</v>
      </c>
      <c r="R378" t="s">
        <v>226</v>
      </c>
      <c r="S378" t="s">
        <v>7681</v>
      </c>
    </row>
    <row r="379" spans="1:19" x14ac:dyDescent="0.25">
      <c r="A379" s="17">
        <v>47149</v>
      </c>
      <c r="B379" t="s">
        <v>7682</v>
      </c>
      <c r="C379" t="s">
        <v>6576</v>
      </c>
      <c r="D379" s="325">
        <v>324139</v>
      </c>
      <c r="E379">
        <v>161</v>
      </c>
      <c r="F379">
        <v>40</v>
      </c>
      <c r="G379" t="s">
        <v>226</v>
      </c>
      <c r="M379" t="s">
        <v>226</v>
      </c>
      <c r="N379" t="s">
        <v>226</v>
      </c>
      <c r="O379" t="s">
        <v>226</v>
      </c>
      <c r="S379" t="s">
        <v>7683</v>
      </c>
    </row>
    <row r="380" spans="1:19" x14ac:dyDescent="0.25">
      <c r="A380" s="17">
        <v>47157</v>
      </c>
      <c r="B380" t="s">
        <v>7684</v>
      </c>
      <c r="C380" t="s">
        <v>6576</v>
      </c>
      <c r="D380" s="325">
        <v>936611</v>
      </c>
      <c r="E380">
        <v>685</v>
      </c>
      <c r="F380">
        <v>414</v>
      </c>
      <c r="G380" t="s">
        <v>226</v>
      </c>
      <c r="H380" t="s">
        <v>6957</v>
      </c>
      <c r="M380" t="s">
        <v>226</v>
      </c>
      <c r="N380" t="s">
        <v>226</v>
      </c>
      <c r="O380" t="s">
        <v>226</v>
      </c>
      <c r="R380" t="s">
        <v>226</v>
      </c>
      <c r="S380" t="s">
        <v>7685</v>
      </c>
    </row>
    <row r="381" spans="1:19" x14ac:dyDescent="0.25">
      <c r="A381" s="17">
        <v>47187</v>
      </c>
      <c r="B381" t="s">
        <v>7686</v>
      </c>
      <c r="C381" t="s">
        <v>6576</v>
      </c>
      <c r="D381" s="325">
        <v>232380</v>
      </c>
      <c r="E381">
        <v>112</v>
      </c>
      <c r="F381">
        <v>1</v>
      </c>
      <c r="G381" t="s">
        <v>226</v>
      </c>
      <c r="M381" t="s">
        <v>226</v>
      </c>
      <c r="N381" t="s">
        <v>226</v>
      </c>
      <c r="O381" t="s">
        <v>226</v>
      </c>
      <c r="S381" t="s">
        <v>7687</v>
      </c>
    </row>
    <row r="382" spans="1:19" x14ac:dyDescent="0.25">
      <c r="A382" s="17">
        <v>48027</v>
      </c>
      <c r="B382" t="s">
        <v>7688</v>
      </c>
      <c r="C382" t="s">
        <v>6582</v>
      </c>
      <c r="D382" s="325">
        <v>355700</v>
      </c>
      <c r="E382">
        <v>246</v>
      </c>
      <c r="F382">
        <v>87</v>
      </c>
      <c r="G382" t="s">
        <v>226</v>
      </c>
      <c r="M382" t="s">
        <v>226</v>
      </c>
      <c r="N382" t="s">
        <v>226</v>
      </c>
      <c r="O382" t="s">
        <v>226</v>
      </c>
      <c r="S382" t="s">
        <v>7689</v>
      </c>
    </row>
    <row r="383" spans="1:19" x14ac:dyDescent="0.25">
      <c r="A383" s="17">
        <v>48029</v>
      </c>
      <c r="B383" t="s">
        <v>7690</v>
      </c>
      <c r="C383" t="s">
        <v>6582</v>
      </c>
      <c r="D383" s="325">
        <v>1978826</v>
      </c>
      <c r="E383">
        <v>1139</v>
      </c>
      <c r="F383">
        <v>605</v>
      </c>
      <c r="G383" t="s">
        <v>226</v>
      </c>
      <c r="I383" t="s">
        <v>6943</v>
      </c>
      <c r="M383" t="s">
        <v>226</v>
      </c>
      <c r="N383" t="s">
        <v>226</v>
      </c>
      <c r="O383" t="s">
        <v>226</v>
      </c>
      <c r="P383" t="s">
        <v>226</v>
      </c>
      <c r="S383" t="s">
        <v>7691</v>
      </c>
    </row>
    <row r="384" spans="1:19" x14ac:dyDescent="0.25">
      <c r="A384" s="17">
        <v>48039</v>
      </c>
      <c r="B384" t="s">
        <v>7692</v>
      </c>
      <c r="C384" t="s">
        <v>6582</v>
      </c>
      <c r="D384" s="325">
        <v>368062</v>
      </c>
      <c r="E384">
        <v>231</v>
      </c>
      <c r="F384">
        <v>71</v>
      </c>
      <c r="G384" t="s">
        <v>226</v>
      </c>
      <c r="H384" t="s">
        <v>6974</v>
      </c>
      <c r="I384" t="s">
        <v>6943</v>
      </c>
      <c r="M384" t="s">
        <v>226</v>
      </c>
      <c r="N384" t="s">
        <v>226</v>
      </c>
      <c r="O384" t="s">
        <v>226</v>
      </c>
      <c r="P384" t="s">
        <v>226</v>
      </c>
      <c r="Q384" t="s">
        <v>226</v>
      </c>
      <c r="S384" t="s">
        <v>7693</v>
      </c>
    </row>
    <row r="385" spans="1:19" x14ac:dyDescent="0.25">
      <c r="A385" s="17">
        <v>48071</v>
      </c>
      <c r="B385" t="s">
        <v>7694</v>
      </c>
      <c r="C385" t="s">
        <v>6582</v>
      </c>
      <c r="D385" s="325">
        <v>42571</v>
      </c>
      <c r="E385">
        <v>22</v>
      </c>
      <c r="F385">
        <v>5</v>
      </c>
      <c r="G385" t="s">
        <v>226</v>
      </c>
      <c r="H385" t="s">
        <v>6974</v>
      </c>
      <c r="I385" t="s">
        <v>6943</v>
      </c>
      <c r="N385" t="s">
        <v>226</v>
      </c>
      <c r="O385" t="s">
        <v>226</v>
      </c>
      <c r="P385" t="s">
        <v>226</v>
      </c>
      <c r="Q385" t="s">
        <v>226</v>
      </c>
      <c r="S385" t="s">
        <v>7695</v>
      </c>
    </row>
    <row r="386" spans="1:19" x14ac:dyDescent="0.25">
      <c r="A386" s="17">
        <v>48085</v>
      </c>
      <c r="B386" t="s">
        <v>7696</v>
      </c>
      <c r="C386" t="s">
        <v>6582</v>
      </c>
      <c r="D386" s="325">
        <v>1006038</v>
      </c>
      <c r="E386">
        <v>588</v>
      </c>
      <c r="F386">
        <v>78</v>
      </c>
      <c r="G386" t="s">
        <v>226</v>
      </c>
      <c r="H386" t="s">
        <v>6974</v>
      </c>
      <c r="I386" t="s">
        <v>6943</v>
      </c>
      <c r="N386" t="s">
        <v>226</v>
      </c>
      <c r="O386" t="s">
        <v>226</v>
      </c>
      <c r="P386" t="s">
        <v>226</v>
      </c>
      <c r="Q386" t="s">
        <v>226</v>
      </c>
      <c r="S386" t="s">
        <v>7697</v>
      </c>
    </row>
    <row r="387" spans="1:19" x14ac:dyDescent="0.25">
      <c r="A387" s="17">
        <v>48113</v>
      </c>
      <c r="B387" t="s">
        <v>7698</v>
      </c>
      <c r="C387" t="s">
        <v>6582</v>
      </c>
      <c r="D387" s="325">
        <v>2622634</v>
      </c>
      <c r="E387">
        <v>1570</v>
      </c>
      <c r="F387">
        <v>870</v>
      </c>
      <c r="G387" t="s">
        <v>226</v>
      </c>
      <c r="H387" t="s">
        <v>6974</v>
      </c>
      <c r="I387" t="s">
        <v>6943</v>
      </c>
      <c r="M387" t="s">
        <v>226</v>
      </c>
      <c r="N387" t="s">
        <v>226</v>
      </c>
      <c r="O387" t="s">
        <v>226</v>
      </c>
      <c r="P387" t="s">
        <v>226</v>
      </c>
      <c r="Q387" t="s">
        <v>226</v>
      </c>
      <c r="S387" t="s">
        <v>7699</v>
      </c>
    </row>
    <row r="388" spans="1:19" x14ac:dyDescent="0.25">
      <c r="A388" s="17">
        <v>48121</v>
      </c>
      <c r="B388" t="s">
        <v>7700</v>
      </c>
      <c r="C388" t="s">
        <v>6582</v>
      </c>
      <c r="D388" s="325">
        <v>861690</v>
      </c>
      <c r="E388">
        <v>483</v>
      </c>
      <c r="F388">
        <v>74</v>
      </c>
      <c r="G388" t="s">
        <v>226</v>
      </c>
      <c r="H388" t="s">
        <v>6974</v>
      </c>
      <c r="I388" t="s">
        <v>6943</v>
      </c>
      <c r="M388" t="s">
        <v>226</v>
      </c>
      <c r="N388" t="s">
        <v>226</v>
      </c>
      <c r="O388" t="s">
        <v>226</v>
      </c>
      <c r="P388" t="s">
        <v>226</v>
      </c>
      <c r="Q388" t="s">
        <v>226</v>
      </c>
      <c r="S388" t="s">
        <v>7701</v>
      </c>
    </row>
    <row r="389" spans="1:19" x14ac:dyDescent="0.25">
      <c r="A389" s="17">
        <v>48139</v>
      </c>
      <c r="B389" t="s">
        <v>7702</v>
      </c>
      <c r="C389" t="s">
        <v>6582</v>
      </c>
      <c r="D389" s="325">
        <v>179484</v>
      </c>
      <c r="E389">
        <v>96</v>
      </c>
      <c r="F389">
        <v>19</v>
      </c>
      <c r="G389" t="s">
        <v>226</v>
      </c>
      <c r="H389" t="s">
        <v>6974</v>
      </c>
      <c r="I389" t="s">
        <v>6943</v>
      </c>
      <c r="N389" t="s">
        <v>226</v>
      </c>
      <c r="O389" t="s">
        <v>226</v>
      </c>
      <c r="P389" t="s">
        <v>226</v>
      </c>
      <c r="Q389" t="s">
        <v>226</v>
      </c>
      <c r="S389" t="s">
        <v>7703</v>
      </c>
    </row>
    <row r="390" spans="1:19" x14ac:dyDescent="0.25">
      <c r="A390" s="17">
        <v>48141</v>
      </c>
      <c r="B390" t="s">
        <v>7704</v>
      </c>
      <c r="C390" t="s">
        <v>6582</v>
      </c>
      <c r="D390" s="325">
        <v>836915</v>
      </c>
      <c r="E390">
        <v>598</v>
      </c>
      <c r="F390">
        <v>501</v>
      </c>
      <c r="G390" t="s">
        <v>226</v>
      </c>
      <c r="I390" t="s">
        <v>6954</v>
      </c>
      <c r="M390" t="s">
        <v>226</v>
      </c>
      <c r="N390" t="s">
        <v>226</v>
      </c>
      <c r="O390" t="s">
        <v>226</v>
      </c>
      <c r="P390" t="s">
        <v>226</v>
      </c>
      <c r="S390" t="s">
        <v>7705</v>
      </c>
    </row>
    <row r="391" spans="1:19" x14ac:dyDescent="0.25">
      <c r="A391" s="17">
        <v>48157</v>
      </c>
      <c r="B391" t="s">
        <v>7706</v>
      </c>
      <c r="C391" t="s">
        <v>6582</v>
      </c>
      <c r="D391" s="325">
        <v>790892</v>
      </c>
      <c r="E391">
        <v>366</v>
      </c>
      <c r="F391">
        <v>106</v>
      </c>
      <c r="G391" t="s">
        <v>226</v>
      </c>
      <c r="H391" t="s">
        <v>6974</v>
      </c>
      <c r="I391" t="s">
        <v>6943</v>
      </c>
      <c r="M391" t="s">
        <v>226</v>
      </c>
      <c r="N391" t="s">
        <v>226</v>
      </c>
      <c r="O391" t="s">
        <v>226</v>
      </c>
      <c r="P391" t="s">
        <v>226</v>
      </c>
      <c r="Q391" t="s">
        <v>226</v>
      </c>
      <c r="S391" t="s">
        <v>7707</v>
      </c>
    </row>
    <row r="392" spans="1:19" x14ac:dyDescent="0.25">
      <c r="A392" s="17">
        <v>48167</v>
      </c>
      <c r="B392" t="s">
        <v>7708</v>
      </c>
      <c r="C392" t="s">
        <v>6582</v>
      </c>
      <c r="D392" s="325">
        <v>337600</v>
      </c>
      <c r="E392">
        <v>276</v>
      </c>
      <c r="F392">
        <v>112</v>
      </c>
      <c r="G392" t="s">
        <v>226</v>
      </c>
      <c r="H392" t="s">
        <v>6974</v>
      </c>
      <c r="I392" t="s">
        <v>6943</v>
      </c>
      <c r="M392" t="s">
        <v>226</v>
      </c>
      <c r="N392" t="s">
        <v>226</v>
      </c>
      <c r="O392" t="s">
        <v>226</v>
      </c>
      <c r="P392" t="s">
        <v>226</v>
      </c>
      <c r="Q392" t="s">
        <v>226</v>
      </c>
      <c r="S392" t="s">
        <v>7709</v>
      </c>
    </row>
    <row r="393" spans="1:19" x14ac:dyDescent="0.25">
      <c r="A393" s="17">
        <v>48201</v>
      </c>
      <c r="B393" t="s">
        <v>7710</v>
      </c>
      <c r="C393" t="s">
        <v>6582</v>
      </c>
      <c r="D393" s="325">
        <v>4680609</v>
      </c>
      <c r="E393">
        <v>2830</v>
      </c>
      <c r="F393">
        <v>1698</v>
      </c>
      <c r="G393" t="s">
        <v>226</v>
      </c>
      <c r="H393" t="s">
        <v>6974</v>
      </c>
      <c r="I393" t="s">
        <v>6943</v>
      </c>
      <c r="M393" t="s">
        <v>226</v>
      </c>
      <c r="N393" t="s">
        <v>226</v>
      </c>
      <c r="O393" t="s">
        <v>226</v>
      </c>
      <c r="P393" t="s">
        <v>226</v>
      </c>
      <c r="Q393" t="s">
        <v>226</v>
      </c>
      <c r="S393" t="s">
        <v>7711</v>
      </c>
    </row>
    <row r="394" spans="1:19" x14ac:dyDescent="0.25">
      <c r="A394" s="17">
        <v>48217</v>
      </c>
      <c r="B394" t="s">
        <v>7712</v>
      </c>
      <c r="C394" t="s">
        <v>6582</v>
      </c>
      <c r="D394" s="325">
        <v>36109</v>
      </c>
      <c r="E394">
        <v>27</v>
      </c>
      <c r="F394">
        <v>12</v>
      </c>
      <c r="G394" t="s">
        <v>226</v>
      </c>
      <c r="M394" t="s">
        <v>226</v>
      </c>
      <c r="N394" t="s">
        <v>226</v>
      </c>
      <c r="O394" t="s">
        <v>226</v>
      </c>
      <c r="S394" t="s">
        <v>7713</v>
      </c>
    </row>
    <row r="395" spans="1:19" x14ac:dyDescent="0.25">
      <c r="A395" s="17">
        <v>48245</v>
      </c>
      <c r="B395" t="s">
        <v>7714</v>
      </c>
      <c r="C395" t="s">
        <v>6582</v>
      </c>
      <c r="D395" s="325">
        <v>253136</v>
      </c>
      <c r="E395">
        <v>216</v>
      </c>
      <c r="F395">
        <v>147</v>
      </c>
      <c r="G395" t="s">
        <v>226</v>
      </c>
      <c r="M395" t="s">
        <v>226</v>
      </c>
      <c r="N395" t="s">
        <v>226</v>
      </c>
      <c r="O395" t="s">
        <v>226</v>
      </c>
      <c r="S395" t="s">
        <v>7715</v>
      </c>
    </row>
    <row r="396" spans="1:19" x14ac:dyDescent="0.25">
      <c r="A396" s="17">
        <v>48251</v>
      </c>
      <c r="B396" t="s">
        <v>7716</v>
      </c>
      <c r="C396" t="s">
        <v>6582</v>
      </c>
      <c r="D396" s="325">
        <v>171359</v>
      </c>
      <c r="E396">
        <v>96</v>
      </c>
      <c r="F396">
        <v>41</v>
      </c>
      <c r="G396" t="s">
        <v>226</v>
      </c>
      <c r="H396" t="s">
        <v>6974</v>
      </c>
      <c r="I396" t="s">
        <v>6943</v>
      </c>
      <c r="N396" t="s">
        <v>226</v>
      </c>
      <c r="O396" t="s">
        <v>226</v>
      </c>
      <c r="P396" t="s">
        <v>226</v>
      </c>
      <c r="Q396" t="s">
        <v>226</v>
      </c>
      <c r="S396" t="s">
        <v>7717</v>
      </c>
    </row>
    <row r="397" spans="1:19" x14ac:dyDescent="0.25">
      <c r="A397" s="17">
        <v>48257</v>
      </c>
      <c r="B397" t="s">
        <v>7718</v>
      </c>
      <c r="C397" t="s">
        <v>6582</v>
      </c>
      <c r="D397" s="325">
        <v>129792</v>
      </c>
      <c r="E397">
        <v>64</v>
      </c>
      <c r="F397">
        <v>28</v>
      </c>
      <c r="G397" t="s">
        <v>226</v>
      </c>
      <c r="H397" t="s">
        <v>6974</v>
      </c>
      <c r="I397" t="s">
        <v>6943</v>
      </c>
      <c r="N397" t="s">
        <v>226</v>
      </c>
      <c r="O397" t="s">
        <v>226</v>
      </c>
      <c r="P397" t="s">
        <v>226</v>
      </c>
      <c r="Q397" t="s">
        <v>226</v>
      </c>
      <c r="S397" t="s">
        <v>7719</v>
      </c>
    </row>
    <row r="398" spans="1:19" x14ac:dyDescent="0.25">
      <c r="A398" s="17">
        <v>48291</v>
      </c>
      <c r="B398" t="s">
        <v>7720</v>
      </c>
      <c r="C398" t="s">
        <v>6582</v>
      </c>
      <c r="D398" s="325">
        <v>86173</v>
      </c>
      <c r="E398">
        <v>53</v>
      </c>
      <c r="F398">
        <v>36</v>
      </c>
      <c r="G398" t="s">
        <v>226</v>
      </c>
      <c r="H398" t="s">
        <v>6974</v>
      </c>
      <c r="N398" t="s">
        <v>226</v>
      </c>
      <c r="O398" t="s">
        <v>226</v>
      </c>
      <c r="P398" t="s">
        <v>226</v>
      </c>
      <c r="Q398" t="s">
        <v>226</v>
      </c>
      <c r="S398" t="s">
        <v>7721</v>
      </c>
    </row>
    <row r="399" spans="1:19" x14ac:dyDescent="0.25">
      <c r="A399" s="17">
        <v>48309</v>
      </c>
      <c r="B399" t="s">
        <v>7722</v>
      </c>
      <c r="C399" t="s">
        <v>6582</v>
      </c>
      <c r="D399" s="325">
        <v>254045</v>
      </c>
      <c r="E399">
        <v>174</v>
      </c>
      <c r="F399">
        <v>90</v>
      </c>
      <c r="G399" t="s">
        <v>226</v>
      </c>
      <c r="M399" t="s">
        <v>226</v>
      </c>
      <c r="N399" t="s">
        <v>226</v>
      </c>
      <c r="O399" t="s">
        <v>226</v>
      </c>
      <c r="S399" t="s">
        <v>7723</v>
      </c>
    </row>
    <row r="400" spans="1:19" x14ac:dyDescent="0.25">
      <c r="A400" s="17">
        <v>48339</v>
      </c>
      <c r="B400" t="s">
        <v>7724</v>
      </c>
      <c r="C400" t="s">
        <v>6582</v>
      </c>
      <c r="D400" s="325">
        <v>590188</v>
      </c>
      <c r="E400">
        <v>328</v>
      </c>
      <c r="F400">
        <v>110</v>
      </c>
      <c r="G400" t="s">
        <v>226</v>
      </c>
      <c r="H400" t="s">
        <v>6974</v>
      </c>
      <c r="I400" t="s">
        <v>6943</v>
      </c>
      <c r="M400" t="s">
        <v>226</v>
      </c>
      <c r="N400" t="s">
        <v>226</v>
      </c>
      <c r="O400" t="s">
        <v>226</v>
      </c>
      <c r="P400" t="s">
        <v>226</v>
      </c>
      <c r="Q400" t="s">
        <v>226</v>
      </c>
      <c r="S400" t="s">
        <v>7725</v>
      </c>
    </row>
    <row r="401" spans="1:19" x14ac:dyDescent="0.25">
      <c r="A401" s="17">
        <v>48367</v>
      </c>
      <c r="B401" t="s">
        <v>7726</v>
      </c>
      <c r="C401" t="s">
        <v>6582</v>
      </c>
      <c r="D401" s="325">
        <v>138447</v>
      </c>
      <c r="E401">
        <v>74</v>
      </c>
      <c r="F401">
        <v>11</v>
      </c>
      <c r="G401" t="s">
        <v>226</v>
      </c>
      <c r="H401" t="s">
        <v>6974</v>
      </c>
      <c r="I401" t="s">
        <v>6943</v>
      </c>
      <c r="N401" t="s">
        <v>226</v>
      </c>
      <c r="O401" t="s">
        <v>226</v>
      </c>
      <c r="P401" t="s">
        <v>226</v>
      </c>
      <c r="Q401" t="s">
        <v>226</v>
      </c>
      <c r="S401" t="s">
        <v>7727</v>
      </c>
    </row>
    <row r="402" spans="1:19" x14ac:dyDescent="0.25">
      <c r="A402" s="17">
        <v>48375</v>
      </c>
      <c r="B402" t="s">
        <v>7728</v>
      </c>
      <c r="C402" t="s">
        <v>6582</v>
      </c>
      <c r="D402" s="325">
        <v>118323</v>
      </c>
      <c r="E402">
        <v>101</v>
      </c>
      <c r="F402">
        <v>77</v>
      </c>
      <c r="G402" t="s">
        <v>226</v>
      </c>
      <c r="M402" t="s">
        <v>226</v>
      </c>
      <c r="N402" t="s">
        <v>226</v>
      </c>
      <c r="O402" t="s">
        <v>226</v>
      </c>
      <c r="S402" t="s">
        <v>7729</v>
      </c>
    </row>
    <row r="403" spans="1:19" x14ac:dyDescent="0.25">
      <c r="A403" s="17">
        <v>48397</v>
      </c>
      <c r="B403" t="s">
        <v>7730</v>
      </c>
      <c r="C403" t="s">
        <v>6582</v>
      </c>
      <c r="D403" s="325">
        <v>101175</v>
      </c>
      <c r="E403">
        <v>59</v>
      </c>
      <c r="F403">
        <v>1</v>
      </c>
      <c r="G403" t="s">
        <v>226</v>
      </c>
      <c r="H403" t="s">
        <v>6974</v>
      </c>
      <c r="N403" t="s">
        <v>226</v>
      </c>
      <c r="O403" t="s">
        <v>226</v>
      </c>
      <c r="P403" t="s">
        <v>226</v>
      </c>
      <c r="Q403" t="s">
        <v>226</v>
      </c>
      <c r="S403" t="s">
        <v>7731</v>
      </c>
    </row>
    <row r="404" spans="1:19" x14ac:dyDescent="0.25">
      <c r="A404" s="17">
        <v>48439</v>
      </c>
      <c r="B404" t="s">
        <v>7732</v>
      </c>
      <c r="C404" t="s">
        <v>6582</v>
      </c>
      <c r="D404" s="325">
        <v>2077153</v>
      </c>
      <c r="E404">
        <v>1246</v>
      </c>
      <c r="F404">
        <v>439</v>
      </c>
      <c r="G404" t="s">
        <v>226</v>
      </c>
      <c r="H404" t="s">
        <v>6974</v>
      </c>
      <c r="I404" t="s">
        <v>6943</v>
      </c>
      <c r="M404" t="s">
        <v>226</v>
      </c>
      <c r="N404" t="s">
        <v>226</v>
      </c>
      <c r="O404" t="s">
        <v>226</v>
      </c>
      <c r="P404" t="s">
        <v>226</v>
      </c>
      <c r="Q404" t="s">
        <v>226</v>
      </c>
      <c r="S404" t="s">
        <v>7733</v>
      </c>
    </row>
    <row r="405" spans="1:19" x14ac:dyDescent="0.25">
      <c r="A405" s="17">
        <v>48473</v>
      </c>
      <c r="B405" t="s">
        <v>7734</v>
      </c>
      <c r="C405" t="s">
        <v>6582</v>
      </c>
      <c r="D405" s="325">
        <v>53626</v>
      </c>
      <c r="E405">
        <v>27</v>
      </c>
      <c r="F405">
        <v>16</v>
      </c>
      <c r="G405" t="s">
        <v>226</v>
      </c>
      <c r="H405" t="s">
        <v>6974</v>
      </c>
      <c r="N405" t="s">
        <v>226</v>
      </c>
      <c r="O405" t="s">
        <v>226</v>
      </c>
      <c r="P405" t="s">
        <v>226</v>
      </c>
      <c r="Q405" t="s">
        <v>226</v>
      </c>
      <c r="S405" t="s">
        <v>7735</v>
      </c>
    </row>
    <row r="406" spans="1:19" x14ac:dyDescent="0.25">
      <c r="A406" s="17">
        <v>48497</v>
      </c>
      <c r="B406" t="s">
        <v>7736</v>
      </c>
      <c r="C406" t="s">
        <v>6582</v>
      </c>
      <c r="D406" s="325">
        <v>67884</v>
      </c>
      <c r="E406">
        <v>40</v>
      </c>
      <c r="F406">
        <v>16</v>
      </c>
      <c r="G406" t="s">
        <v>226</v>
      </c>
      <c r="H406" t="s">
        <v>6974</v>
      </c>
      <c r="I406" t="s">
        <v>6943</v>
      </c>
      <c r="N406" t="s">
        <v>226</v>
      </c>
      <c r="O406" t="s">
        <v>226</v>
      </c>
      <c r="P406" t="s">
        <v>226</v>
      </c>
      <c r="Q406" t="s">
        <v>226</v>
      </c>
      <c r="S406" t="s">
        <v>7737</v>
      </c>
    </row>
    <row r="407" spans="1:19" x14ac:dyDescent="0.25">
      <c r="A407" s="17">
        <v>49003</v>
      </c>
      <c r="B407" t="s">
        <v>7738</v>
      </c>
      <c r="C407" t="s">
        <v>6585</v>
      </c>
      <c r="D407" s="325">
        <v>54953</v>
      </c>
      <c r="E407">
        <v>42</v>
      </c>
      <c r="F407">
        <v>5</v>
      </c>
      <c r="G407" t="s">
        <v>226</v>
      </c>
      <c r="K407" t="s">
        <v>6940</v>
      </c>
      <c r="N407" t="s">
        <v>226</v>
      </c>
      <c r="O407" t="s">
        <v>226</v>
      </c>
      <c r="P407" t="s">
        <v>226</v>
      </c>
      <c r="S407" t="s">
        <v>7739</v>
      </c>
    </row>
    <row r="408" spans="1:19" x14ac:dyDescent="0.25">
      <c r="A408" s="17">
        <v>49005</v>
      </c>
      <c r="B408" t="s">
        <v>7740</v>
      </c>
      <c r="C408" t="s">
        <v>6585</v>
      </c>
      <c r="D408" s="325">
        <v>126336</v>
      </c>
      <c r="E408">
        <v>80</v>
      </c>
      <c r="F408">
        <v>25</v>
      </c>
      <c r="G408" t="s">
        <v>226</v>
      </c>
      <c r="K408" t="s">
        <v>6920</v>
      </c>
      <c r="N408" t="s">
        <v>226</v>
      </c>
      <c r="O408" t="s">
        <v>226</v>
      </c>
      <c r="R408" t="s">
        <v>226</v>
      </c>
      <c r="S408" t="s">
        <v>7741</v>
      </c>
    </row>
    <row r="409" spans="1:19" x14ac:dyDescent="0.25">
      <c r="A409" s="17">
        <v>49011</v>
      </c>
      <c r="B409" t="s">
        <v>7742</v>
      </c>
      <c r="C409" t="s">
        <v>6585</v>
      </c>
      <c r="D409" s="325">
        <v>350761</v>
      </c>
      <c r="E409">
        <v>193</v>
      </c>
      <c r="F409">
        <v>27</v>
      </c>
      <c r="G409" t="s">
        <v>226</v>
      </c>
      <c r="I409" t="s">
        <v>6943</v>
      </c>
      <c r="K409" t="s">
        <v>6940</v>
      </c>
      <c r="M409" t="s">
        <v>226</v>
      </c>
      <c r="N409" t="s">
        <v>226</v>
      </c>
      <c r="O409" t="s">
        <v>226</v>
      </c>
      <c r="P409" t="s">
        <v>226</v>
      </c>
      <c r="S409" t="s">
        <v>7743</v>
      </c>
    </row>
    <row r="410" spans="1:19" x14ac:dyDescent="0.25">
      <c r="A410" s="17">
        <v>49013</v>
      </c>
      <c r="B410" t="s">
        <v>7744</v>
      </c>
      <c r="C410" t="s">
        <v>6585</v>
      </c>
      <c r="D410" s="325">
        <v>19950</v>
      </c>
      <c r="E410">
        <v>12</v>
      </c>
      <c r="F410">
        <v>12</v>
      </c>
      <c r="G410" t="s">
        <v>226</v>
      </c>
      <c r="I410" t="s">
        <v>6954</v>
      </c>
      <c r="N410" t="s">
        <v>226</v>
      </c>
      <c r="O410" t="s">
        <v>226</v>
      </c>
      <c r="P410" t="s">
        <v>226</v>
      </c>
      <c r="S410" t="s">
        <v>7745</v>
      </c>
    </row>
    <row r="411" spans="1:19" x14ac:dyDescent="0.25">
      <c r="A411" s="17">
        <v>49035</v>
      </c>
      <c r="B411" t="s">
        <v>7746</v>
      </c>
      <c r="C411" t="s">
        <v>6585</v>
      </c>
      <c r="D411" s="325">
        <v>1146215</v>
      </c>
      <c r="E411">
        <v>712</v>
      </c>
      <c r="F411">
        <v>280</v>
      </c>
      <c r="G411" t="s">
        <v>226</v>
      </c>
      <c r="I411" t="s">
        <v>6943</v>
      </c>
      <c r="K411" t="s">
        <v>6940</v>
      </c>
      <c r="M411" t="s">
        <v>226</v>
      </c>
      <c r="N411" t="s">
        <v>226</v>
      </c>
      <c r="O411" t="s">
        <v>226</v>
      </c>
      <c r="P411" t="s">
        <v>226</v>
      </c>
      <c r="S411" t="s">
        <v>7747</v>
      </c>
    </row>
    <row r="412" spans="1:19" x14ac:dyDescent="0.25">
      <c r="A412" s="17">
        <v>49045</v>
      </c>
      <c r="B412" t="s">
        <v>7748</v>
      </c>
      <c r="C412" t="s">
        <v>6585</v>
      </c>
      <c r="D412" s="325">
        <v>69740</v>
      </c>
      <c r="E412">
        <v>39</v>
      </c>
      <c r="F412">
        <v>15</v>
      </c>
      <c r="G412" t="s">
        <v>226</v>
      </c>
      <c r="I412" t="s">
        <v>6943</v>
      </c>
      <c r="K412" t="s">
        <v>6940</v>
      </c>
      <c r="N412" t="s">
        <v>226</v>
      </c>
      <c r="O412" t="s">
        <v>226</v>
      </c>
      <c r="P412" t="s">
        <v>226</v>
      </c>
      <c r="S412" t="s">
        <v>7749</v>
      </c>
    </row>
    <row r="413" spans="1:19" x14ac:dyDescent="0.25">
      <c r="A413" s="17">
        <v>49047</v>
      </c>
      <c r="B413" t="s">
        <v>7750</v>
      </c>
      <c r="C413" t="s">
        <v>6585</v>
      </c>
      <c r="D413" s="325">
        <v>35736</v>
      </c>
      <c r="E413">
        <v>23</v>
      </c>
      <c r="F413">
        <v>19</v>
      </c>
      <c r="G413" t="s">
        <v>226</v>
      </c>
      <c r="I413" t="s">
        <v>6954</v>
      </c>
      <c r="N413" t="s">
        <v>226</v>
      </c>
      <c r="O413" t="s">
        <v>226</v>
      </c>
      <c r="P413" t="s">
        <v>226</v>
      </c>
      <c r="S413" t="s">
        <v>7751</v>
      </c>
    </row>
    <row r="414" spans="1:19" x14ac:dyDescent="0.25">
      <c r="A414" s="17">
        <v>49049</v>
      </c>
      <c r="B414" t="s">
        <v>7752</v>
      </c>
      <c r="C414" t="s">
        <v>6585</v>
      </c>
      <c r="D414" s="325">
        <v>621506</v>
      </c>
      <c r="E414">
        <v>434</v>
      </c>
      <c r="F414">
        <v>103</v>
      </c>
      <c r="G414" t="s">
        <v>226</v>
      </c>
      <c r="I414" t="s">
        <v>6954</v>
      </c>
      <c r="K414" t="s">
        <v>6940</v>
      </c>
      <c r="M414" t="s">
        <v>226</v>
      </c>
      <c r="N414" t="s">
        <v>226</v>
      </c>
      <c r="O414" t="s">
        <v>226</v>
      </c>
      <c r="P414" t="s">
        <v>226</v>
      </c>
      <c r="S414" t="s">
        <v>7753</v>
      </c>
    </row>
    <row r="415" spans="1:19" x14ac:dyDescent="0.25">
      <c r="A415" s="17">
        <v>49053</v>
      </c>
      <c r="B415" t="s">
        <v>7754</v>
      </c>
      <c r="C415" t="s">
        <v>6585</v>
      </c>
      <c r="D415" s="325">
        <v>172127</v>
      </c>
      <c r="E415">
        <v>94</v>
      </c>
      <c r="F415">
        <v>34</v>
      </c>
      <c r="G415" t="s">
        <v>226</v>
      </c>
      <c r="M415" t="s">
        <v>226</v>
      </c>
      <c r="N415" t="s">
        <v>226</v>
      </c>
      <c r="O415" t="s">
        <v>226</v>
      </c>
      <c r="S415" t="s">
        <v>7755</v>
      </c>
    </row>
    <row r="416" spans="1:19" x14ac:dyDescent="0.25">
      <c r="A416" s="17">
        <v>49057</v>
      </c>
      <c r="B416" t="s">
        <v>7756</v>
      </c>
      <c r="C416" t="s">
        <v>6585</v>
      </c>
      <c r="D416" s="325">
        <v>255284</v>
      </c>
      <c r="E416">
        <v>166</v>
      </c>
      <c r="F416">
        <v>60</v>
      </c>
      <c r="G416" t="s">
        <v>226</v>
      </c>
      <c r="I416" t="s">
        <v>6943</v>
      </c>
      <c r="K416" t="s">
        <v>6940</v>
      </c>
      <c r="M416" t="s">
        <v>226</v>
      </c>
      <c r="N416" t="s">
        <v>226</v>
      </c>
      <c r="O416" t="s">
        <v>226</v>
      </c>
      <c r="P416" t="s">
        <v>226</v>
      </c>
      <c r="S416" t="s">
        <v>7757</v>
      </c>
    </row>
    <row r="417" spans="1:19" x14ac:dyDescent="0.25">
      <c r="A417" s="17">
        <v>51005</v>
      </c>
      <c r="B417" t="s">
        <v>7758</v>
      </c>
      <c r="C417" t="s">
        <v>6588</v>
      </c>
      <c r="D417" s="325">
        <v>15030</v>
      </c>
      <c r="E417">
        <v>15</v>
      </c>
      <c r="F417">
        <v>10</v>
      </c>
      <c r="G417" t="s">
        <v>226</v>
      </c>
      <c r="M417" t="s">
        <v>226</v>
      </c>
      <c r="N417" t="s">
        <v>226</v>
      </c>
      <c r="O417" t="s">
        <v>226</v>
      </c>
      <c r="S417" t="s">
        <v>7759</v>
      </c>
    </row>
    <row r="418" spans="1:19" x14ac:dyDescent="0.25">
      <c r="A418" s="17">
        <v>51013</v>
      </c>
      <c r="B418" t="s">
        <v>7760</v>
      </c>
      <c r="C418" t="s">
        <v>6588</v>
      </c>
      <c r="D418" s="325">
        <v>236434</v>
      </c>
      <c r="E418">
        <v>204</v>
      </c>
      <c r="F418">
        <v>51</v>
      </c>
      <c r="G418" t="s">
        <v>226</v>
      </c>
      <c r="H418" t="s">
        <v>6957</v>
      </c>
      <c r="I418" t="s">
        <v>6943</v>
      </c>
      <c r="J418" t="s">
        <v>6920</v>
      </c>
      <c r="M418" t="s">
        <v>226</v>
      </c>
      <c r="N418" t="s">
        <v>226</v>
      </c>
      <c r="O418" t="s">
        <v>226</v>
      </c>
      <c r="P418" t="s">
        <v>226</v>
      </c>
      <c r="R418" t="s">
        <v>226</v>
      </c>
      <c r="S418" t="s">
        <v>7761</v>
      </c>
    </row>
    <row r="419" spans="1:19" x14ac:dyDescent="0.25">
      <c r="A419" s="17">
        <v>51059</v>
      </c>
      <c r="B419" t="s">
        <v>7762</v>
      </c>
      <c r="C419" t="s">
        <v>6588</v>
      </c>
      <c r="D419" s="325">
        <v>1149439</v>
      </c>
      <c r="E419">
        <v>678</v>
      </c>
      <c r="F419">
        <v>140</v>
      </c>
      <c r="G419" t="s">
        <v>226</v>
      </c>
      <c r="H419" t="s">
        <v>6957</v>
      </c>
      <c r="I419" t="s">
        <v>6943</v>
      </c>
      <c r="J419" t="s">
        <v>6920</v>
      </c>
      <c r="M419" t="s">
        <v>226</v>
      </c>
      <c r="N419" t="s">
        <v>226</v>
      </c>
      <c r="O419" t="s">
        <v>226</v>
      </c>
      <c r="P419" t="s">
        <v>226</v>
      </c>
      <c r="R419" t="s">
        <v>226</v>
      </c>
      <c r="S419" t="s">
        <v>7763</v>
      </c>
    </row>
    <row r="420" spans="1:19" x14ac:dyDescent="0.25">
      <c r="A420" s="17">
        <v>51107</v>
      </c>
      <c r="B420" t="s">
        <v>7764</v>
      </c>
      <c r="C420" t="s">
        <v>6588</v>
      </c>
      <c r="D420" s="325">
        <v>405312</v>
      </c>
      <c r="E420">
        <v>202</v>
      </c>
      <c r="F420">
        <v>24</v>
      </c>
      <c r="G420" t="s">
        <v>226</v>
      </c>
      <c r="H420" t="s">
        <v>6957</v>
      </c>
      <c r="I420" t="s">
        <v>6943</v>
      </c>
      <c r="J420" t="s">
        <v>6920</v>
      </c>
      <c r="N420" t="s">
        <v>226</v>
      </c>
      <c r="O420" t="s">
        <v>226</v>
      </c>
      <c r="P420" t="s">
        <v>226</v>
      </c>
      <c r="R420" t="s">
        <v>226</v>
      </c>
      <c r="S420" t="s">
        <v>7765</v>
      </c>
    </row>
    <row r="421" spans="1:19" x14ac:dyDescent="0.25">
      <c r="A421" s="17">
        <v>51153</v>
      </c>
      <c r="B421" t="s">
        <v>7766</v>
      </c>
      <c r="C421" t="s">
        <v>6588</v>
      </c>
      <c r="D421" s="325">
        <v>466834</v>
      </c>
      <c r="E421">
        <v>285</v>
      </c>
      <c r="F421">
        <v>77</v>
      </c>
      <c r="G421" t="s">
        <v>226</v>
      </c>
      <c r="H421" t="s">
        <v>6957</v>
      </c>
      <c r="I421" t="s">
        <v>6943</v>
      </c>
      <c r="J421" t="s">
        <v>6920</v>
      </c>
      <c r="M421" t="s">
        <v>226</v>
      </c>
      <c r="N421" t="s">
        <v>226</v>
      </c>
      <c r="O421" t="s">
        <v>226</v>
      </c>
      <c r="P421" t="s">
        <v>226</v>
      </c>
      <c r="R421" t="s">
        <v>226</v>
      </c>
      <c r="S421" t="s">
        <v>7767</v>
      </c>
    </row>
    <row r="422" spans="1:19" x14ac:dyDescent="0.25">
      <c r="A422" s="17">
        <v>51177</v>
      </c>
      <c r="B422" t="s">
        <v>7768</v>
      </c>
      <c r="C422" t="s">
        <v>6588</v>
      </c>
      <c r="D422" s="325">
        <v>134683</v>
      </c>
      <c r="E422">
        <v>87</v>
      </c>
      <c r="F422">
        <v>9</v>
      </c>
      <c r="G422" t="s">
        <v>226</v>
      </c>
      <c r="M422" t="s">
        <v>226</v>
      </c>
      <c r="N422" t="s">
        <v>226</v>
      </c>
      <c r="O422" t="s">
        <v>226</v>
      </c>
      <c r="S422" t="s">
        <v>7769</v>
      </c>
    </row>
    <row r="423" spans="1:19" x14ac:dyDescent="0.25">
      <c r="A423" s="17">
        <v>51179</v>
      </c>
      <c r="B423" t="s">
        <v>7770</v>
      </c>
      <c r="C423" t="s">
        <v>6588</v>
      </c>
      <c r="D423" s="325">
        <v>150185</v>
      </c>
      <c r="E423">
        <v>79</v>
      </c>
      <c r="F423">
        <v>6</v>
      </c>
      <c r="G423" t="s">
        <v>226</v>
      </c>
      <c r="M423" t="s">
        <v>226</v>
      </c>
      <c r="N423" t="s">
        <v>226</v>
      </c>
      <c r="O423" t="s">
        <v>226</v>
      </c>
      <c r="S423" t="s">
        <v>7771</v>
      </c>
    </row>
    <row r="424" spans="1:19" x14ac:dyDescent="0.25">
      <c r="A424" s="17">
        <v>51510</v>
      </c>
      <c r="B424" t="s">
        <v>7772</v>
      </c>
      <c r="C424" t="s">
        <v>6588</v>
      </c>
      <c r="D424" s="325">
        <v>158309</v>
      </c>
      <c r="E424">
        <v>134</v>
      </c>
      <c r="F424">
        <v>43</v>
      </c>
      <c r="G424" t="s">
        <v>226</v>
      </c>
      <c r="H424" t="s">
        <v>6957</v>
      </c>
      <c r="I424" t="s">
        <v>6943</v>
      </c>
      <c r="J424" t="s">
        <v>6920</v>
      </c>
      <c r="M424" t="s">
        <v>226</v>
      </c>
      <c r="N424" t="s">
        <v>226</v>
      </c>
      <c r="O424" t="s">
        <v>226</v>
      </c>
      <c r="P424" t="s">
        <v>226</v>
      </c>
      <c r="R424" t="s">
        <v>226</v>
      </c>
      <c r="S424" t="s">
        <v>7773</v>
      </c>
    </row>
    <row r="425" spans="1:19" x14ac:dyDescent="0.25">
      <c r="A425" s="17">
        <v>51550</v>
      </c>
      <c r="B425" t="s">
        <v>7774</v>
      </c>
      <c r="C425" t="s">
        <v>6588</v>
      </c>
      <c r="D425" s="325">
        <v>242647</v>
      </c>
      <c r="E425">
        <v>144</v>
      </c>
      <c r="F425">
        <v>35</v>
      </c>
      <c r="G425" t="s">
        <v>226</v>
      </c>
      <c r="M425" t="s">
        <v>226</v>
      </c>
      <c r="N425" t="s">
        <v>226</v>
      </c>
      <c r="O425" t="s">
        <v>226</v>
      </c>
      <c r="S425" t="s">
        <v>7775</v>
      </c>
    </row>
    <row r="426" spans="1:19" x14ac:dyDescent="0.25">
      <c r="A426" s="17">
        <v>51600</v>
      </c>
      <c r="B426" t="s">
        <v>7776</v>
      </c>
      <c r="C426" t="s">
        <v>6588</v>
      </c>
      <c r="D426" s="325">
        <v>23312</v>
      </c>
      <c r="E426">
        <v>17</v>
      </c>
      <c r="F426">
        <v>4</v>
      </c>
      <c r="G426" t="s">
        <v>226</v>
      </c>
      <c r="H426" t="s">
        <v>6957</v>
      </c>
      <c r="I426" t="s">
        <v>6943</v>
      </c>
      <c r="J426" t="s">
        <v>6920</v>
      </c>
      <c r="N426" t="s">
        <v>226</v>
      </c>
      <c r="O426" t="s">
        <v>226</v>
      </c>
      <c r="P426" t="s">
        <v>226</v>
      </c>
      <c r="R426" t="s">
        <v>226</v>
      </c>
      <c r="S426" t="s">
        <v>7777</v>
      </c>
    </row>
    <row r="427" spans="1:19" x14ac:dyDescent="0.25">
      <c r="A427" s="17">
        <v>51630</v>
      </c>
      <c r="B427" t="s">
        <v>7778</v>
      </c>
      <c r="C427" t="s">
        <v>6588</v>
      </c>
      <c r="D427" s="325">
        <v>29059</v>
      </c>
      <c r="E427">
        <v>20</v>
      </c>
      <c r="F427">
        <v>6</v>
      </c>
      <c r="G427" t="s">
        <v>226</v>
      </c>
      <c r="M427" t="s">
        <v>226</v>
      </c>
      <c r="N427" t="s">
        <v>226</v>
      </c>
      <c r="O427" t="s">
        <v>226</v>
      </c>
      <c r="S427" t="s">
        <v>7779</v>
      </c>
    </row>
    <row r="428" spans="1:19" x14ac:dyDescent="0.25">
      <c r="A428" s="17">
        <v>51683</v>
      </c>
      <c r="B428" t="s">
        <v>7780</v>
      </c>
      <c r="C428" t="s">
        <v>6588</v>
      </c>
      <c r="D428" s="325">
        <v>41038</v>
      </c>
      <c r="E428">
        <v>26</v>
      </c>
      <c r="F428">
        <v>11</v>
      </c>
      <c r="G428" t="s">
        <v>226</v>
      </c>
      <c r="H428" t="s">
        <v>6957</v>
      </c>
      <c r="I428" t="s">
        <v>6943</v>
      </c>
      <c r="J428" t="s">
        <v>6920</v>
      </c>
      <c r="N428" t="s">
        <v>226</v>
      </c>
      <c r="O428" t="s">
        <v>226</v>
      </c>
      <c r="P428" t="s">
        <v>226</v>
      </c>
      <c r="R428" t="s">
        <v>226</v>
      </c>
      <c r="S428" t="s">
        <v>7781</v>
      </c>
    </row>
    <row r="429" spans="1:19" x14ac:dyDescent="0.25">
      <c r="A429" s="17">
        <v>51685</v>
      </c>
      <c r="B429" t="s">
        <v>7782</v>
      </c>
      <c r="C429" t="s">
        <v>6588</v>
      </c>
      <c r="D429" s="325">
        <v>17548</v>
      </c>
      <c r="E429">
        <v>9</v>
      </c>
      <c r="F429">
        <v>4</v>
      </c>
      <c r="G429" t="s">
        <v>226</v>
      </c>
      <c r="H429" t="s">
        <v>6957</v>
      </c>
      <c r="I429" t="s">
        <v>6943</v>
      </c>
      <c r="J429" t="s">
        <v>6920</v>
      </c>
      <c r="N429" t="s">
        <v>226</v>
      </c>
      <c r="O429" t="s">
        <v>226</v>
      </c>
      <c r="P429" t="s">
        <v>226</v>
      </c>
      <c r="R429" t="s">
        <v>226</v>
      </c>
      <c r="S429" t="s">
        <v>7783</v>
      </c>
    </row>
    <row r="430" spans="1:19" x14ac:dyDescent="0.25">
      <c r="A430" s="17">
        <v>51710</v>
      </c>
      <c r="B430" t="s">
        <v>7784</v>
      </c>
      <c r="C430" t="s">
        <v>6588</v>
      </c>
      <c r="D430" s="325">
        <v>244300</v>
      </c>
      <c r="E430">
        <v>203</v>
      </c>
      <c r="F430">
        <v>121</v>
      </c>
      <c r="G430" t="s">
        <v>226</v>
      </c>
      <c r="M430" t="s">
        <v>226</v>
      </c>
      <c r="N430" t="s">
        <v>226</v>
      </c>
      <c r="O430" t="s">
        <v>226</v>
      </c>
      <c r="S430" t="s">
        <v>7785</v>
      </c>
    </row>
    <row r="431" spans="1:19" x14ac:dyDescent="0.25">
      <c r="A431" s="17">
        <v>51760</v>
      </c>
      <c r="B431" t="s">
        <v>7786</v>
      </c>
      <c r="C431" t="s">
        <v>6588</v>
      </c>
      <c r="D431" s="325">
        <v>229233</v>
      </c>
      <c r="E431">
        <v>190</v>
      </c>
      <c r="F431">
        <v>157</v>
      </c>
      <c r="G431" t="s">
        <v>226</v>
      </c>
      <c r="M431" t="s">
        <v>226</v>
      </c>
      <c r="N431" t="s">
        <v>226</v>
      </c>
      <c r="O431" t="s">
        <v>226</v>
      </c>
      <c r="S431" t="s">
        <v>7787</v>
      </c>
    </row>
    <row r="432" spans="1:19" x14ac:dyDescent="0.25">
      <c r="A432" s="17">
        <v>53011</v>
      </c>
      <c r="B432" t="s">
        <v>7788</v>
      </c>
      <c r="C432" t="s">
        <v>6578</v>
      </c>
      <c r="D432" s="325">
        <v>481950</v>
      </c>
      <c r="E432">
        <v>313</v>
      </c>
      <c r="F432">
        <v>68</v>
      </c>
      <c r="G432" t="s">
        <v>226</v>
      </c>
      <c r="M432" t="s">
        <v>226</v>
      </c>
      <c r="N432" t="s">
        <v>226</v>
      </c>
      <c r="O432" t="s">
        <v>226</v>
      </c>
      <c r="S432" t="s">
        <v>7789</v>
      </c>
    </row>
    <row r="433" spans="1:19" x14ac:dyDescent="0.25">
      <c r="A433" s="17">
        <v>53015</v>
      </c>
      <c r="B433" t="s">
        <v>7790</v>
      </c>
      <c r="C433" t="s">
        <v>6578</v>
      </c>
      <c r="D433" s="325">
        <v>108399</v>
      </c>
      <c r="E433">
        <v>92</v>
      </c>
      <c r="F433">
        <v>48</v>
      </c>
      <c r="G433" t="s">
        <v>226</v>
      </c>
      <c r="M433" t="s">
        <v>226</v>
      </c>
      <c r="N433" t="s">
        <v>226</v>
      </c>
      <c r="O433" t="s">
        <v>226</v>
      </c>
      <c r="S433" t="s">
        <v>7791</v>
      </c>
    </row>
    <row r="434" spans="1:19" x14ac:dyDescent="0.25">
      <c r="A434" s="17">
        <v>53021</v>
      </c>
      <c r="B434" t="s">
        <v>7792</v>
      </c>
      <c r="C434" t="s">
        <v>6578</v>
      </c>
      <c r="D434" s="325">
        <v>93681</v>
      </c>
      <c r="E434">
        <v>56</v>
      </c>
      <c r="F434">
        <v>37</v>
      </c>
      <c r="G434" t="s">
        <v>226</v>
      </c>
      <c r="M434" t="s">
        <v>226</v>
      </c>
      <c r="N434" t="s">
        <v>226</v>
      </c>
      <c r="O434" t="s">
        <v>226</v>
      </c>
      <c r="S434" t="s">
        <v>7793</v>
      </c>
    </row>
    <row r="435" spans="1:19" x14ac:dyDescent="0.25">
      <c r="A435" s="17">
        <v>53033</v>
      </c>
      <c r="B435" t="s">
        <v>7794</v>
      </c>
      <c r="C435" t="s">
        <v>6578</v>
      </c>
      <c r="D435" s="325">
        <v>2225064</v>
      </c>
      <c r="E435">
        <v>1545</v>
      </c>
      <c r="F435">
        <v>536</v>
      </c>
      <c r="G435" t="s">
        <v>226</v>
      </c>
      <c r="M435" t="s">
        <v>226</v>
      </c>
      <c r="N435" t="s">
        <v>226</v>
      </c>
      <c r="O435" t="s">
        <v>226</v>
      </c>
      <c r="S435" t="s">
        <v>7795</v>
      </c>
    </row>
    <row r="436" spans="1:19" x14ac:dyDescent="0.25">
      <c r="A436" s="17">
        <v>53035</v>
      </c>
      <c r="B436" t="s">
        <v>7796</v>
      </c>
      <c r="C436" t="s">
        <v>6578</v>
      </c>
      <c r="D436" s="325">
        <v>268945</v>
      </c>
      <c r="E436">
        <v>190</v>
      </c>
      <c r="F436">
        <v>39</v>
      </c>
      <c r="G436" t="s">
        <v>226</v>
      </c>
      <c r="M436" t="s">
        <v>226</v>
      </c>
      <c r="N436" t="s">
        <v>226</v>
      </c>
      <c r="O436" t="s">
        <v>226</v>
      </c>
      <c r="S436" t="s">
        <v>7797</v>
      </c>
    </row>
    <row r="437" spans="1:19" x14ac:dyDescent="0.25">
      <c r="A437" s="17">
        <v>53053</v>
      </c>
      <c r="B437" t="s">
        <v>7798</v>
      </c>
      <c r="C437" t="s">
        <v>6578</v>
      </c>
      <c r="D437" s="325">
        <v>891862</v>
      </c>
      <c r="E437">
        <v>618</v>
      </c>
      <c r="F437">
        <v>210</v>
      </c>
      <c r="G437" t="s">
        <v>226</v>
      </c>
      <c r="K437" t="s">
        <v>6920</v>
      </c>
      <c r="M437" t="s">
        <v>226</v>
      </c>
      <c r="N437" t="s">
        <v>226</v>
      </c>
      <c r="O437" t="s">
        <v>226</v>
      </c>
      <c r="R437" t="s">
        <v>226</v>
      </c>
      <c r="S437" t="s">
        <v>7799</v>
      </c>
    </row>
    <row r="438" spans="1:19" x14ac:dyDescent="0.25">
      <c r="A438" s="17">
        <v>53061</v>
      </c>
      <c r="B438" t="s">
        <v>7800</v>
      </c>
      <c r="C438" t="s">
        <v>6578</v>
      </c>
      <c r="D438" s="325">
        <v>811572</v>
      </c>
      <c r="E438">
        <v>575</v>
      </c>
      <c r="F438">
        <v>124</v>
      </c>
      <c r="G438" t="s">
        <v>226</v>
      </c>
      <c r="M438" t="s">
        <v>226</v>
      </c>
      <c r="N438" t="s">
        <v>226</v>
      </c>
      <c r="O438" t="s">
        <v>226</v>
      </c>
      <c r="S438" t="s">
        <v>7801</v>
      </c>
    </row>
    <row r="439" spans="1:19" x14ac:dyDescent="0.25">
      <c r="A439" s="17">
        <v>53063</v>
      </c>
      <c r="B439" t="s">
        <v>7802</v>
      </c>
      <c r="C439" t="s">
        <v>6578</v>
      </c>
      <c r="D439" s="325">
        <v>513402</v>
      </c>
      <c r="E439">
        <v>371</v>
      </c>
      <c r="F439">
        <v>160</v>
      </c>
      <c r="G439" t="s">
        <v>226</v>
      </c>
      <c r="M439" t="s">
        <v>226</v>
      </c>
      <c r="N439" t="s">
        <v>226</v>
      </c>
      <c r="O439" t="s">
        <v>226</v>
      </c>
      <c r="S439" t="s">
        <v>7803</v>
      </c>
    </row>
    <row r="440" spans="1:19" x14ac:dyDescent="0.25">
      <c r="A440" s="17">
        <v>53067</v>
      </c>
      <c r="B440" t="s">
        <v>7804</v>
      </c>
      <c r="C440" t="s">
        <v>6578</v>
      </c>
      <c r="D440" s="325">
        <v>284698</v>
      </c>
      <c r="E440">
        <v>182</v>
      </c>
      <c r="F440">
        <v>42</v>
      </c>
      <c r="G440" t="s">
        <v>226</v>
      </c>
      <c r="M440" t="s">
        <v>226</v>
      </c>
      <c r="N440" t="s">
        <v>226</v>
      </c>
      <c r="O440" t="s">
        <v>226</v>
      </c>
      <c r="S440" t="s">
        <v>7805</v>
      </c>
    </row>
    <row r="441" spans="1:19" x14ac:dyDescent="0.25">
      <c r="A441" s="17">
        <v>53073</v>
      </c>
      <c r="B441" t="s">
        <v>7806</v>
      </c>
      <c r="C441" t="s">
        <v>6578</v>
      </c>
      <c r="D441" s="325">
        <v>224538</v>
      </c>
      <c r="E441">
        <v>129</v>
      </c>
      <c r="F441">
        <v>39</v>
      </c>
      <c r="G441" t="s">
        <v>226</v>
      </c>
      <c r="M441" t="s">
        <v>226</v>
      </c>
      <c r="N441" t="s">
        <v>226</v>
      </c>
      <c r="O441" t="s">
        <v>226</v>
      </c>
      <c r="S441" t="s">
        <v>7807</v>
      </c>
    </row>
    <row r="442" spans="1:19" x14ac:dyDescent="0.25">
      <c r="A442" s="17">
        <v>54003</v>
      </c>
      <c r="B442" t="s">
        <v>7808</v>
      </c>
      <c r="C442" t="s">
        <v>6588</v>
      </c>
      <c r="D442" s="325">
        <v>117615</v>
      </c>
      <c r="E442">
        <v>77</v>
      </c>
      <c r="F442">
        <v>22</v>
      </c>
      <c r="G442" t="s">
        <v>226</v>
      </c>
      <c r="J442" t="s">
        <v>6920</v>
      </c>
      <c r="N442" t="s">
        <v>226</v>
      </c>
      <c r="O442" t="s">
        <v>226</v>
      </c>
      <c r="R442" t="s">
        <v>226</v>
      </c>
      <c r="S442" t="s">
        <v>7809</v>
      </c>
    </row>
    <row r="443" spans="1:19" x14ac:dyDescent="0.25">
      <c r="A443" s="17">
        <v>54009</v>
      </c>
      <c r="B443" t="s">
        <v>7810</v>
      </c>
      <c r="C443" t="s">
        <v>6588</v>
      </c>
      <c r="D443" s="325">
        <v>22162</v>
      </c>
      <c r="E443">
        <v>20</v>
      </c>
      <c r="F443">
        <v>8</v>
      </c>
      <c r="G443" t="s">
        <v>226</v>
      </c>
      <c r="J443" t="s">
        <v>6923</v>
      </c>
      <c r="K443" t="s">
        <v>6923</v>
      </c>
      <c r="N443" t="s">
        <v>226</v>
      </c>
      <c r="O443" t="s">
        <v>226</v>
      </c>
      <c r="R443" t="s">
        <v>226</v>
      </c>
      <c r="S443" t="s">
        <v>7811</v>
      </c>
    </row>
    <row r="444" spans="1:19" x14ac:dyDescent="0.25">
      <c r="A444" s="17">
        <v>54011</v>
      </c>
      <c r="B444" t="s">
        <v>7812</v>
      </c>
      <c r="C444" t="s">
        <v>6588</v>
      </c>
      <c r="D444" s="325">
        <v>93328</v>
      </c>
      <c r="E444">
        <v>89</v>
      </c>
      <c r="F444">
        <v>64</v>
      </c>
      <c r="G444" t="s">
        <v>226</v>
      </c>
      <c r="J444" t="s">
        <v>6923</v>
      </c>
      <c r="N444" t="s">
        <v>226</v>
      </c>
      <c r="O444" t="s">
        <v>226</v>
      </c>
      <c r="R444" t="s">
        <v>226</v>
      </c>
      <c r="S444" t="s">
        <v>7813</v>
      </c>
    </row>
    <row r="445" spans="1:19" x14ac:dyDescent="0.25">
      <c r="A445" s="17">
        <v>54029</v>
      </c>
      <c r="B445" t="s">
        <v>7814</v>
      </c>
      <c r="C445" t="s">
        <v>6588</v>
      </c>
      <c r="D445" s="325">
        <v>29118</v>
      </c>
      <c r="E445">
        <v>27</v>
      </c>
      <c r="F445">
        <v>14</v>
      </c>
      <c r="G445" t="s">
        <v>226</v>
      </c>
      <c r="J445" t="s">
        <v>6923</v>
      </c>
      <c r="K445" t="s">
        <v>6923</v>
      </c>
      <c r="N445" t="s">
        <v>226</v>
      </c>
      <c r="O445" t="s">
        <v>226</v>
      </c>
      <c r="R445" t="s">
        <v>226</v>
      </c>
      <c r="S445" t="s">
        <v>7815</v>
      </c>
    </row>
    <row r="446" spans="1:19" x14ac:dyDescent="0.25">
      <c r="A446" s="17">
        <v>54039</v>
      </c>
      <c r="B446" t="s">
        <v>7816</v>
      </c>
      <c r="C446" t="s">
        <v>6588</v>
      </c>
      <c r="D446" s="325">
        <v>181014</v>
      </c>
      <c r="E446">
        <v>173</v>
      </c>
      <c r="F446">
        <v>133</v>
      </c>
      <c r="G446" t="s">
        <v>226</v>
      </c>
      <c r="J446" t="s">
        <v>6923</v>
      </c>
      <c r="K446" t="s">
        <v>6923</v>
      </c>
      <c r="N446" t="s">
        <v>226</v>
      </c>
      <c r="O446" t="s">
        <v>226</v>
      </c>
      <c r="R446" t="s">
        <v>226</v>
      </c>
      <c r="S446" t="s">
        <v>7817</v>
      </c>
    </row>
    <row r="447" spans="1:19" x14ac:dyDescent="0.25">
      <c r="A447" s="17">
        <v>54051</v>
      </c>
      <c r="B447" t="s">
        <v>7818</v>
      </c>
      <c r="C447" t="s">
        <v>6588</v>
      </c>
      <c r="D447" s="325">
        <v>30900</v>
      </c>
      <c r="E447">
        <v>32</v>
      </c>
      <c r="F447">
        <v>18</v>
      </c>
      <c r="G447" t="s">
        <v>226</v>
      </c>
      <c r="J447" t="s">
        <v>6923</v>
      </c>
      <c r="N447" t="s">
        <v>226</v>
      </c>
      <c r="O447" t="s">
        <v>226</v>
      </c>
      <c r="R447" t="s">
        <v>226</v>
      </c>
      <c r="S447" t="s">
        <v>7819</v>
      </c>
    </row>
    <row r="448" spans="1:19" x14ac:dyDescent="0.25">
      <c r="A448" s="17">
        <v>54053</v>
      </c>
      <c r="B448" t="s">
        <v>7820</v>
      </c>
      <c r="C448" t="s">
        <v>6588</v>
      </c>
      <c r="D448" s="325">
        <v>26700</v>
      </c>
      <c r="E448">
        <v>22</v>
      </c>
      <c r="F448">
        <v>22</v>
      </c>
      <c r="G448" t="s">
        <v>226</v>
      </c>
      <c r="J448" t="s">
        <v>6923</v>
      </c>
      <c r="N448" t="s">
        <v>226</v>
      </c>
      <c r="O448" t="s">
        <v>226</v>
      </c>
      <c r="R448" t="s">
        <v>226</v>
      </c>
      <c r="S448" t="s">
        <v>7821</v>
      </c>
    </row>
    <row r="449" spans="1:19" x14ac:dyDescent="0.25">
      <c r="A449" s="17">
        <v>54069</v>
      </c>
      <c r="B449" t="s">
        <v>7822</v>
      </c>
      <c r="C449" t="s">
        <v>6588</v>
      </c>
      <c r="D449" s="325">
        <v>41875</v>
      </c>
      <c r="E449">
        <v>51</v>
      </c>
      <c r="F449">
        <v>22</v>
      </c>
      <c r="G449" t="s">
        <v>226</v>
      </c>
      <c r="J449" t="s">
        <v>6923</v>
      </c>
      <c r="N449" t="s">
        <v>226</v>
      </c>
      <c r="O449" t="s">
        <v>226</v>
      </c>
      <c r="R449" t="s">
        <v>226</v>
      </c>
      <c r="S449" t="s">
        <v>7823</v>
      </c>
    </row>
    <row r="450" spans="1:19" x14ac:dyDescent="0.25">
      <c r="A450" s="17">
        <v>54073</v>
      </c>
      <c r="B450" t="s">
        <v>7824</v>
      </c>
      <c r="C450" t="s">
        <v>6588</v>
      </c>
      <c r="D450" s="325">
        <v>7457</v>
      </c>
      <c r="E450">
        <v>7</v>
      </c>
      <c r="F450">
        <v>1</v>
      </c>
      <c r="G450" t="s">
        <v>226</v>
      </c>
      <c r="J450" t="s">
        <v>6923</v>
      </c>
      <c r="N450" t="s">
        <v>226</v>
      </c>
      <c r="O450" t="s">
        <v>226</v>
      </c>
      <c r="R450" t="s">
        <v>226</v>
      </c>
      <c r="S450" t="s">
        <v>7825</v>
      </c>
    </row>
    <row r="451" spans="1:19" x14ac:dyDescent="0.25">
      <c r="A451" s="17">
        <v>54079</v>
      </c>
      <c r="B451" t="s">
        <v>7826</v>
      </c>
      <c r="C451" t="s">
        <v>6588</v>
      </c>
      <c r="D451" s="325">
        <v>56604</v>
      </c>
      <c r="E451">
        <v>40</v>
      </c>
      <c r="F451">
        <v>18</v>
      </c>
      <c r="G451" t="s">
        <v>226</v>
      </c>
      <c r="J451" t="s">
        <v>6923</v>
      </c>
      <c r="K451" t="s">
        <v>6923</v>
      </c>
      <c r="N451" t="s">
        <v>226</v>
      </c>
      <c r="O451" t="s">
        <v>226</v>
      </c>
      <c r="R451" t="s">
        <v>226</v>
      </c>
      <c r="S451" t="s">
        <v>7827</v>
      </c>
    </row>
    <row r="452" spans="1:19" x14ac:dyDescent="0.25">
      <c r="A452" s="17">
        <v>54099</v>
      </c>
      <c r="B452" t="s">
        <v>7828</v>
      </c>
      <c r="C452" t="s">
        <v>6588</v>
      </c>
      <c r="D452" s="325">
        <v>39952</v>
      </c>
      <c r="E452">
        <v>38</v>
      </c>
      <c r="F452">
        <v>30</v>
      </c>
      <c r="G452" t="s">
        <v>226</v>
      </c>
      <c r="J452" t="s">
        <v>6923</v>
      </c>
      <c r="N452" t="s">
        <v>226</v>
      </c>
      <c r="O452" t="s">
        <v>226</v>
      </c>
      <c r="R452" t="s">
        <v>226</v>
      </c>
      <c r="S452" t="s">
        <v>7829</v>
      </c>
    </row>
    <row r="453" spans="1:19" x14ac:dyDescent="0.25">
      <c r="A453" s="17">
        <v>54107</v>
      </c>
      <c r="B453" t="s">
        <v>7830</v>
      </c>
      <c r="C453" t="s">
        <v>6588</v>
      </c>
      <c r="D453" s="325">
        <v>84387</v>
      </c>
      <c r="E453">
        <v>72</v>
      </c>
      <c r="F453">
        <v>43</v>
      </c>
      <c r="G453" t="s">
        <v>226</v>
      </c>
      <c r="J453" t="s">
        <v>6923</v>
      </c>
      <c r="N453" t="s">
        <v>226</v>
      </c>
      <c r="O453" t="s">
        <v>226</v>
      </c>
      <c r="R453" t="s">
        <v>226</v>
      </c>
      <c r="S453" t="s">
        <v>7831</v>
      </c>
    </row>
    <row r="454" spans="1:19" x14ac:dyDescent="0.25">
      <c r="A454" s="17">
        <v>55031</v>
      </c>
      <c r="B454" t="s">
        <v>7832</v>
      </c>
      <c r="C454" t="s">
        <v>6595</v>
      </c>
      <c r="D454" s="325">
        <v>43497</v>
      </c>
      <c r="E454">
        <v>43</v>
      </c>
      <c r="F454">
        <v>14</v>
      </c>
      <c r="G454" t="s">
        <v>226</v>
      </c>
      <c r="M454" t="s">
        <v>226</v>
      </c>
      <c r="N454" t="s">
        <v>226</v>
      </c>
      <c r="O454" t="s">
        <v>226</v>
      </c>
      <c r="S454" t="s">
        <v>7833</v>
      </c>
    </row>
    <row r="455" spans="1:19" x14ac:dyDescent="0.25">
      <c r="A455" s="17">
        <v>55059</v>
      </c>
      <c r="B455" t="s">
        <v>7834</v>
      </c>
      <c r="C455" t="s">
        <v>6595</v>
      </c>
      <c r="D455" s="325">
        <v>168998</v>
      </c>
      <c r="E455">
        <v>139</v>
      </c>
      <c r="F455">
        <v>53</v>
      </c>
      <c r="G455" t="s">
        <v>226</v>
      </c>
      <c r="H455" t="s">
        <v>7191</v>
      </c>
      <c r="I455" t="s">
        <v>6943</v>
      </c>
      <c r="N455" t="s">
        <v>226</v>
      </c>
      <c r="O455" t="s">
        <v>226</v>
      </c>
      <c r="P455" t="s">
        <v>226</v>
      </c>
      <c r="R455" t="s">
        <v>226</v>
      </c>
      <c r="S455" t="s">
        <v>7835</v>
      </c>
    </row>
    <row r="456" spans="1:19" x14ac:dyDescent="0.25">
      <c r="A456" s="17">
        <v>55071</v>
      </c>
      <c r="B456" t="s">
        <v>7836</v>
      </c>
      <c r="C456" t="s">
        <v>6595</v>
      </c>
      <c r="D456" s="325">
        <v>78977</v>
      </c>
      <c r="E456">
        <v>75</v>
      </c>
      <c r="F456">
        <v>28</v>
      </c>
      <c r="G456" t="s">
        <v>226</v>
      </c>
      <c r="I456" t="s">
        <v>6957</v>
      </c>
      <c r="N456" t="s">
        <v>226</v>
      </c>
      <c r="O456" t="s">
        <v>226</v>
      </c>
      <c r="R456" t="s">
        <v>226</v>
      </c>
      <c r="S456" t="s">
        <v>7837</v>
      </c>
    </row>
    <row r="457" spans="1:19" x14ac:dyDescent="0.25">
      <c r="A457" s="17">
        <v>55079</v>
      </c>
      <c r="B457" t="s">
        <v>7838</v>
      </c>
      <c r="C457" t="s">
        <v>6595</v>
      </c>
      <c r="D457" s="325">
        <v>949180</v>
      </c>
      <c r="E457">
        <v>861</v>
      </c>
      <c r="F457">
        <v>524</v>
      </c>
      <c r="G457" t="s">
        <v>226</v>
      </c>
      <c r="I457" t="s">
        <v>6943</v>
      </c>
      <c r="K457" t="s">
        <v>6923</v>
      </c>
      <c r="M457" t="s">
        <v>226</v>
      </c>
      <c r="N457" t="s">
        <v>226</v>
      </c>
      <c r="O457" t="s">
        <v>226</v>
      </c>
      <c r="P457" t="s">
        <v>226</v>
      </c>
      <c r="R457" t="s">
        <v>226</v>
      </c>
      <c r="S457" t="s">
        <v>7839</v>
      </c>
    </row>
    <row r="458" spans="1:19" x14ac:dyDescent="0.25">
      <c r="A458" s="17">
        <v>55101</v>
      </c>
      <c r="B458" t="s">
        <v>7840</v>
      </c>
      <c r="C458" t="s">
        <v>6595</v>
      </c>
      <c r="D458" s="325">
        <v>195859</v>
      </c>
      <c r="E458">
        <v>170</v>
      </c>
      <c r="F458">
        <v>64</v>
      </c>
      <c r="G458" t="s">
        <v>226</v>
      </c>
      <c r="I458" t="s">
        <v>6943</v>
      </c>
      <c r="K458" t="s">
        <v>6923</v>
      </c>
      <c r="N458" t="s">
        <v>226</v>
      </c>
      <c r="O458" t="s">
        <v>226</v>
      </c>
      <c r="P458" t="s">
        <v>226</v>
      </c>
      <c r="R458" t="s">
        <v>226</v>
      </c>
      <c r="S458" t="s">
        <v>7841</v>
      </c>
    </row>
    <row r="459" spans="1:19" x14ac:dyDescent="0.25">
      <c r="A459" s="17">
        <v>55117</v>
      </c>
      <c r="B459" t="s">
        <v>7842</v>
      </c>
      <c r="C459" t="s">
        <v>6595</v>
      </c>
      <c r="D459" s="325">
        <v>115152</v>
      </c>
      <c r="E459">
        <v>69</v>
      </c>
      <c r="F459">
        <v>15</v>
      </c>
      <c r="G459" t="s">
        <v>226</v>
      </c>
      <c r="H459" t="s">
        <v>6920</v>
      </c>
      <c r="I459" t="s">
        <v>6943</v>
      </c>
      <c r="N459" t="s">
        <v>226</v>
      </c>
      <c r="O459" t="s">
        <v>226</v>
      </c>
      <c r="P459" t="s">
        <v>226</v>
      </c>
      <c r="R459" t="s">
        <v>226</v>
      </c>
      <c r="S459" t="s">
        <v>7843</v>
      </c>
    </row>
    <row r="460" spans="1:19" x14ac:dyDescent="0.25">
      <c r="A460" s="17">
        <v>55131</v>
      </c>
      <c r="B460" t="s">
        <v>7844</v>
      </c>
      <c r="C460" t="s">
        <v>6595</v>
      </c>
      <c r="D460" s="325">
        <v>135529</v>
      </c>
      <c r="E460">
        <v>91</v>
      </c>
      <c r="F460">
        <v>1</v>
      </c>
      <c r="G460" t="s">
        <v>226</v>
      </c>
      <c r="I460" t="s">
        <v>6943</v>
      </c>
      <c r="N460" t="s">
        <v>226</v>
      </c>
      <c r="O460" t="s">
        <v>226</v>
      </c>
      <c r="P460" t="s">
        <v>226</v>
      </c>
      <c r="S460" t="s">
        <v>7845</v>
      </c>
    </row>
    <row r="461" spans="1:19" x14ac:dyDescent="0.25">
      <c r="A461" s="17">
        <v>55133</v>
      </c>
      <c r="B461" t="s">
        <v>7846</v>
      </c>
      <c r="C461" t="s">
        <v>6595</v>
      </c>
      <c r="D461" s="325">
        <v>402637</v>
      </c>
      <c r="E461">
        <v>305</v>
      </c>
      <c r="F461">
        <v>24</v>
      </c>
      <c r="G461" t="s">
        <v>226</v>
      </c>
      <c r="I461" t="s">
        <v>6943</v>
      </c>
      <c r="K461" t="s">
        <v>6923</v>
      </c>
      <c r="N461" t="s">
        <v>226</v>
      </c>
      <c r="O461" t="s">
        <v>226</v>
      </c>
      <c r="P461" t="s">
        <v>226</v>
      </c>
      <c r="R461" t="s">
        <v>226</v>
      </c>
      <c r="S461" t="s">
        <v>7847</v>
      </c>
    </row>
    <row r="462" spans="1:19" x14ac:dyDescent="0.25">
      <c r="A462" s="17">
        <v>56023</v>
      </c>
      <c r="B462" t="s">
        <v>7848</v>
      </c>
      <c r="C462" t="s">
        <v>6585</v>
      </c>
      <c r="D462" s="325">
        <v>19640</v>
      </c>
      <c r="E462">
        <v>15</v>
      </c>
      <c r="F462">
        <v>2</v>
      </c>
      <c r="G462" t="s">
        <v>226</v>
      </c>
      <c r="H462" t="s">
        <v>6954</v>
      </c>
      <c r="N462" t="s">
        <v>226</v>
      </c>
      <c r="O462" t="s">
        <v>226</v>
      </c>
      <c r="P462" t="s">
        <v>226</v>
      </c>
      <c r="S462" t="s">
        <v>7849</v>
      </c>
    </row>
    <row r="463" spans="1:19" x14ac:dyDescent="0.25">
      <c r="A463" s="17">
        <v>56037</v>
      </c>
      <c r="B463" t="s">
        <v>7850</v>
      </c>
      <c r="C463" t="s">
        <v>6585</v>
      </c>
      <c r="D463" s="325">
        <v>43352</v>
      </c>
      <c r="E463">
        <v>34</v>
      </c>
      <c r="F463">
        <v>24</v>
      </c>
      <c r="G463" t="s">
        <v>226</v>
      </c>
      <c r="H463" t="s">
        <v>6954</v>
      </c>
      <c r="N463" t="s">
        <v>226</v>
      </c>
      <c r="O463" t="s">
        <v>226</v>
      </c>
      <c r="P463" t="s">
        <v>226</v>
      </c>
      <c r="S463" t="s">
        <v>7851</v>
      </c>
    </row>
    <row r="464" spans="1:19" x14ac:dyDescent="0.25">
      <c r="A464" s="17">
        <v>72033</v>
      </c>
      <c r="B464" t="s">
        <v>7852</v>
      </c>
      <c r="C464" t="s">
        <v>6613</v>
      </c>
      <c r="D464" s="325">
        <v>23698</v>
      </c>
      <c r="E464">
        <v>28</v>
      </c>
      <c r="F464">
        <v>21</v>
      </c>
      <c r="G464" t="s">
        <v>226</v>
      </c>
      <c r="M464" t="s">
        <v>226</v>
      </c>
      <c r="N464" t="s">
        <v>226</v>
      </c>
      <c r="O464" t="s">
        <v>226</v>
      </c>
      <c r="S464" t="s">
        <v>7853</v>
      </c>
    </row>
    <row r="465" spans="1:19" x14ac:dyDescent="0.25">
      <c r="A465" s="17">
        <v>72127</v>
      </c>
      <c r="B465" t="s">
        <v>7854</v>
      </c>
      <c r="C465" t="s">
        <v>6613</v>
      </c>
      <c r="D465" s="325">
        <v>326953</v>
      </c>
      <c r="E465">
        <v>363</v>
      </c>
      <c r="F465">
        <v>330</v>
      </c>
      <c r="G465" t="s">
        <v>226</v>
      </c>
      <c r="M465" t="s">
        <v>226</v>
      </c>
      <c r="N465" t="s">
        <v>226</v>
      </c>
      <c r="O465" t="s">
        <v>226</v>
      </c>
      <c r="S465" t="s">
        <v>7855</v>
      </c>
    </row>
  </sheetData>
  <autoFilter ref="A1:S465" xr:uid="{8A943F22-D0C7-4952-ACCC-254629FCF8B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07A42-5B41-443F-98E8-287B728BEFAD}">
  <sheetPr>
    <tabColor theme="1" tint="0.499984740745262"/>
  </sheetPr>
  <dimension ref="A1:K48"/>
  <sheetViews>
    <sheetView workbookViewId="0">
      <selection activeCell="BS25" sqref="BS25"/>
    </sheetView>
  </sheetViews>
  <sheetFormatPr defaultRowHeight="15" x14ac:dyDescent="0.25"/>
  <cols>
    <col min="1" max="1" width="36.5703125" customWidth="1"/>
    <col min="2" max="2" width="24.140625" customWidth="1"/>
    <col min="3" max="3" width="10.42578125" customWidth="1"/>
    <col min="4" max="4" width="18" customWidth="1"/>
    <col min="5" max="5" width="19.7109375" customWidth="1"/>
    <col min="6" max="6" width="23.28515625" customWidth="1"/>
    <col min="7" max="7" width="19.85546875" customWidth="1"/>
    <col min="8" max="8" width="20.5703125" customWidth="1"/>
    <col min="9" max="9" width="19.28515625" customWidth="1"/>
    <col min="10" max="10" width="19.140625" customWidth="1"/>
    <col min="11" max="11" width="18.28515625" customWidth="1"/>
  </cols>
  <sheetData>
    <row r="1" spans="1:10" ht="18.75" x14ac:dyDescent="0.3">
      <c r="A1" s="415" t="s">
        <v>7856</v>
      </c>
    </row>
    <row r="2" spans="1:10" ht="9.75" customHeight="1" thickBot="1" x14ac:dyDescent="0.35">
      <c r="A2" s="415"/>
    </row>
    <row r="3" spans="1:10" x14ac:dyDescent="0.25">
      <c r="A3" s="314" t="s">
        <v>7857</v>
      </c>
      <c r="B3" s="517">
        <f xml:space="preserve"> IF('2. CAQP Supplemental App.'!C8="", '3. Cover Sheet for App_ZE'!C8, '2. CAQP Supplemental App.'!C8)</f>
        <v>0</v>
      </c>
      <c r="C3" s="517"/>
      <c r="D3" s="517"/>
    </row>
    <row r="4" spans="1:10" x14ac:dyDescent="0.25">
      <c r="A4" s="311" t="s">
        <v>7858</v>
      </c>
      <c r="B4" s="517">
        <v>2024</v>
      </c>
      <c r="C4" s="517"/>
      <c r="D4" s="517"/>
    </row>
    <row r="5" spans="1:10" x14ac:dyDescent="0.25">
      <c r="A5" s="311" t="s">
        <v>7859</v>
      </c>
      <c r="B5" s="517">
        <f xml:space="preserve"> IF('2. CAQP Supplemental App.'!C19="", '3. Cover Sheet for App_ZE'!C19, '2. CAQP Supplemental App.'!C19)</f>
        <v>0</v>
      </c>
      <c r="C5" s="517"/>
      <c r="D5" s="517"/>
    </row>
    <row r="6" spans="1:10" x14ac:dyDescent="0.25">
      <c r="A6" s="311" t="s">
        <v>7860</v>
      </c>
      <c r="B6" s="517" t="str">
        <f xml:space="preserve"> IF(AND('2. CAQP Supplemental App.'!C8="", '3. Cover Sheet for App_ZE'!C8=""), "",
         IF('2. CAQP Supplemental App.'!C8="", "Zero Emissions Technology Deployment Application",
         IF( '3. Cover Sheet for App_ZE'!C8="", "Climate and Air Quality Planning Application", "error see Cover Sheets")))</f>
        <v/>
      </c>
      <c r="C6" s="517"/>
      <c r="D6" s="517"/>
    </row>
    <row r="7" spans="1:10" ht="15.75" thickBot="1" x14ac:dyDescent="0.3">
      <c r="A7" s="313" t="s">
        <v>7861</v>
      </c>
      <c r="B7" s="517">
        <f>IF('2. CAQP Supplemental App.'!G8="", '3. Cover Sheet for App_ZE'!G8, '2. CAQP Supplemental App.'!G8="")</f>
        <v>0</v>
      </c>
      <c r="C7" s="517"/>
      <c r="D7" s="517"/>
      <c r="H7" s="261"/>
    </row>
    <row r="8" spans="1:10" x14ac:dyDescent="0.25">
      <c r="A8" s="312"/>
      <c r="B8" s="312"/>
      <c r="C8" s="312"/>
      <c r="D8" s="312"/>
      <c r="F8" s="261"/>
      <c r="J8" s="261"/>
    </row>
    <row r="9" spans="1:10" ht="30" x14ac:dyDescent="0.25">
      <c r="A9" s="36" t="s">
        <v>7862</v>
      </c>
      <c r="B9" s="297" t="str">
        <f>IF(B6="Zero Emissions Technology Deployment Application", '3. Cover Sheet for App_ZE'!G17,
IF(B6= "Climate and Air Quality Planning Application",'2. CAQP Supplemental App.'!G15, ""))</f>
        <v/>
      </c>
      <c r="C9" s="284"/>
      <c r="D9" s="284"/>
      <c r="F9" s="261"/>
      <c r="J9" s="261"/>
    </row>
    <row r="10" spans="1:10" ht="30" x14ac:dyDescent="0.25">
      <c r="A10" s="36" t="s">
        <v>7863</v>
      </c>
      <c r="B10" s="229">
        <f>SUM(K18:K21)</f>
        <v>0</v>
      </c>
      <c r="E10" s="262"/>
    </row>
    <row r="11" spans="1:10" x14ac:dyDescent="0.25">
      <c r="A11" s="36" t="s">
        <v>7864</v>
      </c>
      <c r="B11" s="229">
        <f>SUM(K26,K30,K33:K35)</f>
        <v>0</v>
      </c>
    </row>
    <row r="12" spans="1:10" x14ac:dyDescent="0.25">
      <c r="A12" s="228" t="s">
        <v>7865</v>
      </c>
      <c r="B12" s="229">
        <f>SUM(E26,E30,E33:E35)</f>
        <v>0</v>
      </c>
    </row>
    <row r="13" spans="1:10" x14ac:dyDescent="0.25">
      <c r="A13" s="228" t="s">
        <v>7866</v>
      </c>
      <c r="B13" s="229">
        <f>SUM(G26,G30,G33,G34,G35)</f>
        <v>0</v>
      </c>
    </row>
    <row r="14" spans="1:10" x14ac:dyDescent="0.25">
      <c r="A14" s="228" t="s">
        <v>7867</v>
      </c>
      <c r="B14" s="229">
        <f>SUM(I26,I30,I33,I34,I35)</f>
        <v>0</v>
      </c>
    </row>
    <row r="15" spans="1:10" ht="30" x14ac:dyDescent="0.25">
      <c r="A15" s="36" t="s">
        <v>7868</v>
      </c>
      <c r="B15" s="288" t="e">
        <f>SUM(E39:E47)</f>
        <v>#REF!</v>
      </c>
    </row>
    <row r="17" spans="1:11" s="209" customFormat="1" ht="60" x14ac:dyDescent="0.25">
      <c r="A17" s="231" t="s">
        <v>7869</v>
      </c>
      <c r="B17" s="232" t="s">
        <v>7870</v>
      </c>
      <c r="C17" s="232" t="s">
        <v>7871</v>
      </c>
      <c r="D17" s="232" t="s">
        <v>7872</v>
      </c>
      <c r="E17" s="232" t="s">
        <v>7873</v>
      </c>
      <c r="F17" s="232" t="s">
        <v>7874</v>
      </c>
      <c r="G17" s="232" t="s">
        <v>7875</v>
      </c>
      <c r="H17" s="232" t="s">
        <v>7876</v>
      </c>
      <c r="I17" s="232" t="s">
        <v>7877</v>
      </c>
      <c r="J17" s="242" t="s">
        <v>7878</v>
      </c>
      <c r="K17" s="242" t="s">
        <v>7879</v>
      </c>
    </row>
    <row r="18" spans="1:11" x14ac:dyDescent="0.25">
      <c r="A18" s="227" t="s">
        <v>220</v>
      </c>
      <c r="B18" s="264" t="str">
        <f>IF(COUNTIF('4a. New Fleet Description'!$B$13:$B$112, "Onroad")&gt;0, "✔", "")</f>
        <v/>
      </c>
      <c r="C18" s="238">
        <f>COUNTIF('4a. New Fleet Description'!$B$13:$B$112, "Onroad")</f>
        <v>0</v>
      </c>
      <c r="D18" s="264" t="str">
        <f>IF(COUNTIF('4b. Scrappage Information'!$C$12:$C$111, "Onroad")&gt;0, "✔", "")</f>
        <v/>
      </c>
      <c r="E18" s="238">
        <f>COUNTIF('4b. Scrappage Information'!$C$12:$C$111, "Onroad")</f>
        <v>0</v>
      </c>
      <c r="F18" s="160">
        <f>SUMIF('4a. New Fleet Description'!$B$13:$B$112, "Onroad",
                '4a. New Fleet Description'!$AI$13:$AI$112)+
  SUMIF('4a. New Fleet Description'!$B$13:$B$112, "Onroad",
                '4a. New Fleet Description'!$AQ$13:$AQ$112)</f>
        <v>0</v>
      </c>
      <c r="G18" s="160">
        <f>SUMIF('4a. New Fleet Description'!$B$13:$B$112, "Onroad",
                '4a. New Fleet Description'!$AJ$13:$AJ$112)+
  SUMIF('4a. New Fleet Description'!$B$13:$B$112, "Onroad",
                '4a. New Fleet Description'!$AR$13:$AR$112)</f>
        <v>0</v>
      </c>
      <c r="H18" s="160">
        <f>SUMIF('4a. New Fleet Description'!$B$13:$B$112, "Onroad",
                '4a. New Fleet Description'!$AS$13:$AS$112)</f>
        <v>0</v>
      </c>
      <c r="I18" s="160">
        <f>SUMIF('4a. New Fleet Description'!$B$13:$B$112, "Onroad",
                '4a. New Fleet Description'!$AT$13:$ASM$112)</f>
        <v>0</v>
      </c>
      <c r="J18" s="243">
        <f>SUM(F18, H18)</f>
        <v>0</v>
      </c>
      <c r="K18" s="243">
        <f>SUM(G18, I18)</f>
        <v>0</v>
      </c>
    </row>
    <row r="19" spans="1:11" x14ac:dyDescent="0.25">
      <c r="A19" s="227" t="s">
        <v>7880</v>
      </c>
      <c r="B19" s="264" t="str">
        <f>IF(COUNTIF('4a. New Fleet Description'!$B$13:$B$112, "Cargo_Handling_Equipment_and_Nonroad")&gt;0, "✔", "")</f>
        <v/>
      </c>
      <c r="C19" s="238">
        <f>COUNTIF('4a. New Fleet Description'!$B$13:$B$112, "Cargo_Handling_Equipment_and_Nonroad")</f>
        <v>0</v>
      </c>
      <c r="D19" s="264" t="str">
        <f>IF(COUNTIF('4b. Scrappage Information'!$C$12:$C$111, "Cargo_Handling_Equipment_and_Nonroad")&gt;0, "✔", "")</f>
        <v/>
      </c>
      <c r="E19" s="238">
        <f>COUNTIF('4b. Scrappage Information'!$C$12:$C$111, "Cargo_Handling_Equipment_and_Nonroad")</f>
        <v>0</v>
      </c>
      <c r="F19" s="160">
        <f>SUMIF('4a. New Fleet Description'!$B$13:$B$112, "Cargo_Handling_Equipment_and_Nonroad",
                 '4a. New Fleet Description'!$AI$13:$AI$112)+
   SUMIF('4a. New Fleet Description'!$B$13:$B$112, "Cargo_Handling_Equipment_and_Nonroad",
                 '4a. New Fleet Description'!$AQ$13:$AQ$112)</f>
        <v>0</v>
      </c>
      <c r="G19" s="160">
        <f>SUMIF('4a. New Fleet Description'!$B$13:$B$112, "Cargo_Handling_Equipment_and_Nonroad",
                 '4a. New Fleet Description'!$AJ$13:$AJ$112)+
   SUMIF('4a. New Fleet Description'!$B$13:$B$112, "Cargo_Handling_Equipment_and_Nonroad",
                 '4a. New Fleet Description'!$AR$13:$AR$112)</f>
        <v>0</v>
      </c>
      <c r="H19" s="160">
        <f>SUMIF('4a. New Fleet Description'!$B$13:$B$112, "Cargo_Handling_Equipment_and_Nonroad",
                 '4a. New Fleet Description'!$AS$13:$AS$112)</f>
        <v>0</v>
      </c>
      <c r="I19" s="160">
        <f>SUMIF('4a. New Fleet Description'!$B$13:$B$112, "Cargo_Handling_Equipment_and_Nonroad",
                 '4a. New Fleet Description'!$AT$13:$AT$112)</f>
        <v>0</v>
      </c>
      <c r="J19" s="243">
        <f t="shared" ref="J19:J21" si="0">SUM(F19, H19)</f>
        <v>0</v>
      </c>
      <c r="K19" s="243">
        <f t="shared" ref="K19:K21" si="1">SUM(G19, I19)</f>
        <v>0</v>
      </c>
    </row>
    <row r="20" spans="1:11" x14ac:dyDescent="0.25">
      <c r="A20" s="227" t="s">
        <v>155</v>
      </c>
      <c r="B20" s="264" t="str">
        <f>IF(COUNTIF('4a. New Fleet Description'!$B$13:$B$112, "Marine_and_Harbor_Vessels")&gt;0, "✔", "")</f>
        <v/>
      </c>
      <c r="C20" s="238">
        <f>COUNTIF('4a. New Fleet Description'!$B$13:$B$112, "Marine_and_Harbor_Vessels")</f>
        <v>0</v>
      </c>
      <c r="D20" s="264" t="str">
        <f>IF(COUNTIF('4b. Scrappage Information'!$C$12:$C$111, "Marine_and_Harbor_Vessels")&gt;0, "✔", "")</f>
        <v/>
      </c>
      <c r="E20" s="238">
        <f>COUNTIF('4b. Scrappage Information'!$C$12:$C$111, "Marine_and_Harbor_Vessels")</f>
        <v>0</v>
      </c>
      <c r="F20" s="160">
        <f>SUMIF('4a. New Fleet Description'!$B$13:$B$112, "Marine_and_Harbor_Vessels",
                '4a. New Fleet Description'!$AI$13:$AI$112)+
   SUMIF('4a. New Fleet Description'!$B$13:$B$112, "Marine_and_Harbor_Vessels",
                '4a. New Fleet Description'!$AQ$13:$AQ$112)</f>
        <v>0</v>
      </c>
      <c r="G20" s="160">
        <f>SUMIF('4a. New Fleet Description'!$B$13:$B$112, "Marine_and_Harbor_Vessels",
                '4a. New Fleet Description'!$AJ$13:$AJ$112)+
   SUMIF('4a. New Fleet Description'!$B$13:$B$112, "Marine_and_Harbor_Vessels",
                '4a. New Fleet Description'!$AR$13:$AR$112)</f>
        <v>0</v>
      </c>
      <c r="H20" s="160">
        <f>SUMIF('4a. New Fleet Description'!$B$13:$B$112, "Marine_and_Harbor_Vessels",
                '4a. New Fleet Description'!$AS$13:$AS$112)</f>
        <v>0</v>
      </c>
      <c r="I20" s="160">
        <f>SUMIF('4a. New Fleet Description'!$B$13:$B$112, "Marine_and_Harbor_Vessels",
                '4a. New Fleet Description'!$AT$13:$AT$112)</f>
        <v>0</v>
      </c>
      <c r="J20" s="243">
        <f t="shared" si="0"/>
        <v>0</v>
      </c>
      <c r="K20" s="243">
        <f t="shared" si="1"/>
        <v>0</v>
      </c>
    </row>
    <row r="21" spans="1:11" x14ac:dyDescent="0.25">
      <c r="A21" s="227" t="s">
        <v>7881</v>
      </c>
      <c r="B21" s="264" t="str">
        <f>IF(COUNTIF('4a. New Fleet Description'!$B$13:$B$112, "Locomotive")&gt;0, "✔", "")</f>
        <v/>
      </c>
      <c r="C21" s="238">
        <f>COUNTIF('4a. New Fleet Description'!$B$13:$B$112, "Locomotive")</f>
        <v>0</v>
      </c>
      <c r="D21" s="264" t="str">
        <f>IF(COUNTIF('4b. Scrappage Information'!$C$12:$C$111, "Locomotive")&gt;0, "✔", "")</f>
        <v/>
      </c>
      <c r="E21" s="238">
        <f>COUNTIF('4b. Scrappage Information'!$C$12:$C$111, "Locomotive")</f>
        <v>0</v>
      </c>
      <c r="F21" s="160">
        <f>SUMIF('4a. New Fleet Description'!$B$13:$B$112, "Locomotive",
                '4a. New Fleet Description'!$AI$13:$AI$112)+
SUMIF('4a. New Fleet Description'!$B$13:$B$112, "Locomotive",
                 '4a. New Fleet Description'!$AQ$13:$AQ$112)</f>
        <v>0</v>
      </c>
      <c r="G21" s="160">
        <f>SUMIF('4a. New Fleet Description'!$B$13:$B$112, "Locomotive",
                '4a. New Fleet Description'!$AJ$13:$AJ$112)+
SUMIF('4a. New Fleet Description'!$B$13:$B$112, "Locomotive",
                 '4a. New Fleet Description'!$AR$13:$AR$112)</f>
        <v>0</v>
      </c>
      <c r="H21" s="160">
        <f>SUMIF('4a. New Fleet Description'!$B$13:$B$112, "Locomotive",
                '4a. New Fleet Description'!$AS$13:$AS$112)</f>
        <v>0</v>
      </c>
      <c r="I21" s="160">
        <f>SUMIF('4a. New Fleet Description'!$B$13:$B$112, "Locomotive",
                '4a. New Fleet Description'!$AT$13:$AT$112)</f>
        <v>0</v>
      </c>
      <c r="J21" s="243">
        <f t="shared" si="0"/>
        <v>0</v>
      </c>
      <c r="K21" s="243">
        <f t="shared" si="1"/>
        <v>0</v>
      </c>
    </row>
    <row r="22" spans="1:11" x14ac:dyDescent="0.25">
      <c r="A22" s="227"/>
      <c r="B22" s="265"/>
    </row>
    <row r="23" spans="1:11" x14ac:dyDescent="0.25">
      <c r="A23" s="227" t="s">
        <v>7882</v>
      </c>
      <c r="B23" s="300" t="str" cm="1">
        <f t="array" ref="B23">IF(SUM(E18:E21&gt;0), "✔", "")</f>
        <v/>
      </c>
    </row>
    <row r="24" spans="1:11" x14ac:dyDescent="0.25">
      <c r="A24" s="227"/>
      <c r="B24" s="265"/>
    </row>
    <row r="25" spans="1:11" ht="45" x14ac:dyDescent="0.25">
      <c r="A25" s="230" t="s">
        <v>7883</v>
      </c>
      <c r="B25" s="263" t="s">
        <v>7884</v>
      </c>
      <c r="C25" s="232" t="s">
        <v>7885</v>
      </c>
      <c r="D25" s="232" t="s">
        <v>7886</v>
      </c>
      <c r="E25" s="232" t="s">
        <v>7887</v>
      </c>
      <c r="F25" s="232" t="s">
        <v>7888</v>
      </c>
      <c r="G25" s="232" t="s">
        <v>7889</v>
      </c>
      <c r="H25" s="232" t="s">
        <v>7890</v>
      </c>
      <c r="I25" s="232" t="s">
        <v>7891</v>
      </c>
      <c r="J25" s="242" t="s">
        <v>7892</v>
      </c>
      <c r="K25" s="242" t="s">
        <v>7893</v>
      </c>
    </row>
    <row r="26" spans="1:11" x14ac:dyDescent="0.25">
      <c r="A26" s="227" t="s">
        <v>7894</v>
      </c>
      <c r="B26" s="264" t="str">
        <f>IF(COUNTIF('5. Infrastructure'!$B$15:$B$64, "Level 2")+
      COUNTIF('5. Infrastructure'!$B$15:$B$64, "DC Fast Charger")+
      COUNTIF('5. Infrastructure'!$B$15:$B$64, "Other")&gt;0, "✔", "")</f>
        <v/>
      </c>
      <c r="C26" s="238">
        <f>SUM(C27:C29)</f>
        <v>0</v>
      </c>
      <c r="D26" s="160">
        <f>SUMIF('4a. New Fleet Description'!$B$13:$B$112, "Onroad",
                '4a. New Fleet Description'!$AI$13:$AI$112)+
  SUMIF('4a. New Fleet Description'!$B$13:$B$112, "Onroad",
                '4a. New Fleet Description'!$AQ$13:$AQ$112)</f>
        <v>0</v>
      </c>
      <c r="E26" s="160">
        <f>SUMIF('4a. New Fleet Description'!$B$13:$B$112, "Onroad",
                '4a. New Fleet Description'!$AJ$13:$AJ$112)+
  SUMIF('4a. New Fleet Description'!$B$13:$B$112, "Onroad",
                '4a. New Fleet Description'!$AR$13:$AR$112)</f>
        <v>0</v>
      </c>
      <c r="F26" s="160">
        <f>SUM(F27:F29)</f>
        <v>0</v>
      </c>
      <c r="G26" s="160">
        <f>SUM(G27:G29)</f>
        <v>0</v>
      </c>
      <c r="H26" s="160">
        <f>SUM(H27:H29)</f>
        <v>0</v>
      </c>
      <c r="I26" s="160">
        <f t="shared" ref="I26:K26" si="2">SUM(I27:I29)</f>
        <v>0</v>
      </c>
      <c r="J26" s="243">
        <f t="shared" si="2"/>
        <v>0</v>
      </c>
      <c r="K26" s="243">
        <f t="shared" si="2"/>
        <v>0</v>
      </c>
    </row>
    <row r="27" spans="1:11" x14ac:dyDescent="0.25">
      <c r="A27" s="240" t="s">
        <v>7895</v>
      </c>
      <c r="B27" s="266" t="str">
        <f>IF(COUNTIF('5. Infrastructure'!$B$15:$B$64, "Level 2")&gt;0, "✔", "")</f>
        <v/>
      </c>
      <c r="C27" s="244">
        <f>COUNTIF('5. Infrastructure'!$B$15:$B$64, "Level 2")</f>
        <v>0</v>
      </c>
      <c r="D27" s="252">
        <f>SUMIF('5. Infrastructure'!$B$15:$B$64, "Level 2", '5. Infrastructure'!$X$15:$X$64)</f>
        <v>0</v>
      </c>
      <c r="E27" s="252">
        <f>SUMIF('5. Infrastructure'!$B$15:$B$64, "Level 2", '5. Infrastructure'!$Y$15:$Y$64)</f>
        <v>0</v>
      </c>
      <c r="F27" s="252">
        <f>SUMIF('5. Infrastructure'!$B$15:$B$64, "Level 2", '5. Infrastructure'!$Z$15:$Z$64)</f>
        <v>0</v>
      </c>
      <c r="G27" s="252">
        <f>SUMIF('5. Infrastructure'!$B$15:$B$64, "Level 2", '5. Infrastructure'!$AA$15:$AA$64)</f>
        <v>0</v>
      </c>
      <c r="H27" s="252">
        <f>SUMIF('5. Infrastructure'!$B$15:$B$64, "Level 2", '5. Infrastructure'!$AB$15:$AB$64)</f>
        <v>0</v>
      </c>
      <c r="I27" s="252">
        <f>SUMIF('5. Infrastructure'!$B$15:$B$64, "Level 2", '5. Infrastructure'!$AC$15:$AC$64)</f>
        <v>0</v>
      </c>
      <c r="J27" s="253">
        <f>SUMIF('5. Infrastructure'!$B$15:$B$64, "Level 2", '5. Infrastructure'!$AE$15:$AE$64)</f>
        <v>0</v>
      </c>
      <c r="K27" s="253">
        <f>SUMIF('5. Infrastructure'!$B$15:$B$64, "Level 2", '5. Infrastructure'!$AF$15:$AF$64)</f>
        <v>0</v>
      </c>
    </row>
    <row r="28" spans="1:11" x14ac:dyDescent="0.25">
      <c r="A28" s="240" t="s">
        <v>7896</v>
      </c>
      <c r="B28" s="266" t="str">
        <f>IF(COUNTIF('5. Infrastructure'!$B$15:$B$64, "DC Fast Charger")&gt;0, "✔", "")</f>
        <v/>
      </c>
      <c r="C28" s="244">
        <f>COUNTIF('5. Infrastructure'!$B$15:$B$64, "DC Fast Charger")</f>
        <v>0</v>
      </c>
      <c r="D28" s="254">
        <f>SUMIF('5. Infrastructure'!$B$15:$B$64, "DC Fast Charger", '5. Infrastructure'!$X$15:$X$64)</f>
        <v>0</v>
      </c>
      <c r="E28" s="254">
        <f>SUMIF('5. Infrastructure'!$B$15:$B$64, "DC Fast Charger", '5. Infrastructure'!$Y$15:$Y$64)</f>
        <v>0</v>
      </c>
      <c r="F28" s="254">
        <f>SUMIF('5. Infrastructure'!$B$15:$B$64, "DC Fast Charger", '5. Infrastructure'!$Z$15:$Z$64)</f>
        <v>0</v>
      </c>
      <c r="G28" s="254">
        <f>SUMIF('5. Infrastructure'!$B$15:$B$64, "DC Fast Charger", '5. Infrastructure'!$AA$15:$AA$64)</f>
        <v>0</v>
      </c>
      <c r="H28" s="254">
        <f>SUMIF('5. Infrastructure'!$B$15:$B$64, "DC Fast Charger", '5. Infrastructure'!$AB$15:$AB$64)</f>
        <v>0</v>
      </c>
      <c r="I28" s="254">
        <f>SUMIF('5. Infrastructure'!$B$15:$B$64, "DC Fast Charger", '5. Infrastructure'!$AC$15:$AC$64)</f>
        <v>0</v>
      </c>
      <c r="J28" s="255">
        <f>SUMIF('5. Infrastructure'!$B$15:$B$64, "DC Fast Charger", '5. Infrastructure'!$AE$15:$AE$64)</f>
        <v>0</v>
      </c>
      <c r="K28" s="255">
        <f>SUMIF('5. Infrastructure'!$B$15:$B$64, "DC Fast Charger", '5. Infrastructure'!$AF$15:$AF$64)</f>
        <v>0</v>
      </c>
    </row>
    <row r="29" spans="1:11" x14ac:dyDescent="0.25">
      <c r="A29" s="240" t="s">
        <v>7897</v>
      </c>
      <c r="B29" s="266" t="str">
        <f>IF(COUNTIF('5. Infrastructure'!$B$15:$B$64, "Other")&gt;0, "✔", "")</f>
        <v/>
      </c>
      <c r="C29" s="244">
        <f>COUNTIF('5. Infrastructure'!$B$15:$B$64, "Other")</f>
        <v>0</v>
      </c>
      <c r="D29" s="254">
        <f>SUMIF('5. Infrastructure'!$B$15:$B$64, "Other", '5. Infrastructure'!$X$15:$X$64)</f>
        <v>0</v>
      </c>
      <c r="E29" s="254">
        <f>SUMIF('5. Infrastructure'!$B$15:$B$64, "Other", '5. Infrastructure'!$Y$15:$Y$64)</f>
        <v>0</v>
      </c>
      <c r="F29" s="254">
        <f>SUMIF('5. Infrastructure'!$B$15:$B$64, "Other", '5. Infrastructure'!$Z$15:$Z$64)</f>
        <v>0</v>
      </c>
      <c r="G29" s="254">
        <f>SUMIF('5. Infrastructure'!$B$15:$B$64, "Other", '5. Infrastructure'!$AA$15:$AA$64)</f>
        <v>0</v>
      </c>
      <c r="H29" s="254">
        <f>SUMIF('5. Infrastructure'!$B$15:$B$64, "Other", '5. Infrastructure'!$AB$15:$AB$64)</f>
        <v>0</v>
      </c>
      <c r="I29" s="254">
        <f>SUMIF('5. Infrastructure'!$B$15:$B$64, "Other", '5. Infrastructure'!$AC$15:$AC$64)</f>
        <v>0</v>
      </c>
      <c r="J29" s="255">
        <f>SUMIF('5. Infrastructure'!$B$15:$B$64, "Other", '5. Infrastructure'!$AE$15:$AE$64)</f>
        <v>0</v>
      </c>
      <c r="K29" s="255">
        <f>SUMIF('5. Infrastructure'!$B$15:$B$64, "Other", '5. Infrastructure'!$AF$15:$AF$64)</f>
        <v>0</v>
      </c>
    </row>
    <row r="30" spans="1:11" x14ac:dyDescent="0.25">
      <c r="A30" s="227" t="s">
        <v>159</v>
      </c>
      <c r="B30" s="264" t="str">
        <f>IF(COUNTIF('5. Infrastructure'!$B$71:$B$120, "High voltage shore power connection (HVSC)")+
      COUNTIF('5. Infrastructure'!$B$71:$B$120, "Low voltage shore power connection (LVSC)")&gt;0, "✔", "")</f>
        <v/>
      </c>
      <c r="C30" s="238">
        <f>SUM(C31:C33)</f>
        <v>0</v>
      </c>
      <c r="D30" s="160">
        <f>SUM(D31:D32)</f>
        <v>0</v>
      </c>
      <c r="E30" s="160">
        <f t="shared" ref="E30:G30" si="3">SUM(E31:E32)</f>
        <v>0</v>
      </c>
      <c r="F30" s="160">
        <f t="shared" si="3"/>
        <v>0</v>
      </c>
      <c r="G30" s="160">
        <f t="shared" si="3"/>
        <v>0</v>
      </c>
      <c r="H30" s="160">
        <f t="shared" ref="H30" si="4">SUM(H31:H32)</f>
        <v>0</v>
      </c>
      <c r="I30" s="160">
        <f t="shared" ref="I30" si="5">SUM(I31:I32)</f>
        <v>0</v>
      </c>
      <c r="J30" s="243">
        <f>SUM(J31:J32)</f>
        <v>0</v>
      </c>
      <c r="K30" s="243">
        <f>SUM(K31:K32)</f>
        <v>0</v>
      </c>
    </row>
    <row r="31" spans="1:11" s="36" customFormat="1" ht="22.5" customHeight="1" x14ac:dyDescent="0.25">
      <c r="A31" s="241" t="s">
        <v>7898</v>
      </c>
      <c r="B31" s="267" t="str">
        <f>IF(COUNTIF('5. Infrastructure'!$B$71:$B$120, "High voltage shore power connection (HVSC)")&gt;0, "✔", "")</f>
        <v/>
      </c>
      <c r="C31" s="244">
        <f>COUNTIF('5. Infrastructure'!$B$71:$B$120, "High voltage shore power connection (HVSC)")</f>
        <v>0</v>
      </c>
      <c r="D31" s="245">
        <f>SUMIF('5. Infrastructure'!$B$71:$B$120, "High voltage shore power connection (HVSC)", '5. Infrastructure'!AD$71:AD$120)</f>
        <v>0</v>
      </c>
      <c r="E31" s="245">
        <f>SUMIF('5. Infrastructure'!$B$71:$B$120, "High voltage shore power connection (HVSC)", '5. Infrastructure'!AE$71:AE$120)</f>
        <v>0</v>
      </c>
      <c r="F31" s="245">
        <f>SUMIF('5. Infrastructure'!$B$71:$B$120, "High voltage shore power connection (HVSC)", '5. Infrastructure'!Y$71:Y$120)</f>
        <v>0</v>
      </c>
      <c r="G31" s="245">
        <f>SUMIF('5. Infrastructure'!$B$71:$B$120, "High voltage shore power connection (HVSC)", '5. Infrastructure'!Z$71:Z$120)</f>
        <v>0</v>
      </c>
      <c r="H31" s="245">
        <f>SUMIF('5. Infrastructure'!$B$71:$B$120, "High voltage shore power connection (HVSC)", '5. Infrastructure'!AA$71:AA$120)</f>
        <v>0</v>
      </c>
      <c r="I31" s="245">
        <f>SUMIF('5. Infrastructure'!$B$71:$B$120, "High voltage shore power connection (HVSC)", '5. Infrastructure'!AB$71:AB$120)</f>
        <v>0</v>
      </c>
      <c r="J31" s="248">
        <f>SUMIF('5. Infrastructure'!$B$71:$B$120, "High voltage shore power connection (HVSC)", '5. Infrastructure'!AF$71:AF$120)</f>
        <v>0</v>
      </c>
      <c r="K31" s="248">
        <f>SUMIF('5. Infrastructure'!$B$71:$B$120, "High voltage shore power connection (HVSC)", '5. Infrastructure'!AG$71:AG$120)</f>
        <v>0</v>
      </c>
    </row>
    <row r="32" spans="1:11" s="36" customFormat="1" ht="24.75" x14ac:dyDescent="0.25">
      <c r="A32" s="241" t="s">
        <v>7899</v>
      </c>
      <c r="B32" s="267" t="str">
        <f>IF(COUNTIF('5. Infrastructure'!$B$71:$B$120, "Low voltage shore power connection (LVSC)")&gt;0, "✔", "")</f>
        <v/>
      </c>
      <c r="C32" s="244">
        <f>COUNTIF('5. Infrastructure'!$B$71:$B$120, "Low voltage shore power connection (LVSC)")</f>
        <v>0</v>
      </c>
      <c r="D32" s="245">
        <f>SUMIF('5. Infrastructure'!$B$71:$B$120, "Low voltage shore power connection (LVSC)", '5. Infrastructure'!AD$71:AD$120)</f>
        <v>0</v>
      </c>
      <c r="E32" s="245">
        <f>SUMIF('5. Infrastructure'!$B$71:$B$120, "Low voltage shore power connection (LVSC)", '5. Infrastructure'!AE$71:AE$120)</f>
        <v>0</v>
      </c>
      <c r="F32" s="245">
        <f>SUMIF('5. Infrastructure'!$B$71:$B$120, "Low voltage shore power connection (LVSC)", '5. Infrastructure'!Y$71:Y$120)</f>
        <v>0</v>
      </c>
      <c r="G32" s="245">
        <f>SUMIF('5. Infrastructure'!$B$71:$B$120, "Low voltage shore power connection (LVSC)", '5. Infrastructure'!Z$71:Z$120)</f>
        <v>0</v>
      </c>
      <c r="H32" s="245">
        <f>SUMIF('5. Infrastructure'!$B$71:$B$120, "Low voltage shore power connection (LVSC)", '5. Infrastructure'!AA$71:AA$120)</f>
        <v>0</v>
      </c>
      <c r="I32" s="245">
        <f>SUMIF('5. Infrastructure'!$B$71:$B$120, "Low voltage shore power connection (LVSC)", '5. Infrastructure'!AB$71:AB$120)</f>
        <v>0</v>
      </c>
      <c r="J32" s="248">
        <f>SUMIF('5. Infrastructure'!$B$71:$B$120, "Low voltage shore power connection (LVSC)", '5. Infrastructure'!AF$71:AF$120)</f>
        <v>0</v>
      </c>
      <c r="K32" s="248">
        <f>SUMIF('5. Infrastructure'!$B$71:$B$120, "Low voltage shore power connection (LVSC)", '5. Infrastructure'!AG$71:AG$120)</f>
        <v>0</v>
      </c>
    </row>
    <row r="33" spans="1:11" x14ac:dyDescent="0.25">
      <c r="A33" s="227" t="s">
        <v>160</v>
      </c>
      <c r="B33" s="264" t="str">
        <f>IF(COUNTIF('5. Infrastructure'!$B$127:$B$176, "*")&gt;0, "✔", "")</f>
        <v/>
      </c>
      <c r="C33" s="238">
        <f>COUNTIF('5. Infrastructure'!$B$127:$B$176, "*")</f>
        <v>0</v>
      </c>
      <c r="D33" s="160">
        <f>SUMIF('5. Infrastructure'!$B$127:$B$176, "*",
               '5. Infrastructure'!AB$127:AB$176)+
SUMIF('5. Infrastructure'!$B$127:$B$176, "*",
               '5. Infrastructure'!AD$127:AD$176)</f>
        <v>0</v>
      </c>
      <c r="E33" s="160">
        <f>SUMIF('5. Infrastructure'!$B$127:$B$176, "*",
               '5. Infrastructure'!AC$127:AC$176)+
SUMIF('5. Infrastructure'!$B$127:$B$176, "*",
               '5. Infrastructure'!AE$127:AE$176)</f>
        <v>0</v>
      </c>
      <c r="F33" s="160">
        <f>SUMIF('5. Infrastructure'!$B$127:$B$176, "*",
               '5. Infrastructure'!AF$127:AF$176)</f>
        <v>0</v>
      </c>
      <c r="G33" s="160">
        <f>SUMIF('5. Infrastructure'!$B$127:$B$176, "*",
               '5. Infrastructure'!AG$127:AG$176)</f>
        <v>0</v>
      </c>
      <c r="H33" s="160">
        <f>SUMIF('5. Infrastructure'!$B$127:$B$176, "*",
               '5. Infrastructure'!AH$127:AH$176)</f>
        <v>0</v>
      </c>
      <c r="I33" s="160">
        <f>SUMIF('5. Infrastructure'!$B$127:$B$176, "*",
               '5. Infrastructure'!AI$127:AI$176)</f>
        <v>0</v>
      </c>
      <c r="J33" s="243">
        <f>SUMIF('5. Infrastructure'!$B$127:$B$176, "*",
               '5. Infrastructure'!AK$127:AK$176)</f>
        <v>0</v>
      </c>
      <c r="K33" s="243">
        <f>SUMIF('5. Infrastructure'!$B$127:$B$176, "*",
               '5. Infrastructure'!AL$127:AL$176)</f>
        <v>0</v>
      </c>
    </row>
    <row r="34" spans="1:11" x14ac:dyDescent="0.25">
      <c r="A34" s="227" t="s">
        <v>161</v>
      </c>
      <c r="B34" s="264" t="str">
        <f>IF(COUNTIF('5. Infrastructure'!$B$183:$B$232, "*")&gt;0, "✔", "")</f>
        <v/>
      </c>
      <c r="C34" s="238">
        <f>COUNTIF('5. Infrastructure'!$B$183:$B$232, "*")</f>
        <v>0</v>
      </c>
      <c r="D34" s="239">
        <f>SUMIF('5. Infrastructure'!$B$183:$B$232, "*", '5. Infrastructure'!S$183:S$232)</f>
        <v>0</v>
      </c>
      <c r="E34" s="239">
        <f>SUMIF('5. Infrastructure'!$B$183:$B$232, "*", '5. Infrastructure'!T$183:T$232)</f>
        <v>0</v>
      </c>
      <c r="F34" s="239">
        <f>SUMIF('5. Infrastructure'!$B$183:$B$232, "*", '5. Infrastructure'!U$183:U$232)</f>
        <v>0</v>
      </c>
      <c r="G34" s="239">
        <f>SUMIF('5. Infrastructure'!$B$183:$B$232, "*", '5. Infrastructure'!V$183:V$232)</f>
        <v>0</v>
      </c>
      <c r="H34" s="239">
        <f>SUMIF('5. Infrastructure'!$B$183:$B$232, "*", '5. Infrastructure'!W$183:W$232)</f>
        <v>0</v>
      </c>
      <c r="I34" s="239">
        <f>SUMIF('5. Infrastructure'!$B$183:$B$232, "*", '5. Infrastructure'!X$183:X$232)</f>
        <v>0</v>
      </c>
      <c r="J34" s="247">
        <f>SUMIF('5. Infrastructure'!$B$183:$B$232, "*", '5. Infrastructure'!Z$183:Z$232)</f>
        <v>0</v>
      </c>
      <c r="K34" s="247">
        <f>SUMIF('5. Infrastructure'!$B$183:$B$232, "*", '5. Infrastructure'!AA$183:AA$232)</f>
        <v>0</v>
      </c>
    </row>
    <row r="35" spans="1:11" x14ac:dyDescent="0.25">
      <c r="A35" s="227" t="s">
        <v>162</v>
      </c>
      <c r="B35" s="264" t="str">
        <f>IF(COUNTIF('5. Infrastructure'!$B$239:$B$288, "*")&gt;0, "✔", "")</f>
        <v/>
      </c>
      <c r="C35" s="238">
        <f>COUNTIF('5. Infrastructure'!$B$239:$B$288, "*")</f>
        <v>0</v>
      </c>
      <c r="D35" s="239">
        <f>SUMIF('5. Infrastructure'!$B$239:$B$288, "*", '5. Infrastructure'!X$239:X$288)</f>
        <v>0</v>
      </c>
      <c r="E35" s="239">
        <f>SUMIF('5. Infrastructure'!$B$239:$B$288, "*", '5. Infrastructure'!Y$239:Y$288)</f>
        <v>0</v>
      </c>
      <c r="F35" s="239">
        <f>SUMIF('5. Infrastructure'!$B$239:$B$288, "*", '5. Infrastructure'!Z$239:Z$288)</f>
        <v>0</v>
      </c>
      <c r="G35" s="239">
        <f>SUMIF('5. Infrastructure'!$B$239:$B$288, "*", '5. Infrastructure'!AA$239:AA$288)</f>
        <v>0</v>
      </c>
      <c r="H35" s="239">
        <f>SUMIF('5. Infrastructure'!$B$239:$B$288, "*", '5. Infrastructure'!AB$239:AB$288)</f>
        <v>0</v>
      </c>
      <c r="I35" s="239">
        <f>SUMIF('5. Infrastructure'!$B$239:$B$288, "*", '5. Infrastructure'!AC$239:AC$288)</f>
        <v>0</v>
      </c>
      <c r="J35" s="247">
        <f>SUMIF('5. Infrastructure'!$B$239:$B$288, "*", '5. Infrastructure'!AE$239:AE$288)</f>
        <v>0</v>
      </c>
      <c r="K35" s="247">
        <f>SUMIF('5. Infrastructure'!$B$239:$B$288, "*", '5. Infrastructure'!AF$239:AF$288)</f>
        <v>0</v>
      </c>
    </row>
    <row r="36" spans="1:11" x14ac:dyDescent="0.25">
      <c r="A36" s="227" t="s">
        <v>7900</v>
      </c>
      <c r="B36" s="344" t="str">
        <f>IF(COUNTIF('5. Infrastructure'!A293:I297, "*")&gt;0, "✔", "")</f>
        <v/>
      </c>
      <c r="C36" s="345"/>
      <c r="D36" s="346"/>
      <c r="E36" s="346"/>
      <c r="F36" s="346"/>
      <c r="G36" s="346"/>
      <c r="H36" s="346"/>
      <c r="I36" s="346"/>
      <c r="J36" s="347"/>
      <c r="K36" s="347"/>
    </row>
    <row r="37" spans="1:11" x14ac:dyDescent="0.25">
      <c r="A37" s="43"/>
    </row>
    <row r="38" spans="1:11" ht="45.75" customHeight="1" x14ac:dyDescent="0.25">
      <c r="A38" s="3" t="s">
        <v>7901</v>
      </c>
      <c r="B38" s="285" t="s">
        <v>7902</v>
      </c>
      <c r="C38" s="286" t="s">
        <v>7903</v>
      </c>
      <c r="D38" s="287" t="s">
        <v>7904</v>
      </c>
      <c r="E38" s="287" t="s">
        <v>7905</v>
      </c>
    </row>
    <row r="39" spans="1:11" s="36" customFormat="1" ht="30" x14ac:dyDescent="0.25">
      <c r="A39" s="228" t="s">
        <v>119</v>
      </c>
      <c r="B39" s="298" t="e">
        <f>IF(COUNTIF(#REF!, 'Project Summary_no input'!$A39)&gt;0, "✔", "")</f>
        <v>#REF!</v>
      </c>
      <c r="C39" s="298" t="e">
        <f>COUNTIF(#REF!, 'Project Summary_no input'!$A39)</f>
        <v>#REF!</v>
      </c>
      <c r="D39" s="299" t="e">
        <f xml:space="preserve"> SUMIF(#REF!, 'Project Summary_no input'!$A39,#REF!)</f>
        <v>#REF!</v>
      </c>
      <c r="E39" s="299" t="e">
        <f xml:space="preserve"> SUMIF(#REF!, 'Project Summary_no input'!$A39,#REF!)</f>
        <v>#REF!</v>
      </c>
    </row>
    <row r="40" spans="1:11" s="36" customFormat="1" x14ac:dyDescent="0.25">
      <c r="A40" s="228" t="s">
        <v>120</v>
      </c>
      <c r="B40" s="298" t="e">
        <f>IF(COUNTIF(#REF!, 'Project Summary_no input'!$A40)&gt;0, "✔", "")</f>
        <v>#REF!</v>
      </c>
      <c r="C40" s="298" t="e">
        <f>COUNTIF(#REF!, 'Project Summary_no input'!$A40)</f>
        <v>#REF!</v>
      </c>
      <c r="D40" s="299" t="e">
        <f xml:space="preserve"> SUMIF(#REF!, 'Project Summary_no input'!$A40,#REF!)</f>
        <v>#REF!</v>
      </c>
      <c r="E40" s="299" t="e">
        <f xml:space="preserve"> SUMIF(#REF!, 'Project Summary_no input'!$A40,#REF!)</f>
        <v>#REF!</v>
      </c>
    </row>
    <row r="41" spans="1:11" s="36" customFormat="1" ht="30" x14ac:dyDescent="0.25">
      <c r="A41" s="228" t="s">
        <v>121</v>
      </c>
      <c r="B41" s="298" t="e">
        <f>IF(COUNTIF(#REF!, 'Project Summary_no input'!$A41)&gt;0, "✔", "")</f>
        <v>#REF!</v>
      </c>
      <c r="C41" s="298" t="e">
        <f>COUNTIF(#REF!, 'Project Summary_no input'!$A41)</f>
        <v>#REF!</v>
      </c>
      <c r="D41" s="299" t="e">
        <f xml:space="preserve"> SUMIF(#REF!, 'Project Summary_no input'!$A41,#REF!)</f>
        <v>#REF!</v>
      </c>
      <c r="E41" s="299" t="e">
        <f xml:space="preserve"> SUMIF(#REF!, 'Project Summary_no input'!$A41,#REF!)</f>
        <v>#REF!</v>
      </c>
    </row>
    <row r="42" spans="1:11" s="36" customFormat="1" x14ac:dyDescent="0.25">
      <c r="A42" s="228" t="s">
        <v>122</v>
      </c>
      <c r="B42" s="298" t="e">
        <f>IF(COUNTIF(#REF!, 'Project Summary_no input'!$A42)&gt;0, "✔", "")</f>
        <v>#REF!</v>
      </c>
      <c r="C42" s="298" t="e">
        <f>COUNTIF(#REF!, 'Project Summary_no input'!$A42)</f>
        <v>#REF!</v>
      </c>
      <c r="D42" s="299" t="e">
        <f xml:space="preserve"> SUMIF(#REF!, 'Project Summary_no input'!$A42,#REF!)</f>
        <v>#REF!</v>
      </c>
      <c r="E42" s="299" t="e">
        <f xml:space="preserve"> SUMIF(#REF!, 'Project Summary_no input'!$A42,#REF!)</f>
        <v>#REF!</v>
      </c>
    </row>
    <row r="43" spans="1:11" s="36" customFormat="1" x14ac:dyDescent="0.25">
      <c r="A43" s="228" t="s">
        <v>123</v>
      </c>
      <c r="B43" s="298" t="e">
        <f>IF(COUNTIF(#REF!, 'Project Summary_no input'!$A43)&gt;0, "✔", "")</f>
        <v>#REF!</v>
      </c>
      <c r="C43" s="298" t="e">
        <f>COUNTIF(#REF!, 'Project Summary_no input'!$A43)</f>
        <v>#REF!</v>
      </c>
      <c r="D43" s="299" t="e">
        <f xml:space="preserve"> SUMIF(#REF!, 'Project Summary_no input'!$A43,#REF!)</f>
        <v>#REF!</v>
      </c>
      <c r="E43" s="299" t="e">
        <f xml:space="preserve"> SUMIF(#REF!, 'Project Summary_no input'!$A43,#REF!)</f>
        <v>#REF!</v>
      </c>
    </row>
    <row r="44" spans="1:11" s="36" customFormat="1" x14ac:dyDescent="0.25">
      <c r="A44" s="228" t="s">
        <v>124</v>
      </c>
      <c r="B44" s="298" t="e">
        <f>IF(COUNTIF(#REF!, 'Project Summary_no input'!$A44)&gt;0, "✔", "")</f>
        <v>#REF!</v>
      </c>
      <c r="C44" s="298" t="e">
        <f>COUNTIF(#REF!, 'Project Summary_no input'!$A44)</f>
        <v>#REF!</v>
      </c>
      <c r="D44" s="299" t="e">
        <f xml:space="preserve"> SUMIF(#REF!, 'Project Summary_no input'!$A44,#REF!)</f>
        <v>#REF!</v>
      </c>
      <c r="E44" s="299" t="e">
        <f xml:space="preserve"> SUMIF(#REF!, 'Project Summary_no input'!$A44,#REF!)</f>
        <v>#REF!</v>
      </c>
    </row>
    <row r="45" spans="1:11" s="36" customFormat="1" x14ac:dyDescent="0.25">
      <c r="A45" s="228" t="s">
        <v>125</v>
      </c>
      <c r="B45" s="298" t="e">
        <f>IF(COUNTIF(#REF!, 'Project Summary_no input'!$A45)&gt;0, "✔", "")</f>
        <v>#REF!</v>
      </c>
      <c r="C45" s="298" t="e">
        <f>COUNTIF(#REF!, 'Project Summary_no input'!$A45)</f>
        <v>#REF!</v>
      </c>
      <c r="D45" s="299" t="e">
        <f xml:space="preserve"> SUMIF(#REF!, 'Project Summary_no input'!$A45,#REF!)</f>
        <v>#REF!</v>
      </c>
      <c r="E45" s="299" t="e">
        <f xml:space="preserve"> SUMIF(#REF!, 'Project Summary_no input'!$A45,#REF!)</f>
        <v>#REF!</v>
      </c>
    </row>
    <row r="46" spans="1:11" s="36" customFormat="1" x14ac:dyDescent="0.25">
      <c r="A46" s="228" t="s">
        <v>126</v>
      </c>
      <c r="B46" s="298" t="e">
        <f>IF(COUNTIF(#REF!, 'Project Summary_no input'!$A46)&gt;0, "✔", "")</f>
        <v>#REF!</v>
      </c>
      <c r="C46" s="298" t="e">
        <f>COUNTIF(#REF!, 'Project Summary_no input'!$A46)</f>
        <v>#REF!</v>
      </c>
      <c r="D46" s="299" t="e">
        <f xml:space="preserve"> SUMIF(#REF!, 'Project Summary_no input'!$A46,#REF!)</f>
        <v>#REF!</v>
      </c>
      <c r="E46" s="299" t="e">
        <f xml:space="preserve"> SUMIF(#REF!, 'Project Summary_no input'!$A46,#REF!)</f>
        <v>#REF!</v>
      </c>
    </row>
    <row r="47" spans="1:11" s="36" customFormat="1" x14ac:dyDescent="0.25">
      <c r="A47" s="228" t="s">
        <v>6813</v>
      </c>
      <c r="B47" s="298" t="e">
        <f>IF(COUNTIF(#REF!, 'Project Summary_no input'!$A47)&gt;0, "✔", "")</f>
        <v>#REF!</v>
      </c>
      <c r="C47" s="298" t="e">
        <f>COUNTIF(#REF!, 'Project Summary_no input'!$A47)</f>
        <v>#REF!</v>
      </c>
      <c r="D47" s="299" t="e">
        <f xml:space="preserve"> SUMIF(#REF!, 'Project Summary_no input'!$A47,#REF!)</f>
        <v>#REF!</v>
      </c>
      <c r="E47" s="299" t="e">
        <f xml:space="preserve"> SUMIF(#REF!, 'Project Summary_no input'!$A47,#REF!)</f>
        <v>#REF!</v>
      </c>
    </row>
    <row r="48" spans="1:11" ht="26.25" customHeight="1" x14ac:dyDescent="0.25">
      <c r="A48" s="228" t="s">
        <v>7906</v>
      </c>
      <c r="B48" s="516" t="e">
        <f xml:space="preserve"> _xlfn.TEXTJOIN("; ", TRUE,#REF!)</f>
        <v>#REF!</v>
      </c>
      <c r="C48" s="516"/>
      <c r="D48" s="516"/>
      <c r="E48" s="516"/>
    </row>
  </sheetData>
  <mergeCells count="6">
    <mergeCell ref="B48:E48"/>
    <mergeCell ref="B3:D3"/>
    <mergeCell ref="B4:D4"/>
    <mergeCell ref="B5:D5"/>
    <mergeCell ref="B6:D6"/>
    <mergeCell ref="B7:D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063C0-0BA9-441E-AAD5-0FD41EE19C78}">
  <dimension ref="A1:O92"/>
  <sheetViews>
    <sheetView topLeftCell="A10" zoomScale="90" zoomScaleNormal="90" zoomScalePageLayoutView="70" workbookViewId="0">
      <selection activeCell="G81" sqref="G81"/>
    </sheetView>
  </sheetViews>
  <sheetFormatPr defaultColWidth="9.140625" defaultRowHeight="15.75" x14ac:dyDescent="0.25"/>
  <cols>
    <col min="1" max="1" width="31.42578125" style="23" customWidth="1"/>
    <col min="2" max="2" width="29.42578125" style="23" customWidth="1"/>
    <col min="3" max="3" width="42.42578125" style="23" customWidth="1"/>
    <col min="4" max="4" width="22.42578125" style="23" customWidth="1"/>
    <col min="5" max="5" width="46.140625" style="23" customWidth="1"/>
    <col min="6" max="6" width="36.7109375" style="23" customWidth="1"/>
    <col min="7" max="7" width="35" style="23" customWidth="1"/>
    <col min="8" max="8" width="44.28515625" style="23" customWidth="1"/>
    <col min="9" max="9" width="21.7109375" style="23" customWidth="1"/>
    <col min="10" max="10" width="28" style="23" customWidth="1"/>
    <col min="11" max="11" width="26" style="23" customWidth="1"/>
    <col min="12" max="12" width="19" style="23" customWidth="1"/>
    <col min="13" max="13" width="18.42578125" style="23" customWidth="1"/>
    <col min="14" max="14" width="33.7109375" style="23" customWidth="1"/>
    <col min="15" max="16384" width="9.140625" style="23"/>
  </cols>
  <sheetData>
    <row r="1" spans="1:14" x14ac:dyDescent="0.25">
      <c r="A1" s="456" t="s">
        <v>0</v>
      </c>
      <c r="B1" s="456"/>
      <c r="C1" s="456"/>
      <c r="D1" s="456"/>
      <c r="E1" s="456"/>
      <c r="F1" s="456"/>
      <c r="G1" s="456"/>
      <c r="H1" s="22"/>
      <c r="I1" s="22"/>
      <c r="J1" s="22"/>
      <c r="K1" s="22"/>
      <c r="L1" s="22"/>
      <c r="M1" s="22"/>
      <c r="N1" s="22"/>
    </row>
    <row r="2" spans="1:14" x14ac:dyDescent="0.25">
      <c r="A2" s="457" t="s">
        <v>23</v>
      </c>
      <c r="B2" s="457"/>
      <c r="C2" s="457"/>
      <c r="D2" s="457"/>
      <c r="E2" s="457"/>
      <c r="F2" s="457"/>
      <c r="G2" s="457"/>
      <c r="H2" s="24"/>
      <c r="I2" s="24"/>
      <c r="J2" s="24"/>
      <c r="K2" s="24"/>
      <c r="L2" s="24"/>
      <c r="M2" s="24"/>
      <c r="N2" s="24"/>
    </row>
    <row r="3" spans="1:14" x14ac:dyDescent="0.25">
      <c r="A3" s="458" t="s">
        <v>24</v>
      </c>
      <c r="B3" s="458"/>
      <c r="C3" s="458"/>
      <c r="D3" s="458"/>
      <c r="E3" s="458"/>
      <c r="F3" s="458"/>
      <c r="G3" s="458"/>
      <c r="H3" s="25"/>
      <c r="I3" s="25"/>
      <c r="J3" s="25"/>
      <c r="K3" s="25"/>
      <c r="L3" s="25"/>
      <c r="M3" s="25"/>
      <c r="N3" s="25"/>
    </row>
    <row r="5" spans="1:14" ht="15" customHeight="1" x14ac:dyDescent="0.25">
      <c r="A5" s="26" t="s">
        <v>5</v>
      </c>
      <c r="B5" s="26"/>
      <c r="C5" s="26"/>
      <c r="D5" s="26"/>
      <c r="E5" s="26"/>
      <c r="F5" s="26"/>
      <c r="G5" s="26"/>
      <c r="H5" s="349"/>
      <c r="I5" s="349"/>
      <c r="J5" s="349"/>
      <c r="K5" s="349"/>
      <c r="L5" s="349"/>
      <c r="M5" s="349"/>
    </row>
    <row r="6" spans="1:14" ht="60.75" customHeight="1" x14ac:dyDescent="0.25">
      <c r="A6" s="464" t="s">
        <v>25</v>
      </c>
      <c r="B6" s="464"/>
      <c r="C6" s="464"/>
      <c r="D6" s="464"/>
      <c r="E6" s="464"/>
      <c r="F6" s="464"/>
      <c r="G6" s="464"/>
      <c r="H6" s="27"/>
      <c r="I6" s="27"/>
      <c r="J6" s="27"/>
      <c r="K6" s="27"/>
      <c r="L6" s="27"/>
      <c r="M6" s="27"/>
    </row>
    <row r="7" spans="1:14" s="29" customFormat="1" x14ac:dyDescent="0.25">
      <c r="A7" s="268" t="s">
        <v>26</v>
      </c>
      <c r="B7" s="28"/>
      <c r="C7" s="28"/>
      <c r="D7" s="28"/>
      <c r="E7" s="28"/>
      <c r="F7" s="28"/>
      <c r="G7" s="28"/>
      <c r="H7" s="349"/>
      <c r="I7" s="349"/>
      <c r="J7" s="349"/>
      <c r="K7" s="349"/>
      <c r="L7" s="349"/>
      <c r="M7" s="349"/>
    </row>
    <row r="8" spans="1:14" s="29" customFormat="1" ht="49.5" customHeight="1" x14ac:dyDescent="0.25">
      <c r="A8" s="422" t="s">
        <v>27</v>
      </c>
      <c r="B8" s="422"/>
      <c r="C8" s="518"/>
      <c r="D8" s="349"/>
      <c r="E8" s="349" t="s">
        <v>28</v>
      </c>
      <c r="F8" s="30" t="s">
        <v>29</v>
      </c>
      <c r="G8" s="525"/>
      <c r="H8" s="349"/>
      <c r="I8" s="349"/>
      <c r="J8" s="349"/>
      <c r="K8" s="349"/>
      <c r="L8" s="349"/>
      <c r="M8" s="349"/>
    </row>
    <row r="9" spans="1:14" s="29" customFormat="1" ht="45.75" customHeight="1" x14ac:dyDescent="0.25">
      <c r="A9" s="468" t="s">
        <v>30</v>
      </c>
      <c r="B9" s="278" t="s">
        <v>31</v>
      </c>
      <c r="C9" s="518"/>
      <c r="D9" s="349"/>
      <c r="E9" s="469" t="s">
        <v>32</v>
      </c>
      <c r="F9" s="256" t="s">
        <v>33</v>
      </c>
      <c r="G9" s="522"/>
      <c r="H9" s="349"/>
      <c r="I9" s="349"/>
      <c r="J9" s="349"/>
      <c r="K9" s="349"/>
      <c r="L9" s="349"/>
      <c r="M9" s="349"/>
    </row>
    <row r="10" spans="1:14" s="29" customFormat="1" ht="66" customHeight="1" x14ac:dyDescent="0.25">
      <c r="A10" s="468"/>
      <c r="B10" s="278" t="s">
        <v>34</v>
      </c>
      <c r="C10" s="518"/>
      <c r="D10" s="349"/>
      <c r="E10" s="468"/>
      <c r="F10" s="256" t="s">
        <v>35</v>
      </c>
      <c r="G10" s="522"/>
      <c r="H10" s="349"/>
      <c r="I10" s="349"/>
      <c r="J10" s="349"/>
      <c r="K10" s="349"/>
      <c r="L10" s="349"/>
      <c r="M10" s="349"/>
    </row>
    <row r="11" spans="1:14" s="29" customFormat="1" ht="31.5" x14ac:dyDescent="0.25">
      <c r="A11" s="468"/>
      <c r="B11" s="279" t="s">
        <v>36</v>
      </c>
      <c r="C11" s="518"/>
      <c r="D11" s="349"/>
      <c r="E11" s="470" t="s">
        <v>37</v>
      </c>
      <c r="F11" s="521"/>
      <c r="G11" s="521"/>
      <c r="H11" s="349"/>
      <c r="I11" s="349"/>
      <c r="J11" s="349"/>
      <c r="K11" s="349"/>
      <c r="L11" s="349"/>
      <c r="M11" s="349"/>
    </row>
    <row r="12" spans="1:14" s="29" customFormat="1" x14ac:dyDescent="0.25">
      <c r="A12" s="468"/>
      <c r="B12" s="278" t="s">
        <v>38</v>
      </c>
      <c r="C12" s="518"/>
      <c r="D12" s="349"/>
      <c r="E12" s="470"/>
      <c r="F12" s="521"/>
      <c r="G12" s="521"/>
      <c r="H12" s="349"/>
      <c r="I12" s="349"/>
      <c r="J12" s="349"/>
      <c r="K12" s="349"/>
      <c r="L12" s="349"/>
      <c r="M12" s="349"/>
    </row>
    <row r="13" spans="1:14" s="29" customFormat="1" ht="33" customHeight="1" x14ac:dyDescent="0.25">
      <c r="A13" s="468" t="s">
        <v>39</v>
      </c>
      <c r="B13" s="259" t="s">
        <v>40</v>
      </c>
      <c r="C13" s="518"/>
      <c r="D13" s="349"/>
      <c r="E13" s="470"/>
      <c r="F13" s="521"/>
      <c r="G13" s="521"/>
      <c r="H13" s="349"/>
      <c r="I13" s="349"/>
      <c r="J13" s="349"/>
      <c r="K13" s="349"/>
      <c r="L13" s="349"/>
      <c r="M13" s="349"/>
    </row>
    <row r="14" spans="1:14" s="29" customFormat="1" ht="47.25" x14ac:dyDescent="0.25">
      <c r="A14" s="468"/>
      <c r="B14" s="276" t="s">
        <v>41</v>
      </c>
      <c r="C14" s="518"/>
      <c r="D14" s="349"/>
      <c r="E14" s="349" t="s">
        <v>42</v>
      </c>
      <c r="F14" s="30" t="s">
        <v>43</v>
      </c>
      <c r="G14" s="520"/>
      <c r="H14" s="349"/>
      <c r="I14" s="349"/>
      <c r="J14" s="349"/>
      <c r="K14" s="349"/>
      <c r="L14" s="349"/>
      <c r="M14" s="349"/>
    </row>
    <row r="15" spans="1:14" s="29" customFormat="1" ht="141.75" x14ac:dyDescent="0.25">
      <c r="A15" s="468"/>
      <c r="B15" s="259" t="s">
        <v>44</v>
      </c>
      <c r="C15" s="518"/>
      <c r="D15" s="349"/>
      <c r="E15" s="257" t="s">
        <v>45</v>
      </c>
      <c r="F15" s="321" t="s">
        <v>46</v>
      </c>
      <c r="G15" s="523"/>
      <c r="H15" s="349"/>
      <c r="I15" s="349"/>
      <c r="J15" s="349"/>
      <c r="K15" s="349"/>
      <c r="L15" s="349"/>
      <c r="M15" s="349"/>
    </row>
    <row r="16" spans="1:14" s="29" customFormat="1" ht="110.25" x14ac:dyDescent="0.25">
      <c r="A16" s="468"/>
      <c r="B16" s="276" t="s">
        <v>47</v>
      </c>
      <c r="C16" s="519"/>
      <c r="D16" s="349"/>
      <c r="E16" s="257" t="s">
        <v>48</v>
      </c>
      <c r="F16" s="279" t="s">
        <v>49</v>
      </c>
      <c r="G16" s="524"/>
      <c r="H16" s="257"/>
      <c r="I16" s="349"/>
      <c r="J16" s="349"/>
      <c r="K16" s="349"/>
      <c r="L16" s="349"/>
      <c r="M16" s="349"/>
    </row>
    <row r="17" spans="1:13" s="29" customFormat="1" ht="47.25" x14ac:dyDescent="0.25">
      <c r="A17" s="423" t="s">
        <v>50</v>
      </c>
      <c r="B17" s="260" t="s">
        <v>51</v>
      </c>
      <c r="C17" s="518"/>
      <c r="D17" s="349"/>
      <c r="E17" s="257"/>
      <c r="F17" s="257"/>
      <c r="G17" s="257"/>
      <c r="H17" s="257"/>
      <c r="I17" s="349"/>
      <c r="J17" s="349"/>
      <c r="K17" s="349"/>
      <c r="L17" s="349"/>
      <c r="M17" s="349"/>
    </row>
    <row r="18" spans="1:13" s="29" customFormat="1" ht="51" customHeight="1" x14ac:dyDescent="0.25">
      <c r="A18" s="465" t="s">
        <v>52</v>
      </c>
      <c r="B18" s="465"/>
      <c r="C18" s="518"/>
      <c r="I18" s="349"/>
      <c r="J18" s="349"/>
      <c r="K18" s="349"/>
      <c r="L18" s="349"/>
    </row>
    <row r="19" spans="1:13" s="29" customFormat="1" x14ac:dyDescent="0.25">
      <c r="A19" s="472" t="s">
        <v>53</v>
      </c>
      <c r="B19" s="472"/>
      <c r="C19" s="518"/>
      <c r="I19" s="349"/>
      <c r="J19" s="349"/>
      <c r="K19" s="349"/>
      <c r="L19" s="349"/>
    </row>
    <row r="20" spans="1:13" s="29" customFormat="1" ht="47.25" x14ac:dyDescent="0.25">
      <c r="A20" s="257" t="s">
        <v>54</v>
      </c>
      <c r="B20" s="30" t="s">
        <v>43</v>
      </c>
      <c r="C20" s="518"/>
      <c r="I20" s="349"/>
      <c r="J20" s="349"/>
      <c r="K20" s="349"/>
      <c r="L20" s="349"/>
    </row>
    <row r="21" spans="1:13" s="29" customFormat="1" ht="47.25" x14ac:dyDescent="0.25">
      <c r="A21" s="257" t="s">
        <v>55</v>
      </c>
      <c r="B21" s="30" t="s">
        <v>43</v>
      </c>
      <c r="C21" s="518"/>
      <c r="I21" s="349"/>
      <c r="J21" s="349"/>
      <c r="K21" s="349"/>
      <c r="L21" s="349"/>
    </row>
    <row r="22" spans="1:13" s="29" customFormat="1" ht="78.75" x14ac:dyDescent="0.25">
      <c r="A22" s="332" t="s">
        <v>56</v>
      </c>
      <c r="B22" s="30" t="s">
        <v>43</v>
      </c>
      <c r="C22" s="520"/>
      <c r="I22" s="349"/>
      <c r="J22" s="349"/>
      <c r="K22" s="349"/>
      <c r="L22" s="349"/>
    </row>
    <row r="23" spans="1:13" s="29" customFormat="1" x14ac:dyDescent="0.25">
      <c r="I23" s="349"/>
      <c r="J23" s="349"/>
      <c r="K23" s="349"/>
      <c r="L23" s="349"/>
    </row>
    <row r="25" spans="1:13" x14ac:dyDescent="0.25">
      <c r="A25" s="268" t="s">
        <v>57</v>
      </c>
      <c r="B25" s="28"/>
      <c r="C25" s="28"/>
      <c r="D25" s="28"/>
      <c r="E25" s="28"/>
      <c r="F25" s="28"/>
      <c r="G25" s="28"/>
      <c r="H25" s="28"/>
      <c r="I25" s="28"/>
      <c r="J25" s="32"/>
    </row>
    <row r="26" spans="1:13" s="37" customFormat="1" x14ac:dyDescent="0.25">
      <c r="A26" s="465" t="s">
        <v>58</v>
      </c>
      <c r="B26" s="467" t="s">
        <v>59</v>
      </c>
      <c r="C26" s="467"/>
      <c r="D26" s="467"/>
      <c r="E26" s="467"/>
      <c r="F26" s="471" t="s">
        <v>60</v>
      </c>
      <c r="G26" s="471"/>
      <c r="H26" s="355" t="s">
        <v>61</v>
      </c>
      <c r="I26" s="323" t="s">
        <v>62</v>
      </c>
    </row>
    <row r="27" spans="1:13" x14ac:dyDescent="0.25">
      <c r="A27" s="466"/>
      <c r="B27" s="38" t="s">
        <v>40</v>
      </c>
      <c r="C27" s="39" t="s">
        <v>41</v>
      </c>
      <c r="D27" s="38" t="s">
        <v>47</v>
      </c>
      <c r="E27" s="38" t="s">
        <v>44</v>
      </c>
      <c r="F27" s="38" t="s">
        <v>51</v>
      </c>
      <c r="G27" s="38" t="s">
        <v>63</v>
      </c>
      <c r="H27" s="356" t="s">
        <v>51</v>
      </c>
      <c r="I27" s="356" t="s">
        <v>51</v>
      </c>
      <c r="J27" s="38" t="s">
        <v>63</v>
      </c>
    </row>
    <row r="28" spans="1:13" s="31" customFormat="1" x14ac:dyDescent="0.25">
      <c r="A28" s="271" t="s">
        <v>64</v>
      </c>
      <c r="B28" s="272" t="s">
        <v>65</v>
      </c>
      <c r="C28" s="272" t="s">
        <v>66</v>
      </c>
      <c r="D28" s="273"/>
      <c r="E28" s="272"/>
      <c r="F28" s="272" t="s">
        <v>67</v>
      </c>
      <c r="G28" s="272" t="s">
        <v>68</v>
      </c>
      <c r="H28" s="272" t="s">
        <v>69</v>
      </c>
      <c r="I28" s="272" t="s">
        <v>67</v>
      </c>
      <c r="J28" s="272" t="s">
        <v>70</v>
      </c>
    </row>
    <row r="29" spans="1:13" x14ac:dyDescent="0.25">
      <c r="A29" s="526"/>
      <c r="B29" s="526"/>
      <c r="C29" s="526"/>
      <c r="D29" s="526"/>
      <c r="E29" s="526"/>
      <c r="F29" s="526"/>
      <c r="G29" s="526"/>
      <c r="H29" s="527"/>
      <c r="I29" s="527"/>
      <c r="J29" s="526"/>
    </row>
    <row r="30" spans="1:13" x14ac:dyDescent="0.25">
      <c r="A30" s="528"/>
      <c r="B30" s="528"/>
      <c r="C30" s="528"/>
      <c r="D30" s="528"/>
      <c r="E30" s="528"/>
      <c r="F30" s="528"/>
      <c r="G30" s="528"/>
      <c r="H30" s="529"/>
      <c r="I30" s="529"/>
      <c r="J30" s="528"/>
    </row>
    <row r="31" spans="1:13" x14ac:dyDescent="0.25">
      <c r="A31" s="528"/>
      <c r="B31" s="528"/>
      <c r="C31" s="528"/>
      <c r="D31" s="528"/>
      <c r="E31" s="528"/>
      <c r="F31" s="528"/>
      <c r="G31" s="528"/>
      <c r="H31" s="529"/>
      <c r="I31" s="529"/>
      <c r="J31" s="528"/>
    </row>
    <row r="32" spans="1:13" x14ac:dyDescent="0.25">
      <c r="A32" s="528"/>
      <c r="B32" s="528"/>
      <c r="C32" s="528"/>
      <c r="D32" s="528"/>
      <c r="E32" s="528"/>
      <c r="F32" s="528"/>
      <c r="G32" s="528"/>
      <c r="H32" s="529"/>
      <c r="I32" s="529"/>
      <c r="J32" s="528"/>
    </row>
    <row r="33" spans="1:15" x14ac:dyDescent="0.25">
      <c r="A33" s="528"/>
      <c r="B33" s="528"/>
      <c r="C33" s="528"/>
      <c r="D33" s="528"/>
      <c r="E33" s="528"/>
      <c r="F33" s="528"/>
      <c r="G33" s="528"/>
      <c r="H33" s="529"/>
      <c r="I33" s="529"/>
      <c r="J33" s="528"/>
    </row>
    <row r="34" spans="1:15" x14ac:dyDescent="0.25">
      <c r="A34" s="528"/>
      <c r="B34" s="528"/>
      <c r="C34" s="528"/>
      <c r="D34" s="528"/>
      <c r="E34" s="528"/>
      <c r="F34" s="528"/>
      <c r="G34" s="528"/>
      <c r="H34" s="529"/>
      <c r="I34" s="529"/>
      <c r="J34" s="528"/>
    </row>
    <row r="35" spans="1:15" x14ac:dyDescent="0.25">
      <c r="A35" s="528"/>
      <c r="B35" s="528"/>
      <c r="C35" s="528"/>
      <c r="D35" s="528"/>
      <c r="E35" s="528"/>
      <c r="F35" s="528"/>
      <c r="G35" s="528"/>
      <c r="H35" s="529"/>
      <c r="I35" s="529"/>
      <c r="J35" s="528"/>
    </row>
    <row r="36" spans="1:15" x14ac:dyDescent="0.25">
      <c r="A36" s="528"/>
      <c r="B36" s="528"/>
      <c r="C36" s="528"/>
      <c r="D36" s="528"/>
      <c r="E36" s="528"/>
      <c r="F36" s="528"/>
      <c r="G36" s="528"/>
      <c r="H36" s="529"/>
      <c r="I36" s="529"/>
      <c r="J36" s="528"/>
    </row>
    <row r="37" spans="1:15" x14ac:dyDescent="0.25">
      <c r="A37" s="528"/>
      <c r="B37" s="528"/>
      <c r="C37" s="528"/>
      <c r="D37" s="528"/>
      <c r="E37" s="528"/>
      <c r="F37" s="528"/>
      <c r="G37" s="528"/>
      <c r="H37" s="529"/>
      <c r="I37" s="529"/>
      <c r="J37" s="528"/>
    </row>
    <row r="38" spans="1:15" x14ac:dyDescent="0.25">
      <c r="A38" s="528"/>
      <c r="B38" s="528"/>
      <c r="C38" s="528"/>
      <c r="D38" s="528"/>
      <c r="E38" s="528"/>
      <c r="F38" s="528"/>
      <c r="G38" s="528"/>
      <c r="H38" s="529"/>
      <c r="I38" s="529"/>
      <c r="J38" s="528"/>
    </row>
    <row r="41" spans="1:15" x14ac:dyDescent="0.25">
      <c r="A41" s="268" t="s">
        <v>71</v>
      </c>
      <c r="B41" s="28"/>
      <c r="C41" s="28"/>
      <c r="D41" s="28"/>
      <c r="E41" s="28"/>
      <c r="F41" s="28"/>
      <c r="G41" s="28"/>
      <c r="H41" s="28"/>
      <c r="I41" s="28"/>
      <c r="J41" s="28"/>
      <c r="K41" s="28"/>
      <c r="L41" s="28"/>
      <c r="M41" s="28"/>
      <c r="N41" s="28"/>
      <c r="O41" s="349"/>
    </row>
    <row r="42" spans="1:15" ht="31.5" x14ac:dyDescent="0.25">
      <c r="A42" s="304" t="s">
        <v>72</v>
      </c>
      <c r="B42" s="304"/>
      <c r="C42" s="304"/>
      <c r="D42" s="304"/>
      <c r="E42" s="304"/>
      <c r="F42" s="304"/>
      <c r="G42" s="304"/>
      <c r="H42" s="304"/>
      <c r="I42" s="304"/>
      <c r="J42" s="304"/>
      <c r="K42" s="304"/>
      <c r="L42" s="304"/>
      <c r="M42" s="304"/>
      <c r="N42" s="304"/>
      <c r="O42" s="349"/>
    </row>
    <row r="43" spans="1:15" s="37" customFormat="1" ht="78.75" x14ac:dyDescent="0.25">
      <c r="A43" s="310" t="s">
        <v>73</v>
      </c>
      <c r="B43" s="310" t="s">
        <v>74</v>
      </c>
      <c r="C43" s="270" t="s">
        <v>75</v>
      </c>
      <c r="D43" s="310" t="s">
        <v>76</v>
      </c>
      <c r="E43" s="310" t="s">
        <v>77</v>
      </c>
      <c r="F43" s="310" t="s">
        <v>34</v>
      </c>
      <c r="G43" s="270" t="s">
        <v>78</v>
      </c>
      <c r="H43" s="270" t="s">
        <v>79</v>
      </c>
      <c r="I43" s="270" t="s">
        <v>80</v>
      </c>
      <c r="J43" s="270" t="s">
        <v>81</v>
      </c>
      <c r="K43" s="310" t="s">
        <v>82</v>
      </c>
      <c r="L43" s="310" t="s">
        <v>83</v>
      </c>
      <c r="M43" s="310" t="s">
        <v>84</v>
      </c>
      <c r="N43" s="310" t="s">
        <v>85</v>
      </c>
    </row>
    <row r="44" spans="1:15" s="37" customFormat="1" x14ac:dyDescent="0.25">
      <c r="A44" s="274" t="s">
        <v>87</v>
      </c>
      <c r="B44" s="274" t="s">
        <v>88</v>
      </c>
      <c r="C44" s="274"/>
      <c r="D44" s="274" t="s">
        <v>89</v>
      </c>
      <c r="E44" s="274" t="s">
        <v>90</v>
      </c>
      <c r="F44" s="274" t="s">
        <v>91</v>
      </c>
      <c r="G44" s="275" t="s">
        <v>92</v>
      </c>
      <c r="H44" s="282">
        <v>1</v>
      </c>
      <c r="I44" s="326" t="str">
        <f>IF(D44="", "", _xlfn.XLOOKUP(_xlfn.TEXTJOIN(", ", TRUE, E44,D44), 'FIPS Lookup'!$D$3:$D$3245, 'FIPS Lookup'!$A$3:$A$3245, "not found", 0,1))</f>
        <v>12086</v>
      </c>
      <c r="J44" s="274" t="str" cm="1">
        <f t="array" ref="J44">IF($I44="", "",
 _xlfn.XLOOKUP(TEXT($I44, "General"),  TEXT(FIPSLookupTable[County FIPS], "General"),  FIPSLookupTable[EPA Region], "No", 0, 1))</f>
        <v>EPA Region 4</v>
      </c>
      <c r="K44" s="274" t="str" cm="1">
        <f t="array" ref="K44">IF($I44="", "",
 IF(_xlfn.XLOOKUP(TEXT($I44, "General"),  TEXT('DAC County Feature Lookup'!$A$2:$A$465, "General"),  'DAC County Feature Lookup'!$P$2:$P$465, "No", 0, 1)= 0, "No",
_xlfn.XLOOKUP(TEXT($I44, "General"),  TEXT('DAC County Feature Lookup'!$A$2:$A$465, "General"),  'DAC County Feature Lookup'!$P$2:$P$465, "No", 0, 1)))</f>
        <v>No</v>
      </c>
      <c r="L44" s="274" t="str" cm="1">
        <f t="array" ref="L44">IF($I44="", "",
 IF(_xlfn.XLOOKUP(TEXT($I44, "General"),  TEXT('DAC County Feature Lookup'!$A$2:$A$465, "General"),  'DAC County Feature Lookup'!$Q$2:$Q$465, "No", 0, 1)= 0, "No",
_xlfn.XLOOKUP(TEXT($I44, "General"),  TEXT('DAC County Feature Lookup'!$A$2:$A$465, "General"),  'DAC County Feature Lookup'!$Q$2:$Q$465, "No", 0, 1)))</f>
        <v>No</v>
      </c>
      <c r="M44" s="274" t="str" cm="1">
        <f t="array" ref="M44">IF($I44="", "",
 IF(_xlfn.XLOOKUP(TEXT($I44, "General"),  TEXT('DAC County Feature Lookup'!$A$2:$A$465, "General"),  'DAC County Feature Lookup'!$R$2:$R$465, "No", 0, 1)= 0, "No",
_xlfn.XLOOKUP(TEXT($I44, "General"),  TEXT('DAC County Feature Lookup'!$A$2:$A$465, "General"),  'DAC County Feature Lookup'!$R$2:$R$465, "No", 0, 1)))</f>
        <v>No</v>
      </c>
      <c r="N44" s="274" t="str" cm="1">
        <f t="array" ref="N44">IF($I44="", "",
 IF(_xlfn.XLOOKUP(TEXT($I44, "General"),  TEXT('DAC County Feature Lookup'!$A$2:$A$465, "General"),  'DAC County Feature Lookup'!$N$2:$N$465, "No", 0, 1)= 0, "No",
_xlfn.XLOOKUP(TEXT($I44, "General"),  TEXT('DAC County Feature Lookup'!$A$2:$A$465, "General"),  'DAC County Feature Lookup'!$N$2:$N$465, "No", 0, 1)))</f>
        <v>Yes</v>
      </c>
    </row>
    <row r="45" spans="1:15" x14ac:dyDescent="0.25">
      <c r="A45" s="526"/>
      <c r="B45" s="530" t="s">
        <v>93</v>
      </c>
      <c r="C45" s="531"/>
      <c r="D45" s="526"/>
      <c r="E45" s="532" t="s">
        <v>94</v>
      </c>
      <c r="F45" s="526"/>
      <c r="G45" s="526"/>
      <c r="H45" s="533"/>
      <c r="I45" s="327" t="str">
        <f>IF(D45="", "",
   IF(E45= "please provide state first", "please select county",
    _xlfn.XLOOKUP(_xlfn.TEXTJOIN(", ", TRUE, E45,D45), 'FIPS Lookup'!$D$3:$D$3245, 'FIPS Lookup'!$A$3:$A$3245, "not found", 0,1)))</f>
        <v/>
      </c>
      <c r="J45" s="327" t="str" cm="1">
        <f t="array" ref="J45">IF($I45="", "",
 _xlfn.XLOOKUP(TEXT($I45, "General"),  TEXT(FIPSLookupTable[County FIPS], "General"),  FIPSLookupTable[EPA Region], "No", 0, 1))</f>
        <v/>
      </c>
      <c r="K45" s="301" t="str" cm="1">
        <f t="array" ref="K45">IF($I45="", "",
    IF(E45= "please provide state first", "",
   IF($I45="not found", "",
 IF(_xlfn.XLOOKUP(TEXT($I45, "General"),  TEXT('DAC County Feature Lookup'!$A$2:$A$465, "General"),  'DAC County Feature Lookup'!$P$2:$P$465, "No", 0, 1)= 0, "No",
_xlfn.XLOOKUP(TEXT($I45, "General"),  TEXT('DAC County Feature Lookup'!$A$2:$A$465, "General"),  'DAC County Feature Lookup'!$P$2:$P$465, "No", 0, 1)))))</f>
        <v/>
      </c>
      <c r="L45" s="301" t="str" cm="1">
        <f t="array" ref="L45">IF($I45="", "",
   IF($I45="not found", "",
    IF(E45= "please provide state first", "",
 IF(_xlfn.XLOOKUP(TEXT($I45, "General"),  TEXT('DAC County Feature Lookup'!$A$2:$A$465, "General"),  'DAC County Feature Lookup'!$Q$2:$Q$465, "No", 0, 1)= 0, "No",
_xlfn.XLOOKUP(TEXT($I45, "General"),  TEXT('DAC County Feature Lookup'!$A$2:$A$465, "General"),  'DAC County Feature Lookup'!$Q$2:$Q$465, "No", 0, 1)))))</f>
        <v/>
      </c>
      <c r="M45" s="301" t="str" cm="1">
        <f t="array" ref="M45">IF($I45="", "",
   IF($I45="not found", "",
    IF(E45= "please provide state first", "",
 IF(_xlfn.XLOOKUP(TEXT($I45, "General"),  TEXT('DAC County Feature Lookup'!$A$2:$A$465, "General"),  'DAC County Feature Lookup'!$R$2:$R$465, "No", 0, 1)= 0, "No",
_xlfn.XLOOKUP(TEXT($I45, "General"),  TEXT('DAC County Feature Lookup'!$A$2:$A$465, "General"),  'DAC County Feature Lookup'!$R$2:$R$465, "No", 0, 1)))))</f>
        <v/>
      </c>
      <c r="N45" s="301" t="str" cm="1">
        <f t="array" ref="N45">IF($I45="", "",
   IF($I45="not found", "",
    IF(E45= "please provide state first", "",
 IF(_xlfn.XLOOKUP(TEXT($I45, "General"),  TEXT('DAC County Feature Lookup'!$A$2:$A$465, "General"),  'DAC County Feature Lookup'!$N$2:$N$465, "No", 0, 1)= 0, "No",
_xlfn.XLOOKUP(TEXT($I45, "General"),  TEXT('DAC County Feature Lookup'!$A$2:$A$465, "General"),  'DAC County Feature Lookup'!$N$2:$N$465, "No", 0, 1)))))</f>
        <v/>
      </c>
    </row>
    <row r="46" spans="1:15" x14ac:dyDescent="0.25">
      <c r="A46" s="528"/>
      <c r="B46" s="534">
        <v>2</v>
      </c>
      <c r="C46" s="535"/>
      <c r="D46" s="528"/>
      <c r="E46" s="532" t="s">
        <v>94</v>
      </c>
      <c r="F46" s="528"/>
      <c r="G46" s="528"/>
      <c r="H46" s="536"/>
      <c r="I46" s="327" t="str">
        <f>IF(D46="", "",
   IF(E46= "please provide state first", "please select county",
    _xlfn.XLOOKUP(_xlfn.TEXTJOIN(", ", TRUE, E46,D46), 'FIPS Lookup'!$D$3:$D$3245, 'FIPS Lookup'!$A$3:$A$3245, "not found", 0,1)))</f>
        <v/>
      </c>
      <c r="J46" s="327"/>
      <c r="K46" s="301" t="str" cm="1">
        <f t="array" ref="K46">IF($I46="", "",
    IF(E46= "please provide state first", "",
   IF($I46="not found", "",
 IF(_xlfn.XLOOKUP(TEXT($I46, "General"),  TEXT('DAC County Feature Lookup'!$A$2:$A$465, "General"),  'DAC County Feature Lookup'!$P$2:$P$465, "No", 0, 1)= 0, "No",
_xlfn.XLOOKUP(TEXT($I46, "General"),  TEXT('DAC County Feature Lookup'!$A$2:$A$465, "General"),  'DAC County Feature Lookup'!$P$2:$P$465, "No", 0, 1)))))</f>
        <v/>
      </c>
      <c r="L46" s="301" t="str" cm="1">
        <f t="array" ref="L46">IF($I46="", "",
   IF($I46="not found", "",
    IF(E46= "please provide state first", "",
 IF(_xlfn.XLOOKUP(TEXT($I46, "General"),  TEXT('DAC County Feature Lookup'!$A$2:$A$465, "General"),  'DAC County Feature Lookup'!$Q$2:$Q$465, "No", 0, 1)= 0, "No",
_xlfn.XLOOKUP(TEXT($I46, "General"),  TEXT('DAC County Feature Lookup'!$A$2:$A$465, "General"),  'DAC County Feature Lookup'!$Q$2:$Q$465, "No", 0, 1)))))</f>
        <v/>
      </c>
      <c r="M46" s="301" t="str" cm="1">
        <f t="array" ref="M46">IF($I46="", "",
   IF($I46="not found", "",
    IF(E46= "please provide state first", "",
 IF(_xlfn.XLOOKUP(TEXT($I46, "General"),  TEXT('DAC County Feature Lookup'!$A$2:$A$465, "General"),  'DAC County Feature Lookup'!$R$2:$R$465, "No", 0, 1)= 0, "No",
_xlfn.XLOOKUP(TEXT($I46, "General"),  TEXT('DAC County Feature Lookup'!$A$2:$A$465, "General"),  'DAC County Feature Lookup'!$R$2:$R$465, "No", 0, 1)))))</f>
        <v/>
      </c>
      <c r="N46" s="301" t="str" cm="1">
        <f t="array" ref="N46">IF($I46="", "",
   IF($I46="not found", "",
    IF(E46= "please provide state first", "",
 IF(_xlfn.XLOOKUP(TEXT($I46, "General"),  TEXT('DAC County Feature Lookup'!$A$2:$A$465, "General"),  'DAC County Feature Lookup'!$N$2:$N$465, "No", 0, 1)= 0, "No",
_xlfn.XLOOKUP(TEXT($I46, "General"),  TEXT('DAC County Feature Lookup'!$A$2:$A$465, "General"),  'DAC County Feature Lookup'!$N$2:$N$465, "No", 0, 1)))))</f>
        <v/>
      </c>
    </row>
    <row r="47" spans="1:15" x14ac:dyDescent="0.25">
      <c r="A47" s="528"/>
      <c r="B47" s="534">
        <v>3</v>
      </c>
      <c r="C47" s="535"/>
      <c r="D47" s="528"/>
      <c r="E47" s="532" t="s">
        <v>94</v>
      </c>
      <c r="F47" s="528"/>
      <c r="G47" s="528"/>
      <c r="H47" s="536"/>
      <c r="I47" s="327" t="str">
        <f>IF(D47="", "",
   IF(E47= "please provide state first", "please select county",
    _xlfn.XLOOKUP(_xlfn.TEXTJOIN(", ", TRUE, E47,D47), 'FIPS Lookup'!$D$3:$D$3245, 'FIPS Lookup'!$A$3:$A$3245, "not found", 0,1)))</f>
        <v/>
      </c>
      <c r="J47" s="327"/>
      <c r="K47" s="301" t="str" cm="1">
        <f t="array" ref="K47">IF($I47="", "",
    IF(E47= "please provide state first", "",
   IF($I47="not found", "",
 IF(_xlfn.XLOOKUP(TEXT($I47, "General"),  TEXT('DAC County Feature Lookup'!$A$2:$A$465, "General"),  'DAC County Feature Lookup'!$P$2:$P$465, "No", 0, 1)= 0, "No",
_xlfn.XLOOKUP(TEXT($I47, "General"),  TEXT('DAC County Feature Lookup'!$A$2:$A$465, "General"),  'DAC County Feature Lookup'!$P$2:$P$465, "No", 0, 1)))))</f>
        <v/>
      </c>
      <c r="L47" s="301" t="str" cm="1">
        <f t="array" ref="L47">IF($I47="", "",
   IF($I47="not found", "",
    IF(E47= "please provide state first", "",
 IF(_xlfn.XLOOKUP(TEXT($I47, "General"),  TEXT('DAC County Feature Lookup'!$A$2:$A$465, "General"),  'DAC County Feature Lookup'!$Q$2:$Q$465, "No", 0, 1)= 0, "No",
_xlfn.XLOOKUP(TEXT($I47, "General"),  TEXT('DAC County Feature Lookup'!$A$2:$A$465, "General"),  'DAC County Feature Lookup'!$Q$2:$Q$465, "No", 0, 1)))))</f>
        <v/>
      </c>
      <c r="M47" s="301" t="str" cm="1">
        <f t="array" ref="M47">IF($I47="", "",
   IF($I47="not found", "",
    IF(E47= "please provide state first", "",
 IF(_xlfn.XLOOKUP(TEXT($I47, "General"),  TEXT('DAC County Feature Lookup'!$A$2:$A$465, "General"),  'DAC County Feature Lookup'!$R$2:$R$465, "No", 0, 1)= 0, "No",
_xlfn.XLOOKUP(TEXT($I47, "General"),  TEXT('DAC County Feature Lookup'!$A$2:$A$465, "General"),  'DAC County Feature Lookup'!$R$2:$R$465, "No", 0, 1)))))</f>
        <v/>
      </c>
      <c r="N47" s="301" t="str" cm="1">
        <f t="array" ref="N47">IF($I47="", "",
   IF($I47="not found", "",
    IF(E47= "please provide state first", "",
 IF(_xlfn.XLOOKUP(TEXT($I47, "General"),  TEXT('DAC County Feature Lookup'!$A$2:$A$465, "General"),  'DAC County Feature Lookup'!$N$2:$N$465, "No", 0, 1)= 0, "No",
_xlfn.XLOOKUP(TEXT($I47, "General"),  TEXT('DAC County Feature Lookup'!$A$2:$A$465, "General"),  'DAC County Feature Lookup'!$N$2:$N$465, "No", 0, 1)))))</f>
        <v/>
      </c>
    </row>
    <row r="48" spans="1:15" x14ac:dyDescent="0.25">
      <c r="A48" s="528"/>
      <c r="B48" s="534">
        <v>4</v>
      </c>
      <c r="C48" s="535"/>
      <c r="D48" s="528"/>
      <c r="E48" s="532" t="s">
        <v>94</v>
      </c>
      <c r="F48" s="528"/>
      <c r="G48" s="528"/>
      <c r="H48" s="536"/>
      <c r="I48" s="327" t="str">
        <f>IF(D48="", "",
   IF(E48= "please provide state first", "please select county",
    _xlfn.XLOOKUP(_xlfn.TEXTJOIN(", ", TRUE, E48,D48), 'FIPS Lookup'!$D$3:$D$3245, 'FIPS Lookup'!$A$3:$A$3245, "not found", 0,1)))</f>
        <v/>
      </c>
      <c r="J48" s="327"/>
      <c r="K48" s="301" t="str" cm="1">
        <f t="array" ref="K48">IF($I48="", "",
    IF(E48= "please provide state first", "",
   IF($I48="not found", "",
 IF(_xlfn.XLOOKUP(TEXT($I48, "General"),  TEXT('DAC County Feature Lookup'!$A$2:$A$465, "General"),  'DAC County Feature Lookup'!$P$2:$P$465, "No", 0, 1)= 0, "No",
_xlfn.XLOOKUP(TEXT($I48, "General"),  TEXT('DAC County Feature Lookup'!$A$2:$A$465, "General"),  'DAC County Feature Lookup'!$P$2:$P$465, "No", 0, 1)))))</f>
        <v/>
      </c>
      <c r="L48" s="301" t="str" cm="1">
        <f t="array" ref="L48">IF($I48="", "",
   IF($I48="not found", "",
    IF(E48= "please provide state first", "",
 IF(_xlfn.XLOOKUP(TEXT($I48, "General"),  TEXT('DAC County Feature Lookup'!$A$2:$A$465, "General"),  'DAC County Feature Lookup'!$Q$2:$Q$465, "No", 0, 1)= 0, "No",
_xlfn.XLOOKUP(TEXT($I48, "General"),  TEXT('DAC County Feature Lookup'!$A$2:$A$465, "General"),  'DAC County Feature Lookup'!$Q$2:$Q$465, "No", 0, 1)))))</f>
        <v/>
      </c>
      <c r="M48" s="301" t="str" cm="1">
        <f t="array" ref="M48">IF($I48="", "",
   IF($I48="not found", "",
    IF(E48= "please provide state first", "",
 IF(_xlfn.XLOOKUP(TEXT($I48, "General"),  TEXT('DAC County Feature Lookup'!$A$2:$A$465, "General"),  'DAC County Feature Lookup'!$R$2:$R$465, "No", 0, 1)= 0, "No",
_xlfn.XLOOKUP(TEXT($I48, "General"),  TEXT('DAC County Feature Lookup'!$A$2:$A$465, "General"),  'DAC County Feature Lookup'!$R$2:$R$465, "No", 0, 1)))))</f>
        <v/>
      </c>
      <c r="N48" s="301" t="str" cm="1">
        <f t="array" ref="N48">IF($I48="", "",
   IF($I48="not found", "",
    IF(E48= "please provide state first", "",
 IF(_xlfn.XLOOKUP(TEXT($I48, "General"),  TEXT('DAC County Feature Lookup'!$A$2:$A$465, "General"),  'DAC County Feature Lookup'!$N$2:$N$465, "No", 0, 1)= 0, "No",
_xlfn.XLOOKUP(TEXT($I48, "General"),  TEXT('DAC County Feature Lookup'!$A$2:$A$465, "General"),  'DAC County Feature Lookup'!$N$2:$N$465, "No", 0, 1)))))</f>
        <v/>
      </c>
    </row>
    <row r="49" spans="1:14" x14ac:dyDescent="0.25">
      <c r="A49" s="528"/>
      <c r="B49" s="534">
        <v>5</v>
      </c>
      <c r="C49" s="535"/>
      <c r="D49" s="528"/>
      <c r="E49" s="532" t="s">
        <v>94</v>
      </c>
      <c r="F49" s="528"/>
      <c r="G49" s="528"/>
      <c r="H49" s="536"/>
      <c r="I49" s="327" t="str">
        <f>IF(D49="", "",
   IF(E49= "please provide state first", "please select county",
    _xlfn.XLOOKUP(_xlfn.TEXTJOIN(", ", TRUE, E49,D49), 'FIPS Lookup'!$D$3:$D$3245, 'FIPS Lookup'!$A$3:$A$3245, "not found", 0,1)))</f>
        <v/>
      </c>
      <c r="J49" s="327"/>
      <c r="K49" s="301" t="str" cm="1">
        <f t="array" ref="K49">IF($I49="", "",
    IF(E49= "please provide state first", "",
   IF($I49="not found", "",
 IF(_xlfn.XLOOKUP(TEXT($I49, "General"),  TEXT('DAC County Feature Lookup'!$A$2:$A$465, "General"),  'DAC County Feature Lookup'!$P$2:$P$465, "No", 0, 1)= 0, "No",
_xlfn.XLOOKUP(TEXT($I49, "General"),  TEXT('DAC County Feature Lookup'!$A$2:$A$465, "General"),  'DAC County Feature Lookup'!$P$2:$P$465, "No", 0, 1)))))</f>
        <v/>
      </c>
      <c r="L49" s="301" t="str" cm="1">
        <f t="array" ref="L49">IF($I49="", "",
   IF($I49="not found", "",
    IF(E49= "please provide state first", "",
 IF(_xlfn.XLOOKUP(TEXT($I49, "General"),  TEXT('DAC County Feature Lookup'!$A$2:$A$465, "General"),  'DAC County Feature Lookup'!$Q$2:$Q$465, "No", 0, 1)= 0, "No",
_xlfn.XLOOKUP(TEXT($I49, "General"),  TEXT('DAC County Feature Lookup'!$A$2:$A$465, "General"),  'DAC County Feature Lookup'!$Q$2:$Q$465, "No", 0, 1)))))</f>
        <v/>
      </c>
      <c r="M49" s="301" t="str" cm="1">
        <f t="array" ref="M49">IF($I49="", "",
   IF($I49="not found", "",
    IF(E49= "please provide state first", "",
 IF(_xlfn.XLOOKUP(TEXT($I49, "General"),  TEXT('DAC County Feature Lookup'!$A$2:$A$465, "General"),  'DAC County Feature Lookup'!$R$2:$R$465, "No", 0, 1)= 0, "No",
_xlfn.XLOOKUP(TEXT($I49, "General"),  TEXT('DAC County Feature Lookup'!$A$2:$A$465, "General"),  'DAC County Feature Lookup'!$R$2:$R$465, "No", 0, 1)))))</f>
        <v/>
      </c>
      <c r="N49" s="301" t="str" cm="1">
        <f t="array" ref="N49">IF($I49="", "",
   IF($I49="not found", "",
    IF(E49= "please provide state first", "",
 IF(_xlfn.XLOOKUP(TEXT($I49, "General"),  TEXT('DAC County Feature Lookup'!$A$2:$A$465, "General"),  'DAC County Feature Lookup'!$N$2:$N$465, "No", 0, 1)= 0, "No",
_xlfn.XLOOKUP(TEXT($I49, "General"),  TEXT('DAC County Feature Lookup'!$A$2:$A$465, "General"),  'DAC County Feature Lookup'!$N$2:$N$465, "No", 0, 1)))))</f>
        <v/>
      </c>
    </row>
    <row r="50" spans="1:14" x14ac:dyDescent="0.25">
      <c r="A50" s="528"/>
      <c r="B50" s="534">
        <v>6</v>
      </c>
      <c r="C50" s="535"/>
      <c r="D50" s="528"/>
      <c r="E50" s="532" t="s">
        <v>94</v>
      </c>
      <c r="F50" s="528"/>
      <c r="G50" s="528"/>
      <c r="H50" s="536"/>
      <c r="I50" s="327" t="str">
        <f>IF(D50="", "",
   IF(E50= "please provide state first", "please select county",
    _xlfn.XLOOKUP(_xlfn.TEXTJOIN(", ", TRUE, E50,D50), 'FIPS Lookup'!$D$3:$D$3245, 'FIPS Lookup'!$A$3:$A$3245, "not found", 0,1)))</f>
        <v/>
      </c>
      <c r="J50" s="327"/>
      <c r="K50" s="301" t="str" cm="1">
        <f t="array" ref="K50">IF($I50="", "",
    IF(E50= "please provide state first", "",
   IF($I50="not found", "",
 IF(_xlfn.XLOOKUP(TEXT($I50, "General"),  TEXT('DAC County Feature Lookup'!$A$2:$A$465, "General"),  'DAC County Feature Lookup'!$P$2:$P$465, "No", 0, 1)= 0, "No",
_xlfn.XLOOKUP(TEXT($I50, "General"),  TEXT('DAC County Feature Lookup'!$A$2:$A$465, "General"),  'DAC County Feature Lookup'!$P$2:$P$465, "No", 0, 1)))))</f>
        <v/>
      </c>
      <c r="L50" s="301" t="str" cm="1">
        <f t="array" ref="L50">IF($I50="", "",
   IF($I50="not found", "",
    IF(E50= "please provide state first", "",
 IF(_xlfn.XLOOKUP(TEXT($I50, "General"),  TEXT('DAC County Feature Lookup'!$A$2:$A$465, "General"),  'DAC County Feature Lookup'!$Q$2:$Q$465, "No", 0, 1)= 0, "No",
_xlfn.XLOOKUP(TEXT($I50, "General"),  TEXT('DAC County Feature Lookup'!$A$2:$A$465, "General"),  'DAC County Feature Lookup'!$Q$2:$Q$465, "No", 0, 1)))))</f>
        <v/>
      </c>
      <c r="M50" s="301" t="str" cm="1">
        <f t="array" ref="M50">IF($I50="", "",
   IF($I50="not found", "",
    IF(E50= "please provide state first", "",
 IF(_xlfn.XLOOKUP(TEXT($I50, "General"),  TEXT('DAC County Feature Lookup'!$A$2:$A$465, "General"),  'DAC County Feature Lookup'!$R$2:$R$465, "No", 0, 1)= 0, "No",
_xlfn.XLOOKUP(TEXT($I50, "General"),  TEXT('DAC County Feature Lookup'!$A$2:$A$465, "General"),  'DAC County Feature Lookup'!$R$2:$R$465, "No", 0, 1)))))</f>
        <v/>
      </c>
      <c r="N50" s="301" t="str" cm="1">
        <f t="array" ref="N50">IF($I50="", "",
   IF($I50="not found", "",
    IF(E50= "please provide state first", "",
 IF(_xlfn.XLOOKUP(TEXT($I50, "General"),  TEXT('DAC County Feature Lookup'!$A$2:$A$465, "General"),  'DAC County Feature Lookup'!$N$2:$N$465, "No", 0, 1)= 0, "No",
_xlfn.XLOOKUP(TEXT($I50, "General"),  TEXT('DAC County Feature Lookup'!$A$2:$A$465, "General"),  'DAC County Feature Lookup'!$N$2:$N$465, "No", 0, 1)))))</f>
        <v/>
      </c>
    </row>
    <row r="51" spans="1:14" x14ac:dyDescent="0.25">
      <c r="A51" s="528"/>
      <c r="B51" s="534">
        <v>7</v>
      </c>
      <c r="C51" s="535"/>
      <c r="D51" s="528"/>
      <c r="E51" s="532" t="s">
        <v>94</v>
      </c>
      <c r="F51" s="528"/>
      <c r="G51" s="528"/>
      <c r="H51" s="536"/>
      <c r="I51" s="327" t="str">
        <f>IF(D51="", "",
   IF(E51= "please provide state first", "please select county",
    _xlfn.XLOOKUP(_xlfn.TEXTJOIN(", ", TRUE, E51,D51), 'FIPS Lookup'!$D$3:$D$3245, 'FIPS Lookup'!$A$3:$A$3245, "not found", 0,1)))</f>
        <v/>
      </c>
      <c r="J51" s="327"/>
      <c r="K51" s="301" t="str" cm="1">
        <f t="array" ref="K51">IF($I51="", "",
    IF(E51= "please provide state first", "",
   IF($I51="not found", "",
 IF(_xlfn.XLOOKUP(TEXT($I51, "General"),  TEXT('DAC County Feature Lookup'!$A$2:$A$465, "General"),  'DAC County Feature Lookup'!$P$2:$P$465, "No", 0, 1)= 0, "No",
_xlfn.XLOOKUP(TEXT($I51, "General"),  TEXT('DAC County Feature Lookup'!$A$2:$A$465, "General"),  'DAC County Feature Lookup'!$P$2:$P$465, "No", 0, 1)))))</f>
        <v/>
      </c>
      <c r="L51" s="301" t="str" cm="1">
        <f t="array" ref="L51">IF($I51="", "",
   IF($I51="not found", "",
    IF(E51= "please provide state first", "",
 IF(_xlfn.XLOOKUP(TEXT($I51, "General"),  TEXT('DAC County Feature Lookup'!$A$2:$A$465, "General"),  'DAC County Feature Lookup'!$Q$2:$Q$465, "No", 0, 1)= 0, "No",
_xlfn.XLOOKUP(TEXT($I51, "General"),  TEXT('DAC County Feature Lookup'!$A$2:$A$465, "General"),  'DAC County Feature Lookup'!$Q$2:$Q$465, "No", 0, 1)))))</f>
        <v/>
      </c>
      <c r="M51" s="301" t="str" cm="1">
        <f t="array" ref="M51">IF($I51="", "",
   IF($I51="not found", "",
    IF(E51= "please provide state first", "",
 IF(_xlfn.XLOOKUP(TEXT($I51, "General"),  TEXT('DAC County Feature Lookup'!$A$2:$A$465, "General"),  'DAC County Feature Lookup'!$R$2:$R$465, "No", 0, 1)= 0, "No",
_xlfn.XLOOKUP(TEXT($I51, "General"),  TEXT('DAC County Feature Lookup'!$A$2:$A$465, "General"),  'DAC County Feature Lookup'!$R$2:$R$465, "No", 0, 1)))))</f>
        <v/>
      </c>
      <c r="N51" s="301" t="str" cm="1">
        <f t="array" ref="N51">IF($I51="", "",
   IF($I51="not found", "",
    IF(E51= "please provide state first", "",
 IF(_xlfn.XLOOKUP(TEXT($I51, "General"),  TEXT('DAC County Feature Lookup'!$A$2:$A$465, "General"),  'DAC County Feature Lookup'!$N$2:$N$465, "No", 0, 1)= 0, "No",
_xlfn.XLOOKUP(TEXT($I51, "General"),  TEXT('DAC County Feature Lookup'!$A$2:$A$465, "General"),  'DAC County Feature Lookup'!$N$2:$N$465, "No", 0, 1)))))</f>
        <v/>
      </c>
    </row>
    <row r="52" spans="1:14" x14ac:dyDescent="0.25">
      <c r="A52" s="528"/>
      <c r="B52" s="534">
        <v>8</v>
      </c>
      <c r="C52" s="535"/>
      <c r="D52" s="528"/>
      <c r="E52" s="532" t="s">
        <v>94</v>
      </c>
      <c r="F52" s="528"/>
      <c r="G52" s="528"/>
      <c r="H52" s="536"/>
      <c r="I52" s="327" t="str">
        <f>IF(D52="", "",
   IF(E52= "please provide state first", "please select county",
    _xlfn.XLOOKUP(_xlfn.TEXTJOIN(", ", TRUE, E52,D52), 'FIPS Lookup'!$D$3:$D$3245, 'FIPS Lookup'!$A$3:$A$3245, "not found", 0,1)))</f>
        <v/>
      </c>
      <c r="J52" s="327"/>
      <c r="K52" s="301" t="str" cm="1">
        <f t="array" ref="K52">IF($I52="", "",
    IF(E52= "please provide state first", "",
   IF($I52="not found", "",
 IF(_xlfn.XLOOKUP(TEXT($I52, "General"),  TEXT('DAC County Feature Lookup'!$A$2:$A$465, "General"),  'DAC County Feature Lookup'!$P$2:$P$465, "No", 0, 1)= 0, "No",
_xlfn.XLOOKUP(TEXT($I52, "General"),  TEXT('DAC County Feature Lookup'!$A$2:$A$465, "General"),  'DAC County Feature Lookup'!$P$2:$P$465, "No", 0, 1)))))</f>
        <v/>
      </c>
      <c r="L52" s="301" t="str" cm="1">
        <f t="array" ref="L52">IF($I52="", "",
   IF($I52="not found", "",
    IF(E52= "please provide state first", "",
 IF(_xlfn.XLOOKUP(TEXT($I52, "General"),  TEXT('DAC County Feature Lookup'!$A$2:$A$465, "General"),  'DAC County Feature Lookup'!$Q$2:$Q$465, "No", 0, 1)= 0, "No",
_xlfn.XLOOKUP(TEXT($I52, "General"),  TEXT('DAC County Feature Lookup'!$A$2:$A$465, "General"),  'DAC County Feature Lookup'!$Q$2:$Q$465, "No", 0, 1)))))</f>
        <v/>
      </c>
      <c r="M52" s="301" t="str" cm="1">
        <f t="array" ref="M52">IF($I52="", "",
   IF($I52="not found", "",
    IF(E52= "please provide state first", "",
 IF(_xlfn.XLOOKUP(TEXT($I52, "General"),  TEXT('DAC County Feature Lookup'!$A$2:$A$465, "General"),  'DAC County Feature Lookup'!$R$2:$R$465, "No", 0, 1)= 0, "No",
_xlfn.XLOOKUP(TEXT($I52, "General"),  TEXT('DAC County Feature Lookup'!$A$2:$A$465, "General"),  'DAC County Feature Lookup'!$R$2:$R$465, "No", 0, 1)))))</f>
        <v/>
      </c>
      <c r="N52" s="301" t="str" cm="1">
        <f t="array" ref="N52">IF($I52="", "",
   IF($I52="not found", "",
    IF(E52= "please provide state first", "",
 IF(_xlfn.XLOOKUP(TEXT($I52, "General"),  TEXT('DAC County Feature Lookup'!$A$2:$A$465, "General"),  'DAC County Feature Lookup'!$N$2:$N$465, "No", 0, 1)= 0, "No",
_xlfn.XLOOKUP(TEXT($I52, "General"),  TEXT('DAC County Feature Lookup'!$A$2:$A$465, "General"),  'DAC County Feature Lookup'!$N$2:$N$465, "No", 0, 1)))))</f>
        <v/>
      </c>
    </row>
    <row r="53" spans="1:14" x14ac:dyDescent="0.25">
      <c r="A53" s="528"/>
      <c r="B53" s="534">
        <v>9</v>
      </c>
      <c r="C53" s="535"/>
      <c r="D53" s="528"/>
      <c r="E53" s="532" t="s">
        <v>94</v>
      </c>
      <c r="F53" s="528"/>
      <c r="G53" s="528"/>
      <c r="H53" s="536"/>
      <c r="I53" s="327" t="str">
        <f>IF(D53="", "",
   IF(E53= "please provide state first", "please select county",
    _xlfn.XLOOKUP(_xlfn.TEXTJOIN(", ", TRUE, E53,D53), 'FIPS Lookup'!$D$3:$D$3245, 'FIPS Lookup'!$A$3:$A$3245, "not found", 0,1)))</f>
        <v/>
      </c>
      <c r="J53" s="327"/>
      <c r="K53" s="301" t="str" cm="1">
        <f t="array" ref="K53">IF($I53="", "",
    IF(E53= "please provide state first", "",
   IF($I53="not found", "",
 IF(_xlfn.XLOOKUP(TEXT($I53, "General"),  TEXT('DAC County Feature Lookup'!$A$2:$A$465, "General"),  'DAC County Feature Lookup'!$P$2:$P$465, "No", 0, 1)= 0, "No",
_xlfn.XLOOKUP(TEXT($I53, "General"),  TEXT('DAC County Feature Lookup'!$A$2:$A$465, "General"),  'DAC County Feature Lookup'!$P$2:$P$465, "No", 0, 1)))))</f>
        <v/>
      </c>
      <c r="L53" s="301" t="str" cm="1">
        <f t="array" ref="L53">IF($I53="", "",
   IF($I53="not found", "",
    IF(E53= "please provide state first", "",
 IF(_xlfn.XLOOKUP(TEXT($I53, "General"),  TEXT('DAC County Feature Lookup'!$A$2:$A$465, "General"),  'DAC County Feature Lookup'!$Q$2:$Q$465, "No", 0, 1)= 0, "No",
_xlfn.XLOOKUP(TEXT($I53, "General"),  TEXT('DAC County Feature Lookup'!$A$2:$A$465, "General"),  'DAC County Feature Lookup'!$Q$2:$Q$465, "No", 0, 1)))))</f>
        <v/>
      </c>
      <c r="M53" s="301" t="str" cm="1">
        <f t="array" ref="M53">IF($I53="", "",
   IF($I53="not found", "",
    IF(E53= "please provide state first", "",
 IF(_xlfn.XLOOKUP(TEXT($I53, "General"),  TEXT('DAC County Feature Lookup'!$A$2:$A$465, "General"),  'DAC County Feature Lookup'!$R$2:$R$465, "No", 0, 1)= 0, "No",
_xlfn.XLOOKUP(TEXT($I53, "General"),  TEXT('DAC County Feature Lookup'!$A$2:$A$465, "General"),  'DAC County Feature Lookup'!$R$2:$R$465, "No", 0, 1)))))</f>
        <v/>
      </c>
      <c r="N53" s="301" t="str" cm="1">
        <f t="array" ref="N53">IF($I53="", "",
   IF($I53="not found", "",
    IF(E53= "please provide state first", "",
 IF(_xlfn.XLOOKUP(TEXT($I53, "General"),  TEXT('DAC County Feature Lookup'!$A$2:$A$465, "General"),  'DAC County Feature Lookup'!$N$2:$N$465, "No", 0, 1)= 0, "No",
_xlfn.XLOOKUP(TEXT($I53, "General"),  TEXT('DAC County Feature Lookup'!$A$2:$A$465, "General"),  'DAC County Feature Lookup'!$N$2:$N$465, "No", 0, 1)))))</f>
        <v/>
      </c>
    </row>
    <row r="54" spans="1:14" x14ac:dyDescent="0.25">
      <c r="A54" s="528"/>
      <c r="B54" s="534">
        <v>10</v>
      </c>
      <c r="C54" s="535"/>
      <c r="D54" s="528"/>
      <c r="E54" s="532" t="s">
        <v>94</v>
      </c>
      <c r="F54" s="528"/>
      <c r="G54" s="528"/>
      <c r="H54" s="536"/>
      <c r="I54" s="327" t="str">
        <f>IF(D54="", "",
   IF(E54= "please provide state first", "please select county",
    _xlfn.XLOOKUP(_xlfn.TEXTJOIN(", ", TRUE, E54,D54), 'FIPS Lookup'!$D$3:$D$3245, 'FIPS Lookup'!$A$3:$A$3245, "not found", 0,1)))</f>
        <v/>
      </c>
      <c r="J54" s="327"/>
      <c r="K54" s="301" t="str" cm="1">
        <f t="array" ref="K54">IF($I54="", "",
    IF(E54= "please provide state first", "",
   IF($I54="not found", "",
 IF(_xlfn.XLOOKUP(TEXT($I54, "General"),  TEXT('DAC County Feature Lookup'!$A$2:$A$465, "General"),  'DAC County Feature Lookup'!$P$2:$P$465, "No", 0, 1)= 0, "No",
_xlfn.XLOOKUP(TEXT($I54, "General"),  TEXT('DAC County Feature Lookup'!$A$2:$A$465, "General"),  'DAC County Feature Lookup'!$P$2:$P$465, "No", 0, 1)))))</f>
        <v/>
      </c>
      <c r="L54" s="301" t="str" cm="1">
        <f t="array" ref="L54">IF($I54="", "",
   IF($I54="not found", "",
    IF(E54= "please provide state first", "",
 IF(_xlfn.XLOOKUP(TEXT($I54, "General"),  TEXT('DAC County Feature Lookup'!$A$2:$A$465, "General"),  'DAC County Feature Lookup'!$Q$2:$Q$465, "No", 0, 1)= 0, "No",
_xlfn.XLOOKUP(TEXT($I54, "General"),  TEXT('DAC County Feature Lookup'!$A$2:$A$465, "General"),  'DAC County Feature Lookup'!$Q$2:$Q$465, "No", 0, 1)))))</f>
        <v/>
      </c>
      <c r="M54" s="301" t="str" cm="1">
        <f t="array" ref="M54">IF($I54="", "",
   IF($I54="not found", "",
    IF(E54= "please provide state first", "",
 IF(_xlfn.XLOOKUP(TEXT($I54, "General"),  TEXT('DAC County Feature Lookup'!$A$2:$A$465, "General"),  'DAC County Feature Lookup'!$R$2:$R$465, "No", 0, 1)= 0, "No",
_xlfn.XLOOKUP(TEXT($I54, "General"),  TEXT('DAC County Feature Lookup'!$A$2:$A$465, "General"),  'DAC County Feature Lookup'!$R$2:$R$465, "No", 0, 1)))))</f>
        <v/>
      </c>
      <c r="N54" s="301" t="str" cm="1">
        <f t="array" ref="N54">IF($I54="", "",
   IF($I54="not found", "",
    IF(E54= "please provide state first", "",
 IF(_xlfn.XLOOKUP(TEXT($I54, "General"),  TEXT('DAC County Feature Lookup'!$A$2:$A$465, "General"),  'DAC County Feature Lookup'!$N$2:$N$465, "No", 0, 1)= 0, "No",
_xlfn.XLOOKUP(TEXT($I54, "General"),  TEXT('DAC County Feature Lookup'!$A$2:$A$465, "General"),  'DAC County Feature Lookup'!$N$2:$N$465, "No", 0, 1)))))</f>
        <v/>
      </c>
    </row>
    <row r="55" spans="1:14" ht="32.25" customHeight="1" x14ac:dyDescent="0.25">
      <c r="A55" s="305" t="s">
        <v>95</v>
      </c>
      <c r="B55" s="306"/>
      <c r="C55" s="306"/>
      <c r="D55" s="304"/>
      <c r="E55" s="304"/>
      <c r="F55" s="304"/>
      <c r="G55" s="304"/>
      <c r="H55" s="304"/>
      <c r="I55" s="304"/>
      <c r="J55" s="304"/>
      <c r="K55" s="304"/>
      <c r="L55" s="304"/>
      <c r="M55" s="304"/>
      <c r="N55" s="304"/>
    </row>
    <row r="56" spans="1:14" s="324" customFormat="1" ht="78.75" x14ac:dyDescent="0.25">
      <c r="A56" s="322" t="s">
        <v>96</v>
      </c>
      <c r="B56" s="323" t="s">
        <v>74</v>
      </c>
      <c r="C56" s="310" t="s">
        <v>97</v>
      </c>
      <c r="D56" s="310" t="s">
        <v>76</v>
      </c>
      <c r="E56" s="310" t="s">
        <v>77</v>
      </c>
      <c r="F56" s="310" t="s">
        <v>34</v>
      </c>
      <c r="G56" s="270" t="s">
        <v>98</v>
      </c>
      <c r="H56" s="270" t="s">
        <v>99</v>
      </c>
      <c r="I56" s="270" t="s">
        <v>80</v>
      </c>
      <c r="J56" s="270" t="s">
        <v>81</v>
      </c>
      <c r="K56" s="310" t="s">
        <v>82</v>
      </c>
      <c r="L56" s="310" t="s">
        <v>83</v>
      </c>
      <c r="M56" s="310" t="s">
        <v>84</v>
      </c>
      <c r="N56" s="310" t="s">
        <v>85</v>
      </c>
    </row>
    <row r="57" spans="1:14" s="213" customFormat="1" x14ac:dyDescent="0.25">
      <c r="A57" s="274" t="s">
        <v>100</v>
      </c>
      <c r="B57" s="274" t="s">
        <v>101</v>
      </c>
      <c r="C57" s="274" t="s">
        <v>102</v>
      </c>
      <c r="D57" s="274" t="s">
        <v>89</v>
      </c>
      <c r="E57" s="274" t="s">
        <v>90</v>
      </c>
      <c r="F57" s="274" t="s">
        <v>91</v>
      </c>
      <c r="G57" s="275" t="s">
        <v>103</v>
      </c>
      <c r="H57" s="282">
        <v>1</v>
      </c>
      <c r="I57" s="326" t="str">
        <f>IF(D57="", "", _xlfn.XLOOKUP(_xlfn.TEXTJOIN(", ", TRUE, E57,D57), 'FIPS Lookup'!$D$3:$D$3245, 'FIPS Lookup'!$A$3:$A$3245, "not found", 0,1))</f>
        <v>12086</v>
      </c>
      <c r="J57" s="274" t="str" cm="1">
        <f t="array" ref="J57">IF($I57="", "",
 _xlfn.XLOOKUP(TEXT($I57, "General"),  TEXT(FIPSLookupTable[County FIPS], "General"),  FIPSLookupTable[EPA Region], "No", 0, 1))</f>
        <v>EPA Region 4</v>
      </c>
      <c r="K57" s="274" t="str" cm="1">
        <f t="array" ref="K57">IF($I57="", "",
 IF(_xlfn.XLOOKUP(TEXT($I57, "General"),  TEXT('DAC County Feature Lookup'!$A$2:$A$465, "General"),  'DAC County Feature Lookup'!$P$2:$P$465, "No", 0, 1)= 0, "No",
_xlfn.XLOOKUP(TEXT($I57, "General"),  TEXT('DAC County Feature Lookup'!$A$2:$A$465, "General"),  'DAC County Feature Lookup'!$P$2:$P$465, "No", 0, 1)))</f>
        <v>No</v>
      </c>
      <c r="L57" s="274" t="str" cm="1">
        <f t="array" ref="L57">IF($I57="", "",
 IF(_xlfn.XLOOKUP(TEXT($I57, "General"),  TEXT('DAC County Feature Lookup'!$A$2:$A$465, "General"),  'DAC County Feature Lookup'!$Q$2:$Q$465, "No", 0, 1)= 0, "No",
_xlfn.XLOOKUP(TEXT($I57, "General"),  TEXT('DAC County Feature Lookup'!$A$2:$A$465, "General"),  'DAC County Feature Lookup'!$Q$2:$Q$465, "No", 0, 1)))</f>
        <v>No</v>
      </c>
      <c r="M57" s="274" t="str" cm="1">
        <f t="array" ref="M57">IF($I57="", "",
 IF(_xlfn.XLOOKUP(TEXT($I57, "General"),  TEXT('DAC County Feature Lookup'!$A$2:$A$465, "General"),  'DAC County Feature Lookup'!$R$2:$R$465, "No", 0, 1)= 0, "No",
_xlfn.XLOOKUP(TEXT($I57, "General"),  TEXT('DAC County Feature Lookup'!$A$2:$A$465, "General"),  'DAC County Feature Lookup'!$R$2:$R$465, "No", 0, 1)))</f>
        <v>No</v>
      </c>
      <c r="N57" s="274" t="str" cm="1">
        <f t="array" ref="N57">IF($I57="", "",
 IF(_xlfn.XLOOKUP(TEXT($I57, "General"),  TEXT('DAC County Feature Lookup'!$A$2:$A$465, "General"),  'DAC County Feature Lookup'!$N$2:$N$465, "No", 0, 1)= 0, "No",
_xlfn.XLOOKUP(TEXT($I57, "General"),  TEXT('DAC County Feature Lookup'!$A$2:$A$465, "General"),  'DAC County Feature Lookup'!$N$2:$N$465, "No", 0, 1)))</f>
        <v>Yes</v>
      </c>
    </row>
    <row r="58" spans="1:14" x14ac:dyDescent="0.25">
      <c r="A58" s="526"/>
      <c r="B58" s="537" t="s">
        <v>104</v>
      </c>
      <c r="C58" s="526"/>
      <c r="D58" s="526"/>
      <c r="E58" s="538" t="s">
        <v>94</v>
      </c>
      <c r="F58" s="526"/>
      <c r="G58" s="526"/>
      <c r="H58" s="533"/>
      <c r="I58" s="327" t="str">
        <f>IF(D58="", "",
   IF(E58= "please provide state first", "please select county",
    _xlfn.XLOOKUP(_xlfn.TEXTJOIN(", ", TRUE, E58,D58), 'FIPS Lookup'!$D$3:$D$3245, 'FIPS Lookup'!$A$3:$A$3245, "not found", 0,1)))</f>
        <v/>
      </c>
      <c r="J58" s="327" t="str" cm="1">
        <f t="array" ref="J58">IF($I58="", "",
 _xlfn.XLOOKUP(TEXT($I58, "General"),  TEXT(FIPSLookupTable[County FIPS], "General"),  FIPSLookupTable[EPA Region], "No", 0, 1))</f>
        <v/>
      </c>
      <c r="K58" s="301" t="str" cm="1">
        <f t="array" ref="K58">IF($I58="", "",
    IF(E58= "please provide state first", "",
   IF($I58="not found", "",
 IF(_xlfn.XLOOKUP(TEXT($I58, "General"),  TEXT('DAC County Feature Lookup'!$A$2:$A$465, "General"),  'DAC County Feature Lookup'!$P$2:$P$465, "No", 0, 1)= 0, "No",
_xlfn.XLOOKUP(TEXT($I58, "General"),  TEXT('DAC County Feature Lookup'!$A$2:$A$465, "General"),  'DAC County Feature Lookup'!$P$2:$P$465, "No", 0, 1)))))</f>
        <v/>
      </c>
      <c r="L58" s="301" t="str" cm="1">
        <f t="array" ref="L58">IF($I58="", "",
   IF($I58="not found", "",
    IF(E58= "please provide state first", "",
 IF(_xlfn.XLOOKUP(TEXT($I58, "General"),  TEXT('DAC County Feature Lookup'!$A$2:$A$465, "General"),  'DAC County Feature Lookup'!$Q$2:$Q$465, "No", 0, 1)= 0, "No",
_xlfn.XLOOKUP(TEXT($I58, "General"),  TEXT('DAC County Feature Lookup'!$A$2:$A$465, "General"),  'DAC County Feature Lookup'!$Q$2:$Q$465, "No", 0, 1)))))</f>
        <v/>
      </c>
      <c r="M58" s="301" t="str" cm="1">
        <f t="array" ref="M58">IF($I58="", "",
   IF($I58="not found", "",
    IF(E58= "please provide state first", "",
 IF(_xlfn.XLOOKUP(TEXT($I58, "General"),  TEXT('DAC County Feature Lookup'!$A$2:$A$465, "General"),  'DAC County Feature Lookup'!$R$2:$R$465, "No", 0, 1)= 0, "No",
_xlfn.XLOOKUP(TEXT($I58, "General"),  TEXT('DAC County Feature Lookup'!$A$2:$A$465, "General"),  'DAC County Feature Lookup'!$R$2:$R$465, "No", 0, 1)))))</f>
        <v/>
      </c>
      <c r="N58" s="301" t="str" cm="1">
        <f t="array" ref="N58">IF($I58="", "",
   IF($I58="not found", "",
    IF(E58= "please provide state first", "",
 IF(_xlfn.XLOOKUP(TEXT($I58, "General"),  TEXT('DAC County Feature Lookup'!$A$2:$A$465, "General"),  'DAC County Feature Lookup'!$N$2:$N$465, "No", 0, 1)= 0, "No",
_xlfn.XLOOKUP(TEXT($I58, "General"),  TEXT('DAC County Feature Lookup'!$A$2:$A$465, "General"),  'DAC County Feature Lookup'!$N$2:$N$465, "No", 0, 1)))))</f>
        <v/>
      </c>
    </row>
    <row r="59" spans="1:14" x14ac:dyDescent="0.25">
      <c r="A59" s="528"/>
      <c r="B59" s="537" t="s">
        <v>105</v>
      </c>
      <c r="C59" s="528"/>
      <c r="D59" s="528"/>
      <c r="E59" s="532" t="s">
        <v>94</v>
      </c>
      <c r="F59" s="528"/>
      <c r="G59" s="528"/>
      <c r="H59" s="536"/>
      <c r="I59" s="327" t="str">
        <f>IF(D59="", "",
   IF(E59= "please provide state first", "please select county",
    _xlfn.XLOOKUP(_xlfn.TEXTJOIN(", ", TRUE, E59,D59), 'FIPS Lookup'!$D$3:$D$3245, 'FIPS Lookup'!$A$3:$A$3245, "not found", 0,1)))</f>
        <v/>
      </c>
      <c r="J59" s="327"/>
      <c r="K59" s="301" t="str" cm="1">
        <f t="array" ref="K59">IF($I59="", "",
    IF(E59= "please provide state first", "",
   IF($I59="not found", "",
 IF(_xlfn.XLOOKUP(TEXT($I59, "General"),  TEXT('DAC County Feature Lookup'!$A$2:$A$465, "General"),  'DAC County Feature Lookup'!$P$2:$P$465, "No", 0, 1)= 0, "No",
_xlfn.XLOOKUP(TEXT($I59, "General"),  TEXT('DAC County Feature Lookup'!$A$2:$A$465, "General"),  'DAC County Feature Lookup'!$P$2:$P$465, "No", 0, 1)))))</f>
        <v/>
      </c>
      <c r="L59" s="301" t="str" cm="1">
        <f t="array" ref="L59">IF($I59="", "",
   IF($I59="not found", "",
    IF(E59= "please provide state first", "",
 IF(_xlfn.XLOOKUP(TEXT($I59, "General"),  TEXT('DAC County Feature Lookup'!$A$2:$A$465, "General"),  'DAC County Feature Lookup'!$Q$2:$Q$465, "No", 0, 1)= 0, "No",
_xlfn.XLOOKUP(TEXT($I59, "General"),  TEXT('DAC County Feature Lookup'!$A$2:$A$465, "General"),  'DAC County Feature Lookup'!$Q$2:$Q$465, "No", 0, 1)))))</f>
        <v/>
      </c>
      <c r="M59" s="301" t="str" cm="1">
        <f t="array" ref="M59">IF($I59="", "",
   IF($I59="not found", "",
    IF(E59= "please provide state first", "",
 IF(_xlfn.XLOOKUP(TEXT($I59, "General"),  TEXT('DAC County Feature Lookup'!$A$2:$A$465, "General"),  'DAC County Feature Lookup'!$R$2:$R$465, "No", 0, 1)= 0, "No",
_xlfn.XLOOKUP(TEXT($I59, "General"),  TEXT('DAC County Feature Lookup'!$A$2:$A$465, "General"),  'DAC County Feature Lookup'!$R$2:$R$465, "No", 0, 1)))))</f>
        <v/>
      </c>
      <c r="N59" s="301" t="str" cm="1">
        <f t="array" ref="N59">IF($I59="", "",
   IF($I59="not found", "",
    IF(E59= "please provide state first", "",
 IF(_xlfn.XLOOKUP(TEXT($I59, "General"),  TEXT('DAC County Feature Lookup'!$A$2:$A$465, "General"),  'DAC County Feature Lookup'!$N$2:$N$465, "No", 0, 1)= 0, "No",
_xlfn.XLOOKUP(TEXT($I59, "General"),  TEXT('DAC County Feature Lookup'!$A$2:$A$465, "General"),  'DAC County Feature Lookup'!$N$2:$N$465, "No", 0, 1)))))</f>
        <v/>
      </c>
    </row>
    <row r="60" spans="1:14" x14ac:dyDescent="0.25">
      <c r="A60" s="528"/>
      <c r="B60" s="537" t="s">
        <v>106</v>
      </c>
      <c r="C60" s="528"/>
      <c r="D60" s="528"/>
      <c r="E60" s="532" t="s">
        <v>94</v>
      </c>
      <c r="F60" s="528"/>
      <c r="G60" s="528"/>
      <c r="H60" s="536"/>
      <c r="I60" s="327" t="str">
        <f>IF(D60="", "",
   IF(E60= "please provide state first", "please select county",
    _xlfn.XLOOKUP(_xlfn.TEXTJOIN(", ", TRUE, E60,D60), 'FIPS Lookup'!$D$3:$D$3245, 'FIPS Lookup'!$A$3:$A$3245, "not found", 0,1)))</f>
        <v/>
      </c>
      <c r="J60" s="327"/>
      <c r="K60" s="301" t="str" cm="1">
        <f t="array" ref="K60">IF($I60="", "",
    IF(E60= "please provide state first", "",
   IF($I60="not found", "",
 IF(_xlfn.XLOOKUP(TEXT($I60, "General"),  TEXT('DAC County Feature Lookup'!$A$2:$A$465, "General"),  'DAC County Feature Lookup'!$P$2:$P$465, "No", 0, 1)= 0, "No",
_xlfn.XLOOKUP(TEXT($I60, "General"),  TEXT('DAC County Feature Lookup'!$A$2:$A$465, "General"),  'DAC County Feature Lookup'!$P$2:$P$465, "No", 0, 1)))))</f>
        <v/>
      </c>
      <c r="L60" s="301" t="str" cm="1">
        <f t="array" ref="L60">IF($I60="", "",
   IF($I60="not found", "",
    IF(E60= "please provide state first", "",
 IF(_xlfn.XLOOKUP(TEXT($I60, "General"),  TEXT('DAC County Feature Lookup'!$A$2:$A$465, "General"),  'DAC County Feature Lookup'!$Q$2:$Q$465, "No", 0, 1)= 0, "No",
_xlfn.XLOOKUP(TEXT($I60, "General"),  TEXT('DAC County Feature Lookup'!$A$2:$A$465, "General"),  'DAC County Feature Lookup'!$Q$2:$Q$465, "No", 0, 1)))))</f>
        <v/>
      </c>
      <c r="M60" s="301" t="str" cm="1">
        <f t="array" ref="M60">IF($I60="", "",
   IF($I60="not found", "",
    IF(E60= "please provide state first", "",
 IF(_xlfn.XLOOKUP(TEXT($I60, "General"),  TEXT('DAC County Feature Lookup'!$A$2:$A$465, "General"),  'DAC County Feature Lookup'!$R$2:$R$465, "No", 0, 1)= 0, "No",
_xlfn.XLOOKUP(TEXT($I60, "General"),  TEXT('DAC County Feature Lookup'!$A$2:$A$465, "General"),  'DAC County Feature Lookup'!$R$2:$R$465, "No", 0, 1)))))</f>
        <v/>
      </c>
      <c r="N60" s="301" t="str" cm="1">
        <f t="array" ref="N60">IF($I60="", "",
   IF($I60="not found", "",
    IF(E60= "please provide state first", "",
 IF(_xlfn.XLOOKUP(TEXT($I60, "General"),  TEXT('DAC County Feature Lookup'!$A$2:$A$465, "General"),  'DAC County Feature Lookup'!$N$2:$N$465, "No", 0, 1)= 0, "No",
_xlfn.XLOOKUP(TEXT($I60, "General"),  TEXT('DAC County Feature Lookup'!$A$2:$A$465, "General"),  'DAC County Feature Lookup'!$N$2:$N$465, "No", 0, 1)))))</f>
        <v/>
      </c>
    </row>
    <row r="61" spans="1:14" x14ac:dyDescent="0.25">
      <c r="A61" s="528"/>
      <c r="B61" s="537" t="s">
        <v>107</v>
      </c>
      <c r="C61" s="528"/>
      <c r="D61" s="528"/>
      <c r="E61" s="532" t="s">
        <v>94</v>
      </c>
      <c r="F61" s="528"/>
      <c r="G61" s="528"/>
      <c r="H61" s="536"/>
      <c r="I61" s="327" t="str">
        <f>IF(D61="", "",
   IF(E61= "please provide state first", "please select county",
    _xlfn.XLOOKUP(_xlfn.TEXTJOIN(", ", TRUE, E61,D61), 'FIPS Lookup'!$D$3:$D$3245, 'FIPS Lookup'!$A$3:$A$3245, "not found", 0,1)))</f>
        <v/>
      </c>
      <c r="J61" s="327"/>
      <c r="K61" s="301" t="str" cm="1">
        <f t="array" ref="K61">IF($I61="", "",
    IF(E61= "please provide state first", "",
   IF($I61="not found", "",
 IF(_xlfn.XLOOKUP(TEXT($I61, "General"),  TEXT('DAC County Feature Lookup'!$A$2:$A$465, "General"),  'DAC County Feature Lookup'!$P$2:$P$465, "No", 0, 1)= 0, "No",
_xlfn.XLOOKUP(TEXT($I61, "General"),  TEXT('DAC County Feature Lookup'!$A$2:$A$465, "General"),  'DAC County Feature Lookup'!$P$2:$P$465, "No", 0, 1)))))</f>
        <v/>
      </c>
      <c r="L61" s="301" t="str" cm="1">
        <f t="array" ref="L61">IF($I61="", "",
   IF($I61="not found", "",
    IF(E61= "please provide state first", "",
 IF(_xlfn.XLOOKUP(TEXT($I61, "General"),  TEXT('DAC County Feature Lookup'!$A$2:$A$465, "General"),  'DAC County Feature Lookup'!$Q$2:$Q$465, "No", 0, 1)= 0, "No",
_xlfn.XLOOKUP(TEXT($I61, "General"),  TEXT('DAC County Feature Lookup'!$A$2:$A$465, "General"),  'DAC County Feature Lookup'!$Q$2:$Q$465, "No", 0, 1)))))</f>
        <v/>
      </c>
      <c r="M61" s="301" t="str" cm="1">
        <f t="array" ref="M61">IF($I61="", "",
   IF($I61="not found", "",
    IF(E61= "please provide state first", "",
 IF(_xlfn.XLOOKUP(TEXT($I61, "General"),  TEXT('DAC County Feature Lookup'!$A$2:$A$465, "General"),  'DAC County Feature Lookup'!$R$2:$R$465, "No", 0, 1)= 0, "No",
_xlfn.XLOOKUP(TEXT($I61, "General"),  TEXT('DAC County Feature Lookup'!$A$2:$A$465, "General"),  'DAC County Feature Lookup'!$R$2:$R$465, "No", 0, 1)))))</f>
        <v/>
      </c>
      <c r="N61" s="301" t="str" cm="1">
        <f t="array" ref="N61">IF($I61="", "",
   IF($I61="not found", "",
    IF(E61= "please provide state first", "",
 IF(_xlfn.XLOOKUP(TEXT($I61, "General"),  TEXT('DAC County Feature Lookup'!$A$2:$A$465, "General"),  'DAC County Feature Lookup'!$N$2:$N$465, "No", 0, 1)= 0, "No",
_xlfn.XLOOKUP(TEXT($I61, "General"),  TEXT('DAC County Feature Lookup'!$A$2:$A$465, "General"),  'DAC County Feature Lookup'!$N$2:$N$465, "No", 0, 1)))))</f>
        <v/>
      </c>
    </row>
    <row r="62" spans="1:14" x14ac:dyDescent="0.25">
      <c r="A62" s="528"/>
      <c r="B62" s="537" t="s">
        <v>108</v>
      </c>
      <c r="C62" s="528"/>
      <c r="D62" s="528"/>
      <c r="E62" s="532" t="s">
        <v>94</v>
      </c>
      <c r="F62" s="528"/>
      <c r="G62" s="528"/>
      <c r="H62" s="536"/>
      <c r="I62" s="327" t="str">
        <f>IF(D62="", "",
   IF(E62= "please provide state first", "please select county",
    _xlfn.XLOOKUP(_xlfn.TEXTJOIN(", ", TRUE, E62,D62), 'FIPS Lookup'!$D$3:$D$3245, 'FIPS Lookup'!$A$3:$A$3245, "not found", 0,1)))</f>
        <v/>
      </c>
      <c r="J62" s="327"/>
      <c r="K62" s="301" t="str" cm="1">
        <f t="array" ref="K62">IF($I62="", "",
    IF(E62= "please provide state first", "",
   IF($I62="not found", "",
 IF(_xlfn.XLOOKUP(TEXT($I62, "General"),  TEXT('DAC County Feature Lookup'!$A$2:$A$465, "General"),  'DAC County Feature Lookup'!$P$2:$P$465, "No", 0, 1)= 0, "No",
_xlfn.XLOOKUP(TEXT($I62, "General"),  TEXT('DAC County Feature Lookup'!$A$2:$A$465, "General"),  'DAC County Feature Lookup'!$P$2:$P$465, "No", 0, 1)))))</f>
        <v/>
      </c>
      <c r="L62" s="301" t="str" cm="1">
        <f t="array" ref="L62">IF($I62="", "",
   IF($I62="not found", "",
    IF(E62= "please provide state first", "",
 IF(_xlfn.XLOOKUP(TEXT($I62, "General"),  TEXT('DAC County Feature Lookup'!$A$2:$A$465, "General"),  'DAC County Feature Lookup'!$Q$2:$Q$465, "No", 0, 1)= 0, "No",
_xlfn.XLOOKUP(TEXT($I62, "General"),  TEXT('DAC County Feature Lookup'!$A$2:$A$465, "General"),  'DAC County Feature Lookup'!$Q$2:$Q$465, "No", 0, 1)))))</f>
        <v/>
      </c>
      <c r="M62" s="301" t="str" cm="1">
        <f t="array" ref="M62">IF($I62="", "",
   IF($I62="not found", "",
    IF(E62= "please provide state first", "",
 IF(_xlfn.XLOOKUP(TEXT($I62, "General"),  TEXT('DAC County Feature Lookup'!$A$2:$A$465, "General"),  'DAC County Feature Lookup'!$R$2:$R$465, "No", 0, 1)= 0, "No",
_xlfn.XLOOKUP(TEXT($I62, "General"),  TEXT('DAC County Feature Lookup'!$A$2:$A$465, "General"),  'DAC County Feature Lookup'!$R$2:$R$465, "No", 0, 1)))))</f>
        <v/>
      </c>
      <c r="N62" s="301" t="str" cm="1">
        <f t="array" ref="N62">IF($I62="", "",
   IF($I62="not found", "",
    IF(E62= "please provide state first", "",
 IF(_xlfn.XLOOKUP(TEXT($I62, "General"),  TEXT('DAC County Feature Lookup'!$A$2:$A$465, "General"),  'DAC County Feature Lookup'!$N$2:$N$465, "No", 0, 1)= 0, "No",
_xlfn.XLOOKUP(TEXT($I62, "General"),  TEXT('DAC County Feature Lookup'!$A$2:$A$465, "General"),  'DAC County Feature Lookup'!$N$2:$N$465, "No", 0, 1)))))</f>
        <v/>
      </c>
    </row>
    <row r="63" spans="1:14" x14ac:dyDescent="0.25">
      <c r="A63" s="528"/>
      <c r="B63" s="537" t="s">
        <v>109</v>
      </c>
      <c r="C63" s="528"/>
      <c r="D63" s="528"/>
      <c r="E63" s="532" t="s">
        <v>94</v>
      </c>
      <c r="F63" s="528"/>
      <c r="G63" s="528"/>
      <c r="H63" s="536"/>
      <c r="I63" s="327" t="str">
        <f>IF(D63="", "",
   IF(E63= "please provide state first", "please select county",
    _xlfn.XLOOKUP(_xlfn.TEXTJOIN(", ", TRUE, E63,D63), 'FIPS Lookup'!$D$3:$D$3245, 'FIPS Lookup'!$A$3:$A$3245, "not found", 0,1)))</f>
        <v/>
      </c>
      <c r="J63" s="327"/>
      <c r="K63" s="301" t="str" cm="1">
        <f t="array" ref="K63">IF($I63="", "",
    IF(E63= "please provide state first", "",
   IF($I63="not found", "",
 IF(_xlfn.XLOOKUP(TEXT($I63, "General"),  TEXT('DAC County Feature Lookup'!$A$2:$A$465, "General"),  'DAC County Feature Lookup'!$P$2:$P$465, "No", 0, 1)= 0, "No",
_xlfn.XLOOKUP(TEXT($I63, "General"),  TEXT('DAC County Feature Lookup'!$A$2:$A$465, "General"),  'DAC County Feature Lookup'!$P$2:$P$465, "No", 0, 1)))))</f>
        <v/>
      </c>
      <c r="L63" s="301" t="str" cm="1">
        <f t="array" ref="L63">IF($I63="", "",
   IF($I63="not found", "",
    IF(E63= "please provide state first", "",
 IF(_xlfn.XLOOKUP(TEXT($I63, "General"),  TEXT('DAC County Feature Lookup'!$A$2:$A$465, "General"),  'DAC County Feature Lookup'!$Q$2:$Q$465, "No", 0, 1)= 0, "No",
_xlfn.XLOOKUP(TEXT($I63, "General"),  TEXT('DAC County Feature Lookup'!$A$2:$A$465, "General"),  'DAC County Feature Lookup'!$Q$2:$Q$465, "No", 0, 1)))))</f>
        <v/>
      </c>
      <c r="M63" s="301" t="str" cm="1">
        <f t="array" ref="M63">IF($I63="", "",
   IF($I63="not found", "",
    IF(E63= "please provide state first", "",
 IF(_xlfn.XLOOKUP(TEXT($I63, "General"),  TEXT('DAC County Feature Lookup'!$A$2:$A$465, "General"),  'DAC County Feature Lookup'!$R$2:$R$465, "No", 0, 1)= 0, "No",
_xlfn.XLOOKUP(TEXT($I63, "General"),  TEXT('DAC County Feature Lookup'!$A$2:$A$465, "General"),  'DAC County Feature Lookup'!$R$2:$R$465, "No", 0, 1)))))</f>
        <v/>
      </c>
      <c r="N63" s="301" t="str" cm="1">
        <f t="array" ref="N63">IF($I63="", "",
   IF($I63="not found", "",
    IF(E63= "please provide state first", "",
 IF(_xlfn.XLOOKUP(TEXT($I63, "General"),  TEXT('DAC County Feature Lookup'!$A$2:$A$465, "General"),  'DAC County Feature Lookup'!$N$2:$N$465, "No", 0, 1)= 0, "No",
_xlfn.XLOOKUP(TEXT($I63, "General"),  TEXT('DAC County Feature Lookup'!$A$2:$A$465, "General"),  'DAC County Feature Lookup'!$N$2:$N$465, "No", 0, 1)))))</f>
        <v/>
      </c>
    </row>
    <row r="64" spans="1:14" x14ac:dyDescent="0.25">
      <c r="A64" s="528"/>
      <c r="B64" s="537" t="s">
        <v>110</v>
      </c>
      <c r="C64" s="528"/>
      <c r="D64" s="528"/>
      <c r="E64" s="532" t="s">
        <v>94</v>
      </c>
      <c r="F64" s="528"/>
      <c r="G64" s="528"/>
      <c r="H64" s="536"/>
      <c r="I64" s="327" t="str">
        <f>IF(D64="", "",
   IF(E64= "please provide state first", "please select county",
    _xlfn.XLOOKUP(_xlfn.TEXTJOIN(", ", TRUE, E64,D64), 'FIPS Lookup'!$D$3:$D$3245, 'FIPS Lookup'!$A$3:$A$3245, "not found", 0,1)))</f>
        <v/>
      </c>
      <c r="J64" s="327"/>
      <c r="K64" s="301" t="str" cm="1">
        <f t="array" ref="K64">IF($I64="", "",
    IF(E64= "please provide state first", "",
   IF($I64="not found", "",
 IF(_xlfn.XLOOKUP(TEXT($I64, "General"),  TEXT('DAC County Feature Lookup'!$A$2:$A$465, "General"),  'DAC County Feature Lookup'!$P$2:$P$465, "No", 0, 1)= 0, "No",
_xlfn.XLOOKUP(TEXT($I64, "General"),  TEXT('DAC County Feature Lookup'!$A$2:$A$465, "General"),  'DAC County Feature Lookup'!$P$2:$P$465, "No", 0, 1)))))</f>
        <v/>
      </c>
      <c r="L64" s="301" t="str" cm="1">
        <f t="array" ref="L64">IF($I64="", "",
   IF($I64="not found", "",
    IF(E64= "please provide state first", "",
 IF(_xlfn.XLOOKUP(TEXT($I64, "General"),  TEXT('DAC County Feature Lookup'!$A$2:$A$465, "General"),  'DAC County Feature Lookup'!$Q$2:$Q$465, "No", 0, 1)= 0, "No",
_xlfn.XLOOKUP(TEXT($I64, "General"),  TEXT('DAC County Feature Lookup'!$A$2:$A$465, "General"),  'DAC County Feature Lookup'!$Q$2:$Q$465, "No", 0, 1)))))</f>
        <v/>
      </c>
      <c r="M64" s="301" t="str" cm="1">
        <f t="array" ref="M64">IF($I64="", "",
   IF($I64="not found", "",
    IF(E64= "please provide state first", "",
 IF(_xlfn.XLOOKUP(TEXT($I64, "General"),  TEXT('DAC County Feature Lookup'!$A$2:$A$465, "General"),  'DAC County Feature Lookup'!$R$2:$R$465, "No", 0, 1)= 0, "No",
_xlfn.XLOOKUP(TEXT($I64, "General"),  TEXT('DAC County Feature Lookup'!$A$2:$A$465, "General"),  'DAC County Feature Lookup'!$R$2:$R$465, "No", 0, 1)))))</f>
        <v/>
      </c>
      <c r="N64" s="301" t="str" cm="1">
        <f t="array" ref="N64">IF($I64="", "",
   IF($I64="not found", "",
    IF(E64= "please provide state first", "",
 IF(_xlfn.XLOOKUP(TEXT($I64, "General"),  TEXT('DAC County Feature Lookup'!$A$2:$A$465, "General"),  'DAC County Feature Lookup'!$N$2:$N$465, "No", 0, 1)= 0, "No",
_xlfn.XLOOKUP(TEXT($I64, "General"),  TEXT('DAC County Feature Lookup'!$A$2:$A$465, "General"),  'DAC County Feature Lookup'!$N$2:$N$465, "No", 0, 1)))))</f>
        <v/>
      </c>
    </row>
    <row r="65" spans="1:14" x14ac:dyDescent="0.25">
      <c r="A65" s="528"/>
      <c r="B65" s="537" t="s">
        <v>111</v>
      </c>
      <c r="C65" s="528"/>
      <c r="D65" s="528"/>
      <c r="E65" s="532" t="s">
        <v>94</v>
      </c>
      <c r="F65" s="528"/>
      <c r="G65" s="528"/>
      <c r="H65" s="536"/>
      <c r="I65" s="327" t="str">
        <f>IF(D65="", "",
   IF(E65= "please provide state first", "please select county",
    _xlfn.XLOOKUP(_xlfn.TEXTJOIN(", ", TRUE, E65,D65), 'FIPS Lookup'!$D$3:$D$3245, 'FIPS Lookup'!$A$3:$A$3245, "not found", 0,1)))</f>
        <v/>
      </c>
      <c r="J65" s="327"/>
      <c r="K65" s="301" t="str" cm="1">
        <f t="array" ref="K65">IF($I65="", "",
    IF(E65= "please provide state first", "",
   IF($I65="not found", "",
 IF(_xlfn.XLOOKUP(TEXT($I65, "General"),  TEXT('DAC County Feature Lookup'!$A$2:$A$465, "General"),  'DAC County Feature Lookup'!$P$2:$P$465, "No", 0, 1)= 0, "No",
_xlfn.XLOOKUP(TEXT($I65, "General"),  TEXT('DAC County Feature Lookup'!$A$2:$A$465, "General"),  'DAC County Feature Lookup'!$P$2:$P$465, "No", 0, 1)))))</f>
        <v/>
      </c>
      <c r="L65" s="301" t="str" cm="1">
        <f t="array" ref="L65">IF($I65="", "",
   IF($I65="not found", "",
    IF(E65= "please provide state first", "",
 IF(_xlfn.XLOOKUP(TEXT($I65, "General"),  TEXT('DAC County Feature Lookup'!$A$2:$A$465, "General"),  'DAC County Feature Lookup'!$Q$2:$Q$465, "No", 0, 1)= 0, "No",
_xlfn.XLOOKUP(TEXT($I65, "General"),  TEXT('DAC County Feature Lookup'!$A$2:$A$465, "General"),  'DAC County Feature Lookup'!$Q$2:$Q$465, "No", 0, 1)))))</f>
        <v/>
      </c>
      <c r="M65" s="301" t="str" cm="1">
        <f t="array" ref="M65">IF($I65="", "",
   IF($I65="not found", "",
    IF(E65= "please provide state first", "",
 IF(_xlfn.XLOOKUP(TEXT($I65, "General"),  TEXT('DAC County Feature Lookup'!$A$2:$A$465, "General"),  'DAC County Feature Lookup'!$R$2:$R$465, "No", 0, 1)= 0, "No",
_xlfn.XLOOKUP(TEXT($I65, "General"),  TEXT('DAC County Feature Lookup'!$A$2:$A$465, "General"),  'DAC County Feature Lookup'!$R$2:$R$465, "No", 0, 1)))))</f>
        <v/>
      </c>
      <c r="N65" s="301" t="str" cm="1">
        <f t="array" ref="N65">IF($I65="", "",
   IF($I65="not found", "",
    IF(E65= "please provide state first", "",
 IF(_xlfn.XLOOKUP(TEXT($I65, "General"),  TEXT('DAC County Feature Lookup'!$A$2:$A$465, "General"),  'DAC County Feature Lookup'!$N$2:$N$465, "No", 0, 1)= 0, "No",
_xlfn.XLOOKUP(TEXT($I65, "General"),  TEXT('DAC County Feature Lookup'!$A$2:$A$465, "General"),  'DAC County Feature Lookup'!$N$2:$N$465, "No", 0, 1)))))</f>
        <v/>
      </c>
    </row>
    <row r="66" spans="1:14" x14ac:dyDescent="0.25">
      <c r="A66" s="528"/>
      <c r="B66" s="537" t="s">
        <v>112</v>
      </c>
      <c r="C66" s="528"/>
      <c r="D66" s="528"/>
      <c r="E66" s="532" t="s">
        <v>94</v>
      </c>
      <c r="F66" s="528"/>
      <c r="G66" s="528"/>
      <c r="H66" s="536"/>
      <c r="I66" s="327" t="str">
        <f>IF(D66="", "",
   IF(E66= "please provide state first", "please select county",
    _xlfn.XLOOKUP(_xlfn.TEXTJOIN(", ", TRUE, E66,D66), 'FIPS Lookup'!$D$3:$D$3245, 'FIPS Lookup'!$A$3:$A$3245, "not found", 0,1)))</f>
        <v/>
      </c>
      <c r="J66" s="327"/>
      <c r="K66" s="301" t="str" cm="1">
        <f t="array" ref="K66">IF($I66="", "",
    IF(E66= "please provide state first", "",
   IF($I66="not found", "",
 IF(_xlfn.XLOOKUP(TEXT($I66, "General"),  TEXT('DAC County Feature Lookup'!$A$2:$A$465, "General"),  'DAC County Feature Lookup'!$P$2:$P$465, "No", 0, 1)= 0, "No",
_xlfn.XLOOKUP(TEXT($I66, "General"),  TEXT('DAC County Feature Lookup'!$A$2:$A$465, "General"),  'DAC County Feature Lookup'!$P$2:$P$465, "No", 0, 1)))))</f>
        <v/>
      </c>
      <c r="L66" s="301" t="str" cm="1">
        <f t="array" ref="L66">IF($I66="", "",
   IF($I66="not found", "",
    IF(E66= "please provide state first", "",
 IF(_xlfn.XLOOKUP(TEXT($I66, "General"),  TEXT('DAC County Feature Lookup'!$A$2:$A$465, "General"),  'DAC County Feature Lookup'!$Q$2:$Q$465, "No", 0, 1)= 0, "No",
_xlfn.XLOOKUP(TEXT($I66, "General"),  TEXT('DAC County Feature Lookup'!$A$2:$A$465, "General"),  'DAC County Feature Lookup'!$Q$2:$Q$465, "No", 0, 1)))))</f>
        <v/>
      </c>
      <c r="M66" s="301" t="str" cm="1">
        <f t="array" ref="M66">IF($I66="", "",
   IF($I66="not found", "",
    IF(E66= "please provide state first", "",
 IF(_xlfn.XLOOKUP(TEXT($I66, "General"),  TEXT('DAC County Feature Lookup'!$A$2:$A$465, "General"),  'DAC County Feature Lookup'!$R$2:$R$465, "No", 0, 1)= 0, "No",
_xlfn.XLOOKUP(TEXT($I66, "General"),  TEXT('DAC County Feature Lookup'!$A$2:$A$465, "General"),  'DAC County Feature Lookup'!$R$2:$R$465, "No", 0, 1)))))</f>
        <v/>
      </c>
      <c r="N66" s="301" t="str" cm="1">
        <f t="array" ref="N66">IF($I66="", "",
   IF($I66="not found", "",
    IF(E66= "please provide state first", "",
 IF(_xlfn.XLOOKUP(TEXT($I66, "General"),  TEXT('DAC County Feature Lookup'!$A$2:$A$465, "General"),  'DAC County Feature Lookup'!$N$2:$N$465, "No", 0, 1)= 0, "No",
_xlfn.XLOOKUP(TEXT($I66, "General"),  TEXT('DAC County Feature Lookup'!$A$2:$A$465, "General"),  'DAC County Feature Lookup'!$N$2:$N$465, "No", 0, 1)))))</f>
        <v/>
      </c>
    </row>
    <row r="67" spans="1:14" x14ac:dyDescent="0.25">
      <c r="A67" s="528"/>
      <c r="B67" s="537" t="s">
        <v>113</v>
      </c>
      <c r="C67" s="528"/>
      <c r="D67" s="528"/>
      <c r="E67" s="532" t="s">
        <v>94</v>
      </c>
      <c r="F67" s="528"/>
      <c r="G67" s="528"/>
      <c r="H67" s="536"/>
      <c r="I67" s="327" t="str">
        <f>IF(D67="", "",
   IF(E67= "please provide state first", "please select county",
    _xlfn.XLOOKUP(_xlfn.TEXTJOIN(", ", TRUE, E67,D67), 'FIPS Lookup'!$D$3:$D$3245, 'FIPS Lookup'!$A$3:$A$3245, "not found", 0,1)))</f>
        <v/>
      </c>
      <c r="J67" s="327"/>
      <c r="K67" s="301" t="str" cm="1">
        <f t="array" ref="K67">IF($I67="", "",
    IF(E67= "please provide state first", "",
   IF($I67="not found", "",
 IF(_xlfn.XLOOKUP(TEXT($I67, "General"),  TEXT('DAC County Feature Lookup'!$A$2:$A$465, "General"),  'DAC County Feature Lookup'!$P$2:$P$465, "No", 0, 1)= 0, "No",
_xlfn.XLOOKUP(TEXT($I67, "General"),  TEXT('DAC County Feature Lookup'!$A$2:$A$465, "General"),  'DAC County Feature Lookup'!$P$2:$P$465, "No", 0, 1)))))</f>
        <v/>
      </c>
      <c r="L67" s="301" t="str" cm="1">
        <f t="array" ref="L67">IF($I67="", "",
   IF($I67="not found", "",
    IF(E67= "please provide state first", "",
 IF(_xlfn.XLOOKUP(TEXT($I67, "General"),  TEXT('DAC County Feature Lookup'!$A$2:$A$465, "General"),  'DAC County Feature Lookup'!$Q$2:$Q$465, "No", 0, 1)= 0, "No",
_xlfn.XLOOKUP(TEXT($I67, "General"),  TEXT('DAC County Feature Lookup'!$A$2:$A$465, "General"),  'DAC County Feature Lookup'!$Q$2:$Q$465, "No", 0, 1)))))</f>
        <v/>
      </c>
      <c r="M67" s="301" t="str" cm="1">
        <f t="array" ref="M67">IF($I67="", "",
   IF($I67="not found", "",
    IF(E67= "please provide state first", "",
 IF(_xlfn.XLOOKUP(TEXT($I67, "General"),  TEXT('DAC County Feature Lookup'!$A$2:$A$465, "General"),  'DAC County Feature Lookup'!$R$2:$R$465, "No", 0, 1)= 0, "No",
_xlfn.XLOOKUP(TEXT($I67, "General"),  TEXT('DAC County Feature Lookup'!$A$2:$A$465, "General"),  'DAC County Feature Lookup'!$R$2:$R$465, "No", 0, 1)))))</f>
        <v/>
      </c>
      <c r="N67" s="301" t="str" cm="1">
        <f t="array" ref="N67">IF($I67="", "",
   IF($I67="not found", "",
    IF(E67= "please provide state first", "",
 IF(_xlfn.XLOOKUP(TEXT($I67, "General"),  TEXT('DAC County Feature Lookup'!$A$2:$A$465, "General"),  'DAC County Feature Lookup'!$N$2:$N$465, "No", 0, 1)= 0, "No",
_xlfn.XLOOKUP(TEXT($I67, "General"),  TEXT('DAC County Feature Lookup'!$A$2:$A$465, "General"),  'DAC County Feature Lookup'!$N$2:$N$465, "No", 0, 1)))))</f>
        <v/>
      </c>
    </row>
    <row r="70" spans="1:14" x14ac:dyDescent="0.25">
      <c r="A70" s="268" t="s">
        <v>114</v>
      </c>
      <c r="B70" s="32"/>
      <c r="C70" s="32"/>
      <c r="D70" s="32"/>
      <c r="E70" s="32"/>
    </row>
    <row r="71" spans="1:14" ht="31.5" x14ac:dyDescent="0.25">
      <c r="A71" s="461" t="s">
        <v>115</v>
      </c>
      <c r="B71" s="461"/>
      <c r="C71" s="424" t="s">
        <v>116</v>
      </c>
      <c r="D71" s="424" t="s">
        <v>117</v>
      </c>
      <c r="E71" s="357" t="s">
        <v>118</v>
      </c>
    </row>
    <row r="72" spans="1:14" x14ac:dyDescent="0.25">
      <c r="A72" s="462" t="s">
        <v>119</v>
      </c>
      <c r="B72" s="463"/>
      <c r="C72" s="539"/>
      <c r="D72" s="540"/>
      <c r="E72" s="539"/>
    </row>
    <row r="73" spans="1:14" x14ac:dyDescent="0.25">
      <c r="A73" s="462" t="s">
        <v>120</v>
      </c>
      <c r="B73" s="463"/>
      <c r="C73" s="524"/>
      <c r="D73" s="541"/>
      <c r="E73" s="524"/>
    </row>
    <row r="74" spans="1:14" x14ac:dyDescent="0.25">
      <c r="A74" s="462" t="s">
        <v>121</v>
      </c>
      <c r="B74" s="463"/>
      <c r="C74" s="524"/>
      <c r="D74" s="541"/>
      <c r="E74" s="524"/>
    </row>
    <row r="75" spans="1:14" x14ac:dyDescent="0.25">
      <c r="A75" s="462" t="s">
        <v>122</v>
      </c>
      <c r="B75" s="463"/>
      <c r="C75" s="524"/>
      <c r="D75" s="541"/>
      <c r="E75" s="524"/>
    </row>
    <row r="76" spans="1:14" x14ac:dyDescent="0.25">
      <c r="A76" s="462" t="s">
        <v>123</v>
      </c>
      <c r="B76" s="463"/>
      <c r="C76" s="524"/>
      <c r="D76" s="541"/>
      <c r="E76" s="524"/>
    </row>
    <row r="77" spans="1:14" x14ac:dyDescent="0.25">
      <c r="A77" s="462" t="s">
        <v>124</v>
      </c>
      <c r="B77" s="463"/>
      <c r="C77" s="524"/>
      <c r="D77" s="541"/>
      <c r="E77" s="524"/>
    </row>
    <row r="78" spans="1:14" x14ac:dyDescent="0.25">
      <c r="A78" s="462" t="s">
        <v>125</v>
      </c>
      <c r="B78" s="463"/>
      <c r="C78" s="524"/>
      <c r="D78" s="541"/>
      <c r="E78" s="524"/>
    </row>
    <row r="79" spans="1:14" x14ac:dyDescent="0.25">
      <c r="A79" s="462" t="s">
        <v>126</v>
      </c>
      <c r="B79" s="463"/>
      <c r="C79" s="524"/>
      <c r="D79" s="541"/>
      <c r="E79" s="524"/>
    </row>
    <row r="80" spans="1:14" ht="29.25" customHeight="1" x14ac:dyDescent="0.25">
      <c r="A80" s="459" t="s">
        <v>127</v>
      </c>
      <c r="B80" s="524"/>
      <c r="C80" s="524"/>
      <c r="D80" s="541"/>
      <c r="E80" s="524"/>
    </row>
    <row r="81" spans="1:5" ht="29.25" customHeight="1" x14ac:dyDescent="0.25">
      <c r="A81" s="460"/>
      <c r="B81" s="524"/>
      <c r="C81" s="524"/>
      <c r="D81" s="541"/>
      <c r="E81" s="524"/>
    </row>
    <row r="82" spans="1:5" ht="29.25" customHeight="1" x14ac:dyDescent="0.25">
      <c r="A82" s="460"/>
      <c r="B82" s="524"/>
      <c r="C82" s="524"/>
      <c r="D82" s="541"/>
      <c r="E82" s="524"/>
    </row>
    <row r="83" spans="1:5" hidden="1" x14ac:dyDescent="0.25">
      <c r="B83" s="258"/>
      <c r="C83" s="258"/>
      <c r="D83" s="338"/>
      <c r="E83" s="258"/>
    </row>
    <row r="84" spans="1:5" hidden="1" x14ac:dyDescent="0.25">
      <c r="B84" s="258"/>
      <c r="C84" s="258"/>
      <c r="D84" s="338"/>
      <c r="E84" s="258"/>
    </row>
    <row r="85" spans="1:5" hidden="1" x14ac:dyDescent="0.25">
      <c r="B85" s="258"/>
      <c r="C85" s="258"/>
      <c r="D85" s="338"/>
      <c r="E85" s="258"/>
    </row>
    <row r="86" spans="1:5" hidden="1" x14ac:dyDescent="0.25">
      <c r="B86" s="258"/>
      <c r="C86" s="258"/>
      <c r="D86" s="338"/>
      <c r="E86" s="258"/>
    </row>
    <row r="87" spans="1:5" hidden="1" x14ac:dyDescent="0.25">
      <c r="B87" s="258"/>
      <c r="C87" s="258"/>
      <c r="D87" s="338"/>
      <c r="E87" s="258"/>
    </row>
    <row r="88" spans="1:5" hidden="1" x14ac:dyDescent="0.25">
      <c r="B88" s="258"/>
      <c r="C88" s="258"/>
      <c r="D88" s="338"/>
      <c r="E88" s="258"/>
    </row>
    <row r="89" spans="1:5" hidden="1" x14ac:dyDescent="0.25">
      <c r="B89" s="258"/>
      <c r="C89" s="258"/>
      <c r="D89" s="338"/>
      <c r="E89" s="258"/>
    </row>
    <row r="90" spans="1:5" hidden="1" x14ac:dyDescent="0.25">
      <c r="B90" s="258"/>
      <c r="C90" s="258"/>
      <c r="D90" s="338"/>
      <c r="E90" s="258"/>
    </row>
    <row r="91" spans="1:5" hidden="1" x14ac:dyDescent="0.25">
      <c r="B91" s="258"/>
      <c r="C91" s="258"/>
      <c r="D91" s="338"/>
      <c r="E91" s="258"/>
    </row>
    <row r="92" spans="1:5" hidden="1" x14ac:dyDescent="0.25">
      <c r="B92" s="258"/>
      <c r="C92" s="258"/>
      <c r="D92" s="338"/>
      <c r="E92" s="258"/>
    </row>
  </sheetData>
  <sheetProtection sheet="1" objects="1" scenarios="1"/>
  <mergeCells count="24">
    <mergeCell ref="A9:A12"/>
    <mergeCell ref="E9:E10"/>
    <mergeCell ref="E11:E13"/>
    <mergeCell ref="F26:G26"/>
    <mergeCell ref="F11:G13"/>
    <mergeCell ref="A13:A16"/>
    <mergeCell ref="A18:B18"/>
    <mergeCell ref="A19:B19"/>
    <mergeCell ref="A1:G1"/>
    <mergeCell ref="A2:G2"/>
    <mergeCell ref="A3:G3"/>
    <mergeCell ref="A80:A82"/>
    <mergeCell ref="A71:B71"/>
    <mergeCell ref="A72:B72"/>
    <mergeCell ref="A73:B73"/>
    <mergeCell ref="A74:B74"/>
    <mergeCell ref="A75:B75"/>
    <mergeCell ref="A76:B76"/>
    <mergeCell ref="A77:B77"/>
    <mergeCell ref="A78:B78"/>
    <mergeCell ref="A79:B79"/>
    <mergeCell ref="A6:G6"/>
    <mergeCell ref="A26:A27"/>
    <mergeCell ref="B26:E26"/>
  </mergeCells>
  <phoneticPr fontId="3" type="noConversion"/>
  <dataValidations count="4">
    <dataValidation type="list" allowBlank="1" showInputMessage="1" showErrorMessage="1" sqref="E58:E67 E45:E54" xr:uid="{35BA7063-5BF8-4CA0-968C-C547498BFF60}">
      <formula1>INDIRECT(D45)</formula1>
    </dataValidation>
    <dataValidation type="decimal" allowBlank="1" showInputMessage="1" showErrorMessage="1" sqref="H45:H54 H58:H67" xr:uid="{EDF8296E-4723-49A6-A29D-6D8C03DA5D72}">
      <formula1>0</formula1>
      <formula2>1</formula2>
    </dataValidation>
    <dataValidation type="list" allowBlank="1" showInputMessage="1" showErrorMessage="1" sqref="C72:C92 E83:E92" xr:uid="{EEA9E2F7-61B1-436B-82A6-E40434C82023}">
      <formula1>"Yes, No"</formula1>
    </dataValidation>
    <dataValidation type="list" allowBlank="1" showInputMessage="1" showErrorMessage="1" sqref="E72:E82" xr:uid="{6B392E46-1B7B-4E4C-8DE1-1C8CAADE5AB2}">
      <formula1>"Yes, No, Unsure at this time"</formula1>
    </dataValidation>
  </dataValidations>
  <pageMargins left="0.85" right="0.85" top="0.85" bottom="0.5" header="0.3" footer="0.3"/>
  <pageSetup scale="69" orientation="landscape" r:id="rId1"/>
  <headerFooter>
    <oddHeader>&amp;L&amp;G&amp;ROMB Control Number: 2060-0754
Expiration Date: 04/30/2027</oddHeader>
    <oddFooter>&amp;LEPA Form Number: 5900-679&amp;R&amp;A
&amp;P of &amp;N</oddFooter>
    <firstHeader xml:space="preserve">&amp;LOMB Control Number: 2060-NEW
Expiration Date: MM/DD/YYYY&amp;ROffice of Transportation and Air Quality 
Transportation and Climate Division
</firstHeader>
    <firstFooter>&amp;REPA Form Number: 5900-679</firstFooter>
  </headerFooter>
  <legacyDrawingHF r:id="rId2"/>
  <extLst>
    <ext xmlns:x14="http://schemas.microsoft.com/office/spreadsheetml/2009/9/main" uri="{CCE6A557-97BC-4b89-ADB6-D9C93CAAB3DF}">
      <x14:dataValidations xmlns:xm="http://schemas.microsoft.com/office/excel/2006/main" count="6">
        <x14:dataValidation type="list" allowBlank="1" showInputMessage="1" showErrorMessage="1" xr:uid="{2CFE9915-0C4F-442A-BE03-2E464533B36C}">
          <x14:formula1>
            <xm:f>'Data Validation_1'!$A$3:$A$10</xm:f>
          </x14:formula1>
          <xm:sqref>F29:F38</xm:sqref>
        </x14:dataValidation>
        <x14:dataValidation type="list" allowBlank="1" showInputMessage="1" showErrorMessage="1" xr:uid="{2942538D-FCE7-43DB-A243-03C83091870A}">
          <x14:formula1>
            <xm:f>'Data Validation_1'!$V$8:$V$9</xm:f>
          </x14:formula1>
          <xm:sqref>G14 C20:C22</xm:sqref>
        </x14:dataValidation>
        <x14:dataValidation type="list" allowBlank="1" showInputMessage="1" showErrorMessage="1" xr:uid="{18566A4D-E986-4C94-A62B-3DEB53EB6249}">
          <x14:formula1>
            <xm:f>'Data Validation_1'!$A$3:$A$9</xm:f>
          </x14:formula1>
          <xm:sqref>C17</xm:sqref>
        </x14:dataValidation>
        <x14:dataValidation type="list" allowBlank="1" showInputMessage="1" showErrorMessage="1" xr:uid="{16E55279-355F-4D28-AE08-546203216B7F}">
          <x14:formula1>
            <xm:f>'Data Validation_1'!$AC$3:$AC$58</xm:f>
          </x14:formula1>
          <xm:sqref>C11 D58:D67 D45:D54</xm:sqref>
        </x14:dataValidation>
        <x14:dataValidation type="list" allowBlank="1" showInputMessage="1" showErrorMessage="1" xr:uid="{418A51B1-8989-40D7-ABC1-FE591C547123}">
          <x14:formula1>
            <xm:f>'Data Validation_1'!$I$6:$I$7</xm:f>
          </x14:formula1>
          <xm:sqref>I29:I38</xm:sqref>
        </x14:dataValidation>
        <x14:dataValidation type="list" allowBlank="1" showInputMessage="1" showErrorMessage="1" xr:uid="{1891AC3C-266E-43E5-930E-11EA653F553D}">
          <x14:formula1>
            <xm:f>'Data Validation_1'!$G$3:$G$4</xm:f>
          </x14:formula1>
          <xm:sqref>H29:H38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49DBF-328F-4E98-A34F-F262D34790D1}">
  <dimension ref="A1:N81"/>
  <sheetViews>
    <sheetView zoomScale="90" zoomScaleNormal="90" workbookViewId="0">
      <selection activeCell="O18" sqref="O1:O1048576"/>
    </sheetView>
  </sheetViews>
  <sheetFormatPr defaultColWidth="9.140625" defaultRowHeight="15.75" x14ac:dyDescent="0.25"/>
  <cols>
    <col min="1" max="1" width="41.7109375" style="23" customWidth="1"/>
    <col min="2" max="2" width="29.42578125" style="23" customWidth="1"/>
    <col min="3" max="3" width="42.42578125" style="23" customWidth="1"/>
    <col min="4" max="4" width="22.42578125" style="23" customWidth="1"/>
    <col min="5" max="5" width="35.7109375" style="23" customWidth="1"/>
    <col min="6" max="6" width="39" style="23" customWidth="1"/>
    <col min="7" max="7" width="35" style="23" customWidth="1"/>
    <col min="8" max="8" width="44.28515625" style="23" customWidth="1"/>
    <col min="9" max="9" width="42.5703125" style="23" customWidth="1"/>
    <col min="10" max="10" width="28" style="23" customWidth="1"/>
    <col min="11" max="12" width="33.28515625" style="23" customWidth="1"/>
    <col min="13" max="13" width="41.5703125" style="23" customWidth="1"/>
    <col min="14" max="14" width="37.42578125" style="23" customWidth="1"/>
    <col min="15" max="16384" width="9.140625" style="23"/>
  </cols>
  <sheetData>
    <row r="1" spans="1:14" x14ac:dyDescent="0.25">
      <c r="A1" s="456" t="s">
        <v>0</v>
      </c>
      <c r="B1" s="456"/>
      <c r="C1" s="456"/>
      <c r="D1" s="456"/>
      <c r="E1" s="456"/>
      <c r="F1" s="456"/>
      <c r="G1" s="456"/>
      <c r="H1" s="22"/>
      <c r="I1" s="22"/>
      <c r="J1" s="22"/>
      <c r="K1" s="22"/>
      <c r="L1" s="22"/>
      <c r="M1" s="22"/>
      <c r="N1" s="22"/>
    </row>
    <row r="2" spans="1:14" x14ac:dyDescent="0.25">
      <c r="A2" s="457" t="s">
        <v>128</v>
      </c>
      <c r="B2" s="457"/>
      <c r="C2" s="457"/>
      <c r="D2" s="457"/>
      <c r="E2" s="457"/>
      <c r="F2" s="457"/>
      <c r="G2" s="457"/>
      <c r="H2" s="24"/>
      <c r="I2" s="24"/>
      <c r="J2" s="24"/>
      <c r="K2" s="24"/>
      <c r="L2" s="24"/>
      <c r="M2" s="24"/>
      <c r="N2" s="24"/>
    </row>
    <row r="3" spans="1:14" x14ac:dyDescent="0.25">
      <c r="A3" s="458" t="s">
        <v>129</v>
      </c>
      <c r="B3" s="458"/>
      <c r="C3" s="458"/>
      <c r="D3" s="458"/>
      <c r="E3" s="458"/>
      <c r="F3" s="458"/>
      <c r="G3" s="458"/>
      <c r="H3" s="25"/>
      <c r="I3" s="25"/>
      <c r="J3" s="25"/>
      <c r="K3" s="25"/>
      <c r="L3" s="25"/>
      <c r="M3" s="25"/>
      <c r="N3" s="25"/>
    </row>
    <row r="5" spans="1:14" ht="15" customHeight="1" x14ac:dyDescent="0.25">
      <c r="A5" s="26" t="s">
        <v>5</v>
      </c>
      <c r="B5" s="26"/>
      <c r="C5" s="26"/>
      <c r="D5" s="26"/>
      <c r="E5" s="26"/>
      <c r="F5" s="26"/>
      <c r="G5" s="26"/>
      <c r="H5" s="349"/>
      <c r="I5" s="349"/>
      <c r="J5" s="349"/>
      <c r="K5" s="349"/>
      <c r="L5" s="349"/>
      <c r="M5" s="349"/>
    </row>
    <row r="6" spans="1:14" s="277" customFormat="1" ht="33" customHeight="1" x14ac:dyDescent="0.25">
      <c r="A6" s="464" t="s">
        <v>130</v>
      </c>
      <c r="B6" s="464"/>
      <c r="C6" s="464"/>
      <c r="D6" s="464"/>
      <c r="E6" s="464"/>
      <c r="F6" s="464"/>
      <c r="G6" s="464"/>
      <c r="H6" s="425"/>
      <c r="I6" s="425"/>
      <c r="J6" s="425"/>
      <c r="K6" s="425"/>
      <c r="L6" s="425"/>
      <c r="M6" s="425"/>
    </row>
    <row r="7" spans="1:14" s="29" customFormat="1" x14ac:dyDescent="0.25">
      <c r="A7" s="303" t="s">
        <v>26</v>
      </c>
      <c r="B7" s="302"/>
      <c r="C7" s="302"/>
      <c r="D7" s="302"/>
      <c r="E7" s="302"/>
      <c r="F7" s="302"/>
      <c r="G7" s="302"/>
      <c r="H7" s="349"/>
      <c r="I7" s="349"/>
      <c r="J7" s="349"/>
      <c r="K7" s="349"/>
      <c r="L7" s="349"/>
      <c r="M7" s="349"/>
    </row>
    <row r="8" spans="1:14" s="29" customFormat="1" ht="49.5" customHeight="1" x14ac:dyDescent="0.25">
      <c r="A8" s="468" t="s">
        <v>27</v>
      </c>
      <c r="B8" s="468"/>
      <c r="C8" s="524"/>
      <c r="D8" s="349"/>
      <c r="E8" s="349" t="s">
        <v>28</v>
      </c>
      <c r="F8" s="30" t="s">
        <v>29</v>
      </c>
      <c r="G8" s="525"/>
      <c r="H8" s="349"/>
      <c r="I8" s="349"/>
      <c r="J8" s="349"/>
      <c r="K8" s="349"/>
      <c r="L8" s="349"/>
      <c r="M8" s="349"/>
    </row>
    <row r="9" spans="1:14" s="29" customFormat="1" ht="45.75" customHeight="1" x14ac:dyDescent="0.25">
      <c r="A9" s="468" t="s">
        <v>30</v>
      </c>
      <c r="B9" s="278" t="s">
        <v>31</v>
      </c>
      <c r="C9" s="524"/>
      <c r="D9" s="349"/>
      <c r="E9" s="473" t="s">
        <v>131</v>
      </c>
      <c r="F9" s="256" t="s">
        <v>33</v>
      </c>
      <c r="G9" s="522"/>
      <c r="H9" s="349"/>
      <c r="I9" s="349"/>
      <c r="J9" s="349"/>
      <c r="K9" s="349"/>
      <c r="L9" s="349"/>
      <c r="M9" s="349"/>
    </row>
    <row r="10" spans="1:14" s="29" customFormat="1" ht="66" customHeight="1" x14ac:dyDescent="0.25">
      <c r="A10" s="468"/>
      <c r="B10" s="278" t="s">
        <v>34</v>
      </c>
      <c r="C10" s="524"/>
      <c r="D10" s="349"/>
      <c r="E10" s="468"/>
      <c r="F10" s="256" t="s">
        <v>35</v>
      </c>
      <c r="G10" s="522"/>
      <c r="H10" s="349"/>
      <c r="I10" s="349"/>
      <c r="J10" s="349"/>
      <c r="K10" s="349"/>
      <c r="L10" s="349"/>
      <c r="M10" s="349"/>
    </row>
    <row r="11" spans="1:14" s="29" customFormat="1" ht="31.5" x14ac:dyDescent="0.25">
      <c r="A11" s="468"/>
      <c r="B11" s="279" t="s">
        <v>36</v>
      </c>
      <c r="C11" s="524"/>
      <c r="D11" s="349"/>
      <c r="E11" s="470" t="s">
        <v>37</v>
      </c>
      <c r="F11" s="521"/>
      <c r="G11" s="521"/>
      <c r="H11" s="349"/>
      <c r="I11" s="349"/>
      <c r="J11" s="349"/>
      <c r="K11" s="349"/>
      <c r="L11" s="349"/>
      <c r="M11" s="349"/>
    </row>
    <row r="12" spans="1:14" s="29" customFormat="1" x14ac:dyDescent="0.25">
      <c r="A12" s="468"/>
      <c r="B12" s="278" t="s">
        <v>38</v>
      </c>
      <c r="C12" s="524"/>
      <c r="D12" s="349"/>
      <c r="E12" s="470"/>
      <c r="F12" s="521"/>
      <c r="G12" s="521"/>
      <c r="H12" s="349"/>
      <c r="I12" s="349"/>
      <c r="J12" s="349"/>
      <c r="K12" s="349"/>
      <c r="L12" s="349"/>
      <c r="M12" s="349"/>
    </row>
    <row r="13" spans="1:14" s="29" customFormat="1" ht="33" customHeight="1" x14ac:dyDescent="0.25">
      <c r="A13" s="468" t="s">
        <v>39</v>
      </c>
      <c r="B13" s="259" t="s">
        <v>40</v>
      </c>
      <c r="C13" s="524"/>
      <c r="D13" s="349"/>
      <c r="E13" s="470"/>
      <c r="F13" s="521"/>
      <c r="G13" s="521"/>
      <c r="H13" s="349"/>
      <c r="I13" s="349"/>
      <c r="J13" s="349"/>
      <c r="K13" s="349"/>
      <c r="L13" s="349"/>
      <c r="M13" s="349"/>
    </row>
    <row r="14" spans="1:14" s="29" customFormat="1" x14ac:dyDescent="0.25">
      <c r="A14" s="468"/>
      <c r="B14" s="276" t="s">
        <v>41</v>
      </c>
      <c r="C14" s="524"/>
      <c r="D14" s="349"/>
      <c r="E14" s="90"/>
      <c r="F14" s="349"/>
      <c r="G14" s="349"/>
      <c r="H14" s="349"/>
      <c r="I14" s="349"/>
      <c r="J14" s="349"/>
      <c r="K14" s="349"/>
      <c r="L14" s="349"/>
      <c r="M14" s="349"/>
    </row>
    <row r="15" spans="1:14" s="29" customFormat="1" ht="126" x14ac:dyDescent="0.25">
      <c r="A15" s="468"/>
      <c r="B15" s="259" t="s">
        <v>44</v>
      </c>
      <c r="C15" s="524"/>
      <c r="D15" s="349"/>
      <c r="E15" s="257" t="s">
        <v>45</v>
      </c>
      <c r="F15" s="321" t="s">
        <v>46</v>
      </c>
      <c r="G15" s="523"/>
      <c r="H15" s="349"/>
      <c r="I15" s="349"/>
      <c r="J15" s="349"/>
      <c r="K15" s="349"/>
      <c r="L15" s="349"/>
      <c r="M15" s="349"/>
    </row>
    <row r="16" spans="1:14" s="29" customFormat="1" ht="78.75" x14ac:dyDescent="0.25">
      <c r="A16" s="468"/>
      <c r="B16" s="276" t="s">
        <v>47</v>
      </c>
      <c r="C16" s="524"/>
      <c r="D16" s="349"/>
      <c r="E16" s="330" t="s">
        <v>132</v>
      </c>
      <c r="F16" s="331" t="s">
        <v>133</v>
      </c>
      <c r="G16" s="523"/>
      <c r="I16" s="349"/>
      <c r="J16" s="349"/>
      <c r="K16" s="349"/>
      <c r="L16" s="349"/>
      <c r="M16" s="349"/>
    </row>
    <row r="17" spans="1:13" s="376" customFormat="1" ht="31.5" x14ac:dyDescent="0.25">
      <c r="A17" s="422" t="s">
        <v>134</v>
      </c>
      <c r="B17" s="260" t="s">
        <v>51</v>
      </c>
      <c r="C17" s="524"/>
      <c r="D17" s="349"/>
      <c r="E17" s="330" t="s">
        <v>135</v>
      </c>
      <c r="F17" s="331" t="s">
        <v>136</v>
      </c>
      <c r="G17" s="251">
        <f>SUM(G15:G16)</f>
        <v>0</v>
      </c>
      <c r="I17" s="349"/>
      <c r="J17" s="349"/>
      <c r="K17" s="349"/>
      <c r="L17" s="349"/>
      <c r="M17" s="349"/>
    </row>
    <row r="18" spans="1:13" s="29" customFormat="1" ht="105" customHeight="1" x14ac:dyDescent="0.25">
      <c r="A18" s="465" t="s">
        <v>52</v>
      </c>
      <c r="B18" s="465"/>
      <c r="C18" s="524"/>
      <c r="D18" s="349"/>
      <c r="E18" s="332" t="s">
        <v>48</v>
      </c>
      <c r="F18" s="331" t="s">
        <v>49</v>
      </c>
      <c r="G18" s="525"/>
      <c r="I18" s="349"/>
      <c r="J18" s="349"/>
      <c r="K18" s="349"/>
      <c r="L18" s="349"/>
      <c r="M18" s="349"/>
    </row>
    <row r="19" spans="1:13" s="29" customFormat="1" ht="47.25" x14ac:dyDescent="0.25">
      <c r="A19" s="472" t="s">
        <v>53</v>
      </c>
      <c r="B19" s="472"/>
      <c r="C19" s="524"/>
      <c r="D19" s="349"/>
      <c r="E19" s="257" t="s">
        <v>137</v>
      </c>
      <c r="F19" s="251">
        <f>'Project Summary_no input'!$B$10</f>
        <v>0</v>
      </c>
      <c r="I19" s="349"/>
      <c r="J19" s="349"/>
      <c r="K19" s="349"/>
      <c r="L19" s="349"/>
      <c r="M19" s="349"/>
    </row>
    <row r="20" spans="1:13" s="29" customFormat="1" ht="63.75" customHeight="1" x14ac:dyDescent="0.25">
      <c r="A20" s="257" t="s">
        <v>54</v>
      </c>
      <c r="B20" s="30" t="s">
        <v>51</v>
      </c>
      <c r="C20" s="524"/>
      <c r="D20" s="349"/>
      <c r="E20" s="257" t="s">
        <v>138</v>
      </c>
      <c r="F20" s="251">
        <f>'Project Summary_no input'!$B$11</f>
        <v>0</v>
      </c>
      <c r="G20" s="349"/>
      <c r="H20" s="349"/>
      <c r="I20" s="349"/>
      <c r="J20" s="349"/>
      <c r="K20" s="349"/>
      <c r="L20" s="349"/>
      <c r="M20" s="349"/>
    </row>
    <row r="21" spans="1:13" s="29" customFormat="1" ht="31.5" x14ac:dyDescent="0.25">
      <c r="A21" s="257" t="s">
        <v>139</v>
      </c>
      <c r="B21" s="30" t="s">
        <v>51</v>
      </c>
      <c r="C21" s="524"/>
      <c r="D21" s="349"/>
      <c r="I21" s="349"/>
      <c r="J21" s="349"/>
      <c r="K21" s="349"/>
      <c r="L21" s="349"/>
      <c r="M21" s="349"/>
    </row>
    <row r="22" spans="1:13" s="29" customFormat="1" ht="78" customHeight="1" x14ac:dyDescent="0.25">
      <c r="A22" s="332" t="s">
        <v>56</v>
      </c>
      <c r="B22" s="30" t="s">
        <v>51</v>
      </c>
      <c r="C22" s="520"/>
      <c r="D22" s="349"/>
      <c r="I22" s="349"/>
      <c r="J22" s="349"/>
      <c r="K22" s="349"/>
      <c r="L22" s="349"/>
      <c r="M22" s="349"/>
    </row>
    <row r="23" spans="1:13" s="29" customFormat="1" x14ac:dyDescent="0.25">
      <c r="D23" s="349"/>
      <c r="I23" s="349"/>
      <c r="J23" s="349"/>
      <c r="K23" s="349"/>
      <c r="L23" s="349"/>
      <c r="M23" s="349"/>
    </row>
    <row r="24" spans="1:13" x14ac:dyDescent="0.25">
      <c r="A24" s="303" t="s">
        <v>57</v>
      </c>
      <c r="B24" s="303"/>
      <c r="C24" s="303"/>
      <c r="D24" s="303"/>
      <c r="E24" s="303"/>
      <c r="F24" s="303"/>
      <c r="G24" s="303"/>
      <c r="H24" s="303"/>
      <c r="I24" s="303"/>
      <c r="J24" s="307"/>
    </row>
    <row r="25" spans="1:13" ht="37.5" customHeight="1" x14ac:dyDescent="0.25">
      <c r="A25" s="465" t="s">
        <v>58</v>
      </c>
      <c r="B25" s="467" t="s">
        <v>59</v>
      </c>
      <c r="C25" s="467"/>
      <c r="D25" s="467"/>
      <c r="E25" s="467"/>
      <c r="F25" s="471" t="s">
        <v>60</v>
      </c>
      <c r="G25" s="471"/>
      <c r="H25" s="355" t="s">
        <v>61</v>
      </c>
      <c r="I25" s="323" t="s">
        <v>62</v>
      </c>
    </row>
    <row r="26" spans="1:13" x14ac:dyDescent="0.25">
      <c r="A26" s="466"/>
      <c r="B26" s="38" t="s">
        <v>40</v>
      </c>
      <c r="C26" s="39" t="s">
        <v>41</v>
      </c>
      <c r="D26" s="38" t="s">
        <v>47</v>
      </c>
      <c r="E26" s="38" t="s">
        <v>44</v>
      </c>
      <c r="F26" s="38" t="s">
        <v>51</v>
      </c>
      <c r="G26" s="38" t="s">
        <v>63</v>
      </c>
      <c r="H26" s="356" t="s">
        <v>51</v>
      </c>
      <c r="I26" s="356" t="s">
        <v>51</v>
      </c>
      <c r="J26" s="38" t="s">
        <v>63</v>
      </c>
    </row>
    <row r="27" spans="1:13" s="31" customFormat="1" x14ac:dyDescent="0.25">
      <c r="A27" s="271" t="s">
        <v>64</v>
      </c>
      <c r="B27" s="272" t="s">
        <v>65</v>
      </c>
      <c r="C27" s="272" t="s">
        <v>66</v>
      </c>
      <c r="D27" s="273"/>
      <c r="E27" s="272"/>
      <c r="F27" s="272" t="s">
        <v>67</v>
      </c>
      <c r="G27" s="272" t="s">
        <v>68</v>
      </c>
      <c r="H27" s="272" t="s">
        <v>69</v>
      </c>
      <c r="I27" s="272" t="s">
        <v>67</v>
      </c>
      <c r="J27" s="272" t="s">
        <v>70</v>
      </c>
    </row>
    <row r="28" spans="1:13" x14ac:dyDescent="0.25">
      <c r="A28" s="526"/>
      <c r="B28" s="526"/>
      <c r="C28" s="526"/>
      <c r="D28" s="526"/>
      <c r="E28" s="526"/>
      <c r="F28" s="526"/>
      <c r="G28" s="526"/>
      <c r="H28" s="527"/>
      <c r="I28" s="527"/>
      <c r="J28" s="526"/>
    </row>
    <row r="29" spans="1:13" x14ac:dyDescent="0.25">
      <c r="A29" s="528"/>
      <c r="B29" s="528"/>
      <c r="C29" s="528"/>
      <c r="D29" s="528"/>
      <c r="E29" s="528"/>
      <c r="F29" s="528"/>
      <c r="G29" s="528"/>
      <c r="H29" s="529"/>
      <c r="I29" s="529"/>
      <c r="J29" s="528"/>
    </row>
    <row r="30" spans="1:13" x14ac:dyDescent="0.25">
      <c r="A30" s="528"/>
      <c r="B30" s="528"/>
      <c r="C30" s="528"/>
      <c r="D30" s="528"/>
      <c r="E30" s="528"/>
      <c r="F30" s="528"/>
      <c r="G30" s="528"/>
      <c r="H30" s="529"/>
      <c r="I30" s="529"/>
      <c r="J30" s="528"/>
    </row>
    <row r="31" spans="1:13" x14ac:dyDescent="0.25">
      <c r="A31" s="528"/>
      <c r="B31" s="528"/>
      <c r="C31" s="528"/>
      <c r="D31" s="528"/>
      <c r="E31" s="528"/>
      <c r="F31" s="528"/>
      <c r="G31" s="528"/>
      <c r="H31" s="529"/>
      <c r="I31" s="529"/>
      <c r="J31" s="528"/>
    </row>
    <row r="32" spans="1:13" x14ac:dyDescent="0.25">
      <c r="A32" s="528"/>
      <c r="B32" s="528"/>
      <c r="C32" s="528"/>
      <c r="D32" s="528"/>
      <c r="E32" s="528"/>
      <c r="F32" s="528"/>
      <c r="G32" s="528"/>
      <c r="H32" s="529"/>
      <c r="I32" s="529"/>
      <c r="J32" s="528"/>
    </row>
    <row r="33" spans="1:14" x14ac:dyDescent="0.25">
      <c r="A33" s="528"/>
      <c r="B33" s="528"/>
      <c r="C33" s="528"/>
      <c r="D33" s="528"/>
      <c r="E33" s="528"/>
      <c r="F33" s="528"/>
      <c r="G33" s="528"/>
      <c r="H33" s="529"/>
      <c r="I33" s="529"/>
      <c r="J33" s="528"/>
    </row>
    <row r="34" spans="1:14" x14ac:dyDescent="0.25">
      <c r="A34" s="528"/>
      <c r="B34" s="528"/>
      <c r="C34" s="528"/>
      <c r="D34" s="528"/>
      <c r="E34" s="528"/>
      <c r="F34" s="528"/>
      <c r="G34" s="528"/>
      <c r="H34" s="529"/>
      <c r="I34" s="529"/>
      <c r="J34" s="528"/>
    </row>
    <row r="35" spans="1:14" x14ac:dyDescent="0.25">
      <c r="A35" s="528"/>
      <c r="B35" s="528"/>
      <c r="C35" s="528"/>
      <c r="D35" s="528"/>
      <c r="E35" s="528"/>
      <c r="F35" s="528"/>
      <c r="G35" s="528"/>
      <c r="H35" s="529"/>
      <c r="I35" s="529"/>
      <c r="J35" s="528"/>
    </row>
    <row r="36" spans="1:14" x14ac:dyDescent="0.25">
      <c r="A36" s="528"/>
      <c r="B36" s="528"/>
      <c r="C36" s="528"/>
      <c r="D36" s="528"/>
      <c r="E36" s="528"/>
      <c r="F36" s="528"/>
      <c r="G36" s="528"/>
      <c r="H36" s="529"/>
      <c r="I36" s="529"/>
      <c r="J36" s="528"/>
    </row>
    <row r="37" spans="1:14" x14ac:dyDescent="0.25">
      <c r="A37" s="528"/>
      <c r="B37" s="528"/>
      <c r="C37" s="528"/>
      <c r="D37" s="528"/>
      <c r="E37" s="528"/>
      <c r="F37" s="528"/>
      <c r="G37" s="528"/>
      <c r="H37" s="529"/>
      <c r="I37" s="529"/>
      <c r="J37" s="528"/>
    </row>
    <row r="39" spans="1:14" x14ac:dyDescent="0.25">
      <c r="A39" s="303" t="s">
        <v>71</v>
      </c>
      <c r="B39" s="303"/>
      <c r="C39" s="303"/>
      <c r="D39" s="303"/>
      <c r="E39" s="303"/>
      <c r="F39" s="303"/>
      <c r="G39" s="303"/>
      <c r="H39" s="303"/>
      <c r="I39" s="303"/>
      <c r="J39" s="303"/>
      <c r="K39" s="303"/>
      <c r="L39" s="303"/>
      <c r="M39" s="303"/>
      <c r="N39" s="303"/>
    </row>
    <row r="40" spans="1:14" x14ac:dyDescent="0.25">
      <c r="A40" s="304" t="s">
        <v>140</v>
      </c>
      <c r="B40" s="304"/>
      <c r="C40" s="304"/>
      <c r="D40" s="304"/>
      <c r="E40" s="304"/>
      <c r="F40" s="304"/>
      <c r="G40" s="304"/>
      <c r="H40" s="304"/>
      <c r="I40" s="304"/>
      <c r="J40" s="304"/>
      <c r="K40" s="304"/>
      <c r="L40" s="304"/>
      <c r="M40" s="304"/>
      <c r="N40" s="304"/>
    </row>
    <row r="41" spans="1:14" s="37" customFormat="1" ht="63" x14ac:dyDescent="0.25">
      <c r="A41" s="310" t="s">
        <v>141</v>
      </c>
      <c r="B41" s="310" t="s">
        <v>74</v>
      </c>
      <c r="C41" s="270" t="s">
        <v>75</v>
      </c>
      <c r="D41" s="310" t="s">
        <v>76</v>
      </c>
      <c r="E41" s="310" t="s">
        <v>77</v>
      </c>
      <c r="F41" s="310" t="s">
        <v>34</v>
      </c>
      <c r="G41" s="270" t="s">
        <v>142</v>
      </c>
      <c r="H41" s="270" t="s">
        <v>99</v>
      </c>
      <c r="I41" s="270" t="s">
        <v>80</v>
      </c>
      <c r="J41" s="270" t="s">
        <v>81</v>
      </c>
      <c r="K41" s="310" t="s">
        <v>143</v>
      </c>
      <c r="L41" s="310" t="s">
        <v>144</v>
      </c>
      <c r="M41" s="310" t="s">
        <v>145</v>
      </c>
      <c r="N41" s="310" t="s">
        <v>146</v>
      </c>
    </row>
    <row r="42" spans="1:14" s="37" customFormat="1" x14ac:dyDescent="0.25">
      <c r="A42" s="274" t="s">
        <v>87</v>
      </c>
      <c r="B42" s="274">
        <v>1</v>
      </c>
      <c r="C42" s="274"/>
      <c r="D42" s="274" t="s">
        <v>89</v>
      </c>
      <c r="E42" s="274" t="s">
        <v>90</v>
      </c>
      <c r="F42" s="274" t="s">
        <v>91</v>
      </c>
      <c r="G42" s="275" t="s">
        <v>92</v>
      </c>
      <c r="H42" s="282">
        <v>1</v>
      </c>
      <c r="I42" s="326" t="str">
        <f>IF(D42="", "", _xlfn.XLOOKUP(_xlfn.TEXTJOIN(", ", TRUE, E42,D42), 'FIPS Lookup'!$D$3:$D$3245, 'FIPS Lookup'!$A$3:$A$3245, "not found", 0,1))</f>
        <v>12086</v>
      </c>
      <c r="J42" s="274" t="str" cm="1">
        <f t="array" ref="J42">IF($I42="", "",
 _xlfn.XLOOKUP(TEXT($I42, "General"),  TEXT(FIPSLookupTable[County FIPS], "General"),  FIPSLookupTable[EPA Region], "No", 0, 1))</f>
        <v>EPA Region 4</v>
      </c>
      <c r="K42" s="274" t="str" cm="1">
        <f t="array" ref="K42">IF($I42="", "",
 IF(_xlfn.XLOOKUP(TEXT($I42, "General"),  TEXT('DAC County Feature Lookup'!$A$2:$A$465, "General"),  'DAC County Feature Lookup'!$P$2:$P$465, "No", 0, 1)= 0, "No",
_xlfn.XLOOKUP(TEXT($I42, "General"),  TEXT('DAC County Feature Lookup'!$A$2:$A$465, "General"),  'DAC County Feature Lookup'!$P$2:$P$465, "No", 0, 1)))</f>
        <v>No</v>
      </c>
      <c r="L42" s="274" t="str" cm="1">
        <f t="array" ref="L42">IF($I42="", "",
 IF(_xlfn.XLOOKUP(TEXT($I42, "General"),  TEXT('DAC County Feature Lookup'!$A$2:$A$465, "General"),  'DAC County Feature Lookup'!$Q$2:$Q$465, "No", 0, 1)= 0, "No",
_xlfn.XLOOKUP(TEXT($I42, "General"),  TEXT('DAC County Feature Lookup'!$A$2:$A$465, "General"),  'DAC County Feature Lookup'!$Q$2:$Q$465, "No", 0, 1)))</f>
        <v>No</v>
      </c>
      <c r="M42" s="274" t="str" cm="1">
        <f t="array" ref="M42">IF($I42="", "",
 IF(_xlfn.XLOOKUP(TEXT($I42, "General"),  TEXT('DAC County Feature Lookup'!$A$2:$A$465, "General"),  'DAC County Feature Lookup'!$R$2:$R$465, "No", 0, 1)= 0, "No",
_xlfn.XLOOKUP(TEXT($I42, "General"),  TEXT('DAC County Feature Lookup'!$A$2:$A$465, "General"),  'DAC County Feature Lookup'!$R$2:$R$465, "No", 0, 1)))</f>
        <v>No</v>
      </c>
      <c r="N42" s="274" t="str" cm="1">
        <f t="array" ref="N42">IF($I42="", "",
 IF(_xlfn.XLOOKUP(TEXT($I42, "General"),  TEXT('DAC County Feature Lookup'!$A$2:$A$465, "General"),  'DAC County Feature Lookup'!$N$2:$N$465, "No", 0, 1)= 0, "No",
_xlfn.XLOOKUP(TEXT($I42, "General"),  TEXT('DAC County Feature Lookup'!$A$2:$A$465, "General"),  'DAC County Feature Lookup'!$N$2:$N$465, "No", 0, 1)))</f>
        <v>Yes</v>
      </c>
    </row>
    <row r="43" spans="1:14" ht="29.25" customHeight="1" x14ac:dyDescent="0.25">
      <c r="A43" s="526"/>
      <c r="B43" s="530" t="s">
        <v>93</v>
      </c>
      <c r="C43" s="531"/>
      <c r="D43" s="526"/>
      <c r="E43" s="532" t="s">
        <v>94</v>
      </c>
      <c r="F43" s="526"/>
      <c r="G43" s="526"/>
      <c r="H43" s="533"/>
      <c r="I43" s="327" t="str">
        <f>IF(D43="", "",
   IF(E43= "please provide state first", "please select county",
    _xlfn.XLOOKUP(_xlfn.TEXTJOIN(", ", TRUE, E43,D43), 'FIPS Lookup'!$D$3:$D$3245, 'FIPS Lookup'!$A$3:$A$3245, "not found", 0,1)))</f>
        <v/>
      </c>
      <c r="J43" s="327"/>
      <c r="K43" s="301" t="str" cm="1">
        <f t="array" ref="K43">IF($I43="", "",
    IF(E43= "please provide state first", "",
   IF($I43="not found", "",
 IF(_xlfn.XLOOKUP(TEXT($I43, "General"),  TEXT('DAC County Feature Lookup'!$A$2:$A$465, "General"),  'DAC County Feature Lookup'!$P$2:$P$465, "No", 0, 1)= 0, "No",
_xlfn.XLOOKUP(TEXT($I43, "General"),  TEXT('DAC County Feature Lookup'!$A$2:$A$465, "General"),  'DAC County Feature Lookup'!$P$2:$P$465, "No", 0, 1)))))</f>
        <v/>
      </c>
      <c r="L43" s="301" t="str" cm="1">
        <f t="array" ref="L43">IF($I43="", "",
   IF($I43="not found", "",
    IF(E43= "please provide state first", "",
 IF(_xlfn.XLOOKUP(TEXT($I43, "General"),  TEXT('DAC County Feature Lookup'!$A$2:$A$465, "General"),  'DAC County Feature Lookup'!$Q$2:$Q$465, "No", 0, 1)= 0, "No",
_xlfn.XLOOKUP(TEXT($I43, "General"),  TEXT('DAC County Feature Lookup'!$A$2:$A$465, "General"),  'DAC County Feature Lookup'!$Q$2:$Q$465, "No", 0, 1)))))</f>
        <v/>
      </c>
      <c r="M43" s="301" t="str" cm="1">
        <f t="array" ref="M43">IF($I43="", "",
   IF($I43="not found", "",
    IF(E43= "please provide state first", "",
 IF(_xlfn.XLOOKUP(TEXT($I43, "General"),  TEXT('DAC County Feature Lookup'!$A$2:$A$465, "General"),  'DAC County Feature Lookup'!$R$2:$R$465, "No", 0, 1)= 0, "No",
_xlfn.XLOOKUP(TEXT($I43, "General"),  TEXT('DAC County Feature Lookup'!$A$2:$A$465, "General"),  'DAC County Feature Lookup'!$R$2:$R$465, "No", 0, 1)))))</f>
        <v/>
      </c>
      <c r="N43" s="301" t="str" cm="1">
        <f t="array" ref="N43">IF($I43="", "",
   IF($I43="not found", "",
    IF(E43= "please provide state first", "",
 IF(_xlfn.XLOOKUP(TEXT($I43, "General"),  TEXT('DAC County Feature Lookup'!$A$2:$A$465, "General"),  'DAC County Feature Lookup'!$N$2:$N$465, "No", 0, 1)= 0, "No",
_xlfn.XLOOKUP(TEXT($I43, "General"),  TEXT('DAC County Feature Lookup'!$A$2:$A$465, "General"),  'DAC County Feature Lookup'!$N$2:$N$465, "No", 0, 1)))))</f>
        <v/>
      </c>
    </row>
    <row r="44" spans="1:14" ht="29.25" customHeight="1" x14ac:dyDescent="0.25">
      <c r="A44" s="528"/>
      <c r="B44" s="534">
        <v>2</v>
      </c>
      <c r="C44" s="535"/>
      <c r="D44" s="528"/>
      <c r="E44" s="532" t="s">
        <v>94</v>
      </c>
      <c r="F44" s="528"/>
      <c r="G44" s="528"/>
      <c r="H44" s="536"/>
      <c r="I44" s="327" t="str">
        <f>IF(D44="", "",
   IF(E44= "please provide state first", "please select county",
    _xlfn.XLOOKUP(_xlfn.TEXTJOIN(", ", TRUE, E44,D44), 'FIPS Lookup'!$D$3:$D$3245, 'FIPS Lookup'!$A$3:$A$3245, "not found", 0,1)))</f>
        <v/>
      </c>
      <c r="J44" s="327"/>
      <c r="K44" s="301" t="str" cm="1">
        <f t="array" ref="K44">IF($I44="", "",
    IF(E44= "please provide state first", "",
   IF($I44="not found", "",
 IF(_xlfn.XLOOKUP(TEXT($I44, "General"),  TEXT('DAC County Feature Lookup'!$A$2:$A$465, "General"),  'DAC County Feature Lookup'!$P$2:$P$465, "No", 0, 1)= 0, "No",
_xlfn.XLOOKUP(TEXT($I44, "General"),  TEXT('DAC County Feature Lookup'!$A$2:$A$465, "General"),  'DAC County Feature Lookup'!$P$2:$P$465, "No", 0, 1)))))</f>
        <v/>
      </c>
      <c r="L44" s="301" t="str" cm="1">
        <f t="array" ref="L44">IF($I44="", "",
   IF($I44="not found", "",
    IF(E44= "please provide state first", "",
 IF(_xlfn.XLOOKUP(TEXT($I44, "General"),  TEXT('DAC County Feature Lookup'!$A$2:$A$465, "General"),  'DAC County Feature Lookup'!$Q$2:$Q$465, "No", 0, 1)= 0, "No",
_xlfn.XLOOKUP(TEXT($I44, "General"),  TEXT('DAC County Feature Lookup'!$A$2:$A$465, "General"),  'DAC County Feature Lookup'!$Q$2:$Q$465, "No", 0, 1)))))</f>
        <v/>
      </c>
      <c r="M44" s="301" t="str" cm="1">
        <f t="array" ref="M44">IF($I44="", "",
   IF($I44="not found", "",
    IF(E44= "please provide state first", "",
 IF(_xlfn.XLOOKUP(TEXT($I44, "General"),  TEXT('DAC County Feature Lookup'!$A$2:$A$465, "General"),  'DAC County Feature Lookup'!$R$2:$R$465, "No", 0, 1)= 0, "No",
_xlfn.XLOOKUP(TEXT($I44, "General"),  TEXT('DAC County Feature Lookup'!$A$2:$A$465, "General"),  'DAC County Feature Lookup'!$R$2:$R$465, "No", 0, 1)))))</f>
        <v/>
      </c>
      <c r="N44" s="301" t="str" cm="1">
        <f t="array" ref="N44">IF($I44="", "",
   IF($I44="not found", "",
    IF(E44= "please provide state first", "",
 IF(_xlfn.XLOOKUP(TEXT($I44, "General"),  TEXT('DAC County Feature Lookup'!$A$2:$A$465, "General"),  'DAC County Feature Lookup'!$N$2:$N$465, "No", 0, 1)= 0, "No",
_xlfn.XLOOKUP(TEXT($I44, "General"),  TEXT('DAC County Feature Lookup'!$A$2:$A$465, "General"),  'DAC County Feature Lookup'!$N$2:$N$465, "No", 0, 1)))))</f>
        <v/>
      </c>
    </row>
    <row r="45" spans="1:14" ht="29.25" customHeight="1" x14ac:dyDescent="0.25">
      <c r="A45" s="528"/>
      <c r="B45" s="534">
        <v>3</v>
      </c>
      <c r="C45" s="535"/>
      <c r="D45" s="528"/>
      <c r="E45" s="532" t="s">
        <v>94</v>
      </c>
      <c r="F45" s="528"/>
      <c r="G45" s="528"/>
      <c r="H45" s="536"/>
      <c r="I45" s="327" t="str">
        <f>IF(D45="", "",
   IF(E45= "please provide state first", "please select county",
    _xlfn.XLOOKUP(_xlfn.TEXTJOIN(", ", TRUE, E45,D45), 'FIPS Lookup'!$D$3:$D$3245, 'FIPS Lookup'!$A$3:$A$3245, "not found", 0,1)))</f>
        <v/>
      </c>
      <c r="J45" s="327"/>
      <c r="K45" s="301" t="str" cm="1">
        <f t="array" ref="K45">IF($I45="", "",
    IF(E45= "please provide state first", "",
   IF($I45="not found", "",
 IF(_xlfn.XLOOKUP(TEXT($I45, "General"),  TEXT('DAC County Feature Lookup'!$A$2:$A$465, "General"),  'DAC County Feature Lookup'!$P$2:$P$465, "No", 0, 1)= 0, "No",
_xlfn.XLOOKUP(TEXT($I45, "General"),  TEXT('DAC County Feature Lookup'!$A$2:$A$465, "General"),  'DAC County Feature Lookup'!$P$2:$P$465, "No", 0, 1)))))</f>
        <v/>
      </c>
      <c r="L45" s="301" t="str" cm="1">
        <f t="array" ref="L45">IF($I45="", "",
   IF($I45="not found", "",
    IF(E45= "please provide state first", "",
 IF(_xlfn.XLOOKUP(TEXT($I45, "General"),  TEXT('DAC County Feature Lookup'!$A$2:$A$465, "General"),  'DAC County Feature Lookup'!$Q$2:$Q$465, "No", 0, 1)= 0, "No",
_xlfn.XLOOKUP(TEXT($I45, "General"),  TEXT('DAC County Feature Lookup'!$A$2:$A$465, "General"),  'DAC County Feature Lookup'!$Q$2:$Q$465, "No", 0, 1)))))</f>
        <v/>
      </c>
      <c r="M45" s="301" t="str" cm="1">
        <f t="array" ref="M45">IF($I45="", "",
   IF($I45="not found", "",
    IF(E45= "please provide state first", "",
 IF(_xlfn.XLOOKUP(TEXT($I45, "General"),  TEXT('DAC County Feature Lookup'!$A$2:$A$465, "General"),  'DAC County Feature Lookup'!$R$2:$R$465, "No", 0, 1)= 0, "No",
_xlfn.XLOOKUP(TEXT($I45, "General"),  TEXT('DAC County Feature Lookup'!$A$2:$A$465, "General"),  'DAC County Feature Lookup'!$R$2:$R$465, "No", 0, 1)))))</f>
        <v/>
      </c>
      <c r="N45" s="301" t="str" cm="1">
        <f t="array" ref="N45">IF($I45="", "",
   IF($I45="not found", "",
    IF(E45= "please provide state first", "",
 IF(_xlfn.XLOOKUP(TEXT($I45, "General"),  TEXT('DAC County Feature Lookup'!$A$2:$A$465, "General"),  'DAC County Feature Lookup'!$N$2:$N$465, "No", 0, 1)= 0, "No",
_xlfn.XLOOKUP(TEXT($I45, "General"),  TEXT('DAC County Feature Lookup'!$A$2:$A$465, "General"),  'DAC County Feature Lookup'!$N$2:$N$465, "No", 0, 1)))))</f>
        <v/>
      </c>
    </row>
    <row r="46" spans="1:14" ht="29.25" customHeight="1" x14ac:dyDescent="0.25">
      <c r="A46" s="528"/>
      <c r="B46" s="534">
        <v>4</v>
      </c>
      <c r="C46" s="535"/>
      <c r="D46" s="528"/>
      <c r="E46" s="532" t="s">
        <v>94</v>
      </c>
      <c r="F46" s="528"/>
      <c r="G46" s="528"/>
      <c r="H46" s="536"/>
      <c r="I46" s="327" t="str">
        <f>IF(D46="", "",
   IF(E46= "please provide state first", "please select county",
    _xlfn.XLOOKUP(_xlfn.TEXTJOIN(", ", TRUE, E46,D46), 'FIPS Lookup'!$D$3:$D$3245, 'FIPS Lookup'!$A$3:$A$3245, "not found", 0,1)))</f>
        <v/>
      </c>
      <c r="J46" s="327"/>
      <c r="K46" s="301" t="str" cm="1">
        <f t="array" ref="K46">IF($I46="", "",
    IF(E46= "please provide state first", "",
   IF($I46="not found", "",
 IF(_xlfn.XLOOKUP(TEXT($I46, "General"),  TEXT('DAC County Feature Lookup'!$A$2:$A$465, "General"),  'DAC County Feature Lookup'!$P$2:$P$465, "No", 0, 1)= 0, "No",
_xlfn.XLOOKUP(TEXT($I46, "General"),  TEXT('DAC County Feature Lookup'!$A$2:$A$465, "General"),  'DAC County Feature Lookup'!$P$2:$P$465, "No", 0, 1)))))</f>
        <v/>
      </c>
      <c r="L46" s="301" t="str" cm="1">
        <f t="array" ref="L46">IF($I46="", "",
   IF($I46="not found", "",
    IF(E46= "please provide state first", "",
 IF(_xlfn.XLOOKUP(TEXT($I46, "General"),  TEXT('DAC County Feature Lookup'!$A$2:$A$465, "General"),  'DAC County Feature Lookup'!$Q$2:$Q$465, "No", 0, 1)= 0, "No",
_xlfn.XLOOKUP(TEXT($I46, "General"),  TEXT('DAC County Feature Lookup'!$A$2:$A$465, "General"),  'DAC County Feature Lookup'!$Q$2:$Q$465, "No", 0, 1)))))</f>
        <v/>
      </c>
      <c r="M46" s="301" t="str" cm="1">
        <f t="array" ref="M46">IF($I46="", "",
   IF($I46="not found", "",
    IF(E46= "please provide state first", "",
 IF(_xlfn.XLOOKUP(TEXT($I46, "General"),  TEXT('DAC County Feature Lookup'!$A$2:$A$465, "General"),  'DAC County Feature Lookup'!$R$2:$R$465, "No", 0, 1)= 0, "No",
_xlfn.XLOOKUP(TEXT($I46, "General"),  TEXT('DAC County Feature Lookup'!$A$2:$A$465, "General"),  'DAC County Feature Lookup'!$R$2:$R$465, "No", 0, 1)))))</f>
        <v/>
      </c>
      <c r="N46" s="301" t="str" cm="1">
        <f t="array" ref="N46">IF($I46="", "",
   IF($I46="not found", "",
    IF(E46= "please provide state first", "",
 IF(_xlfn.XLOOKUP(TEXT($I46, "General"),  TEXT('DAC County Feature Lookup'!$A$2:$A$465, "General"),  'DAC County Feature Lookup'!$N$2:$N$465, "No", 0, 1)= 0, "No",
_xlfn.XLOOKUP(TEXT($I46, "General"),  TEXT('DAC County Feature Lookup'!$A$2:$A$465, "General"),  'DAC County Feature Lookup'!$N$2:$N$465, "No", 0, 1)))))</f>
        <v/>
      </c>
    </row>
    <row r="47" spans="1:14" ht="29.25" customHeight="1" x14ac:dyDescent="0.25">
      <c r="A47" s="528"/>
      <c r="B47" s="534">
        <v>5</v>
      </c>
      <c r="C47" s="535"/>
      <c r="D47" s="528"/>
      <c r="E47" s="532" t="s">
        <v>94</v>
      </c>
      <c r="F47" s="528"/>
      <c r="G47" s="528"/>
      <c r="H47" s="536"/>
      <c r="I47" s="327" t="str">
        <f>IF(D47="", "",
   IF(E47= "please provide state first", "please select county",
    _xlfn.XLOOKUP(_xlfn.TEXTJOIN(", ", TRUE, E47,D47), 'FIPS Lookup'!$D$3:$D$3245, 'FIPS Lookup'!$A$3:$A$3245, "not found", 0,1)))</f>
        <v/>
      </c>
      <c r="J47" s="327"/>
      <c r="K47" s="301" t="str" cm="1">
        <f t="array" ref="K47">IF($I47="", "",
    IF(E47= "please provide state first", "",
   IF($I47="not found", "",
 IF(_xlfn.XLOOKUP(TEXT($I47, "General"),  TEXT('DAC County Feature Lookup'!$A$2:$A$465, "General"),  'DAC County Feature Lookup'!$P$2:$P$465, "No", 0, 1)= 0, "No",
_xlfn.XLOOKUP(TEXT($I47, "General"),  TEXT('DAC County Feature Lookup'!$A$2:$A$465, "General"),  'DAC County Feature Lookup'!$P$2:$P$465, "No", 0, 1)))))</f>
        <v/>
      </c>
      <c r="L47" s="301" t="str" cm="1">
        <f t="array" ref="L47">IF($I47="", "",
   IF($I47="not found", "",
    IF(E47= "please provide state first", "",
 IF(_xlfn.XLOOKUP(TEXT($I47, "General"),  TEXT('DAC County Feature Lookup'!$A$2:$A$465, "General"),  'DAC County Feature Lookup'!$Q$2:$Q$465, "No", 0, 1)= 0, "No",
_xlfn.XLOOKUP(TEXT($I47, "General"),  TEXT('DAC County Feature Lookup'!$A$2:$A$465, "General"),  'DAC County Feature Lookup'!$Q$2:$Q$465, "No", 0, 1)))))</f>
        <v/>
      </c>
      <c r="M47" s="301" t="str" cm="1">
        <f t="array" ref="M47">IF($I47="", "",
   IF($I47="not found", "",
    IF(E47= "please provide state first", "",
 IF(_xlfn.XLOOKUP(TEXT($I47, "General"),  TEXT('DAC County Feature Lookup'!$A$2:$A$465, "General"),  'DAC County Feature Lookup'!$R$2:$R$465, "No", 0, 1)= 0, "No",
_xlfn.XLOOKUP(TEXT($I47, "General"),  TEXT('DAC County Feature Lookup'!$A$2:$A$465, "General"),  'DAC County Feature Lookup'!$R$2:$R$465, "No", 0, 1)))))</f>
        <v/>
      </c>
      <c r="N47" s="301" t="str" cm="1">
        <f t="array" ref="N47">IF($I47="", "",
   IF($I47="not found", "",
    IF(E47= "please provide state first", "",
 IF(_xlfn.XLOOKUP(TEXT($I47, "General"),  TEXT('DAC County Feature Lookup'!$A$2:$A$465, "General"),  'DAC County Feature Lookup'!$N$2:$N$465, "No", 0, 1)= 0, "No",
_xlfn.XLOOKUP(TEXT($I47, "General"),  TEXT('DAC County Feature Lookup'!$A$2:$A$465, "General"),  'DAC County Feature Lookup'!$N$2:$N$465, "No", 0, 1)))))</f>
        <v/>
      </c>
    </row>
    <row r="48" spans="1:14" ht="29.25" customHeight="1" x14ac:dyDescent="0.25">
      <c r="A48" s="528"/>
      <c r="B48" s="534">
        <v>6</v>
      </c>
      <c r="C48" s="535"/>
      <c r="D48" s="528"/>
      <c r="E48" s="532" t="s">
        <v>94</v>
      </c>
      <c r="F48" s="528"/>
      <c r="G48" s="528"/>
      <c r="H48" s="536"/>
      <c r="I48" s="327" t="str">
        <f>IF(D48="", "",
   IF(E48= "please provide state first", "please select county",
    _xlfn.XLOOKUP(_xlfn.TEXTJOIN(", ", TRUE, E48,D48), 'FIPS Lookup'!$D$3:$D$3245, 'FIPS Lookup'!$A$3:$A$3245, "not found", 0,1)))</f>
        <v/>
      </c>
      <c r="J48" s="327"/>
      <c r="K48" s="301" t="str" cm="1">
        <f t="array" ref="K48">IF($I48="", "",
    IF(E48= "please provide state first", "",
   IF($I48="not found", "",
 IF(_xlfn.XLOOKUP(TEXT($I48, "General"),  TEXT('DAC County Feature Lookup'!$A$2:$A$465, "General"),  'DAC County Feature Lookup'!$P$2:$P$465, "No", 0, 1)= 0, "No",
_xlfn.XLOOKUP(TEXT($I48, "General"),  TEXT('DAC County Feature Lookup'!$A$2:$A$465, "General"),  'DAC County Feature Lookup'!$P$2:$P$465, "No", 0, 1)))))</f>
        <v/>
      </c>
      <c r="L48" s="301" t="str" cm="1">
        <f t="array" ref="L48">IF($I48="", "",
   IF($I48="not found", "",
    IF(E48= "please provide state first", "",
 IF(_xlfn.XLOOKUP(TEXT($I48, "General"),  TEXT('DAC County Feature Lookup'!$A$2:$A$465, "General"),  'DAC County Feature Lookup'!$Q$2:$Q$465, "No", 0, 1)= 0, "No",
_xlfn.XLOOKUP(TEXT($I48, "General"),  TEXT('DAC County Feature Lookup'!$A$2:$A$465, "General"),  'DAC County Feature Lookup'!$Q$2:$Q$465, "No", 0, 1)))))</f>
        <v/>
      </c>
      <c r="M48" s="301" t="str" cm="1">
        <f t="array" ref="M48">IF($I48="", "",
   IF($I48="not found", "",
    IF(E48= "please provide state first", "",
 IF(_xlfn.XLOOKUP(TEXT($I48, "General"),  TEXT('DAC County Feature Lookup'!$A$2:$A$465, "General"),  'DAC County Feature Lookup'!$R$2:$R$465, "No", 0, 1)= 0, "No",
_xlfn.XLOOKUP(TEXT($I48, "General"),  TEXT('DAC County Feature Lookup'!$A$2:$A$465, "General"),  'DAC County Feature Lookup'!$R$2:$R$465, "No", 0, 1)))))</f>
        <v/>
      </c>
      <c r="N48" s="301" t="str" cm="1">
        <f t="array" ref="N48">IF($I48="", "",
   IF($I48="not found", "",
    IF(E48= "please provide state first", "",
 IF(_xlfn.XLOOKUP(TEXT($I48, "General"),  TEXT('DAC County Feature Lookup'!$A$2:$A$465, "General"),  'DAC County Feature Lookup'!$N$2:$N$465, "No", 0, 1)= 0, "No",
_xlfn.XLOOKUP(TEXT($I48, "General"),  TEXT('DAC County Feature Lookup'!$A$2:$A$465, "General"),  'DAC County Feature Lookup'!$N$2:$N$465, "No", 0, 1)))))</f>
        <v/>
      </c>
    </row>
    <row r="49" spans="1:14" ht="29.25" customHeight="1" x14ac:dyDescent="0.25">
      <c r="A49" s="528"/>
      <c r="B49" s="534">
        <v>7</v>
      </c>
      <c r="C49" s="535"/>
      <c r="D49" s="528"/>
      <c r="E49" s="532" t="s">
        <v>94</v>
      </c>
      <c r="F49" s="528"/>
      <c r="G49" s="528"/>
      <c r="H49" s="536"/>
      <c r="I49" s="327" t="str">
        <f>IF(D49="", "",
   IF(E49= "please provide state first", "please select county",
    _xlfn.XLOOKUP(_xlfn.TEXTJOIN(", ", TRUE, E49,D49), 'FIPS Lookup'!$D$3:$D$3245, 'FIPS Lookup'!$A$3:$A$3245, "not found", 0,1)))</f>
        <v/>
      </c>
      <c r="J49" s="327"/>
      <c r="K49" s="301" t="str" cm="1">
        <f t="array" ref="K49">IF($I49="", "",
    IF(E49= "please provide state first", "",
   IF($I49="not found", "",
 IF(_xlfn.XLOOKUP(TEXT($I49, "General"),  TEXT('DAC County Feature Lookup'!$A$2:$A$465, "General"),  'DAC County Feature Lookup'!$P$2:$P$465, "No", 0, 1)= 0, "No",
_xlfn.XLOOKUP(TEXT($I49, "General"),  TEXT('DAC County Feature Lookup'!$A$2:$A$465, "General"),  'DAC County Feature Lookup'!$P$2:$P$465, "No", 0, 1)))))</f>
        <v/>
      </c>
      <c r="L49" s="301" t="str" cm="1">
        <f t="array" ref="L49">IF($I49="", "",
   IF($I49="not found", "",
    IF(E49= "please provide state first", "",
 IF(_xlfn.XLOOKUP(TEXT($I49, "General"),  TEXT('DAC County Feature Lookup'!$A$2:$A$465, "General"),  'DAC County Feature Lookup'!$Q$2:$Q$465, "No", 0, 1)= 0, "No",
_xlfn.XLOOKUP(TEXT($I49, "General"),  TEXT('DAC County Feature Lookup'!$A$2:$A$465, "General"),  'DAC County Feature Lookup'!$Q$2:$Q$465, "No", 0, 1)))))</f>
        <v/>
      </c>
      <c r="M49" s="301" t="str" cm="1">
        <f t="array" ref="M49">IF($I49="", "",
   IF($I49="not found", "",
    IF(E49= "please provide state first", "",
 IF(_xlfn.XLOOKUP(TEXT($I49, "General"),  TEXT('DAC County Feature Lookup'!$A$2:$A$465, "General"),  'DAC County Feature Lookup'!$R$2:$R$465, "No", 0, 1)= 0, "No",
_xlfn.XLOOKUP(TEXT($I49, "General"),  TEXT('DAC County Feature Lookup'!$A$2:$A$465, "General"),  'DAC County Feature Lookup'!$R$2:$R$465, "No", 0, 1)))))</f>
        <v/>
      </c>
      <c r="N49" s="301" t="str" cm="1">
        <f t="array" ref="N49">IF($I49="", "",
   IF($I49="not found", "",
    IF(E49= "please provide state first", "",
 IF(_xlfn.XLOOKUP(TEXT($I49, "General"),  TEXT('DAC County Feature Lookup'!$A$2:$A$465, "General"),  'DAC County Feature Lookup'!$N$2:$N$465, "No", 0, 1)= 0, "No",
_xlfn.XLOOKUP(TEXT($I49, "General"),  TEXT('DAC County Feature Lookup'!$A$2:$A$465, "General"),  'DAC County Feature Lookup'!$N$2:$N$465, "No", 0, 1)))))</f>
        <v/>
      </c>
    </row>
    <row r="50" spans="1:14" ht="29.25" customHeight="1" x14ac:dyDescent="0.25">
      <c r="A50" s="528"/>
      <c r="B50" s="534">
        <v>8</v>
      </c>
      <c r="C50" s="535"/>
      <c r="D50" s="528"/>
      <c r="E50" s="532" t="s">
        <v>94</v>
      </c>
      <c r="F50" s="528"/>
      <c r="G50" s="528"/>
      <c r="H50" s="536"/>
      <c r="I50" s="327" t="str">
        <f>IF(D50="", "",
   IF(E50= "please provide state first", "please select county",
    _xlfn.XLOOKUP(_xlfn.TEXTJOIN(", ", TRUE, E50,D50), 'FIPS Lookup'!$D$3:$D$3245, 'FIPS Lookup'!$A$3:$A$3245, "not found", 0,1)))</f>
        <v/>
      </c>
      <c r="J50" s="327"/>
      <c r="K50" s="301" t="str" cm="1">
        <f t="array" ref="K50">IF($I50="", "",
    IF(E50= "please provide state first", "",
   IF($I50="not found", "",
 IF(_xlfn.XLOOKUP(TEXT($I50, "General"),  TEXT('DAC County Feature Lookup'!$A$2:$A$465, "General"),  'DAC County Feature Lookup'!$P$2:$P$465, "No", 0, 1)= 0, "No",
_xlfn.XLOOKUP(TEXT($I50, "General"),  TEXT('DAC County Feature Lookup'!$A$2:$A$465, "General"),  'DAC County Feature Lookup'!$P$2:$P$465, "No", 0, 1)))))</f>
        <v/>
      </c>
      <c r="L50" s="301" t="str" cm="1">
        <f t="array" ref="L50">IF($I50="", "",
   IF($I50="not found", "",
    IF(E50= "please provide state first", "",
 IF(_xlfn.XLOOKUP(TEXT($I50, "General"),  TEXT('DAC County Feature Lookup'!$A$2:$A$465, "General"),  'DAC County Feature Lookup'!$Q$2:$Q$465, "No", 0, 1)= 0, "No",
_xlfn.XLOOKUP(TEXT($I50, "General"),  TEXT('DAC County Feature Lookup'!$A$2:$A$465, "General"),  'DAC County Feature Lookup'!$Q$2:$Q$465, "No", 0, 1)))))</f>
        <v/>
      </c>
      <c r="M50" s="301" t="str" cm="1">
        <f t="array" ref="M50">IF($I50="", "",
   IF($I50="not found", "",
    IF(E50= "please provide state first", "",
 IF(_xlfn.XLOOKUP(TEXT($I50, "General"),  TEXT('DAC County Feature Lookup'!$A$2:$A$465, "General"),  'DAC County Feature Lookup'!$R$2:$R$465, "No", 0, 1)= 0, "No",
_xlfn.XLOOKUP(TEXT($I50, "General"),  TEXT('DAC County Feature Lookup'!$A$2:$A$465, "General"),  'DAC County Feature Lookup'!$R$2:$R$465, "No", 0, 1)))))</f>
        <v/>
      </c>
      <c r="N50" s="301" t="str" cm="1">
        <f t="array" ref="N50">IF($I50="", "",
   IF($I50="not found", "",
    IF(E50= "please provide state first", "",
 IF(_xlfn.XLOOKUP(TEXT($I50, "General"),  TEXT('DAC County Feature Lookup'!$A$2:$A$465, "General"),  'DAC County Feature Lookup'!$N$2:$N$465, "No", 0, 1)= 0, "No",
_xlfn.XLOOKUP(TEXT($I50, "General"),  TEXT('DAC County Feature Lookup'!$A$2:$A$465, "General"),  'DAC County Feature Lookup'!$N$2:$N$465, "No", 0, 1)))))</f>
        <v/>
      </c>
    </row>
    <row r="51" spans="1:14" ht="29.25" customHeight="1" x14ac:dyDescent="0.25">
      <c r="A51" s="528"/>
      <c r="B51" s="534">
        <v>9</v>
      </c>
      <c r="C51" s="535"/>
      <c r="D51" s="528"/>
      <c r="E51" s="532" t="s">
        <v>94</v>
      </c>
      <c r="F51" s="528"/>
      <c r="G51" s="528"/>
      <c r="H51" s="536"/>
      <c r="I51" s="327" t="str">
        <f>IF(D51="", "",
   IF(E51= "please provide state first", "please select county",
    _xlfn.XLOOKUP(_xlfn.TEXTJOIN(", ", TRUE, E51,D51), 'FIPS Lookup'!$D$3:$D$3245, 'FIPS Lookup'!$A$3:$A$3245, "not found", 0,1)))</f>
        <v/>
      </c>
      <c r="J51" s="327"/>
      <c r="K51" s="301" t="str" cm="1">
        <f t="array" ref="K51">IF($I51="", "",
    IF(E51= "please provide state first", "",
   IF($I51="not found", "",
 IF(_xlfn.XLOOKUP(TEXT($I51, "General"),  TEXT('DAC County Feature Lookup'!$A$2:$A$465, "General"),  'DAC County Feature Lookup'!$P$2:$P$465, "No", 0, 1)= 0, "No",
_xlfn.XLOOKUP(TEXT($I51, "General"),  TEXT('DAC County Feature Lookup'!$A$2:$A$465, "General"),  'DAC County Feature Lookup'!$P$2:$P$465, "No", 0, 1)))))</f>
        <v/>
      </c>
      <c r="L51" s="301" t="str" cm="1">
        <f t="array" ref="L51">IF($I51="", "",
   IF($I51="not found", "",
    IF(E51= "please provide state first", "",
 IF(_xlfn.XLOOKUP(TEXT($I51, "General"),  TEXT('DAC County Feature Lookup'!$A$2:$A$465, "General"),  'DAC County Feature Lookup'!$Q$2:$Q$465, "No", 0, 1)= 0, "No",
_xlfn.XLOOKUP(TEXT($I51, "General"),  TEXT('DAC County Feature Lookup'!$A$2:$A$465, "General"),  'DAC County Feature Lookup'!$Q$2:$Q$465, "No", 0, 1)))))</f>
        <v/>
      </c>
      <c r="M51" s="301" t="str" cm="1">
        <f t="array" ref="M51">IF($I51="", "",
   IF($I51="not found", "",
    IF(E51= "please provide state first", "",
 IF(_xlfn.XLOOKUP(TEXT($I51, "General"),  TEXT('DAC County Feature Lookup'!$A$2:$A$465, "General"),  'DAC County Feature Lookup'!$R$2:$R$465, "No", 0, 1)= 0, "No",
_xlfn.XLOOKUP(TEXT($I51, "General"),  TEXT('DAC County Feature Lookup'!$A$2:$A$465, "General"),  'DAC County Feature Lookup'!$R$2:$R$465, "No", 0, 1)))))</f>
        <v/>
      </c>
      <c r="N51" s="301" t="str" cm="1">
        <f t="array" ref="N51">IF($I51="", "",
   IF($I51="not found", "",
    IF(E51= "please provide state first", "",
 IF(_xlfn.XLOOKUP(TEXT($I51, "General"),  TEXT('DAC County Feature Lookup'!$A$2:$A$465, "General"),  'DAC County Feature Lookup'!$N$2:$N$465, "No", 0, 1)= 0, "No",
_xlfn.XLOOKUP(TEXT($I51, "General"),  TEXT('DAC County Feature Lookup'!$A$2:$A$465, "General"),  'DAC County Feature Lookup'!$N$2:$N$465, "No", 0, 1)))))</f>
        <v/>
      </c>
    </row>
    <row r="52" spans="1:14" ht="29.25" customHeight="1" x14ac:dyDescent="0.25">
      <c r="A52" s="528"/>
      <c r="B52" s="534">
        <v>10</v>
      </c>
      <c r="C52" s="535"/>
      <c r="D52" s="528"/>
      <c r="E52" s="532" t="s">
        <v>94</v>
      </c>
      <c r="F52" s="528"/>
      <c r="G52" s="528"/>
      <c r="H52" s="536"/>
      <c r="I52" s="327" t="str">
        <f>IF(D52="", "",
   IF(E52= "please provide state first", "please select county",
    _xlfn.XLOOKUP(_xlfn.TEXTJOIN(", ", TRUE, E52,D52), 'FIPS Lookup'!$D$3:$D$3245, 'FIPS Lookup'!$A$3:$A$3245, "not found", 0,1)))</f>
        <v/>
      </c>
      <c r="J52" s="327"/>
      <c r="K52" s="301" t="str" cm="1">
        <f t="array" ref="K52">IF($I52="", "",
    IF(E52= "please provide state first", "",
   IF($I52="not found", "",
 IF(_xlfn.XLOOKUP(TEXT($I52, "General"),  TEXT('DAC County Feature Lookup'!$A$2:$A$465, "General"),  'DAC County Feature Lookup'!$P$2:$P$465, "No", 0, 1)= 0, "No",
_xlfn.XLOOKUP(TEXT($I52, "General"),  TEXT('DAC County Feature Lookup'!$A$2:$A$465, "General"),  'DAC County Feature Lookup'!$P$2:$P$465, "No", 0, 1)))))</f>
        <v/>
      </c>
      <c r="L52" s="301" t="str" cm="1">
        <f t="array" ref="L52">IF($I52="", "",
   IF($I52="not found", "",
    IF(E52= "please provide state first", "",
 IF(_xlfn.XLOOKUP(TEXT($I52, "General"),  TEXT('DAC County Feature Lookup'!$A$2:$A$465, "General"),  'DAC County Feature Lookup'!$Q$2:$Q$465, "No", 0, 1)= 0, "No",
_xlfn.XLOOKUP(TEXT($I52, "General"),  TEXT('DAC County Feature Lookup'!$A$2:$A$465, "General"),  'DAC County Feature Lookup'!$Q$2:$Q$465, "No", 0, 1)))))</f>
        <v/>
      </c>
      <c r="M52" s="301" t="str" cm="1">
        <f t="array" ref="M52">IF($I52="", "",
   IF($I52="not found", "",
    IF(E52= "please provide state first", "",
 IF(_xlfn.XLOOKUP(TEXT($I52, "General"),  TEXT('DAC County Feature Lookup'!$A$2:$A$465, "General"),  'DAC County Feature Lookup'!$R$2:$R$465, "No", 0, 1)= 0, "No",
_xlfn.XLOOKUP(TEXT($I52, "General"),  TEXT('DAC County Feature Lookup'!$A$2:$A$465, "General"),  'DAC County Feature Lookup'!$R$2:$R$465, "No", 0, 1)))))</f>
        <v/>
      </c>
      <c r="N52" s="301" t="str" cm="1">
        <f t="array" ref="N52">IF($I52="", "",
   IF($I52="not found", "",
    IF(E52= "please provide state first", "",
 IF(_xlfn.XLOOKUP(TEXT($I52, "General"),  TEXT('DAC County Feature Lookup'!$A$2:$A$465, "General"),  'DAC County Feature Lookup'!$N$2:$N$465, "No", 0, 1)= 0, "No",
_xlfn.XLOOKUP(TEXT($I52, "General"),  TEXT('DAC County Feature Lookup'!$A$2:$A$465, "General"),  'DAC County Feature Lookup'!$N$2:$N$465, "No", 0, 1)))))</f>
        <v/>
      </c>
    </row>
    <row r="53" spans="1:14" ht="29.25" customHeight="1" x14ac:dyDescent="0.25">
      <c r="A53" s="305" t="s">
        <v>147</v>
      </c>
      <c r="B53" s="306"/>
      <c r="C53" s="306"/>
      <c r="D53" s="304"/>
      <c r="E53" s="304"/>
      <c r="F53" s="304"/>
      <c r="G53" s="304"/>
      <c r="H53" s="304"/>
      <c r="I53" s="304"/>
      <c r="J53" s="304"/>
      <c r="K53" s="304"/>
      <c r="L53" s="304"/>
      <c r="M53" s="304"/>
      <c r="N53" s="304"/>
    </row>
    <row r="54" spans="1:14" s="213" customFormat="1" ht="63" x14ac:dyDescent="0.25">
      <c r="A54" s="322" t="s">
        <v>148</v>
      </c>
      <c r="B54" s="323" t="s">
        <v>74</v>
      </c>
      <c r="C54" s="310" t="s">
        <v>97</v>
      </c>
      <c r="D54" s="310" t="s">
        <v>76</v>
      </c>
      <c r="E54" s="310" t="s">
        <v>77</v>
      </c>
      <c r="F54" s="310" t="s">
        <v>34</v>
      </c>
      <c r="G54" s="270" t="s">
        <v>98</v>
      </c>
      <c r="H54" s="270" t="s">
        <v>99</v>
      </c>
      <c r="I54" s="270" t="s">
        <v>80</v>
      </c>
      <c r="J54" s="270" t="s">
        <v>81</v>
      </c>
      <c r="K54" s="310" t="s">
        <v>143</v>
      </c>
      <c r="L54" s="310" t="s">
        <v>144</v>
      </c>
      <c r="M54" s="310" t="s">
        <v>145</v>
      </c>
      <c r="N54" s="310" t="s">
        <v>146</v>
      </c>
    </row>
    <row r="55" spans="1:14" s="213" customFormat="1" x14ac:dyDescent="0.25">
      <c r="A55" s="274" t="s">
        <v>100</v>
      </c>
      <c r="B55" s="389" t="s">
        <v>149</v>
      </c>
      <c r="C55" s="274" t="s">
        <v>102</v>
      </c>
      <c r="D55" s="274" t="s">
        <v>89</v>
      </c>
      <c r="E55" s="274" t="s">
        <v>90</v>
      </c>
      <c r="F55" s="274" t="s">
        <v>91</v>
      </c>
      <c r="G55" s="275" t="s">
        <v>103</v>
      </c>
      <c r="H55" s="282">
        <v>1</v>
      </c>
      <c r="I55" s="326" t="str">
        <f>IF(D55="", "", _xlfn.XLOOKUP(_xlfn.TEXTJOIN(", ", TRUE, E55,D55), 'FIPS Lookup'!$D$3:$D$3245, 'FIPS Lookup'!$A$3:$A$3245, "not found", 0,1))</f>
        <v>12086</v>
      </c>
      <c r="J55" s="274" t="str" cm="1">
        <f t="array" ref="J55">IF($I55="", "",
 _xlfn.XLOOKUP(TEXT($I55, "General"),  TEXT(FIPSLookupTable[County FIPS], "General"),  FIPSLookupTable[EPA Region], "No", 0, 1))</f>
        <v>EPA Region 4</v>
      </c>
      <c r="K55" s="274" t="str" cm="1">
        <f t="array" ref="K55">IF($I55="", "",
 IF(_xlfn.XLOOKUP(TEXT($I55, "General"),  TEXT('DAC County Feature Lookup'!$A$2:$A$465, "General"),  'DAC County Feature Lookup'!$P$2:$P$465, "No", 0, 1)= 0, "No",
_xlfn.XLOOKUP(TEXT($I55, "General"),  TEXT('DAC County Feature Lookup'!$A$2:$A$465, "General"),  'DAC County Feature Lookup'!$P$2:$P$465, "No", 0, 1)))</f>
        <v>No</v>
      </c>
      <c r="L55" s="274" t="str" cm="1">
        <f t="array" ref="L55">IF($I55="", "",
 IF(_xlfn.XLOOKUP(TEXT($I55, "General"),  TEXT('DAC County Feature Lookup'!$A$2:$A$465, "General"),  'DAC County Feature Lookup'!$Q$2:$Q$465, "No", 0, 1)= 0, "No",
_xlfn.XLOOKUP(TEXT($I55, "General"),  TEXT('DAC County Feature Lookup'!$A$2:$A$465, "General"),  'DAC County Feature Lookup'!$Q$2:$Q$465, "No", 0, 1)))</f>
        <v>No</v>
      </c>
      <c r="M55" s="274" t="str" cm="1">
        <f t="array" ref="M55">IF($I55="", "",
 IF(_xlfn.XLOOKUP(TEXT($I55, "General"),  TEXT('DAC County Feature Lookup'!$A$2:$A$465, "General"),  'DAC County Feature Lookup'!$R$2:$R$465, "No", 0, 1)= 0, "No",
_xlfn.XLOOKUP(TEXT($I55, "General"),  TEXT('DAC County Feature Lookup'!$A$2:$A$465, "General"),  'DAC County Feature Lookup'!$R$2:$R$465, "No", 0, 1)))</f>
        <v>No</v>
      </c>
      <c r="N55" s="274" t="str" cm="1">
        <f t="array" ref="N55">IF($I55="", "",
 IF(_xlfn.XLOOKUP(TEXT($I55, "General"),  TEXT('DAC County Feature Lookup'!$A$2:$A$465, "General"),  'DAC County Feature Lookup'!$N$2:$N$465, "No", 0, 1)= 0, "No",
_xlfn.XLOOKUP(TEXT($I55, "General"),  TEXT('DAC County Feature Lookup'!$A$2:$A$465, "General"),  'DAC County Feature Lookup'!$N$2:$N$465, "No", 0, 1)))</f>
        <v>Yes</v>
      </c>
    </row>
    <row r="56" spans="1:14" x14ac:dyDescent="0.25">
      <c r="A56" s="526"/>
      <c r="B56" s="537" t="s">
        <v>104</v>
      </c>
      <c r="C56" s="526"/>
      <c r="D56" s="526"/>
      <c r="E56" s="532" t="s">
        <v>94</v>
      </c>
      <c r="F56" s="526"/>
      <c r="G56" s="526"/>
      <c r="H56" s="533"/>
      <c r="I56" s="327" t="str">
        <f>IF(D56="", "",
   IF(E56= "please provide state first", "please select county",
    _xlfn.XLOOKUP(_xlfn.TEXTJOIN(", ", TRUE, E56,D56), 'FIPS Lookup'!$D$3:$D$3245, 'FIPS Lookup'!$A$3:$A$3245, "not found", 0,1)))</f>
        <v/>
      </c>
      <c r="J56" s="327" t="str" cm="1">
        <f t="array" ref="J56">IF($I56="", "",
 _xlfn.XLOOKUP(TEXT($I56, "General"),  TEXT(FIPSLookupTable[County FIPS], "General"),  FIPSLookupTable[EPA Region], "No", 0, 1))</f>
        <v/>
      </c>
      <c r="K56" s="301" t="str" cm="1">
        <f t="array" ref="K56">IF($I56="", "",
    IF(E56= "please provide state first", "",
   IF($I56="not found", "",
 IF(_xlfn.XLOOKUP(TEXT($I56, "General"),  TEXT('DAC County Feature Lookup'!$A$2:$A$465, "General"),  'DAC County Feature Lookup'!$P$2:$P$465, "No", 0, 1)= 0, "No",
_xlfn.XLOOKUP(TEXT($I56, "General"),  TEXT('DAC County Feature Lookup'!$A$2:$A$465, "General"),  'DAC County Feature Lookup'!$P$2:$P$465, "No", 0, 1)))))</f>
        <v/>
      </c>
      <c r="L56" s="301" t="str" cm="1">
        <f t="array" ref="L56">IF($I56="", "",
   IF($I56="not found", "",
    IF(E56= "please provide state first", "",
 IF(_xlfn.XLOOKUP(TEXT($I56, "General"),  TEXT('DAC County Feature Lookup'!$A$2:$A$465, "General"),  'DAC County Feature Lookup'!$Q$2:$Q$465, "No", 0, 1)= 0, "No",
_xlfn.XLOOKUP(TEXT($I56, "General"),  TEXT('DAC County Feature Lookup'!$A$2:$A$465, "General"),  'DAC County Feature Lookup'!$Q$2:$Q$465, "No", 0, 1)))))</f>
        <v/>
      </c>
      <c r="M56" s="301" t="str" cm="1">
        <f t="array" ref="M56">IF($I56="", "",
   IF($I56="not found", "",
    IF(E56= "please provide state first", "",
 IF(_xlfn.XLOOKUP(TEXT($I56, "General"),  TEXT('DAC County Feature Lookup'!$A$2:$A$465, "General"),  'DAC County Feature Lookup'!$R$2:$R$465, "No", 0, 1)= 0, "No",
_xlfn.XLOOKUP(TEXT($I56, "General"),  TEXT('DAC County Feature Lookup'!$A$2:$A$465, "General"),  'DAC County Feature Lookup'!$R$2:$R$465, "No", 0, 1)))))</f>
        <v/>
      </c>
      <c r="N56" s="301" t="str" cm="1">
        <f t="array" ref="N56">IF($I56="", "",
   IF($I56="not found", "",
    IF(E56= "please provide state first", "",
 IF(_xlfn.XLOOKUP(TEXT($I56, "General"),  TEXT('DAC County Feature Lookup'!$A$2:$A$465, "General"),  'DAC County Feature Lookup'!$N$2:$N$465, "No", 0, 1)= 0, "No",
_xlfn.XLOOKUP(TEXT($I56, "General"),  TEXT('DAC County Feature Lookup'!$A$2:$A$465, "General"),  'DAC County Feature Lookup'!$N$2:$N$465, "No", 0, 1)))))</f>
        <v/>
      </c>
    </row>
    <row r="57" spans="1:14" x14ac:dyDescent="0.25">
      <c r="A57" s="528"/>
      <c r="B57" s="537" t="s">
        <v>105</v>
      </c>
      <c r="C57" s="528"/>
      <c r="D57" s="528"/>
      <c r="E57" s="532" t="s">
        <v>94</v>
      </c>
      <c r="F57" s="528"/>
      <c r="G57" s="528"/>
      <c r="H57" s="536"/>
      <c r="I57" s="327" t="str">
        <f>IF(D57="", "",
   IF(E57= "please provide state first", "please select county",
    _xlfn.XLOOKUP(_xlfn.TEXTJOIN(", ", TRUE, E57,D57), 'FIPS Lookup'!$D$3:$D$3245, 'FIPS Lookup'!$A$3:$A$3245, "not found", 0,1)))</f>
        <v/>
      </c>
      <c r="J57" s="327"/>
      <c r="K57" s="301" t="str" cm="1">
        <f t="array" ref="K57">IF($I57="", "",
    IF(E57= "please provide state first", "",
   IF($I57="not found", "",
 IF(_xlfn.XLOOKUP(TEXT($I57, "General"),  TEXT('DAC County Feature Lookup'!$A$2:$A$465, "General"),  'DAC County Feature Lookup'!$P$2:$P$465, "No", 0, 1)= 0, "No",
_xlfn.XLOOKUP(TEXT($I57, "General"),  TEXT('DAC County Feature Lookup'!$A$2:$A$465, "General"),  'DAC County Feature Lookup'!$P$2:$P$465, "No", 0, 1)))))</f>
        <v/>
      </c>
      <c r="L57" s="301" t="str" cm="1">
        <f t="array" ref="L57">IF($I57="", "",
   IF($I57="not found", "",
    IF(E57= "please provide state first", "",
 IF(_xlfn.XLOOKUP(TEXT($I57, "General"),  TEXT('DAC County Feature Lookup'!$A$2:$A$465, "General"),  'DAC County Feature Lookup'!$Q$2:$Q$465, "No", 0, 1)= 0, "No",
_xlfn.XLOOKUP(TEXT($I57, "General"),  TEXT('DAC County Feature Lookup'!$A$2:$A$465, "General"),  'DAC County Feature Lookup'!$Q$2:$Q$465, "No", 0, 1)))))</f>
        <v/>
      </c>
      <c r="M57" s="301" t="str" cm="1">
        <f t="array" ref="M57">IF($I57="", "",
   IF($I57="not found", "",
    IF(E57= "please provide state first", "",
 IF(_xlfn.XLOOKUP(TEXT($I57, "General"),  TEXT('DAC County Feature Lookup'!$A$2:$A$465, "General"),  'DAC County Feature Lookup'!$R$2:$R$465, "No", 0, 1)= 0, "No",
_xlfn.XLOOKUP(TEXT($I57, "General"),  TEXT('DAC County Feature Lookup'!$A$2:$A$465, "General"),  'DAC County Feature Lookup'!$R$2:$R$465, "No", 0, 1)))))</f>
        <v/>
      </c>
      <c r="N57" s="301" t="str" cm="1">
        <f t="array" ref="N57">IF($I57="", "",
   IF($I57="not found", "",
    IF(E57= "please provide state first", "",
 IF(_xlfn.XLOOKUP(TEXT($I57, "General"),  TEXT('DAC County Feature Lookup'!$A$2:$A$465, "General"),  'DAC County Feature Lookup'!$N$2:$N$465, "No", 0, 1)= 0, "No",
_xlfn.XLOOKUP(TEXT($I57, "General"),  TEXT('DAC County Feature Lookup'!$A$2:$A$465, "General"),  'DAC County Feature Lookup'!$N$2:$N$465, "No", 0, 1)))))</f>
        <v/>
      </c>
    </row>
    <row r="58" spans="1:14" x14ac:dyDescent="0.25">
      <c r="A58" s="528"/>
      <c r="B58" s="537" t="s">
        <v>106</v>
      </c>
      <c r="C58" s="528"/>
      <c r="D58" s="528"/>
      <c r="E58" s="532" t="s">
        <v>94</v>
      </c>
      <c r="F58" s="528"/>
      <c r="G58" s="528"/>
      <c r="H58" s="536"/>
      <c r="I58" s="327" t="str">
        <f>IF(D58="", "",
   IF(E58= "please provide state first", "please select county",
    _xlfn.XLOOKUP(_xlfn.TEXTJOIN(", ", TRUE, E58,D58), 'FIPS Lookup'!$D$3:$D$3245, 'FIPS Lookup'!$A$3:$A$3245, "not found", 0,1)))</f>
        <v/>
      </c>
      <c r="J58" s="327"/>
      <c r="K58" s="301" t="str" cm="1">
        <f t="array" ref="K58">IF($I58="", "",
    IF(E58= "please provide state first", "",
   IF($I58="not found", "",
 IF(_xlfn.XLOOKUP(TEXT($I58, "General"),  TEXT('DAC County Feature Lookup'!$A$2:$A$465, "General"),  'DAC County Feature Lookup'!$P$2:$P$465, "No", 0, 1)= 0, "No",
_xlfn.XLOOKUP(TEXT($I58, "General"),  TEXT('DAC County Feature Lookup'!$A$2:$A$465, "General"),  'DAC County Feature Lookup'!$P$2:$P$465, "No", 0, 1)))))</f>
        <v/>
      </c>
      <c r="L58" s="301" t="str" cm="1">
        <f t="array" ref="L58">IF($I58="", "",
   IF($I58="not found", "",
    IF(E58= "please provide state first", "",
 IF(_xlfn.XLOOKUP(TEXT($I58, "General"),  TEXT('DAC County Feature Lookup'!$A$2:$A$465, "General"),  'DAC County Feature Lookup'!$Q$2:$Q$465, "No", 0, 1)= 0, "No",
_xlfn.XLOOKUP(TEXT($I58, "General"),  TEXT('DAC County Feature Lookup'!$A$2:$A$465, "General"),  'DAC County Feature Lookup'!$Q$2:$Q$465, "No", 0, 1)))))</f>
        <v/>
      </c>
      <c r="M58" s="301" t="str" cm="1">
        <f t="array" ref="M58">IF($I58="", "",
   IF($I58="not found", "",
    IF(E58= "please provide state first", "",
 IF(_xlfn.XLOOKUP(TEXT($I58, "General"),  TEXT('DAC County Feature Lookup'!$A$2:$A$465, "General"),  'DAC County Feature Lookup'!$R$2:$R$465, "No", 0, 1)= 0, "No",
_xlfn.XLOOKUP(TEXT($I58, "General"),  TEXT('DAC County Feature Lookup'!$A$2:$A$465, "General"),  'DAC County Feature Lookup'!$R$2:$R$465, "No", 0, 1)))))</f>
        <v/>
      </c>
      <c r="N58" s="301" t="str" cm="1">
        <f t="array" ref="N58">IF($I58="", "",
   IF($I58="not found", "",
    IF(E58= "please provide state first", "",
 IF(_xlfn.XLOOKUP(TEXT($I58, "General"),  TEXT('DAC County Feature Lookup'!$A$2:$A$465, "General"),  'DAC County Feature Lookup'!$N$2:$N$465, "No", 0, 1)= 0, "No",
_xlfn.XLOOKUP(TEXT($I58, "General"),  TEXT('DAC County Feature Lookup'!$A$2:$A$465, "General"),  'DAC County Feature Lookup'!$N$2:$N$465, "No", 0, 1)))))</f>
        <v/>
      </c>
    </row>
    <row r="59" spans="1:14" x14ac:dyDescent="0.25">
      <c r="A59" s="528"/>
      <c r="B59" s="537" t="s">
        <v>107</v>
      </c>
      <c r="C59" s="528"/>
      <c r="D59" s="528"/>
      <c r="E59" s="532" t="s">
        <v>94</v>
      </c>
      <c r="F59" s="528"/>
      <c r="G59" s="528"/>
      <c r="H59" s="536"/>
      <c r="I59" s="327" t="str">
        <f>IF(D59="", "",
   IF(E59= "please provide state first", "please select county",
    _xlfn.XLOOKUP(_xlfn.TEXTJOIN(", ", TRUE, E59,D59), 'FIPS Lookup'!$D$3:$D$3245, 'FIPS Lookup'!$A$3:$A$3245, "not found", 0,1)))</f>
        <v/>
      </c>
      <c r="J59" s="327"/>
      <c r="K59" s="301" t="str" cm="1">
        <f t="array" ref="K59">IF($I59="", "",
    IF(E59= "please provide state first", "",
   IF($I59="not found", "",
 IF(_xlfn.XLOOKUP(TEXT($I59, "General"),  TEXT('DAC County Feature Lookup'!$A$2:$A$465, "General"),  'DAC County Feature Lookup'!$P$2:$P$465, "No", 0, 1)= 0, "No",
_xlfn.XLOOKUP(TEXT($I59, "General"),  TEXT('DAC County Feature Lookup'!$A$2:$A$465, "General"),  'DAC County Feature Lookup'!$P$2:$P$465, "No", 0, 1)))))</f>
        <v/>
      </c>
      <c r="L59" s="301" t="str" cm="1">
        <f t="array" ref="L59">IF($I59="", "",
   IF($I59="not found", "",
    IF(E59= "please provide state first", "",
 IF(_xlfn.XLOOKUP(TEXT($I59, "General"),  TEXT('DAC County Feature Lookup'!$A$2:$A$465, "General"),  'DAC County Feature Lookup'!$Q$2:$Q$465, "No", 0, 1)= 0, "No",
_xlfn.XLOOKUP(TEXT($I59, "General"),  TEXT('DAC County Feature Lookup'!$A$2:$A$465, "General"),  'DAC County Feature Lookup'!$Q$2:$Q$465, "No", 0, 1)))))</f>
        <v/>
      </c>
      <c r="M59" s="301" t="str" cm="1">
        <f t="array" ref="M59">IF($I59="", "",
   IF($I59="not found", "",
    IF(E59= "please provide state first", "",
 IF(_xlfn.XLOOKUP(TEXT($I59, "General"),  TEXT('DAC County Feature Lookup'!$A$2:$A$465, "General"),  'DAC County Feature Lookup'!$R$2:$R$465, "No", 0, 1)= 0, "No",
_xlfn.XLOOKUP(TEXT($I59, "General"),  TEXT('DAC County Feature Lookup'!$A$2:$A$465, "General"),  'DAC County Feature Lookup'!$R$2:$R$465, "No", 0, 1)))))</f>
        <v/>
      </c>
      <c r="N59" s="301" t="str" cm="1">
        <f t="array" ref="N59">IF($I59="", "",
   IF($I59="not found", "",
    IF(E59= "please provide state first", "",
 IF(_xlfn.XLOOKUP(TEXT($I59, "General"),  TEXT('DAC County Feature Lookup'!$A$2:$A$465, "General"),  'DAC County Feature Lookup'!$N$2:$N$465, "No", 0, 1)= 0, "No",
_xlfn.XLOOKUP(TEXT($I59, "General"),  TEXT('DAC County Feature Lookup'!$A$2:$A$465, "General"),  'DAC County Feature Lookup'!$N$2:$N$465, "No", 0, 1)))))</f>
        <v/>
      </c>
    </row>
    <row r="60" spans="1:14" x14ac:dyDescent="0.25">
      <c r="A60" s="528"/>
      <c r="B60" s="537" t="s">
        <v>108</v>
      </c>
      <c r="C60" s="528"/>
      <c r="D60" s="528"/>
      <c r="E60" s="532" t="s">
        <v>94</v>
      </c>
      <c r="F60" s="528"/>
      <c r="G60" s="528"/>
      <c r="H60" s="536"/>
      <c r="I60" s="327" t="str">
        <f>IF(D60="", "",
   IF(E60= "please provide state first", "please select county",
    _xlfn.XLOOKUP(_xlfn.TEXTJOIN(", ", TRUE, E60,D60), 'FIPS Lookup'!$D$3:$D$3245, 'FIPS Lookup'!$A$3:$A$3245, "not found", 0,1)))</f>
        <v/>
      </c>
      <c r="J60" s="327"/>
      <c r="K60" s="301" t="str" cm="1">
        <f t="array" ref="K60">IF($I60="", "",
    IF(E60= "please provide state first", "",
   IF($I60="not found", "",
 IF(_xlfn.XLOOKUP(TEXT($I60, "General"),  TEXT('DAC County Feature Lookup'!$A$2:$A$465, "General"),  'DAC County Feature Lookup'!$P$2:$P$465, "No", 0, 1)= 0, "No",
_xlfn.XLOOKUP(TEXT($I60, "General"),  TEXT('DAC County Feature Lookup'!$A$2:$A$465, "General"),  'DAC County Feature Lookup'!$P$2:$P$465, "No", 0, 1)))))</f>
        <v/>
      </c>
      <c r="L60" s="301" t="str" cm="1">
        <f t="array" ref="L60">IF($I60="", "",
   IF($I60="not found", "",
    IF(E60= "please provide state first", "",
 IF(_xlfn.XLOOKUP(TEXT($I60, "General"),  TEXT('DAC County Feature Lookup'!$A$2:$A$465, "General"),  'DAC County Feature Lookup'!$Q$2:$Q$465, "No", 0, 1)= 0, "No",
_xlfn.XLOOKUP(TEXT($I60, "General"),  TEXT('DAC County Feature Lookup'!$A$2:$A$465, "General"),  'DAC County Feature Lookup'!$Q$2:$Q$465, "No", 0, 1)))))</f>
        <v/>
      </c>
      <c r="M60" s="301" t="str" cm="1">
        <f t="array" ref="M60">IF($I60="", "",
   IF($I60="not found", "",
    IF(E60= "please provide state first", "",
 IF(_xlfn.XLOOKUP(TEXT($I60, "General"),  TEXT('DAC County Feature Lookup'!$A$2:$A$465, "General"),  'DAC County Feature Lookup'!$R$2:$R$465, "No", 0, 1)= 0, "No",
_xlfn.XLOOKUP(TEXT($I60, "General"),  TEXT('DAC County Feature Lookup'!$A$2:$A$465, "General"),  'DAC County Feature Lookup'!$R$2:$R$465, "No", 0, 1)))))</f>
        <v/>
      </c>
      <c r="N60" s="301" t="str" cm="1">
        <f t="array" ref="N60">IF($I60="", "",
   IF($I60="not found", "",
    IF(E60= "please provide state first", "",
 IF(_xlfn.XLOOKUP(TEXT($I60, "General"),  TEXT('DAC County Feature Lookup'!$A$2:$A$465, "General"),  'DAC County Feature Lookup'!$N$2:$N$465, "No", 0, 1)= 0, "No",
_xlfn.XLOOKUP(TEXT($I60, "General"),  TEXT('DAC County Feature Lookup'!$A$2:$A$465, "General"),  'DAC County Feature Lookup'!$N$2:$N$465, "No", 0, 1)))))</f>
        <v/>
      </c>
    </row>
    <row r="61" spans="1:14" x14ac:dyDescent="0.25">
      <c r="A61" s="528"/>
      <c r="B61" s="537" t="s">
        <v>109</v>
      </c>
      <c r="C61" s="528"/>
      <c r="D61" s="528"/>
      <c r="E61" s="532" t="s">
        <v>94</v>
      </c>
      <c r="F61" s="528"/>
      <c r="G61" s="528"/>
      <c r="H61" s="536"/>
      <c r="I61" s="327" t="str">
        <f>IF(D61="", "",
   IF(E61= "please provide state first", "please select county",
    _xlfn.XLOOKUP(_xlfn.TEXTJOIN(", ", TRUE, E61,D61), 'FIPS Lookup'!$D$3:$D$3245, 'FIPS Lookup'!$A$3:$A$3245, "not found", 0,1)))</f>
        <v/>
      </c>
      <c r="J61" s="327"/>
      <c r="K61" s="301" t="str" cm="1">
        <f t="array" ref="K61">IF($I61="", "",
    IF(E61= "please provide state first", "",
   IF($I61="not found", "",
 IF(_xlfn.XLOOKUP(TEXT($I61, "General"),  TEXT('DAC County Feature Lookup'!$A$2:$A$465, "General"),  'DAC County Feature Lookup'!$P$2:$P$465, "No", 0, 1)= 0, "No",
_xlfn.XLOOKUP(TEXT($I61, "General"),  TEXT('DAC County Feature Lookup'!$A$2:$A$465, "General"),  'DAC County Feature Lookup'!$P$2:$P$465, "No", 0, 1)))))</f>
        <v/>
      </c>
      <c r="L61" s="301" t="str" cm="1">
        <f t="array" ref="L61">IF($I61="", "",
   IF($I61="not found", "",
    IF(E61= "please provide state first", "",
 IF(_xlfn.XLOOKUP(TEXT($I61, "General"),  TEXT('DAC County Feature Lookup'!$A$2:$A$465, "General"),  'DAC County Feature Lookup'!$Q$2:$Q$465, "No", 0, 1)= 0, "No",
_xlfn.XLOOKUP(TEXT($I61, "General"),  TEXT('DAC County Feature Lookup'!$A$2:$A$465, "General"),  'DAC County Feature Lookup'!$Q$2:$Q$465, "No", 0, 1)))))</f>
        <v/>
      </c>
      <c r="M61" s="301" t="str" cm="1">
        <f t="array" ref="M61">IF($I61="", "",
   IF($I61="not found", "",
    IF(E61= "please provide state first", "",
 IF(_xlfn.XLOOKUP(TEXT($I61, "General"),  TEXT('DAC County Feature Lookup'!$A$2:$A$465, "General"),  'DAC County Feature Lookup'!$R$2:$R$465, "No", 0, 1)= 0, "No",
_xlfn.XLOOKUP(TEXT($I61, "General"),  TEXT('DAC County Feature Lookup'!$A$2:$A$465, "General"),  'DAC County Feature Lookup'!$R$2:$R$465, "No", 0, 1)))))</f>
        <v/>
      </c>
      <c r="N61" s="301" t="str" cm="1">
        <f t="array" ref="N61">IF($I61="", "",
   IF($I61="not found", "",
    IF(E61= "please provide state first", "",
 IF(_xlfn.XLOOKUP(TEXT($I61, "General"),  TEXT('DAC County Feature Lookup'!$A$2:$A$465, "General"),  'DAC County Feature Lookup'!$N$2:$N$465, "No", 0, 1)= 0, "No",
_xlfn.XLOOKUP(TEXT($I61, "General"),  TEXT('DAC County Feature Lookup'!$A$2:$A$465, "General"),  'DAC County Feature Lookup'!$N$2:$N$465, "No", 0, 1)))))</f>
        <v/>
      </c>
    </row>
    <row r="62" spans="1:14" x14ac:dyDescent="0.25">
      <c r="A62" s="528"/>
      <c r="B62" s="537" t="s">
        <v>110</v>
      </c>
      <c r="C62" s="528"/>
      <c r="D62" s="528"/>
      <c r="E62" s="532" t="s">
        <v>94</v>
      </c>
      <c r="F62" s="528"/>
      <c r="G62" s="528"/>
      <c r="H62" s="536"/>
      <c r="I62" s="327" t="str">
        <f>IF(D62="", "",
   IF(E62= "please provide state first", "please select county",
    _xlfn.XLOOKUP(_xlfn.TEXTJOIN(", ", TRUE, E62,D62), 'FIPS Lookup'!$D$3:$D$3245, 'FIPS Lookup'!$A$3:$A$3245, "not found", 0,1)))</f>
        <v/>
      </c>
      <c r="J62" s="327"/>
      <c r="K62" s="301" t="str" cm="1">
        <f t="array" ref="K62">IF($I62="", "",
    IF(E62= "please provide state first", "",
   IF($I62="not found", "",
 IF(_xlfn.XLOOKUP(TEXT($I62, "General"),  TEXT('DAC County Feature Lookup'!$A$2:$A$465, "General"),  'DAC County Feature Lookup'!$P$2:$P$465, "No", 0, 1)= 0, "No",
_xlfn.XLOOKUP(TEXT($I62, "General"),  TEXT('DAC County Feature Lookup'!$A$2:$A$465, "General"),  'DAC County Feature Lookup'!$P$2:$P$465, "No", 0, 1)))))</f>
        <v/>
      </c>
      <c r="L62" s="301" t="str" cm="1">
        <f t="array" ref="L62">IF($I62="", "",
   IF($I62="not found", "",
    IF(E62= "please provide state first", "",
 IF(_xlfn.XLOOKUP(TEXT($I62, "General"),  TEXT('DAC County Feature Lookup'!$A$2:$A$465, "General"),  'DAC County Feature Lookup'!$Q$2:$Q$465, "No", 0, 1)= 0, "No",
_xlfn.XLOOKUP(TEXT($I62, "General"),  TEXT('DAC County Feature Lookup'!$A$2:$A$465, "General"),  'DAC County Feature Lookup'!$Q$2:$Q$465, "No", 0, 1)))))</f>
        <v/>
      </c>
      <c r="M62" s="301" t="str" cm="1">
        <f t="array" ref="M62">IF($I62="", "",
   IF($I62="not found", "",
    IF(E62= "please provide state first", "",
 IF(_xlfn.XLOOKUP(TEXT($I62, "General"),  TEXT('DAC County Feature Lookup'!$A$2:$A$465, "General"),  'DAC County Feature Lookup'!$R$2:$R$465, "No", 0, 1)= 0, "No",
_xlfn.XLOOKUP(TEXT($I62, "General"),  TEXT('DAC County Feature Lookup'!$A$2:$A$465, "General"),  'DAC County Feature Lookup'!$R$2:$R$465, "No", 0, 1)))))</f>
        <v/>
      </c>
      <c r="N62" s="301" t="str" cm="1">
        <f t="array" ref="N62">IF($I62="", "",
   IF($I62="not found", "",
    IF(E62= "please provide state first", "",
 IF(_xlfn.XLOOKUP(TEXT($I62, "General"),  TEXT('DAC County Feature Lookup'!$A$2:$A$465, "General"),  'DAC County Feature Lookup'!$N$2:$N$465, "No", 0, 1)= 0, "No",
_xlfn.XLOOKUP(TEXT($I62, "General"),  TEXT('DAC County Feature Lookup'!$A$2:$A$465, "General"),  'DAC County Feature Lookup'!$N$2:$N$465, "No", 0, 1)))))</f>
        <v/>
      </c>
    </row>
    <row r="63" spans="1:14" x14ac:dyDescent="0.25">
      <c r="A63" s="528"/>
      <c r="B63" s="537" t="s">
        <v>111</v>
      </c>
      <c r="C63" s="528"/>
      <c r="D63" s="528"/>
      <c r="E63" s="532" t="s">
        <v>94</v>
      </c>
      <c r="F63" s="528"/>
      <c r="G63" s="528"/>
      <c r="H63" s="536"/>
      <c r="I63" s="327" t="str">
        <f>IF(D63="", "",
   IF(E63= "please provide state first", "please select county",
    _xlfn.XLOOKUP(_xlfn.TEXTJOIN(", ", TRUE, E63,D63), 'FIPS Lookup'!$D$3:$D$3245, 'FIPS Lookup'!$A$3:$A$3245, "not found", 0,1)))</f>
        <v/>
      </c>
      <c r="J63" s="327"/>
      <c r="K63" s="301" t="str" cm="1">
        <f t="array" ref="K63">IF($I63="", "",
    IF(E63= "please provide state first", "",
   IF($I63="not found", "",
 IF(_xlfn.XLOOKUP(TEXT($I63, "General"),  TEXT('DAC County Feature Lookup'!$A$2:$A$465, "General"),  'DAC County Feature Lookup'!$P$2:$P$465, "No", 0, 1)= 0, "No",
_xlfn.XLOOKUP(TEXT($I63, "General"),  TEXT('DAC County Feature Lookup'!$A$2:$A$465, "General"),  'DAC County Feature Lookup'!$P$2:$P$465, "No", 0, 1)))))</f>
        <v/>
      </c>
      <c r="L63" s="301" t="str" cm="1">
        <f t="array" ref="L63">IF($I63="", "",
   IF($I63="not found", "",
    IF(E63= "please provide state first", "",
 IF(_xlfn.XLOOKUP(TEXT($I63, "General"),  TEXT('DAC County Feature Lookup'!$A$2:$A$465, "General"),  'DAC County Feature Lookup'!$Q$2:$Q$465, "No", 0, 1)= 0, "No",
_xlfn.XLOOKUP(TEXT($I63, "General"),  TEXT('DAC County Feature Lookup'!$A$2:$A$465, "General"),  'DAC County Feature Lookup'!$Q$2:$Q$465, "No", 0, 1)))))</f>
        <v/>
      </c>
      <c r="M63" s="301" t="str" cm="1">
        <f t="array" ref="M63">IF($I63="", "",
   IF($I63="not found", "",
    IF(E63= "please provide state first", "",
 IF(_xlfn.XLOOKUP(TEXT($I63, "General"),  TEXT('DAC County Feature Lookup'!$A$2:$A$465, "General"),  'DAC County Feature Lookup'!$R$2:$R$465, "No", 0, 1)= 0, "No",
_xlfn.XLOOKUP(TEXT($I63, "General"),  TEXT('DAC County Feature Lookup'!$A$2:$A$465, "General"),  'DAC County Feature Lookup'!$R$2:$R$465, "No", 0, 1)))))</f>
        <v/>
      </c>
      <c r="N63" s="301" t="str" cm="1">
        <f t="array" ref="N63">IF($I63="", "",
   IF($I63="not found", "",
    IF(E63= "please provide state first", "",
 IF(_xlfn.XLOOKUP(TEXT($I63, "General"),  TEXT('DAC County Feature Lookup'!$A$2:$A$465, "General"),  'DAC County Feature Lookup'!$N$2:$N$465, "No", 0, 1)= 0, "No",
_xlfn.XLOOKUP(TEXT($I63, "General"),  TEXT('DAC County Feature Lookup'!$A$2:$A$465, "General"),  'DAC County Feature Lookup'!$N$2:$N$465, "No", 0, 1)))))</f>
        <v/>
      </c>
    </row>
    <row r="64" spans="1:14" x14ac:dyDescent="0.25">
      <c r="A64" s="528"/>
      <c r="B64" s="537" t="s">
        <v>112</v>
      </c>
      <c r="C64" s="528"/>
      <c r="D64" s="528"/>
      <c r="E64" s="532" t="s">
        <v>94</v>
      </c>
      <c r="F64" s="528"/>
      <c r="G64" s="528"/>
      <c r="H64" s="536"/>
      <c r="I64" s="327" t="str">
        <f>IF(D64="", "",
   IF(E64= "please provide state first", "please select county",
    _xlfn.XLOOKUP(_xlfn.TEXTJOIN(", ", TRUE, E64,D64), 'FIPS Lookup'!$D$3:$D$3245, 'FIPS Lookup'!$A$3:$A$3245, "not found", 0,1)))</f>
        <v/>
      </c>
      <c r="J64" s="327"/>
      <c r="K64" s="301" t="str" cm="1">
        <f t="array" ref="K64">IF($I64="", "",
    IF(E64= "please provide state first", "",
   IF($I64="not found", "",
 IF(_xlfn.XLOOKUP(TEXT($I64, "General"),  TEXT('DAC County Feature Lookup'!$A$2:$A$465, "General"),  'DAC County Feature Lookup'!$P$2:$P$465, "No", 0, 1)= 0, "No",
_xlfn.XLOOKUP(TEXT($I64, "General"),  TEXT('DAC County Feature Lookup'!$A$2:$A$465, "General"),  'DAC County Feature Lookup'!$P$2:$P$465, "No", 0, 1)))))</f>
        <v/>
      </c>
      <c r="L64" s="301" t="str" cm="1">
        <f t="array" ref="L64">IF($I64="", "",
   IF($I64="not found", "",
    IF(E64= "please provide state first", "",
 IF(_xlfn.XLOOKUP(TEXT($I64, "General"),  TEXT('DAC County Feature Lookup'!$A$2:$A$465, "General"),  'DAC County Feature Lookup'!$Q$2:$Q$465, "No", 0, 1)= 0, "No",
_xlfn.XLOOKUP(TEXT($I64, "General"),  TEXT('DAC County Feature Lookup'!$A$2:$A$465, "General"),  'DAC County Feature Lookup'!$Q$2:$Q$465, "No", 0, 1)))))</f>
        <v/>
      </c>
      <c r="M64" s="301" t="str" cm="1">
        <f t="array" ref="M64">IF($I64="", "",
   IF($I64="not found", "",
    IF(E64= "please provide state first", "",
 IF(_xlfn.XLOOKUP(TEXT($I64, "General"),  TEXT('DAC County Feature Lookup'!$A$2:$A$465, "General"),  'DAC County Feature Lookup'!$R$2:$R$465, "No", 0, 1)= 0, "No",
_xlfn.XLOOKUP(TEXT($I64, "General"),  TEXT('DAC County Feature Lookup'!$A$2:$A$465, "General"),  'DAC County Feature Lookup'!$R$2:$R$465, "No", 0, 1)))))</f>
        <v/>
      </c>
      <c r="N64" s="301" t="str" cm="1">
        <f t="array" ref="N64">IF($I64="", "",
   IF($I64="not found", "",
    IF(E64= "please provide state first", "",
 IF(_xlfn.XLOOKUP(TEXT($I64, "General"),  TEXT('DAC County Feature Lookup'!$A$2:$A$465, "General"),  'DAC County Feature Lookup'!$N$2:$N$465, "No", 0, 1)= 0, "No",
_xlfn.XLOOKUP(TEXT($I64, "General"),  TEXT('DAC County Feature Lookup'!$A$2:$A$465, "General"),  'DAC County Feature Lookup'!$N$2:$N$465, "No", 0, 1)))))</f>
        <v/>
      </c>
    </row>
    <row r="65" spans="1:14" x14ac:dyDescent="0.25">
      <c r="A65" s="528"/>
      <c r="B65" s="537" t="s">
        <v>113</v>
      </c>
      <c r="C65" s="528"/>
      <c r="D65" s="528"/>
      <c r="E65" s="532" t="s">
        <v>94</v>
      </c>
      <c r="F65" s="528"/>
      <c r="G65" s="528"/>
      <c r="H65" s="536"/>
      <c r="I65" s="327" t="str">
        <f>IF(D65="", "",
   IF(E65= "please provide state first", "please select county",
    _xlfn.XLOOKUP(_xlfn.TEXTJOIN(", ", TRUE, E65,D65), 'FIPS Lookup'!$D$3:$D$3245, 'FIPS Lookup'!$A$3:$A$3245, "not found", 0,1)))</f>
        <v/>
      </c>
      <c r="J65" s="327"/>
      <c r="K65" s="301" t="str" cm="1">
        <f t="array" ref="K65">IF($I65="", "",
    IF(E65= "please provide state first", "",
   IF($I65="not found", "",
 IF(_xlfn.XLOOKUP(TEXT($I65, "General"),  TEXT('DAC County Feature Lookup'!$A$2:$A$465, "General"),  'DAC County Feature Lookup'!$P$2:$P$465, "No", 0, 1)= 0, "No",
_xlfn.XLOOKUP(TEXT($I65, "General"),  TEXT('DAC County Feature Lookup'!$A$2:$A$465, "General"),  'DAC County Feature Lookup'!$P$2:$P$465, "No", 0, 1)))))</f>
        <v/>
      </c>
      <c r="L65" s="301" t="str" cm="1">
        <f t="array" ref="L65">IF($I65="", "",
   IF($I65="not found", "",
    IF(E65= "please provide state first", "",
 IF(_xlfn.XLOOKUP(TEXT($I65, "General"),  TEXT('DAC County Feature Lookup'!$A$2:$A$465, "General"),  'DAC County Feature Lookup'!$Q$2:$Q$465, "No", 0, 1)= 0, "No",
_xlfn.XLOOKUP(TEXT($I65, "General"),  TEXT('DAC County Feature Lookup'!$A$2:$A$465, "General"),  'DAC County Feature Lookup'!$Q$2:$Q$465, "No", 0, 1)))))</f>
        <v/>
      </c>
      <c r="M65" s="301" t="str" cm="1">
        <f t="array" ref="M65">IF($I65="", "",
   IF($I65="not found", "",
    IF(E65= "please provide state first", "",
 IF(_xlfn.XLOOKUP(TEXT($I65, "General"),  TEXT('DAC County Feature Lookup'!$A$2:$A$465, "General"),  'DAC County Feature Lookup'!$R$2:$R$465, "No", 0, 1)= 0, "No",
_xlfn.XLOOKUP(TEXT($I65, "General"),  TEXT('DAC County Feature Lookup'!$A$2:$A$465, "General"),  'DAC County Feature Lookup'!$R$2:$R$465, "No", 0, 1)))))</f>
        <v/>
      </c>
      <c r="N65" s="301" t="str" cm="1">
        <f t="array" ref="N65">IF($I65="", "",
   IF($I65="not found", "",
    IF(E65= "please provide state first", "",
 IF(_xlfn.XLOOKUP(TEXT($I65, "General"),  TEXT('DAC County Feature Lookup'!$A$2:$A$465, "General"),  'DAC County Feature Lookup'!$N$2:$N$465, "No", 0, 1)= 0, "No",
_xlfn.XLOOKUP(TEXT($I65, "General"),  TEXT('DAC County Feature Lookup'!$A$2:$A$465, "General"),  'DAC County Feature Lookup'!$N$2:$N$465, "No", 0, 1)))))</f>
        <v/>
      </c>
    </row>
    <row r="68" spans="1:14" x14ac:dyDescent="0.25">
      <c r="A68" s="268" t="s">
        <v>150</v>
      </c>
      <c r="B68" s="32"/>
    </row>
    <row r="69" spans="1:14" ht="44.25" customHeight="1" x14ac:dyDescent="0.25">
      <c r="A69" s="470" t="s">
        <v>151</v>
      </c>
      <c r="B69" s="470"/>
    </row>
    <row r="70" spans="1:14" x14ac:dyDescent="0.25">
      <c r="A70" s="214" t="s">
        <v>152</v>
      </c>
      <c r="B70" s="264" t="str">
        <f>'Project Summary_no input'!$B$18</f>
        <v/>
      </c>
    </row>
    <row r="71" spans="1:14" ht="31.5" x14ac:dyDescent="0.25">
      <c r="A71" s="214" t="s">
        <v>153</v>
      </c>
      <c r="B71" s="264" t="str">
        <f>'Project Summary_no input'!$B$19</f>
        <v/>
      </c>
    </row>
    <row r="72" spans="1:14" x14ac:dyDescent="0.25">
      <c r="A72" s="214" t="s">
        <v>154</v>
      </c>
      <c r="B72" s="264" t="str">
        <f>'Project Summary_no input'!$B$20</f>
        <v/>
      </c>
    </row>
    <row r="73" spans="1:14" x14ac:dyDescent="0.25">
      <c r="A73" s="214" t="s">
        <v>155</v>
      </c>
      <c r="B73" s="264" t="str">
        <f>'Project Summary_no input'!$B$21</f>
        <v/>
      </c>
    </row>
    <row r="74" spans="1:14" ht="63" x14ac:dyDescent="0.25">
      <c r="A74" s="349" t="s">
        <v>156</v>
      </c>
      <c r="B74" s="264" t="str">
        <f>'Project Summary_no input'!B23</f>
        <v/>
      </c>
    </row>
    <row r="75" spans="1:14" ht="41.25" customHeight="1" x14ac:dyDescent="0.25">
      <c r="A75" s="470" t="s">
        <v>157</v>
      </c>
      <c r="B75" s="470"/>
    </row>
    <row r="76" spans="1:14" x14ac:dyDescent="0.25">
      <c r="A76" s="269" t="s">
        <v>158</v>
      </c>
      <c r="B76" s="348" t="str">
        <f>'Project Summary_no input'!B26</f>
        <v/>
      </c>
    </row>
    <row r="77" spans="1:14" x14ac:dyDescent="0.25">
      <c r="A77" s="269" t="s">
        <v>159</v>
      </c>
      <c r="B77" s="348" t="str">
        <f>'Project Summary_no input'!B30</f>
        <v/>
      </c>
    </row>
    <row r="78" spans="1:14" x14ac:dyDescent="0.25">
      <c r="A78" s="269" t="s">
        <v>160</v>
      </c>
      <c r="B78" s="348" t="str">
        <f>'Project Summary_no input'!B33</f>
        <v/>
      </c>
    </row>
    <row r="79" spans="1:14" x14ac:dyDescent="0.25">
      <c r="A79" s="269" t="s">
        <v>161</v>
      </c>
      <c r="B79" s="348" t="str">
        <f>'Project Summary_no input'!B34</f>
        <v/>
      </c>
    </row>
    <row r="80" spans="1:14" x14ac:dyDescent="0.25">
      <c r="A80" s="269" t="s">
        <v>162</v>
      </c>
      <c r="B80" s="348" t="str">
        <f>'Project Summary_no input'!B35</f>
        <v/>
      </c>
    </row>
    <row r="81" spans="1:2" x14ac:dyDescent="0.25">
      <c r="A81" s="269" t="s">
        <v>163</v>
      </c>
      <c r="B81" s="348" t="str">
        <f>'Project Summary_no input'!B36</f>
        <v/>
      </c>
    </row>
  </sheetData>
  <mergeCells count="17">
    <mergeCell ref="A75:B75"/>
    <mergeCell ref="A19:B19"/>
    <mergeCell ref="F25:G25"/>
    <mergeCell ref="A13:A16"/>
    <mergeCell ref="B25:E25"/>
    <mergeCell ref="F11:G13"/>
    <mergeCell ref="A25:A26"/>
    <mergeCell ref="A18:B18"/>
    <mergeCell ref="A9:A12"/>
    <mergeCell ref="E9:E10"/>
    <mergeCell ref="E11:E13"/>
    <mergeCell ref="A69:B69"/>
    <mergeCell ref="A1:G1"/>
    <mergeCell ref="A2:G2"/>
    <mergeCell ref="A3:G3"/>
    <mergeCell ref="A6:G6"/>
    <mergeCell ref="A8:B8"/>
  </mergeCells>
  <phoneticPr fontId="3" type="noConversion"/>
  <dataValidations count="2">
    <dataValidation type="list" allowBlank="1" showInputMessage="1" showErrorMessage="1" sqref="E43:E52 E56:E65" xr:uid="{FCC43D53-0A80-42C5-B29B-2A7A26C10400}">
      <formula1>INDIRECT(D43)</formula1>
    </dataValidation>
    <dataValidation type="decimal" allowBlank="1" showInputMessage="1" showErrorMessage="1" sqref="H43:H52 H56:H65" xr:uid="{F3B1037F-5171-4FBE-9139-37A7394CEF98}">
      <formula1>0</formula1>
      <formula2>1</formula2>
    </dataValidation>
  </dataValidations>
  <pageMargins left="0.85" right="0.85" top="0.85" bottom="0.5" header="0.3" footer="0.3"/>
  <pageSetup scale="69" orientation="landscape" r:id="rId1"/>
  <headerFooter>
    <oddHeader>&amp;L&amp;G&amp;ROMB Control Number: 2060-0754
Expiration Date: 04/30/2027</oddHeader>
    <oddFooter>&amp;LEPA Form Number: 5900-679&amp;R&amp;A
&amp;P of &amp;N</oddFooter>
    <firstHeader xml:space="preserve">&amp;LOMB Control Number: 2060-NEW
Expiration Date: MM/DD/YYYY&amp;ROffice of Transportation and Air Quality 
Transportation and Climate Division
</firstHeader>
    <firstFooter>&amp;REPA Form Number: 5900-679</firstFooter>
  </headerFooter>
  <legacyDrawingHF r:id="rId2"/>
  <extLst>
    <ext xmlns:x14="http://schemas.microsoft.com/office/spreadsheetml/2009/9/main" uri="{CCE6A557-97BC-4b89-ADB6-D9C93CAAB3DF}">
      <x14:dataValidations xmlns:xm="http://schemas.microsoft.com/office/excel/2006/main" count="6">
        <x14:dataValidation type="list" allowBlank="1" showInputMessage="1" showErrorMessage="1" xr:uid="{6DEF9F3F-7D81-4037-B511-1E2978D8B608}">
          <x14:formula1>
            <xm:f>'Data Validation_1'!$AC$3:$AC$58</xm:f>
          </x14:formula1>
          <xm:sqref>C11 D43:D52 D56:D65</xm:sqref>
        </x14:dataValidation>
        <x14:dataValidation type="list" allowBlank="1" showInputMessage="1" showErrorMessage="1" xr:uid="{7FD0F899-91F7-4204-A22B-AAAAAB52FF9E}">
          <x14:formula1>
            <xm:f>'Data Validation_1'!$A$3:$A$9</xm:f>
          </x14:formula1>
          <xm:sqref>C17</xm:sqref>
        </x14:dataValidation>
        <x14:dataValidation type="list" allowBlank="1" showInputMessage="1" showErrorMessage="1" xr:uid="{6FCD52B7-2B26-4772-A395-32866C556F36}">
          <x14:formula1>
            <xm:f>'Data Validation_1'!$A$3:$A$10</xm:f>
          </x14:formula1>
          <xm:sqref>F28:F37</xm:sqref>
        </x14:dataValidation>
        <x14:dataValidation type="list" allowBlank="1" showInputMessage="1" showErrorMessage="1" xr:uid="{C80D8557-96BB-4D85-8AF4-5CBBB84925DD}">
          <x14:formula1>
            <xm:f>'Data Validation_1'!$G$3:$G$4</xm:f>
          </x14:formula1>
          <xm:sqref>H28:H37</xm:sqref>
        </x14:dataValidation>
        <x14:dataValidation type="list" allowBlank="1" showInputMessage="1" showErrorMessage="1" xr:uid="{D7D283A2-46C3-4C08-98E6-D5CC3B9B8A43}">
          <x14:formula1>
            <xm:f>'Data Validation_1'!$I$3:$I$5</xm:f>
          </x14:formula1>
          <xm:sqref>I28:I37</xm:sqref>
        </x14:dataValidation>
        <x14:dataValidation type="list" allowBlank="1" showInputMessage="1" showErrorMessage="1" xr:uid="{394FB528-7D17-477A-B6DA-7F0EEFED30F9}">
          <x14:formula1>
            <xm:f>'Data Validation_1'!$V$8:$V$9</xm:f>
          </x14:formula1>
          <xm:sqref>C20:C22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89C37-518E-4822-B26E-6A989FA55B9D}">
  <dimension ref="A1:AW135"/>
  <sheetViews>
    <sheetView zoomScaleNormal="100" workbookViewId="0">
      <selection activeCell="AB13" sqref="AB13:AT112"/>
    </sheetView>
  </sheetViews>
  <sheetFormatPr defaultColWidth="8.85546875" defaultRowHeight="15" x14ac:dyDescent="0.25"/>
  <cols>
    <col min="1" max="1" width="24.85546875" style="16" bestFit="1" customWidth="1"/>
    <col min="2" max="2" width="25.5703125" style="16" bestFit="1" customWidth="1"/>
    <col min="3" max="3" width="19.7109375" style="84" customWidth="1"/>
    <col min="4" max="4" width="20" style="2" customWidth="1"/>
    <col min="5" max="5" width="44.42578125" style="2" customWidth="1"/>
    <col min="6" max="6" width="30.28515625" style="2" customWidth="1"/>
    <col min="7" max="9" width="22.5703125" style="2" customWidth="1"/>
    <col min="10" max="10" width="20.5703125" style="2" customWidth="1"/>
    <col min="11" max="11" width="26.42578125" style="2" customWidth="1"/>
    <col min="12" max="12" width="25" style="2" customWidth="1"/>
    <col min="13" max="13" width="34.42578125" style="2" customWidth="1"/>
    <col min="14" max="14" width="27.85546875" style="2" customWidth="1"/>
    <col min="15" max="15" width="17.28515625" style="2" customWidth="1"/>
    <col min="16" max="16" width="16" style="2" customWidth="1"/>
    <col min="17" max="17" width="22.5703125" style="2" customWidth="1"/>
    <col min="18" max="18" width="12.5703125" style="2" customWidth="1"/>
    <col min="19" max="19" width="16.28515625" style="2" customWidth="1"/>
    <col min="20" max="20" width="23.140625" style="2" customWidth="1"/>
    <col min="21" max="21" width="25.140625" style="2" customWidth="1"/>
    <col min="22" max="22" width="34.7109375" style="2" customWidth="1"/>
    <col min="23" max="23" width="22.7109375" style="2" customWidth="1"/>
    <col min="24" max="24" width="20" style="2" customWidth="1"/>
    <col min="25" max="25" width="19.42578125" style="2" customWidth="1"/>
    <col min="26" max="26" width="26" style="2" customWidth="1"/>
    <col min="27" max="27" width="31.42578125" style="65" customWidth="1"/>
    <col min="28" max="28" width="21" style="79" customWidth="1"/>
    <col min="29" max="29" width="22.5703125" style="79" customWidth="1"/>
    <col min="30" max="30" width="24.140625" style="79" customWidth="1"/>
    <col min="31" max="31" width="23" style="79" customWidth="1"/>
    <col min="32" max="35" width="21" style="79" customWidth="1"/>
    <col min="36" max="36" width="25.28515625" style="79" customWidth="1"/>
    <col min="37" max="37" width="22.5703125" style="79" customWidth="1"/>
    <col min="38" max="38" width="24.28515625" style="79" customWidth="1"/>
    <col min="39" max="39" width="15.7109375" style="79" bestFit="1" customWidth="1"/>
    <col min="40" max="40" width="20.28515625" style="79" bestFit="1" customWidth="1"/>
    <col min="41" max="42" width="18.7109375" style="79" customWidth="1"/>
    <col min="43" max="43" width="22.7109375" style="79" bestFit="1" customWidth="1"/>
    <col min="44" max="44" width="24.5703125" style="79" customWidth="1"/>
    <col min="45" max="45" width="43.140625" style="79" customWidth="1"/>
    <col min="46" max="46" width="31.140625" style="79" customWidth="1"/>
    <col min="47" max="47" width="28.42578125" style="79" customWidth="1"/>
    <col min="48" max="48" width="30.28515625" style="79" customWidth="1"/>
    <col min="49" max="49" width="25.140625" style="79" customWidth="1"/>
    <col min="50" max="56" width="26.42578125" style="2" customWidth="1"/>
    <col min="57" max="16384" width="8.85546875" style="2"/>
  </cols>
  <sheetData>
    <row r="1" spans="1:49" s="44" customFormat="1" x14ac:dyDescent="0.25">
      <c r="A1" s="475" t="s">
        <v>0</v>
      </c>
      <c r="B1" s="476"/>
      <c r="C1" s="476"/>
      <c r="D1" s="476"/>
      <c r="E1" s="476"/>
      <c r="F1" s="476"/>
      <c r="G1" s="476"/>
      <c r="H1" s="476"/>
      <c r="I1" s="476"/>
      <c r="J1" s="476"/>
      <c r="K1" s="476"/>
      <c r="L1" s="476"/>
      <c r="M1" s="476"/>
      <c r="N1" s="476"/>
      <c r="O1" s="476"/>
      <c r="P1" s="66"/>
      <c r="Q1" s="66"/>
      <c r="AA1" s="61"/>
      <c r="AB1" s="67"/>
      <c r="AC1" s="67"/>
      <c r="AD1" s="67"/>
      <c r="AE1" s="67"/>
      <c r="AF1" s="67"/>
      <c r="AG1" s="67"/>
      <c r="AH1" s="67"/>
      <c r="AI1" s="67"/>
      <c r="AJ1" s="67"/>
      <c r="AK1" s="67"/>
      <c r="AL1" s="67"/>
      <c r="AM1" s="67"/>
      <c r="AN1" s="67"/>
      <c r="AO1" s="67"/>
      <c r="AP1" s="67"/>
      <c r="AQ1" s="67"/>
      <c r="AR1" s="67"/>
      <c r="AS1" s="67"/>
      <c r="AT1" s="67"/>
      <c r="AU1" s="67"/>
      <c r="AV1" s="67"/>
      <c r="AW1" s="67"/>
    </row>
    <row r="2" spans="1:49" s="44" customFormat="1" x14ac:dyDescent="0.25">
      <c r="A2" s="477" t="s">
        <v>128</v>
      </c>
      <c r="B2" s="478"/>
      <c r="C2" s="478"/>
      <c r="D2" s="478"/>
      <c r="E2" s="478"/>
      <c r="F2" s="478"/>
      <c r="G2" s="478"/>
      <c r="H2" s="478"/>
      <c r="I2" s="478"/>
      <c r="J2" s="478"/>
      <c r="K2" s="478"/>
      <c r="L2" s="478"/>
      <c r="M2" s="478"/>
      <c r="N2" s="478"/>
      <c r="O2" s="478"/>
      <c r="P2" s="68"/>
      <c r="Q2" s="68"/>
      <c r="AA2" s="61"/>
      <c r="AB2" s="67"/>
      <c r="AC2" s="67"/>
      <c r="AD2" s="67"/>
      <c r="AE2" s="67"/>
      <c r="AF2" s="67"/>
      <c r="AG2" s="67"/>
      <c r="AH2" s="67"/>
      <c r="AI2" s="67"/>
      <c r="AJ2" s="67"/>
      <c r="AK2" s="67"/>
      <c r="AL2" s="67"/>
      <c r="AM2" s="67"/>
      <c r="AN2" s="67"/>
      <c r="AO2" s="67"/>
      <c r="AP2" s="67"/>
      <c r="AQ2" s="67"/>
      <c r="AR2" s="67"/>
      <c r="AS2" s="67"/>
      <c r="AT2" s="67"/>
      <c r="AU2" s="67"/>
      <c r="AV2" s="67"/>
      <c r="AW2" s="67"/>
    </row>
    <row r="3" spans="1:49" s="44" customFormat="1" ht="15.75" thickBot="1" x14ac:dyDescent="0.3">
      <c r="A3" s="479" t="s">
        <v>164</v>
      </c>
      <c r="B3" s="480"/>
      <c r="C3" s="480"/>
      <c r="D3" s="480"/>
      <c r="E3" s="480"/>
      <c r="F3" s="480"/>
      <c r="G3" s="480"/>
      <c r="H3" s="480"/>
      <c r="I3" s="480"/>
      <c r="J3" s="480"/>
      <c r="K3" s="480"/>
      <c r="L3" s="480"/>
      <c r="M3" s="480"/>
      <c r="N3" s="480"/>
      <c r="O3" s="480"/>
      <c r="P3" s="69"/>
      <c r="Q3" s="69"/>
      <c r="AA3" s="61"/>
      <c r="AB3" s="67"/>
      <c r="AC3" s="67"/>
      <c r="AD3" s="67"/>
      <c r="AE3" s="67"/>
      <c r="AF3" s="67"/>
      <c r="AG3" s="67"/>
      <c r="AH3" s="67"/>
      <c r="AI3" s="67"/>
      <c r="AJ3" s="67"/>
      <c r="AK3" s="67"/>
      <c r="AL3" s="67"/>
      <c r="AM3" s="67"/>
      <c r="AN3" s="67"/>
      <c r="AO3" s="67"/>
      <c r="AP3" s="67"/>
      <c r="AQ3" s="67"/>
      <c r="AR3" s="67"/>
      <c r="AS3" s="67"/>
      <c r="AT3" s="67"/>
      <c r="AU3" s="67"/>
      <c r="AV3" s="67"/>
      <c r="AW3" s="67"/>
    </row>
    <row r="4" spans="1:49" s="18" customFormat="1" ht="15.75" thickBot="1" x14ac:dyDescent="0.3">
      <c r="A4" s="72"/>
      <c r="B4" s="72"/>
      <c r="C4" s="73"/>
      <c r="D4" s="72"/>
      <c r="E4" s="72"/>
      <c r="F4" s="72"/>
      <c r="G4" s="74"/>
      <c r="H4" s="74"/>
      <c r="I4" s="74"/>
      <c r="J4" s="74"/>
      <c r="K4" s="74"/>
      <c r="L4" s="58"/>
      <c r="M4" s="58"/>
      <c r="N4" s="58"/>
      <c r="O4" s="75"/>
      <c r="Z4" s="71"/>
      <c r="AA4" s="71"/>
      <c r="AB4" s="71"/>
      <c r="AM4" s="71"/>
      <c r="AN4" s="71"/>
      <c r="AO4" s="71"/>
      <c r="AP4" s="71"/>
      <c r="AQ4" s="71"/>
      <c r="AR4" s="71"/>
      <c r="AS4" s="71"/>
      <c r="AT4" s="71"/>
      <c r="AU4" s="71"/>
      <c r="AV4" s="71"/>
      <c r="AW4" s="71"/>
    </row>
    <row r="5" spans="1:49" s="18" customFormat="1" x14ac:dyDescent="0.25">
      <c r="A5" s="482" t="s">
        <v>5</v>
      </c>
      <c r="B5" s="483"/>
      <c r="C5" s="483"/>
      <c r="D5" s="483"/>
      <c r="E5" s="483"/>
      <c r="F5" s="483"/>
      <c r="G5" s="483"/>
      <c r="H5" s="483"/>
      <c r="I5" s="483"/>
      <c r="J5" s="483"/>
      <c r="K5" s="483"/>
      <c r="L5" s="483"/>
      <c r="M5" s="483"/>
      <c r="N5" s="483"/>
      <c r="O5" s="484"/>
      <c r="P5" s="60"/>
      <c r="Q5" s="60"/>
      <c r="AA5" s="289"/>
      <c r="AB5" s="71"/>
      <c r="AC5" s="71"/>
      <c r="AD5" s="71"/>
      <c r="AE5" s="71"/>
      <c r="AF5" s="71"/>
      <c r="AG5" s="71"/>
      <c r="AH5" s="71"/>
      <c r="AI5" s="71"/>
      <c r="AJ5" s="71"/>
      <c r="AK5" s="71"/>
      <c r="AL5" s="71"/>
      <c r="AM5" s="71"/>
      <c r="AN5" s="71"/>
      <c r="AO5" s="71"/>
      <c r="AP5" s="71"/>
      <c r="AQ5" s="71"/>
      <c r="AR5" s="71"/>
      <c r="AS5" s="71"/>
      <c r="AT5" s="71"/>
      <c r="AU5" s="71"/>
      <c r="AV5" s="71"/>
      <c r="AW5" s="71"/>
    </row>
    <row r="6" spans="1:49" s="18" customFormat="1" ht="48" customHeight="1" x14ac:dyDescent="0.25">
      <c r="A6" s="481" t="s">
        <v>165</v>
      </c>
      <c r="B6" s="481"/>
      <c r="C6" s="481"/>
      <c r="D6" s="481"/>
      <c r="E6" s="481"/>
      <c r="F6" s="481"/>
      <c r="G6" s="481"/>
      <c r="H6" s="481"/>
      <c r="I6" s="481"/>
      <c r="J6" s="481"/>
      <c r="K6" s="481"/>
      <c r="L6" s="481"/>
      <c r="M6" s="481"/>
      <c r="N6" s="481"/>
      <c r="O6" s="481"/>
      <c r="P6" s="76"/>
      <c r="AA6" s="289"/>
      <c r="AB6" s="77"/>
      <c r="AG6" s="71"/>
      <c r="AH6" s="71"/>
      <c r="AI6" s="71"/>
      <c r="AK6" s="71"/>
      <c r="AL6" s="71"/>
      <c r="AM6" s="71"/>
      <c r="AN6" s="71"/>
      <c r="AO6" s="71"/>
      <c r="AP6" s="71"/>
      <c r="AQ6" s="71"/>
      <c r="AR6" s="71"/>
      <c r="AS6" s="71"/>
      <c r="AT6" s="78"/>
      <c r="AU6" s="78"/>
      <c r="AV6" s="78"/>
      <c r="AW6" s="78"/>
    </row>
    <row r="7" spans="1:49" s="82" customFormat="1" x14ac:dyDescent="0.25">
      <c r="A7" s="81"/>
      <c r="B7" s="81"/>
      <c r="C7" s="80"/>
      <c r="D7" s="80"/>
      <c r="E7" s="80"/>
      <c r="F7" s="80"/>
      <c r="G7" s="80"/>
      <c r="H7" s="80"/>
      <c r="I7" s="80"/>
      <c r="J7" s="80"/>
      <c r="K7" s="80"/>
      <c r="L7" s="80"/>
      <c r="M7" s="80"/>
      <c r="N7" s="80"/>
      <c r="O7" s="80"/>
      <c r="P7" s="80"/>
      <c r="Q7" s="80"/>
      <c r="R7" s="80"/>
      <c r="S7" s="80"/>
      <c r="V7" s="80"/>
      <c r="W7" s="18"/>
      <c r="X7" s="80"/>
      <c r="Z7" s="80"/>
      <c r="AA7" s="65"/>
      <c r="AB7" s="83"/>
      <c r="AF7" s="41"/>
      <c r="AG7" s="41"/>
      <c r="AH7" s="83"/>
      <c r="AI7" s="83"/>
      <c r="AK7" s="83"/>
      <c r="AL7" s="83"/>
      <c r="AM7" s="83"/>
      <c r="AN7" s="83"/>
      <c r="AO7" s="83"/>
      <c r="AP7" s="83"/>
      <c r="AQ7" s="83"/>
      <c r="AR7" s="83"/>
      <c r="AS7" s="83"/>
      <c r="AT7" s="83"/>
    </row>
    <row r="8" spans="1:49" s="82" customFormat="1" x14ac:dyDescent="0.25">
      <c r="A8" s="358" t="s">
        <v>166</v>
      </c>
      <c r="B8" s="427"/>
      <c r="C8" s="427"/>
      <c r="D8" s="427"/>
      <c r="E8" s="427"/>
      <c r="F8" s="427"/>
      <c r="G8" s="427"/>
      <c r="H8" s="427"/>
      <c r="I8" s="427"/>
      <c r="J8" s="427"/>
      <c r="K8" s="427"/>
      <c r="L8" s="427"/>
      <c r="M8" s="427"/>
      <c r="N8" s="427"/>
      <c r="O8" s="427"/>
      <c r="P8" s="427"/>
      <c r="Q8" s="427"/>
      <c r="R8" s="427"/>
      <c r="S8" s="427"/>
      <c r="T8" s="427"/>
      <c r="U8" s="427"/>
      <c r="V8" s="427"/>
      <c r="W8" s="427"/>
      <c r="X8" s="427"/>
      <c r="Y8" s="427"/>
      <c r="Z8" s="427"/>
      <c r="AA8" s="427"/>
      <c r="AB8" s="427"/>
      <c r="AC8" s="427"/>
      <c r="AD8" s="427"/>
      <c r="AE8" s="427"/>
      <c r="AF8" s="427"/>
      <c r="AG8" s="427"/>
      <c r="AH8" s="427"/>
      <c r="AI8" s="427"/>
      <c r="AJ8" s="427"/>
      <c r="AK8" s="427"/>
      <c r="AL8" s="427"/>
      <c r="AM8" s="427"/>
      <c r="AN8" s="427"/>
      <c r="AO8" s="427"/>
      <c r="AP8" s="427"/>
      <c r="AQ8" s="427"/>
      <c r="AR8" s="427"/>
      <c r="AS8" s="427"/>
      <c r="AT8" s="427"/>
      <c r="AU8" s="427"/>
      <c r="AV8" s="427"/>
    </row>
    <row r="9" spans="1:49" s="294" customFormat="1" x14ac:dyDescent="0.25">
      <c r="A9" s="108"/>
      <c r="B9" s="108" t="s">
        <v>167</v>
      </c>
      <c r="C9" s="108"/>
      <c r="D9" s="108"/>
      <c r="E9" s="108"/>
      <c r="F9" s="108"/>
      <c r="G9" s="108"/>
      <c r="H9" s="108"/>
      <c r="I9" s="108"/>
      <c r="K9" s="108" t="s">
        <v>168</v>
      </c>
      <c r="M9" s="108"/>
      <c r="N9" s="108"/>
      <c r="O9" s="108"/>
      <c r="P9" s="108"/>
      <c r="Q9" s="108"/>
      <c r="R9" s="108"/>
      <c r="S9" s="108"/>
      <c r="T9" s="108"/>
      <c r="U9" s="108"/>
      <c r="V9" s="108"/>
      <c r="W9" s="108"/>
      <c r="X9" s="108"/>
      <c r="Y9" s="108"/>
      <c r="Z9" s="108"/>
      <c r="AA9" s="108"/>
      <c r="AB9" s="108"/>
      <c r="AC9" s="108"/>
      <c r="AD9" s="108" t="s">
        <v>169</v>
      </c>
      <c r="AE9" s="108"/>
      <c r="AF9" s="108"/>
      <c r="AG9" s="108"/>
      <c r="AH9" s="108"/>
      <c r="AI9" s="108"/>
      <c r="AJ9" s="108"/>
      <c r="AK9" s="66" t="s">
        <v>170</v>
      </c>
      <c r="AL9" s="108"/>
      <c r="AO9" s="108"/>
      <c r="AP9" s="108"/>
      <c r="AQ9" s="108"/>
      <c r="AR9" s="108"/>
      <c r="AS9" s="108"/>
      <c r="AT9" s="108"/>
      <c r="AU9" s="108"/>
      <c r="AV9" s="108"/>
      <c r="AW9" s="108"/>
    </row>
    <row r="10" spans="1:49" s="93" customFormat="1" x14ac:dyDescent="0.25">
      <c r="A10" s="292"/>
      <c r="B10" s="292"/>
      <c r="C10" s="92"/>
      <c r="G10" s="66"/>
      <c r="H10" s="66"/>
      <c r="I10" s="66"/>
      <c r="K10" s="293" t="s">
        <v>93</v>
      </c>
      <c r="M10" s="66"/>
      <c r="N10" s="66"/>
      <c r="O10" s="66"/>
      <c r="P10" s="66"/>
      <c r="T10" s="293" t="s">
        <v>171</v>
      </c>
      <c r="U10" s="66"/>
      <c r="V10" s="66"/>
      <c r="W10" s="66"/>
      <c r="X10" s="66"/>
      <c r="Y10" s="66"/>
      <c r="Z10" s="66"/>
      <c r="AB10" s="474" t="s">
        <v>172</v>
      </c>
      <c r="AC10" s="474"/>
      <c r="AD10" s="66"/>
      <c r="AE10" s="60"/>
      <c r="AF10" s="60"/>
      <c r="AG10" s="60"/>
      <c r="AH10" s="60"/>
      <c r="AI10" s="60"/>
      <c r="AJ10" s="60"/>
      <c r="AM10" s="60"/>
      <c r="AO10" s="60"/>
      <c r="AP10" s="60"/>
      <c r="AQ10" s="60"/>
      <c r="AR10" s="60"/>
      <c r="AS10" s="60"/>
      <c r="AT10" s="60"/>
      <c r="AU10" s="60"/>
    </row>
    <row r="11" spans="1:49" s="103" customFormat="1" ht="105" x14ac:dyDescent="0.25">
      <c r="A11" s="404" t="s">
        <v>173</v>
      </c>
      <c r="B11" s="404" t="s">
        <v>174</v>
      </c>
      <c r="C11" s="404" t="s">
        <v>175</v>
      </c>
      <c r="D11" s="404" t="s">
        <v>176</v>
      </c>
      <c r="E11" s="404" t="s">
        <v>177</v>
      </c>
      <c r="F11" s="405" t="s">
        <v>178</v>
      </c>
      <c r="G11" s="405" t="s">
        <v>179</v>
      </c>
      <c r="H11" s="406" t="s">
        <v>180</v>
      </c>
      <c r="I11" s="406" t="s">
        <v>181</v>
      </c>
      <c r="J11" s="407" t="s">
        <v>182</v>
      </c>
      <c r="K11" s="407" t="s">
        <v>183</v>
      </c>
      <c r="L11" s="407" t="s">
        <v>184</v>
      </c>
      <c r="M11" s="408" t="s">
        <v>185</v>
      </c>
      <c r="N11" s="407" t="s">
        <v>74</v>
      </c>
      <c r="O11" s="407" t="s">
        <v>186</v>
      </c>
      <c r="P11" s="407" t="s">
        <v>187</v>
      </c>
      <c r="Q11" s="407" t="s">
        <v>188</v>
      </c>
      <c r="R11" s="407" t="s">
        <v>34</v>
      </c>
      <c r="S11" s="407" t="s">
        <v>189</v>
      </c>
      <c r="T11" s="407" t="s">
        <v>190</v>
      </c>
      <c r="U11" s="409" t="s">
        <v>191</v>
      </c>
      <c r="V11" s="407" t="s">
        <v>192</v>
      </c>
      <c r="W11" s="407" t="s">
        <v>193</v>
      </c>
      <c r="X11" s="407" t="s">
        <v>194</v>
      </c>
      <c r="Y11" s="407" t="s">
        <v>195</v>
      </c>
      <c r="Z11" s="407" t="s">
        <v>196</v>
      </c>
      <c r="AA11" s="410" t="s">
        <v>197</v>
      </c>
      <c r="AB11" s="405" t="s">
        <v>198</v>
      </c>
      <c r="AC11" s="405" t="s">
        <v>199</v>
      </c>
      <c r="AD11" s="405" t="s">
        <v>200</v>
      </c>
      <c r="AE11" s="407" t="s">
        <v>201</v>
      </c>
      <c r="AF11" s="411" t="s">
        <v>202</v>
      </c>
      <c r="AG11" s="407" t="s">
        <v>203</v>
      </c>
      <c r="AH11" s="407" t="s">
        <v>204</v>
      </c>
      <c r="AI11" s="406" t="s">
        <v>205</v>
      </c>
      <c r="AJ11" s="406" t="s">
        <v>206</v>
      </c>
      <c r="AK11" s="412" t="s">
        <v>207</v>
      </c>
      <c r="AL11" s="412" t="s">
        <v>208</v>
      </c>
      <c r="AM11" s="412" t="s">
        <v>209</v>
      </c>
      <c r="AN11" s="412" t="s">
        <v>210</v>
      </c>
      <c r="AO11" s="407" t="s">
        <v>211</v>
      </c>
      <c r="AP11" s="407" t="s">
        <v>212</v>
      </c>
      <c r="AQ11" s="406" t="s">
        <v>213</v>
      </c>
      <c r="AR11" s="420" t="s">
        <v>214</v>
      </c>
      <c r="AS11" s="413" t="s">
        <v>215</v>
      </c>
      <c r="AT11" s="413" t="s">
        <v>216</v>
      </c>
      <c r="AU11" s="407" t="s">
        <v>217</v>
      </c>
      <c r="AV11" s="414" t="s">
        <v>218</v>
      </c>
    </row>
    <row r="12" spans="1:49" s="102" customFormat="1" ht="30" x14ac:dyDescent="0.25">
      <c r="A12" s="95" t="s">
        <v>219</v>
      </c>
      <c r="B12" s="95" t="s">
        <v>220</v>
      </c>
      <c r="C12" s="95" t="s">
        <v>221</v>
      </c>
      <c r="D12" s="95" t="s">
        <v>222</v>
      </c>
      <c r="E12" s="99"/>
      <c r="F12" s="96" t="s">
        <v>223</v>
      </c>
      <c r="G12" s="96"/>
      <c r="H12" s="97">
        <v>250</v>
      </c>
      <c r="I12" s="97" t="s">
        <v>224</v>
      </c>
      <c r="J12" s="95" t="s">
        <v>225</v>
      </c>
      <c r="K12" s="95" t="s">
        <v>226</v>
      </c>
      <c r="L12" s="95" t="s">
        <v>87</v>
      </c>
      <c r="M12" s="95" t="s">
        <v>100</v>
      </c>
      <c r="N12" s="95" t="s">
        <v>227</v>
      </c>
      <c r="O12" s="97" t="s">
        <v>89</v>
      </c>
      <c r="P12" s="97" t="s">
        <v>90</v>
      </c>
      <c r="Q12" s="98">
        <v>0.5</v>
      </c>
      <c r="R12" s="95" t="s">
        <v>91</v>
      </c>
      <c r="S12" s="95">
        <v>33032</v>
      </c>
      <c r="T12" s="95"/>
      <c r="U12" s="95"/>
      <c r="V12" s="95"/>
      <c r="W12" s="97"/>
      <c r="X12" s="97"/>
      <c r="Y12" s="98">
        <v>0.45</v>
      </c>
      <c r="Z12" s="95"/>
      <c r="AA12" s="95"/>
      <c r="AB12" s="99" t="s">
        <v>228</v>
      </c>
      <c r="AC12" s="96" t="s">
        <v>229</v>
      </c>
      <c r="AD12" s="100" t="s">
        <v>230</v>
      </c>
      <c r="AE12" s="95">
        <v>12000</v>
      </c>
      <c r="AF12" s="95" t="s">
        <v>231</v>
      </c>
      <c r="AG12" s="95" t="s">
        <v>232</v>
      </c>
      <c r="AH12" s="95">
        <v>2023</v>
      </c>
      <c r="AI12" s="104">
        <v>150000</v>
      </c>
      <c r="AJ12" s="104">
        <v>112000</v>
      </c>
      <c r="AK12" s="101" t="s">
        <v>233</v>
      </c>
      <c r="AL12" s="101" t="s">
        <v>234</v>
      </c>
      <c r="AM12" s="105">
        <v>2023</v>
      </c>
      <c r="AN12" s="105">
        <v>750</v>
      </c>
      <c r="AO12" s="105">
        <v>2</v>
      </c>
      <c r="AP12" s="105">
        <v>2</v>
      </c>
      <c r="AQ12" s="106">
        <v>375000</v>
      </c>
      <c r="AR12" s="106">
        <v>300000</v>
      </c>
      <c r="AS12" s="106">
        <v>50000</v>
      </c>
      <c r="AT12" s="104">
        <v>25000</v>
      </c>
      <c r="AU12" s="104">
        <f>IF(Table13[[#This Row],[Total Estimated Acquisition Cost per New Engine
($ of Cost per Unit)]]="", "", Table13[[#This Row],[Total Estimated Acquisition Cost per New Engine
($ of Cost per Unit)]]+Table13[[#This Row],[Total Estimated Cost for Labor related to Engine Replacement]])</f>
        <v>425000</v>
      </c>
      <c r="AV12" s="104">
        <f>IF(Table13[[#This Row],[Total Estimated Acquisition Cost per New Engine
($ of Cost per Unit)]]="", "", Table13[[#This Row],[EPA Funds Requested for New Engine Acquisition
($ of Cost per Unit)]]+Table13[[#This Row],[EPA Funds Requested for Labor Cost related to Engine Replacement]])</f>
        <v>325000</v>
      </c>
    </row>
    <row r="13" spans="1:49" s="45" customFormat="1" x14ac:dyDescent="0.25">
      <c r="A13" s="89" t="s">
        <v>235</v>
      </c>
      <c r="B13" s="542"/>
      <c r="C13" s="542"/>
      <c r="D13" s="542"/>
      <c r="E13" s="542"/>
      <c r="F13" s="543"/>
      <c r="G13" s="543"/>
      <c r="H13" s="544"/>
      <c r="I13" s="545"/>
      <c r="J13" s="546"/>
      <c r="K13" s="546"/>
      <c r="L13" s="546"/>
      <c r="M13" s="546"/>
      <c r="N1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13"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1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13" s="549"/>
      <c r="R1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1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13" s="546"/>
      <c r="U13" s="546"/>
      <c r="V13"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1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1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13" s="549"/>
      <c r="Z1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1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13" s="546"/>
      <c r="AC13" s="546"/>
      <c r="AD13" s="546"/>
      <c r="AE13" s="550"/>
      <c r="AF13" s="551"/>
      <c r="AG13" s="550"/>
      <c r="AH13" s="550"/>
      <c r="AI13" s="552"/>
      <c r="AJ13" s="552"/>
      <c r="AK13" s="553"/>
      <c r="AL13" s="553"/>
      <c r="AM13" s="554"/>
      <c r="AN13" s="554"/>
      <c r="AO13" s="554"/>
      <c r="AP13" s="554"/>
      <c r="AQ13" s="555"/>
      <c r="AR13" s="555"/>
      <c r="AS13" s="555"/>
      <c r="AT13" s="552"/>
      <c r="AU13" s="107" t="str">
        <f>IF(Table13[[#This Row],[Total Estimated Acquisition Cost per New Engine
($ of Cost per Unit)]]="", "", Table13[[#This Row],[Total Estimated Acquisition Cost per New Engine
($ of Cost per Unit)]]+Table13[[#This Row],[Total Estimated Cost for Labor related to Engine Replacement]])</f>
        <v/>
      </c>
      <c r="AV13" s="107" t="str">
        <f>IF(Table13[[#This Row],[Total Estimated Acquisition Cost per New Engine
($ of Cost per Unit)]]="", "", Table13[[#This Row],[EPA Funds Requested for New Engine Acquisition
($ of Cost per Unit)]]+Table13[[#This Row],[EPA Funds Requested for Labor Cost related to Engine Replacement]])</f>
        <v/>
      </c>
    </row>
    <row r="14" spans="1:49" s="45" customFormat="1" x14ac:dyDescent="0.25">
      <c r="A14" s="89" t="s">
        <v>236</v>
      </c>
      <c r="B14" s="542"/>
      <c r="C14" s="542"/>
      <c r="D14" s="542"/>
      <c r="E14" s="542"/>
      <c r="F14" s="543"/>
      <c r="G14" s="543"/>
      <c r="H14" s="544"/>
      <c r="I14" s="545"/>
      <c r="J14" s="546"/>
      <c r="K14" s="546"/>
      <c r="L14" s="546"/>
      <c r="M14" s="546"/>
      <c r="N1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14"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1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14" s="549"/>
      <c r="R1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1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14" s="546"/>
      <c r="U14" s="546"/>
      <c r="V14"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1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1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14" s="549"/>
      <c r="Z1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1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14" s="546"/>
      <c r="AC14" s="546"/>
      <c r="AD14" s="546"/>
      <c r="AE14" s="550"/>
      <c r="AF14" s="551"/>
      <c r="AG14" s="550"/>
      <c r="AH14" s="550"/>
      <c r="AI14" s="552"/>
      <c r="AJ14" s="552"/>
      <c r="AK14" s="553"/>
      <c r="AL14" s="553"/>
      <c r="AM14" s="554"/>
      <c r="AN14" s="554"/>
      <c r="AO14" s="554"/>
      <c r="AP14" s="554"/>
      <c r="AQ14" s="555"/>
      <c r="AR14" s="555"/>
      <c r="AS14" s="555"/>
      <c r="AT14" s="552"/>
      <c r="AU14" s="107" t="str">
        <f>IF(Table13[[#This Row],[Total Estimated Acquisition Cost per New Engine
($ of Cost per Unit)]]="", "", Table13[[#This Row],[Total Estimated Acquisition Cost per New Engine
($ of Cost per Unit)]]+Table13[[#This Row],[Total Estimated Cost for Labor related to Engine Replacement]])</f>
        <v/>
      </c>
      <c r="AV14" s="107" t="str">
        <f>IF(Table13[[#This Row],[Total Estimated Acquisition Cost per New Engine
($ of Cost per Unit)]]="", "", Table13[[#This Row],[EPA Funds Requested for New Engine Acquisition
($ of Cost per Unit)]]+Table13[[#This Row],[EPA Funds Requested for Labor Cost related to Engine Replacement]])</f>
        <v/>
      </c>
    </row>
    <row r="15" spans="1:49" s="45" customFormat="1" x14ac:dyDescent="0.25">
      <c r="A15" s="89" t="s">
        <v>237</v>
      </c>
      <c r="B15" s="542"/>
      <c r="C15" s="542"/>
      <c r="D15" s="542"/>
      <c r="E15" s="542"/>
      <c r="F15" s="543"/>
      <c r="G15" s="543"/>
      <c r="H15" s="544"/>
      <c r="I15" s="545"/>
      <c r="J15" s="546"/>
      <c r="K15" s="546"/>
      <c r="L15" s="546"/>
      <c r="M15" s="546"/>
      <c r="N1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15"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1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15" s="549"/>
      <c r="R1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1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15" s="546"/>
      <c r="U15" s="546"/>
      <c r="V15"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1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1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15" s="549"/>
      <c r="Z1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1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15" s="546"/>
      <c r="AC15" s="546"/>
      <c r="AD15" s="546"/>
      <c r="AE15" s="550"/>
      <c r="AF15" s="551"/>
      <c r="AG15" s="550"/>
      <c r="AH15" s="550"/>
      <c r="AI15" s="552"/>
      <c r="AJ15" s="552"/>
      <c r="AK15" s="553"/>
      <c r="AL15" s="553"/>
      <c r="AM15" s="554"/>
      <c r="AN15" s="554"/>
      <c r="AO15" s="554"/>
      <c r="AP15" s="554"/>
      <c r="AQ15" s="555"/>
      <c r="AR15" s="555"/>
      <c r="AS15" s="555"/>
      <c r="AT15" s="552"/>
      <c r="AU15" s="107" t="str">
        <f>IF(Table13[[#This Row],[Total Estimated Acquisition Cost per New Engine
($ of Cost per Unit)]]="", "", Table13[[#This Row],[Total Estimated Acquisition Cost per New Engine
($ of Cost per Unit)]]+Table13[[#This Row],[Total Estimated Cost for Labor related to Engine Replacement]])</f>
        <v/>
      </c>
      <c r="AV15" s="107" t="str">
        <f>IF(Table13[[#This Row],[Total Estimated Acquisition Cost per New Engine
($ of Cost per Unit)]]="", "", Table13[[#This Row],[EPA Funds Requested for New Engine Acquisition
($ of Cost per Unit)]]+Table13[[#This Row],[EPA Funds Requested for Labor Cost related to Engine Replacement]])</f>
        <v/>
      </c>
    </row>
    <row r="16" spans="1:49" s="45" customFormat="1" x14ac:dyDescent="0.25">
      <c r="A16" s="89" t="s">
        <v>238</v>
      </c>
      <c r="B16" s="542"/>
      <c r="C16" s="542"/>
      <c r="D16" s="542"/>
      <c r="E16" s="542"/>
      <c r="F16" s="543"/>
      <c r="G16" s="543"/>
      <c r="H16" s="544"/>
      <c r="I16" s="545"/>
      <c r="J16" s="546"/>
      <c r="K16" s="546"/>
      <c r="L16" s="546"/>
      <c r="M16" s="546"/>
      <c r="N1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16"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1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16" s="549"/>
      <c r="R1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1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16" s="546"/>
      <c r="U16" s="546"/>
      <c r="V16"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1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1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16" s="549"/>
      <c r="Z1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1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16" s="546"/>
      <c r="AC16" s="546"/>
      <c r="AD16" s="546"/>
      <c r="AE16" s="550"/>
      <c r="AF16" s="551"/>
      <c r="AG16" s="550"/>
      <c r="AH16" s="550"/>
      <c r="AI16" s="552"/>
      <c r="AJ16" s="552"/>
      <c r="AK16" s="553"/>
      <c r="AL16" s="553"/>
      <c r="AM16" s="554"/>
      <c r="AN16" s="554"/>
      <c r="AO16" s="554"/>
      <c r="AP16" s="554"/>
      <c r="AQ16" s="555"/>
      <c r="AR16" s="555"/>
      <c r="AS16" s="555"/>
      <c r="AT16" s="552"/>
      <c r="AU16" s="107" t="str">
        <f>IF(Table13[[#This Row],[Total Estimated Acquisition Cost per New Engine
($ of Cost per Unit)]]="", "", Table13[[#This Row],[Total Estimated Acquisition Cost per New Engine
($ of Cost per Unit)]]+Table13[[#This Row],[Total Estimated Cost for Labor related to Engine Replacement]])</f>
        <v/>
      </c>
      <c r="AV16" s="107" t="str">
        <f>IF(Table13[[#This Row],[Total Estimated Acquisition Cost per New Engine
($ of Cost per Unit)]]="", "", Table13[[#This Row],[EPA Funds Requested for New Engine Acquisition
($ of Cost per Unit)]]+Table13[[#This Row],[EPA Funds Requested for Labor Cost related to Engine Replacement]])</f>
        <v/>
      </c>
    </row>
    <row r="17" spans="1:48" s="45" customFormat="1" x14ac:dyDescent="0.25">
      <c r="A17" s="89" t="s">
        <v>239</v>
      </c>
      <c r="B17" s="542"/>
      <c r="C17" s="542"/>
      <c r="D17" s="542"/>
      <c r="E17" s="542"/>
      <c r="F17" s="543"/>
      <c r="G17" s="543"/>
      <c r="H17" s="544"/>
      <c r="I17" s="545"/>
      <c r="J17" s="546"/>
      <c r="K17" s="546"/>
      <c r="L17" s="546"/>
      <c r="M17" s="546"/>
      <c r="N1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17"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1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17" s="549"/>
      <c r="R1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1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17" s="546"/>
      <c r="U17" s="546"/>
      <c r="V17"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1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1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17" s="549"/>
      <c r="Z1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1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17" s="546"/>
      <c r="AC17" s="546"/>
      <c r="AD17" s="546"/>
      <c r="AE17" s="550"/>
      <c r="AF17" s="542"/>
      <c r="AG17" s="550"/>
      <c r="AH17" s="550"/>
      <c r="AI17" s="552"/>
      <c r="AJ17" s="552"/>
      <c r="AK17" s="553"/>
      <c r="AL17" s="553"/>
      <c r="AM17" s="554"/>
      <c r="AN17" s="554"/>
      <c r="AO17" s="554"/>
      <c r="AP17" s="554"/>
      <c r="AQ17" s="555"/>
      <c r="AR17" s="555"/>
      <c r="AS17" s="555"/>
      <c r="AT17" s="552"/>
      <c r="AU17" s="107" t="str">
        <f>IF(Table13[[#This Row],[Total Estimated Acquisition Cost per New Engine
($ of Cost per Unit)]]="", "", Table13[[#This Row],[Total Estimated Acquisition Cost per New Engine
($ of Cost per Unit)]]+Table13[[#This Row],[Total Estimated Cost for Labor related to Engine Replacement]])</f>
        <v/>
      </c>
      <c r="AV17" s="107" t="str">
        <f>IF(Table13[[#This Row],[Total Estimated Acquisition Cost per New Engine
($ of Cost per Unit)]]="", "", Table13[[#This Row],[EPA Funds Requested for New Engine Acquisition
($ of Cost per Unit)]]+Table13[[#This Row],[EPA Funds Requested for Labor Cost related to Engine Replacement]])</f>
        <v/>
      </c>
    </row>
    <row r="18" spans="1:48" s="45" customFormat="1" x14ac:dyDescent="0.25">
      <c r="A18" s="89" t="s">
        <v>240</v>
      </c>
      <c r="B18" s="542"/>
      <c r="C18" s="542"/>
      <c r="D18" s="542"/>
      <c r="E18" s="542"/>
      <c r="F18" s="543"/>
      <c r="G18" s="543"/>
      <c r="H18" s="544"/>
      <c r="I18" s="545"/>
      <c r="J18" s="546"/>
      <c r="K18" s="546"/>
      <c r="L18" s="546"/>
      <c r="M18" s="546"/>
      <c r="N1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18"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1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18" s="549"/>
      <c r="R1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1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18" s="546"/>
      <c r="U18" s="546"/>
      <c r="V18"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1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1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18" s="549"/>
      <c r="Z1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1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18" s="546"/>
      <c r="AC18" s="546"/>
      <c r="AD18" s="546"/>
      <c r="AE18" s="550"/>
      <c r="AF18" s="551"/>
      <c r="AG18" s="550"/>
      <c r="AH18" s="550"/>
      <c r="AI18" s="552"/>
      <c r="AJ18" s="552"/>
      <c r="AK18" s="553"/>
      <c r="AL18" s="553"/>
      <c r="AM18" s="554"/>
      <c r="AN18" s="554"/>
      <c r="AO18" s="554"/>
      <c r="AP18" s="554"/>
      <c r="AQ18" s="555"/>
      <c r="AR18" s="555"/>
      <c r="AS18" s="555"/>
      <c r="AT18" s="552"/>
      <c r="AU18" s="107" t="str">
        <f>IF(Table13[[#This Row],[Total Estimated Acquisition Cost per New Engine
($ of Cost per Unit)]]="", "", Table13[[#This Row],[Total Estimated Acquisition Cost per New Engine
($ of Cost per Unit)]]+Table13[[#This Row],[Total Estimated Cost for Labor related to Engine Replacement]])</f>
        <v/>
      </c>
      <c r="AV18" s="107" t="str">
        <f>IF(Table13[[#This Row],[Total Estimated Acquisition Cost per New Engine
($ of Cost per Unit)]]="", "", Table13[[#This Row],[EPA Funds Requested for New Engine Acquisition
($ of Cost per Unit)]]+Table13[[#This Row],[EPA Funds Requested for Labor Cost related to Engine Replacement]])</f>
        <v/>
      </c>
    </row>
    <row r="19" spans="1:48" s="45" customFormat="1" x14ac:dyDescent="0.25">
      <c r="A19" s="89" t="s">
        <v>241</v>
      </c>
      <c r="B19" s="542"/>
      <c r="C19" s="542"/>
      <c r="D19" s="542"/>
      <c r="E19" s="542"/>
      <c r="F19" s="543"/>
      <c r="G19" s="543"/>
      <c r="H19" s="544"/>
      <c r="I19" s="545"/>
      <c r="J19" s="546"/>
      <c r="K19" s="546"/>
      <c r="L19" s="546"/>
      <c r="M19" s="546"/>
      <c r="N1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19"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1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19" s="549"/>
      <c r="R1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1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19" s="546"/>
      <c r="U19" s="546"/>
      <c r="V19"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1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1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19" s="549"/>
      <c r="Z1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1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19" s="546"/>
      <c r="AC19" s="546"/>
      <c r="AD19" s="546"/>
      <c r="AE19" s="550"/>
      <c r="AF19" s="551"/>
      <c r="AG19" s="550"/>
      <c r="AH19" s="550"/>
      <c r="AI19" s="552"/>
      <c r="AJ19" s="552"/>
      <c r="AK19" s="553"/>
      <c r="AL19" s="553"/>
      <c r="AM19" s="554"/>
      <c r="AN19" s="554"/>
      <c r="AO19" s="554"/>
      <c r="AP19" s="554"/>
      <c r="AQ19" s="555"/>
      <c r="AR19" s="555"/>
      <c r="AS19" s="555"/>
      <c r="AT19" s="552"/>
      <c r="AU19" s="107" t="str">
        <f>IF(Table13[[#This Row],[Total Estimated Acquisition Cost per New Engine
($ of Cost per Unit)]]="", "", Table13[[#This Row],[Total Estimated Acquisition Cost per New Engine
($ of Cost per Unit)]]+Table13[[#This Row],[Total Estimated Cost for Labor related to Engine Replacement]])</f>
        <v/>
      </c>
      <c r="AV19" s="107" t="str">
        <f>IF(Table13[[#This Row],[Total Estimated Acquisition Cost per New Engine
($ of Cost per Unit)]]="", "", Table13[[#This Row],[EPA Funds Requested for New Engine Acquisition
($ of Cost per Unit)]]+Table13[[#This Row],[EPA Funds Requested for Labor Cost related to Engine Replacement]])</f>
        <v/>
      </c>
    </row>
    <row r="20" spans="1:48" s="45" customFormat="1" x14ac:dyDescent="0.25">
      <c r="A20" s="89" t="s">
        <v>242</v>
      </c>
      <c r="B20" s="542"/>
      <c r="C20" s="542"/>
      <c r="D20" s="542"/>
      <c r="E20" s="542"/>
      <c r="F20" s="543"/>
      <c r="G20" s="543"/>
      <c r="H20" s="544"/>
      <c r="I20" s="545"/>
      <c r="J20" s="546"/>
      <c r="K20" s="546"/>
      <c r="L20" s="546"/>
      <c r="M20" s="546"/>
      <c r="N2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20"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2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20" s="549"/>
      <c r="R2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2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20" s="546"/>
      <c r="U20" s="546"/>
      <c r="V20"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2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2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20" s="549"/>
      <c r="Z2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2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20" s="546"/>
      <c r="AC20" s="546"/>
      <c r="AD20" s="546"/>
      <c r="AE20" s="550"/>
      <c r="AF20" s="551"/>
      <c r="AG20" s="550"/>
      <c r="AH20" s="550"/>
      <c r="AI20" s="552"/>
      <c r="AJ20" s="552"/>
      <c r="AK20" s="553"/>
      <c r="AL20" s="553"/>
      <c r="AM20" s="554"/>
      <c r="AN20" s="554"/>
      <c r="AO20" s="554"/>
      <c r="AP20" s="554"/>
      <c r="AQ20" s="555"/>
      <c r="AR20" s="555"/>
      <c r="AS20" s="555"/>
      <c r="AT20" s="552"/>
      <c r="AU20" s="107" t="str">
        <f>IF(Table13[[#This Row],[Total Estimated Acquisition Cost per New Engine
($ of Cost per Unit)]]="", "", Table13[[#This Row],[Total Estimated Acquisition Cost per New Engine
($ of Cost per Unit)]]+Table13[[#This Row],[Total Estimated Cost for Labor related to Engine Replacement]])</f>
        <v/>
      </c>
      <c r="AV20" s="107" t="str">
        <f>IF(Table13[[#This Row],[Total Estimated Acquisition Cost per New Engine
($ of Cost per Unit)]]="", "", Table13[[#This Row],[EPA Funds Requested for New Engine Acquisition
($ of Cost per Unit)]]+Table13[[#This Row],[EPA Funds Requested for Labor Cost related to Engine Replacement]])</f>
        <v/>
      </c>
    </row>
    <row r="21" spans="1:48" s="45" customFormat="1" x14ac:dyDescent="0.25">
      <c r="A21" s="89" t="s">
        <v>243</v>
      </c>
      <c r="B21" s="542"/>
      <c r="C21" s="542"/>
      <c r="D21" s="542"/>
      <c r="E21" s="542"/>
      <c r="F21" s="543"/>
      <c r="G21" s="543"/>
      <c r="H21" s="544"/>
      <c r="I21" s="545"/>
      <c r="J21" s="546"/>
      <c r="K21" s="546"/>
      <c r="L21" s="546"/>
      <c r="M21" s="546"/>
      <c r="N2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21"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2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21" s="549"/>
      <c r="R2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2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21" s="546"/>
      <c r="U21" s="546"/>
      <c r="V21"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2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2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21" s="549"/>
      <c r="Z2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2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21" s="546"/>
      <c r="AC21" s="546"/>
      <c r="AD21" s="546"/>
      <c r="AE21" s="550"/>
      <c r="AF21" s="551"/>
      <c r="AG21" s="550"/>
      <c r="AH21" s="550"/>
      <c r="AI21" s="552"/>
      <c r="AJ21" s="552"/>
      <c r="AK21" s="553"/>
      <c r="AL21" s="553"/>
      <c r="AM21" s="554"/>
      <c r="AN21" s="554"/>
      <c r="AO21" s="554"/>
      <c r="AP21" s="554"/>
      <c r="AQ21" s="555"/>
      <c r="AR21" s="555"/>
      <c r="AS21" s="555"/>
      <c r="AT21" s="552"/>
      <c r="AU21" s="107" t="str">
        <f>IF(Table13[[#This Row],[Total Estimated Acquisition Cost per New Engine
($ of Cost per Unit)]]="", "", Table13[[#This Row],[Total Estimated Acquisition Cost per New Engine
($ of Cost per Unit)]]+Table13[[#This Row],[Total Estimated Cost for Labor related to Engine Replacement]])</f>
        <v/>
      </c>
      <c r="AV21" s="107" t="str">
        <f>IF(Table13[[#This Row],[Total Estimated Acquisition Cost per New Engine
($ of Cost per Unit)]]="", "", Table13[[#This Row],[EPA Funds Requested for New Engine Acquisition
($ of Cost per Unit)]]+Table13[[#This Row],[EPA Funds Requested for Labor Cost related to Engine Replacement]])</f>
        <v/>
      </c>
    </row>
    <row r="22" spans="1:48" s="45" customFormat="1" x14ac:dyDescent="0.25">
      <c r="A22" s="89" t="s">
        <v>244</v>
      </c>
      <c r="B22" s="542"/>
      <c r="C22" s="542"/>
      <c r="D22" s="542"/>
      <c r="E22" s="542"/>
      <c r="F22" s="543"/>
      <c r="G22" s="543"/>
      <c r="H22" s="544"/>
      <c r="I22" s="545"/>
      <c r="J22" s="546"/>
      <c r="K22" s="546"/>
      <c r="L22" s="546"/>
      <c r="M22" s="546"/>
      <c r="N2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22"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2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22" s="549"/>
      <c r="R2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2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22" s="546"/>
      <c r="U22" s="546"/>
      <c r="V22"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2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2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22" s="549"/>
      <c r="Z2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2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22" s="546"/>
      <c r="AC22" s="546"/>
      <c r="AD22" s="546"/>
      <c r="AE22" s="550"/>
      <c r="AF22" s="551"/>
      <c r="AG22" s="550"/>
      <c r="AH22" s="550"/>
      <c r="AI22" s="552"/>
      <c r="AJ22" s="552"/>
      <c r="AK22" s="553"/>
      <c r="AL22" s="553"/>
      <c r="AM22" s="554"/>
      <c r="AN22" s="554"/>
      <c r="AO22" s="554"/>
      <c r="AP22" s="554"/>
      <c r="AQ22" s="555"/>
      <c r="AR22" s="555"/>
      <c r="AS22" s="555"/>
      <c r="AT22" s="552"/>
      <c r="AU22" s="107" t="str">
        <f>IF(Table13[[#This Row],[Total Estimated Acquisition Cost per New Engine
($ of Cost per Unit)]]="", "", Table13[[#This Row],[Total Estimated Acquisition Cost per New Engine
($ of Cost per Unit)]]+Table13[[#This Row],[Total Estimated Cost for Labor related to Engine Replacement]])</f>
        <v/>
      </c>
      <c r="AV22" s="107" t="str">
        <f>IF(Table13[[#This Row],[Total Estimated Acquisition Cost per New Engine
($ of Cost per Unit)]]="", "", Table13[[#This Row],[EPA Funds Requested for New Engine Acquisition
($ of Cost per Unit)]]+Table13[[#This Row],[EPA Funds Requested for Labor Cost related to Engine Replacement]])</f>
        <v/>
      </c>
    </row>
    <row r="23" spans="1:48" s="45" customFormat="1" x14ac:dyDescent="0.25">
      <c r="A23" s="89" t="s">
        <v>245</v>
      </c>
      <c r="B23" s="542"/>
      <c r="C23" s="542"/>
      <c r="D23" s="542"/>
      <c r="E23" s="542"/>
      <c r="F23" s="543"/>
      <c r="G23" s="543"/>
      <c r="H23" s="544"/>
      <c r="I23" s="545"/>
      <c r="J23" s="546"/>
      <c r="K23" s="546"/>
      <c r="L23" s="546"/>
      <c r="M23" s="546"/>
      <c r="N2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23"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2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23" s="549"/>
      <c r="R2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2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23" s="546"/>
      <c r="U23" s="546"/>
      <c r="V23"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2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2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23" s="549"/>
      <c r="Z2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2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23" s="546"/>
      <c r="AC23" s="546"/>
      <c r="AD23" s="546"/>
      <c r="AE23" s="550"/>
      <c r="AF23" s="551"/>
      <c r="AG23" s="550"/>
      <c r="AH23" s="550"/>
      <c r="AI23" s="552"/>
      <c r="AJ23" s="552"/>
      <c r="AK23" s="553"/>
      <c r="AL23" s="553"/>
      <c r="AM23" s="554"/>
      <c r="AN23" s="554"/>
      <c r="AO23" s="554"/>
      <c r="AP23" s="554"/>
      <c r="AQ23" s="555"/>
      <c r="AR23" s="555"/>
      <c r="AS23" s="555"/>
      <c r="AT23" s="552"/>
      <c r="AU23" s="107" t="str">
        <f>IF(Table13[[#This Row],[Total Estimated Acquisition Cost per New Engine
($ of Cost per Unit)]]="", "", Table13[[#This Row],[Total Estimated Acquisition Cost per New Engine
($ of Cost per Unit)]]+Table13[[#This Row],[Total Estimated Cost for Labor related to Engine Replacement]])</f>
        <v/>
      </c>
      <c r="AV23" s="107" t="str">
        <f>IF(Table13[[#This Row],[Total Estimated Acquisition Cost per New Engine
($ of Cost per Unit)]]="", "", Table13[[#This Row],[EPA Funds Requested for New Engine Acquisition
($ of Cost per Unit)]]+Table13[[#This Row],[EPA Funds Requested for Labor Cost related to Engine Replacement]])</f>
        <v/>
      </c>
    </row>
    <row r="24" spans="1:48" s="45" customFormat="1" x14ac:dyDescent="0.25">
      <c r="A24" s="89" t="s">
        <v>246</v>
      </c>
      <c r="B24" s="542"/>
      <c r="C24" s="542"/>
      <c r="D24" s="542"/>
      <c r="E24" s="542"/>
      <c r="F24" s="543"/>
      <c r="G24" s="543"/>
      <c r="H24" s="544"/>
      <c r="I24" s="545"/>
      <c r="J24" s="546"/>
      <c r="K24" s="546"/>
      <c r="L24" s="546"/>
      <c r="M24" s="546"/>
      <c r="N2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24"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2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24" s="549"/>
      <c r="R2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2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24" s="546"/>
      <c r="U24" s="546"/>
      <c r="V24"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2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2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24" s="549"/>
      <c r="Z2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2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24" s="546"/>
      <c r="AC24" s="546"/>
      <c r="AD24" s="546"/>
      <c r="AE24" s="550"/>
      <c r="AF24" s="551"/>
      <c r="AG24" s="550"/>
      <c r="AH24" s="550"/>
      <c r="AI24" s="552"/>
      <c r="AJ24" s="552"/>
      <c r="AK24" s="553"/>
      <c r="AL24" s="553"/>
      <c r="AM24" s="554"/>
      <c r="AN24" s="554"/>
      <c r="AO24" s="554"/>
      <c r="AP24" s="554"/>
      <c r="AQ24" s="555"/>
      <c r="AR24" s="555"/>
      <c r="AS24" s="555"/>
      <c r="AT24" s="552"/>
      <c r="AU24" s="107" t="str">
        <f>IF(Table13[[#This Row],[Total Estimated Acquisition Cost per New Engine
($ of Cost per Unit)]]="", "", Table13[[#This Row],[Total Estimated Acquisition Cost per New Engine
($ of Cost per Unit)]]+Table13[[#This Row],[Total Estimated Cost for Labor related to Engine Replacement]])</f>
        <v/>
      </c>
      <c r="AV24" s="107" t="str">
        <f>IF(Table13[[#This Row],[Total Estimated Acquisition Cost per New Engine
($ of Cost per Unit)]]="", "", Table13[[#This Row],[EPA Funds Requested for New Engine Acquisition
($ of Cost per Unit)]]+Table13[[#This Row],[EPA Funds Requested for Labor Cost related to Engine Replacement]])</f>
        <v/>
      </c>
    </row>
    <row r="25" spans="1:48" s="45" customFormat="1" x14ac:dyDescent="0.25">
      <c r="A25" s="89" t="s">
        <v>247</v>
      </c>
      <c r="B25" s="542"/>
      <c r="C25" s="542"/>
      <c r="D25" s="542"/>
      <c r="E25" s="542"/>
      <c r="F25" s="543"/>
      <c r="G25" s="543"/>
      <c r="H25" s="544"/>
      <c r="I25" s="545"/>
      <c r="J25" s="546"/>
      <c r="K25" s="546"/>
      <c r="L25" s="546"/>
      <c r="M25" s="546"/>
      <c r="N2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25"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2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25" s="549"/>
      <c r="R2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2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25" s="546"/>
      <c r="U25" s="546"/>
      <c r="V25"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2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2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25" s="549"/>
      <c r="Z2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2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25" s="546"/>
      <c r="AC25" s="546"/>
      <c r="AD25" s="546"/>
      <c r="AE25" s="550"/>
      <c r="AF25" s="551"/>
      <c r="AG25" s="550"/>
      <c r="AH25" s="550"/>
      <c r="AI25" s="552"/>
      <c r="AJ25" s="552"/>
      <c r="AK25" s="553"/>
      <c r="AL25" s="553"/>
      <c r="AM25" s="554"/>
      <c r="AN25" s="554"/>
      <c r="AO25" s="554"/>
      <c r="AP25" s="554"/>
      <c r="AQ25" s="555"/>
      <c r="AR25" s="555"/>
      <c r="AS25" s="555"/>
      <c r="AT25" s="552"/>
      <c r="AU25" s="107" t="str">
        <f>IF(Table13[[#This Row],[Total Estimated Acquisition Cost per New Engine
($ of Cost per Unit)]]="", "", Table13[[#This Row],[Total Estimated Acquisition Cost per New Engine
($ of Cost per Unit)]]+Table13[[#This Row],[Total Estimated Cost for Labor related to Engine Replacement]])</f>
        <v/>
      </c>
      <c r="AV25" s="107" t="str">
        <f>IF(Table13[[#This Row],[Total Estimated Acquisition Cost per New Engine
($ of Cost per Unit)]]="", "", Table13[[#This Row],[EPA Funds Requested for New Engine Acquisition
($ of Cost per Unit)]]+Table13[[#This Row],[EPA Funds Requested for Labor Cost related to Engine Replacement]])</f>
        <v/>
      </c>
    </row>
    <row r="26" spans="1:48" s="45" customFormat="1" x14ac:dyDescent="0.25">
      <c r="A26" s="89" t="s">
        <v>248</v>
      </c>
      <c r="B26" s="542"/>
      <c r="C26" s="542"/>
      <c r="D26" s="542"/>
      <c r="E26" s="542"/>
      <c r="F26" s="543"/>
      <c r="G26" s="543"/>
      <c r="H26" s="544"/>
      <c r="I26" s="545"/>
      <c r="J26" s="546"/>
      <c r="K26" s="546"/>
      <c r="L26" s="546"/>
      <c r="M26" s="546"/>
      <c r="N2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26"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2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26" s="549"/>
      <c r="R2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2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26" s="546"/>
      <c r="U26" s="546"/>
      <c r="V26"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2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2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26" s="549"/>
      <c r="Z2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2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26" s="546"/>
      <c r="AC26" s="546"/>
      <c r="AD26" s="546"/>
      <c r="AE26" s="550"/>
      <c r="AF26" s="551"/>
      <c r="AG26" s="550"/>
      <c r="AH26" s="550"/>
      <c r="AI26" s="552"/>
      <c r="AJ26" s="552"/>
      <c r="AK26" s="553"/>
      <c r="AL26" s="553"/>
      <c r="AM26" s="554"/>
      <c r="AN26" s="554"/>
      <c r="AO26" s="554"/>
      <c r="AP26" s="554"/>
      <c r="AQ26" s="555"/>
      <c r="AR26" s="555"/>
      <c r="AS26" s="555"/>
      <c r="AT26" s="552"/>
      <c r="AU26" s="107" t="str">
        <f>IF(Table13[[#This Row],[Total Estimated Acquisition Cost per New Engine
($ of Cost per Unit)]]="", "", Table13[[#This Row],[Total Estimated Acquisition Cost per New Engine
($ of Cost per Unit)]]+Table13[[#This Row],[Total Estimated Cost for Labor related to Engine Replacement]])</f>
        <v/>
      </c>
      <c r="AV26" s="107" t="str">
        <f>IF(Table13[[#This Row],[Total Estimated Acquisition Cost per New Engine
($ of Cost per Unit)]]="", "", Table13[[#This Row],[EPA Funds Requested for New Engine Acquisition
($ of Cost per Unit)]]+Table13[[#This Row],[EPA Funds Requested for Labor Cost related to Engine Replacement]])</f>
        <v/>
      </c>
    </row>
    <row r="27" spans="1:48" s="45" customFormat="1" x14ac:dyDescent="0.25">
      <c r="A27" s="89" t="s">
        <v>249</v>
      </c>
      <c r="B27" s="542"/>
      <c r="C27" s="542"/>
      <c r="D27" s="542"/>
      <c r="E27" s="542"/>
      <c r="F27" s="543"/>
      <c r="G27" s="543"/>
      <c r="H27" s="544"/>
      <c r="I27" s="545"/>
      <c r="J27" s="546"/>
      <c r="K27" s="546"/>
      <c r="L27" s="546"/>
      <c r="M27" s="546"/>
      <c r="N2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27"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2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27" s="549"/>
      <c r="R2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2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27" s="546"/>
      <c r="U27" s="546"/>
      <c r="V27"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2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2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27" s="549"/>
      <c r="Z2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2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27" s="546"/>
      <c r="AC27" s="546"/>
      <c r="AD27" s="546"/>
      <c r="AE27" s="550"/>
      <c r="AF27" s="551"/>
      <c r="AG27" s="550"/>
      <c r="AH27" s="550"/>
      <c r="AI27" s="552"/>
      <c r="AJ27" s="552"/>
      <c r="AK27" s="553"/>
      <c r="AL27" s="553"/>
      <c r="AM27" s="554"/>
      <c r="AN27" s="554"/>
      <c r="AO27" s="554"/>
      <c r="AP27" s="554"/>
      <c r="AQ27" s="555"/>
      <c r="AR27" s="555"/>
      <c r="AS27" s="555"/>
      <c r="AT27" s="552"/>
      <c r="AU27" s="107" t="str">
        <f>IF(Table13[[#This Row],[Total Estimated Acquisition Cost per New Engine
($ of Cost per Unit)]]="", "", Table13[[#This Row],[Total Estimated Acquisition Cost per New Engine
($ of Cost per Unit)]]+Table13[[#This Row],[Total Estimated Cost for Labor related to Engine Replacement]])</f>
        <v/>
      </c>
      <c r="AV27" s="107" t="str">
        <f>IF(Table13[[#This Row],[Total Estimated Acquisition Cost per New Engine
($ of Cost per Unit)]]="", "", Table13[[#This Row],[EPA Funds Requested for New Engine Acquisition
($ of Cost per Unit)]]+Table13[[#This Row],[EPA Funds Requested for Labor Cost related to Engine Replacement]])</f>
        <v/>
      </c>
    </row>
    <row r="28" spans="1:48" s="45" customFormat="1" x14ac:dyDescent="0.25">
      <c r="A28" s="89" t="s">
        <v>250</v>
      </c>
      <c r="B28" s="542"/>
      <c r="C28" s="542"/>
      <c r="D28" s="542"/>
      <c r="E28" s="542"/>
      <c r="F28" s="543"/>
      <c r="G28" s="543"/>
      <c r="H28" s="544"/>
      <c r="I28" s="545"/>
      <c r="J28" s="546"/>
      <c r="K28" s="546"/>
      <c r="L28" s="546"/>
      <c r="M28" s="546"/>
      <c r="N2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28"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2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28" s="549"/>
      <c r="R2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2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28" s="546"/>
      <c r="U28" s="546"/>
      <c r="V28"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2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2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28" s="549"/>
      <c r="Z2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2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28" s="546"/>
      <c r="AC28" s="546"/>
      <c r="AD28" s="546"/>
      <c r="AE28" s="550"/>
      <c r="AF28" s="551"/>
      <c r="AG28" s="550"/>
      <c r="AH28" s="550"/>
      <c r="AI28" s="552"/>
      <c r="AJ28" s="552"/>
      <c r="AK28" s="553"/>
      <c r="AL28" s="553"/>
      <c r="AM28" s="554"/>
      <c r="AN28" s="554"/>
      <c r="AO28" s="554"/>
      <c r="AP28" s="554"/>
      <c r="AQ28" s="555"/>
      <c r="AR28" s="555"/>
      <c r="AS28" s="555"/>
      <c r="AT28" s="552"/>
      <c r="AU28" s="107" t="str">
        <f>IF(Table13[[#This Row],[Total Estimated Acquisition Cost per New Engine
($ of Cost per Unit)]]="", "", Table13[[#This Row],[Total Estimated Acquisition Cost per New Engine
($ of Cost per Unit)]]+Table13[[#This Row],[Total Estimated Cost for Labor related to Engine Replacement]])</f>
        <v/>
      </c>
      <c r="AV28" s="107" t="str">
        <f>IF(Table13[[#This Row],[Total Estimated Acquisition Cost per New Engine
($ of Cost per Unit)]]="", "", Table13[[#This Row],[EPA Funds Requested for New Engine Acquisition
($ of Cost per Unit)]]+Table13[[#This Row],[EPA Funds Requested for Labor Cost related to Engine Replacement]])</f>
        <v/>
      </c>
    </row>
    <row r="29" spans="1:48" s="45" customFormat="1" x14ac:dyDescent="0.25">
      <c r="A29" s="89" t="s">
        <v>251</v>
      </c>
      <c r="B29" s="542"/>
      <c r="C29" s="542"/>
      <c r="D29" s="542"/>
      <c r="E29" s="542"/>
      <c r="F29" s="543"/>
      <c r="G29" s="543"/>
      <c r="H29" s="544"/>
      <c r="I29" s="545"/>
      <c r="J29" s="546"/>
      <c r="K29" s="546"/>
      <c r="L29" s="546"/>
      <c r="M29" s="546"/>
      <c r="N2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29"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2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29" s="549"/>
      <c r="R2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2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29" s="546"/>
      <c r="U29" s="546"/>
      <c r="V29"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2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2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29" s="549"/>
      <c r="Z2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2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29" s="546"/>
      <c r="AC29" s="546"/>
      <c r="AD29" s="546"/>
      <c r="AE29" s="550"/>
      <c r="AF29" s="551"/>
      <c r="AG29" s="550"/>
      <c r="AH29" s="550"/>
      <c r="AI29" s="552"/>
      <c r="AJ29" s="552"/>
      <c r="AK29" s="553"/>
      <c r="AL29" s="553"/>
      <c r="AM29" s="554"/>
      <c r="AN29" s="554"/>
      <c r="AO29" s="554"/>
      <c r="AP29" s="554"/>
      <c r="AQ29" s="555"/>
      <c r="AR29" s="555"/>
      <c r="AS29" s="555"/>
      <c r="AT29" s="552"/>
      <c r="AU29" s="107" t="str">
        <f>IF(Table13[[#This Row],[Total Estimated Acquisition Cost per New Engine
($ of Cost per Unit)]]="", "", Table13[[#This Row],[Total Estimated Acquisition Cost per New Engine
($ of Cost per Unit)]]+Table13[[#This Row],[Total Estimated Cost for Labor related to Engine Replacement]])</f>
        <v/>
      </c>
      <c r="AV29" s="107" t="str">
        <f>IF(Table13[[#This Row],[Total Estimated Acquisition Cost per New Engine
($ of Cost per Unit)]]="", "", Table13[[#This Row],[EPA Funds Requested for New Engine Acquisition
($ of Cost per Unit)]]+Table13[[#This Row],[EPA Funds Requested for Labor Cost related to Engine Replacement]])</f>
        <v/>
      </c>
    </row>
    <row r="30" spans="1:48" s="45" customFormat="1" x14ac:dyDescent="0.25">
      <c r="A30" s="89" t="s">
        <v>252</v>
      </c>
      <c r="B30" s="542"/>
      <c r="C30" s="542"/>
      <c r="D30" s="542"/>
      <c r="E30" s="542"/>
      <c r="F30" s="543"/>
      <c r="G30" s="543"/>
      <c r="H30" s="544"/>
      <c r="I30" s="545"/>
      <c r="J30" s="546"/>
      <c r="K30" s="546"/>
      <c r="L30" s="546"/>
      <c r="M30" s="546"/>
      <c r="N3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30"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3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30" s="549"/>
      <c r="R3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3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30" s="546"/>
      <c r="U30" s="546"/>
      <c r="V30"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3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3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30" s="549"/>
      <c r="Z3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3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30" s="546"/>
      <c r="AC30" s="546"/>
      <c r="AD30" s="546"/>
      <c r="AE30" s="550"/>
      <c r="AF30" s="551"/>
      <c r="AG30" s="550"/>
      <c r="AH30" s="550"/>
      <c r="AI30" s="552"/>
      <c r="AJ30" s="552"/>
      <c r="AK30" s="553"/>
      <c r="AL30" s="553"/>
      <c r="AM30" s="554"/>
      <c r="AN30" s="554"/>
      <c r="AO30" s="554"/>
      <c r="AP30" s="554"/>
      <c r="AQ30" s="555"/>
      <c r="AR30" s="555"/>
      <c r="AS30" s="555"/>
      <c r="AT30" s="552"/>
      <c r="AU30" s="107" t="str">
        <f>IF(Table13[[#This Row],[Total Estimated Acquisition Cost per New Engine
($ of Cost per Unit)]]="", "", Table13[[#This Row],[Total Estimated Acquisition Cost per New Engine
($ of Cost per Unit)]]+Table13[[#This Row],[Total Estimated Cost for Labor related to Engine Replacement]])</f>
        <v/>
      </c>
      <c r="AV30" s="107" t="str">
        <f>IF(Table13[[#This Row],[Total Estimated Acquisition Cost per New Engine
($ of Cost per Unit)]]="", "", Table13[[#This Row],[EPA Funds Requested for New Engine Acquisition
($ of Cost per Unit)]]+Table13[[#This Row],[EPA Funds Requested for Labor Cost related to Engine Replacement]])</f>
        <v/>
      </c>
    </row>
    <row r="31" spans="1:48" s="45" customFormat="1" x14ac:dyDescent="0.25">
      <c r="A31" s="89" t="s">
        <v>253</v>
      </c>
      <c r="B31" s="542"/>
      <c r="C31" s="542"/>
      <c r="D31" s="542"/>
      <c r="E31" s="542"/>
      <c r="F31" s="543"/>
      <c r="G31" s="543"/>
      <c r="H31" s="544"/>
      <c r="I31" s="545"/>
      <c r="J31" s="546"/>
      <c r="K31" s="546"/>
      <c r="L31" s="546"/>
      <c r="M31" s="546"/>
      <c r="N3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31"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3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31" s="549"/>
      <c r="R3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3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31" s="546"/>
      <c r="U31" s="546"/>
      <c r="V31"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3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3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31" s="549"/>
      <c r="Z3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3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31" s="546"/>
      <c r="AC31" s="546"/>
      <c r="AD31" s="546"/>
      <c r="AE31" s="550"/>
      <c r="AF31" s="551"/>
      <c r="AG31" s="550"/>
      <c r="AH31" s="550"/>
      <c r="AI31" s="552"/>
      <c r="AJ31" s="552"/>
      <c r="AK31" s="553"/>
      <c r="AL31" s="553"/>
      <c r="AM31" s="554"/>
      <c r="AN31" s="554"/>
      <c r="AO31" s="554"/>
      <c r="AP31" s="554"/>
      <c r="AQ31" s="555"/>
      <c r="AR31" s="555"/>
      <c r="AS31" s="555"/>
      <c r="AT31" s="552"/>
      <c r="AU31" s="107" t="str">
        <f>IF(Table13[[#This Row],[Total Estimated Acquisition Cost per New Engine
($ of Cost per Unit)]]="", "", Table13[[#This Row],[Total Estimated Acquisition Cost per New Engine
($ of Cost per Unit)]]+Table13[[#This Row],[Total Estimated Cost for Labor related to Engine Replacement]])</f>
        <v/>
      </c>
      <c r="AV31" s="107" t="str">
        <f>IF(Table13[[#This Row],[Total Estimated Acquisition Cost per New Engine
($ of Cost per Unit)]]="", "", Table13[[#This Row],[EPA Funds Requested for New Engine Acquisition
($ of Cost per Unit)]]+Table13[[#This Row],[EPA Funds Requested for Labor Cost related to Engine Replacement]])</f>
        <v/>
      </c>
    </row>
    <row r="32" spans="1:48" s="45" customFormat="1" x14ac:dyDescent="0.25">
      <c r="A32" s="89" t="s">
        <v>254</v>
      </c>
      <c r="B32" s="542"/>
      <c r="C32" s="542"/>
      <c r="D32" s="542"/>
      <c r="E32" s="542"/>
      <c r="F32" s="543"/>
      <c r="G32" s="543"/>
      <c r="H32" s="544"/>
      <c r="I32" s="545"/>
      <c r="J32" s="546"/>
      <c r="K32" s="546"/>
      <c r="L32" s="546"/>
      <c r="M32" s="546"/>
      <c r="N3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32"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3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32" s="549"/>
      <c r="R3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3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32" s="546"/>
      <c r="U32" s="546"/>
      <c r="V32"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3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3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32" s="549"/>
      <c r="Z3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3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32" s="546"/>
      <c r="AC32" s="546"/>
      <c r="AD32" s="546"/>
      <c r="AE32" s="550"/>
      <c r="AF32" s="551"/>
      <c r="AG32" s="550"/>
      <c r="AH32" s="550"/>
      <c r="AI32" s="552"/>
      <c r="AJ32" s="552"/>
      <c r="AK32" s="553"/>
      <c r="AL32" s="553"/>
      <c r="AM32" s="554"/>
      <c r="AN32" s="554"/>
      <c r="AO32" s="554"/>
      <c r="AP32" s="554"/>
      <c r="AQ32" s="555"/>
      <c r="AR32" s="555"/>
      <c r="AS32" s="555"/>
      <c r="AT32" s="552"/>
      <c r="AU32" s="107" t="str">
        <f>IF(Table13[[#This Row],[Total Estimated Acquisition Cost per New Engine
($ of Cost per Unit)]]="", "", Table13[[#This Row],[Total Estimated Acquisition Cost per New Engine
($ of Cost per Unit)]]+Table13[[#This Row],[Total Estimated Cost for Labor related to Engine Replacement]])</f>
        <v/>
      </c>
      <c r="AV32" s="107" t="str">
        <f>IF(Table13[[#This Row],[Total Estimated Acquisition Cost per New Engine
($ of Cost per Unit)]]="", "", Table13[[#This Row],[EPA Funds Requested for New Engine Acquisition
($ of Cost per Unit)]]+Table13[[#This Row],[EPA Funds Requested for Labor Cost related to Engine Replacement]])</f>
        <v/>
      </c>
    </row>
    <row r="33" spans="1:48" s="45" customFormat="1" x14ac:dyDescent="0.25">
      <c r="A33" s="89" t="s">
        <v>255</v>
      </c>
      <c r="B33" s="542"/>
      <c r="C33" s="542"/>
      <c r="D33" s="542"/>
      <c r="E33" s="542"/>
      <c r="F33" s="543"/>
      <c r="G33" s="543"/>
      <c r="H33" s="544"/>
      <c r="I33" s="545"/>
      <c r="J33" s="546"/>
      <c r="K33" s="546"/>
      <c r="L33" s="546"/>
      <c r="M33" s="546"/>
      <c r="N3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33"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3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33" s="549"/>
      <c r="R3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3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33" s="546"/>
      <c r="U33" s="546"/>
      <c r="V33"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3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3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33" s="549"/>
      <c r="Z3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3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33" s="546"/>
      <c r="AC33" s="546"/>
      <c r="AD33" s="546"/>
      <c r="AE33" s="550"/>
      <c r="AF33" s="551"/>
      <c r="AG33" s="550"/>
      <c r="AH33" s="550"/>
      <c r="AI33" s="552"/>
      <c r="AJ33" s="552"/>
      <c r="AK33" s="553"/>
      <c r="AL33" s="553"/>
      <c r="AM33" s="554"/>
      <c r="AN33" s="554"/>
      <c r="AO33" s="554"/>
      <c r="AP33" s="554"/>
      <c r="AQ33" s="555"/>
      <c r="AR33" s="555"/>
      <c r="AS33" s="555"/>
      <c r="AT33" s="552"/>
      <c r="AU33" s="107" t="str">
        <f>IF(Table13[[#This Row],[Total Estimated Acquisition Cost per New Engine
($ of Cost per Unit)]]="", "", Table13[[#This Row],[Total Estimated Acquisition Cost per New Engine
($ of Cost per Unit)]]+Table13[[#This Row],[Total Estimated Cost for Labor related to Engine Replacement]])</f>
        <v/>
      </c>
      <c r="AV33" s="107" t="str">
        <f>IF(Table13[[#This Row],[Total Estimated Acquisition Cost per New Engine
($ of Cost per Unit)]]="", "", Table13[[#This Row],[EPA Funds Requested for New Engine Acquisition
($ of Cost per Unit)]]+Table13[[#This Row],[EPA Funds Requested for Labor Cost related to Engine Replacement]])</f>
        <v/>
      </c>
    </row>
    <row r="34" spans="1:48" s="45" customFormat="1" x14ac:dyDescent="0.25">
      <c r="A34" s="89" t="s">
        <v>256</v>
      </c>
      <c r="B34" s="542"/>
      <c r="C34" s="542"/>
      <c r="D34" s="542"/>
      <c r="E34" s="542"/>
      <c r="F34" s="543"/>
      <c r="G34" s="543"/>
      <c r="H34" s="544"/>
      <c r="I34" s="545"/>
      <c r="J34" s="546"/>
      <c r="K34" s="546"/>
      <c r="L34" s="546"/>
      <c r="M34" s="546"/>
      <c r="N3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34"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3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34" s="549"/>
      <c r="R3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3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34" s="546"/>
      <c r="U34" s="546"/>
      <c r="V34"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3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3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34" s="549"/>
      <c r="Z3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3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34" s="546"/>
      <c r="AC34" s="546"/>
      <c r="AD34" s="546"/>
      <c r="AE34" s="550"/>
      <c r="AF34" s="551"/>
      <c r="AG34" s="550"/>
      <c r="AH34" s="550"/>
      <c r="AI34" s="552"/>
      <c r="AJ34" s="552"/>
      <c r="AK34" s="553"/>
      <c r="AL34" s="553"/>
      <c r="AM34" s="554"/>
      <c r="AN34" s="554"/>
      <c r="AO34" s="554"/>
      <c r="AP34" s="554"/>
      <c r="AQ34" s="555"/>
      <c r="AR34" s="555"/>
      <c r="AS34" s="555"/>
      <c r="AT34" s="552"/>
      <c r="AU34" s="107" t="str">
        <f>IF(Table13[[#This Row],[Total Estimated Acquisition Cost per New Engine
($ of Cost per Unit)]]="", "", Table13[[#This Row],[Total Estimated Acquisition Cost per New Engine
($ of Cost per Unit)]]+Table13[[#This Row],[Total Estimated Cost for Labor related to Engine Replacement]])</f>
        <v/>
      </c>
      <c r="AV34" s="107" t="str">
        <f>IF(Table13[[#This Row],[Total Estimated Acquisition Cost per New Engine
($ of Cost per Unit)]]="", "", Table13[[#This Row],[EPA Funds Requested for New Engine Acquisition
($ of Cost per Unit)]]+Table13[[#This Row],[EPA Funds Requested for Labor Cost related to Engine Replacement]])</f>
        <v/>
      </c>
    </row>
    <row r="35" spans="1:48" s="45" customFormat="1" x14ac:dyDescent="0.25">
      <c r="A35" s="89" t="s">
        <v>257</v>
      </c>
      <c r="B35" s="542"/>
      <c r="C35" s="542"/>
      <c r="D35" s="542"/>
      <c r="E35" s="542"/>
      <c r="F35" s="543"/>
      <c r="G35" s="543"/>
      <c r="H35" s="544"/>
      <c r="I35" s="545"/>
      <c r="J35" s="546"/>
      <c r="K35" s="546"/>
      <c r="L35" s="546"/>
      <c r="M35" s="546"/>
      <c r="N3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35"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3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35" s="549"/>
      <c r="R3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3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35" s="546"/>
      <c r="U35" s="546"/>
      <c r="V35"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3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3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35" s="549"/>
      <c r="Z3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3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35" s="546"/>
      <c r="AC35" s="546"/>
      <c r="AD35" s="546"/>
      <c r="AE35" s="550"/>
      <c r="AF35" s="551"/>
      <c r="AG35" s="550"/>
      <c r="AH35" s="550"/>
      <c r="AI35" s="552"/>
      <c r="AJ35" s="552"/>
      <c r="AK35" s="553"/>
      <c r="AL35" s="553"/>
      <c r="AM35" s="554"/>
      <c r="AN35" s="554"/>
      <c r="AO35" s="554"/>
      <c r="AP35" s="554"/>
      <c r="AQ35" s="555"/>
      <c r="AR35" s="555"/>
      <c r="AS35" s="555"/>
      <c r="AT35" s="552"/>
      <c r="AU35" s="107" t="str">
        <f>IF(Table13[[#This Row],[Total Estimated Acquisition Cost per New Engine
($ of Cost per Unit)]]="", "", Table13[[#This Row],[Total Estimated Acquisition Cost per New Engine
($ of Cost per Unit)]]+Table13[[#This Row],[Total Estimated Cost for Labor related to Engine Replacement]])</f>
        <v/>
      </c>
      <c r="AV35" s="107" t="str">
        <f>IF(Table13[[#This Row],[Total Estimated Acquisition Cost per New Engine
($ of Cost per Unit)]]="", "", Table13[[#This Row],[EPA Funds Requested for New Engine Acquisition
($ of Cost per Unit)]]+Table13[[#This Row],[EPA Funds Requested for Labor Cost related to Engine Replacement]])</f>
        <v/>
      </c>
    </row>
    <row r="36" spans="1:48" s="45" customFormat="1" x14ac:dyDescent="0.25">
      <c r="A36" s="89" t="s">
        <v>258</v>
      </c>
      <c r="B36" s="542"/>
      <c r="C36" s="542"/>
      <c r="D36" s="542"/>
      <c r="E36" s="542"/>
      <c r="F36" s="543"/>
      <c r="G36" s="543"/>
      <c r="H36" s="544"/>
      <c r="I36" s="545"/>
      <c r="J36" s="546"/>
      <c r="K36" s="546"/>
      <c r="L36" s="546"/>
      <c r="M36" s="546"/>
      <c r="N3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36"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3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36" s="549"/>
      <c r="R3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3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36" s="546"/>
      <c r="U36" s="546"/>
      <c r="V36"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3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3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36" s="549"/>
      <c r="Z3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3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36" s="546"/>
      <c r="AC36" s="546"/>
      <c r="AD36" s="546"/>
      <c r="AE36" s="550"/>
      <c r="AF36" s="551"/>
      <c r="AG36" s="550"/>
      <c r="AH36" s="550"/>
      <c r="AI36" s="552"/>
      <c r="AJ36" s="552"/>
      <c r="AK36" s="553"/>
      <c r="AL36" s="553"/>
      <c r="AM36" s="554"/>
      <c r="AN36" s="554"/>
      <c r="AO36" s="554"/>
      <c r="AP36" s="554"/>
      <c r="AQ36" s="555"/>
      <c r="AR36" s="555"/>
      <c r="AS36" s="555"/>
      <c r="AT36" s="552"/>
      <c r="AU36" s="107" t="str">
        <f>IF(Table13[[#This Row],[Total Estimated Acquisition Cost per New Engine
($ of Cost per Unit)]]="", "", Table13[[#This Row],[Total Estimated Acquisition Cost per New Engine
($ of Cost per Unit)]]+Table13[[#This Row],[Total Estimated Cost for Labor related to Engine Replacement]])</f>
        <v/>
      </c>
      <c r="AV36" s="107" t="str">
        <f>IF(Table13[[#This Row],[Total Estimated Acquisition Cost per New Engine
($ of Cost per Unit)]]="", "", Table13[[#This Row],[EPA Funds Requested for New Engine Acquisition
($ of Cost per Unit)]]+Table13[[#This Row],[EPA Funds Requested for Labor Cost related to Engine Replacement]])</f>
        <v/>
      </c>
    </row>
    <row r="37" spans="1:48" s="45" customFormat="1" x14ac:dyDescent="0.25">
      <c r="A37" s="89" t="s">
        <v>259</v>
      </c>
      <c r="B37" s="542"/>
      <c r="C37" s="542"/>
      <c r="D37" s="542"/>
      <c r="E37" s="542"/>
      <c r="F37" s="543"/>
      <c r="G37" s="543"/>
      <c r="H37" s="544"/>
      <c r="I37" s="545"/>
      <c r="J37" s="546"/>
      <c r="K37" s="546"/>
      <c r="L37" s="546"/>
      <c r="M37" s="546"/>
      <c r="N3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37"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3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37" s="549"/>
      <c r="R3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3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37" s="546"/>
      <c r="U37" s="546"/>
      <c r="V37"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3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3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37" s="549"/>
      <c r="Z3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3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37" s="546"/>
      <c r="AC37" s="546"/>
      <c r="AD37" s="546"/>
      <c r="AE37" s="550"/>
      <c r="AF37" s="551"/>
      <c r="AG37" s="550"/>
      <c r="AH37" s="550"/>
      <c r="AI37" s="552"/>
      <c r="AJ37" s="552"/>
      <c r="AK37" s="553"/>
      <c r="AL37" s="553"/>
      <c r="AM37" s="554"/>
      <c r="AN37" s="554"/>
      <c r="AO37" s="554"/>
      <c r="AP37" s="554"/>
      <c r="AQ37" s="555"/>
      <c r="AR37" s="555"/>
      <c r="AS37" s="555"/>
      <c r="AT37" s="552"/>
      <c r="AU37" s="107" t="str">
        <f>IF(Table13[[#This Row],[Total Estimated Acquisition Cost per New Engine
($ of Cost per Unit)]]="", "", Table13[[#This Row],[Total Estimated Acquisition Cost per New Engine
($ of Cost per Unit)]]+Table13[[#This Row],[Total Estimated Cost for Labor related to Engine Replacement]])</f>
        <v/>
      </c>
      <c r="AV37" s="107" t="str">
        <f>IF(Table13[[#This Row],[Total Estimated Acquisition Cost per New Engine
($ of Cost per Unit)]]="", "", Table13[[#This Row],[EPA Funds Requested for New Engine Acquisition
($ of Cost per Unit)]]+Table13[[#This Row],[EPA Funds Requested for Labor Cost related to Engine Replacement]])</f>
        <v/>
      </c>
    </row>
    <row r="38" spans="1:48" s="45" customFormat="1" x14ac:dyDescent="0.25">
      <c r="A38" s="89" t="s">
        <v>260</v>
      </c>
      <c r="B38" s="542"/>
      <c r="C38" s="542"/>
      <c r="D38" s="542"/>
      <c r="E38" s="542"/>
      <c r="F38" s="543"/>
      <c r="G38" s="543"/>
      <c r="H38" s="544"/>
      <c r="I38" s="545"/>
      <c r="J38" s="546"/>
      <c r="K38" s="546"/>
      <c r="L38" s="546"/>
      <c r="M38" s="546"/>
      <c r="N3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38"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3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38" s="549"/>
      <c r="R3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3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38" s="546"/>
      <c r="U38" s="546"/>
      <c r="V38"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3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3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38" s="549"/>
      <c r="Z3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3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38" s="546"/>
      <c r="AC38" s="546"/>
      <c r="AD38" s="546"/>
      <c r="AE38" s="550"/>
      <c r="AF38" s="551"/>
      <c r="AG38" s="550"/>
      <c r="AH38" s="550"/>
      <c r="AI38" s="552"/>
      <c r="AJ38" s="552"/>
      <c r="AK38" s="553"/>
      <c r="AL38" s="553"/>
      <c r="AM38" s="554"/>
      <c r="AN38" s="554"/>
      <c r="AO38" s="554"/>
      <c r="AP38" s="554"/>
      <c r="AQ38" s="555"/>
      <c r="AR38" s="555"/>
      <c r="AS38" s="555"/>
      <c r="AT38" s="552"/>
      <c r="AU38" s="107" t="str">
        <f>IF(Table13[[#This Row],[Total Estimated Acquisition Cost per New Engine
($ of Cost per Unit)]]="", "", Table13[[#This Row],[Total Estimated Acquisition Cost per New Engine
($ of Cost per Unit)]]+Table13[[#This Row],[Total Estimated Cost for Labor related to Engine Replacement]])</f>
        <v/>
      </c>
      <c r="AV38" s="107" t="str">
        <f>IF(Table13[[#This Row],[Total Estimated Acquisition Cost per New Engine
($ of Cost per Unit)]]="", "", Table13[[#This Row],[EPA Funds Requested for New Engine Acquisition
($ of Cost per Unit)]]+Table13[[#This Row],[EPA Funds Requested for Labor Cost related to Engine Replacement]])</f>
        <v/>
      </c>
    </row>
    <row r="39" spans="1:48" s="45" customFormat="1" x14ac:dyDescent="0.25">
      <c r="A39" s="89" t="s">
        <v>261</v>
      </c>
      <c r="B39" s="542"/>
      <c r="C39" s="542"/>
      <c r="D39" s="542"/>
      <c r="E39" s="542"/>
      <c r="F39" s="543"/>
      <c r="G39" s="543"/>
      <c r="H39" s="544"/>
      <c r="I39" s="545"/>
      <c r="J39" s="546"/>
      <c r="K39" s="546"/>
      <c r="L39" s="546"/>
      <c r="M39" s="546"/>
      <c r="N3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39"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3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39" s="549"/>
      <c r="R3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3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39" s="546"/>
      <c r="U39" s="546"/>
      <c r="V39"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3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3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39" s="549"/>
      <c r="Z3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3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39" s="546"/>
      <c r="AC39" s="546"/>
      <c r="AD39" s="546"/>
      <c r="AE39" s="550"/>
      <c r="AF39" s="551"/>
      <c r="AG39" s="550"/>
      <c r="AH39" s="550"/>
      <c r="AI39" s="552"/>
      <c r="AJ39" s="552"/>
      <c r="AK39" s="553"/>
      <c r="AL39" s="553"/>
      <c r="AM39" s="554"/>
      <c r="AN39" s="554"/>
      <c r="AO39" s="554"/>
      <c r="AP39" s="554"/>
      <c r="AQ39" s="555"/>
      <c r="AR39" s="555"/>
      <c r="AS39" s="555"/>
      <c r="AT39" s="552"/>
      <c r="AU39" s="107" t="str">
        <f>IF(Table13[[#This Row],[Total Estimated Acquisition Cost per New Engine
($ of Cost per Unit)]]="", "", Table13[[#This Row],[Total Estimated Acquisition Cost per New Engine
($ of Cost per Unit)]]+Table13[[#This Row],[Total Estimated Cost for Labor related to Engine Replacement]])</f>
        <v/>
      </c>
      <c r="AV39" s="107" t="str">
        <f>IF(Table13[[#This Row],[Total Estimated Acquisition Cost per New Engine
($ of Cost per Unit)]]="", "", Table13[[#This Row],[EPA Funds Requested for New Engine Acquisition
($ of Cost per Unit)]]+Table13[[#This Row],[EPA Funds Requested for Labor Cost related to Engine Replacement]])</f>
        <v/>
      </c>
    </row>
    <row r="40" spans="1:48" s="45" customFormat="1" x14ac:dyDescent="0.25">
      <c r="A40" s="89" t="s">
        <v>262</v>
      </c>
      <c r="B40" s="542"/>
      <c r="C40" s="542"/>
      <c r="D40" s="542"/>
      <c r="E40" s="542"/>
      <c r="F40" s="543"/>
      <c r="G40" s="543"/>
      <c r="H40" s="544"/>
      <c r="I40" s="545"/>
      <c r="J40" s="546"/>
      <c r="K40" s="546"/>
      <c r="L40" s="546"/>
      <c r="M40" s="546"/>
      <c r="N4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40"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4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40" s="549"/>
      <c r="R4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4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40" s="546"/>
      <c r="U40" s="546"/>
      <c r="V40"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4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4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40" s="549"/>
      <c r="Z4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4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40" s="546"/>
      <c r="AC40" s="546"/>
      <c r="AD40" s="546"/>
      <c r="AE40" s="550"/>
      <c r="AF40" s="551"/>
      <c r="AG40" s="550"/>
      <c r="AH40" s="550"/>
      <c r="AI40" s="552"/>
      <c r="AJ40" s="552"/>
      <c r="AK40" s="553"/>
      <c r="AL40" s="553"/>
      <c r="AM40" s="554"/>
      <c r="AN40" s="554"/>
      <c r="AO40" s="554"/>
      <c r="AP40" s="554"/>
      <c r="AQ40" s="555"/>
      <c r="AR40" s="555"/>
      <c r="AS40" s="555"/>
      <c r="AT40" s="552"/>
      <c r="AU40" s="107" t="str">
        <f>IF(Table13[[#This Row],[Total Estimated Acquisition Cost per New Engine
($ of Cost per Unit)]]="", "", Table13[[#This Row],[Total Estimated Acquisition Cost per New Engine
($ of Cost per Unit)]]+Table13[[#This Row],[Total Estimated Cost for Labor related to Engine Replacement]])</f>
        <v/>
      </c>
      <c r="AV40" s="107" t="str">
        <f>IF(Table13[[#This Row],[Total Estimated Acquisition Cost per New Engine
($ of Cost per Unit)]]="", "", Table13[[#This Row],[EPA Funds Requested for New Engine Acquisition
($ of Cost per Unit)]]+Table13[[#This Row],[EPA Funds Requested for Labor Cost related to Engine Replacement]])</f>
        <v/>
      </c>
    </row>
    <row r="41" spans="1:48" s="45" customFormat="1" x14ac:dyDescent="0.25">
      <c r="A41" s="89" t="s">
        <v>263</v>
      </c>
      <c r="B41" s="542"/>
      <c r="C41" s="542"/>
      <c r="D41" s="542"/>
      <c r="E41" s="542"/>
      <c r="F41" s="543"/>
      <c r="G41" s="543"/>
      <c r="H41" s="544"/>
      <c r="I41" s="545"/>
      <c r="J41" s="546"/>
      <c r="K41" s="546"/>
      <c r="L41" s="546"/>
      <c r="M41" s="546"/>
      <c r="N4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41"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4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41" s="549"/>
      <c r="R4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4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41" s="546"/>
      <c r="U41" s="546"/>
      <c r="V41"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4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4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41" s="549"/>
      <c r="Z4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4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41" s="546"/>
      <c r="AC41" s="546"/>
      <c r="AD41" s="546"/>
      <c r="AE41" s="550"/>
      <c r="AF41" s="551"/>
      <c r="AG41" s="550"/>
      <c r="AH41" s="550"/>
      <c r="AI41" s="552"/>
      <c r="AJ41" s="552"/>
      <c r="AK41" s="553"/>
      <c r="AL41" s="553"/>
      <c r="AM41" s="554"/>
      <c r="AN41" s="554"/>
      <c r="AO41" s="554"/>
      <c r="AP41" s="554"/>
      <c r="AQ41" s="555"/>
      <c r="AR41" s="555"/>
      <c r="AS41" s="555"/>
      <c r="AT41" s="552"/>
      <c r="AU41" s="107" t="str">
        <f>IF(Table13[[#This Row],[Total Estimated Acquisition Cost per New Engine
($ of Cost per Unit)]]="", "", Table13[[#This Row],[Total Estimated Acquisition Cost per New Engine
($ of Cost per Unit)]]+Table13[[#This Row],[Total Estimated Cost for Labor related to Engine Replacement]])</f>
        <v/>
      </c>
      <c r="AV41" s="107" t="str">
        <f>IF(Table13[[#This Row],[Total Estimated Acquisition Cost per New Engine
($ of Cost per Unit)]]="", "", Table13[[#This Row],[EPA Funds Requested for New Engine Acquisition
($ of Cost per Unit)]]+Table13[[#This Row],[EPA Funds Requested for Labor Cost related to Engine Replacement]])</f>
        <v/>
      </c>
    </row>
    <row r="42" spans="1:48" s="45" customFormat="1" x14ac:dyDescent="0.25">
      <c r="A42" s="89" t="s">
        <v>264</v>
      </c>
      <c r="B42" s="542"/>
      <c r="C42" s="542"/>
      <c r="D42" s="542"/>
      <c r="E42" s="542"/>
      <c r="F42" s="543"/>
      <c r="G42" s="543"/>
      <c r="H42" s="544"/>
      <c r="I42" s="545"/>
      <c r="J42" s="546"/>
      <c r="K42" s="546"/>
      <c r="L42" s="546"/>
      <c r="M42" s="546"/>
      <c r="N4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42"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4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42" s="549"/>
      <c r="R4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4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42" s="546"/>
      <c r="U42" s="546"/>
      <c r="V42"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4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4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42" s="549"/>
      <c r="Z4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4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42" s="546"/>
      <c r="AC42" s="546"/>
      <c r="AD42" s="546"/>
      <c r="AE42" s="550"/>
      <c r="AF42" s="551"/>
      <c r="AG42" s="550"/>
      <c r="AH42" s="550"/>
      <c r="AI42" s="552"/>
      <c r="AJ42" s="552"/>
      <c r="AK42" s="553"/>
      <c r="AL42" s="553"/>
      <c r="AM42" s="554"/>
      <c r="AN42" s="554"/>
      <c r="AO42" s="554"/>
      <c r="AP42" s="554"/>
      <c r="AQ42" s="555"/>
      <c r="AR42" s="555"/>
      <c r="AS42" s="555"/>
      <c r="AT42" s="552"/>
      <c r="AU42" s="107" t="str">
        <f>IF(Table13[[#This Row],[Total Estimated Acquisition Cost per New Engine
($ of Cost per Unit)]]="", "", Table13[[#This Row],[Total Estimated Acquisition Cost per New Engine
($ of Cost per Unit)]]+Table13[[#This Row],[Total Estimated Cost for Labor related to Engine Replacement]])</f>
        <v/>
      </c>
      <c r="AV42" s="107" t="str">
        <f>IF(Table13[[#This Row],[Total Estimated Acquisition Cost per New Engine
($ of Cost per Unit)]]="", "", Table13[[#This Row],[EPA Funds Requested for New Engine Acquisition
($ of Cost per Unit)]]+Table13[[#This Row],[EPA Funds Requested for Labor Cost related to Engine Replacement]])</f>
        <v/>
      </c>
    </row>
    <row r="43" spans="1:48" s="45" customFormat="1" x14ac:dyDescent="0.25">
      <c r="A43" s="89" t="s">
        <v>265</v>
      </c>
      <c r="B43" s="542"/>
      <c r="C43" s="542"/>
      <c r="D43" s="542"/>
      <c r="E43" s="542"/>
      <c r="F43" s="543"/>
      <c r="G43" s="543"/>
      <c r="H43" s="544"/>
      <c r="I43" s="545"/>
      <c r="J43" s="546"/>
      <c r="K43" s="546"/>
      <c r="L43" s="546"/>
      <c r="M43" s="546"/>
      <c r="N4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43"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4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43" s="549"/>
      <c r="R4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4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43" s="546"/>
      <c r="U43" s="546"/>
      <c r="V43"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4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4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43" s="549"/>
      <c r="Z4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4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43" s="546"/>
      <c r="AC43" s="546"/>
      <c r="AD43" s="546"/>
      <c r="AE43" s="550"/>
      <c r="AF43" s="551"/>
      <c r="AG43" s="550"/>
      <c r="AH43" s="550"/>
      <c r="AI43" s="552"/>
      <c r="AJ43" s="552"/>
      <c r="AK43" s="553"/>
      <c r="AL43" s="553"/>
      <c r="AM43" s="554"/>
      <c r="AN43" s="554"/>
      <c r="AO43" s="554"/>
      <c r="AP43" s="554"/>
      <c r="AQ43" s="555"/>
      <c r="AR43" s="555"/>
      <c r="AS43" s="555"/>
      <c r="AT43" s="552"/>
      <c r="AU43" s="107" t="str">
        <f>IF(Table13[[#This Row],[Total Estimated Acquisition Cost per New Engine
($ of Cost per Unit)]]="", "", Table13[[#This Row],[Total Estimated Acquisition Cost per New Engine
($ of Cost per Unit)]]+Table13[[#This Row],[Total Estimated Cost for Labor related to Engine Replacement]])</f>
        <v/>
      </c>
      <c r="AV43" s="107" t="str">
        <f>IF(Table13[[#This Row],[Total Estimated Acquisition Cost per New Engine
($ of Cost per Unit)]]="", "", Table13[[#This Row],[EPA Funds Requested for New Engine Acquisition
($ of Cost per Unit)]]+Table13[[#This Row],[EPA Funds Requested for Labor Cost related to Engine Replacement]])</f>
        <v/>
      </c>
    </row>
    <row r="44" spans="1:48" s="45" customFormat="1" x14ac:dyDescent="0.25">
      <c r="A44" s="89" t="s">
        <v>266</v>
      </c>
      <c r="B44" s="542"/>
      <c r="C44" s="542"/>
      <c r="D44" s="542"/>
      <c r="E44" s="542"/>
      <c r="F44" s="543"/>
      <c r="G44" s="543"/>
      <c r="H44" s="544"/>
      <c r="I44" s="545"/>
      <c r="J44" s="546"/>
      <c r="K44" s="546"/>
      <c r="L44" s="546"/>
      <c r="M44" s="546"/>
      <c r="N4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44"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4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44" s="549"/>
      <c r="R4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4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44" s="546"/>
      <c r="U44" s="546"/>
      <c r="V44"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4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4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44" s="549"/>
      <c r="Z4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4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44" s="546"/>
      <c r="AC44" s="546"/>
      <c r="AD44" s="546"/>
      <c r="AE44" s="550"/>
      <c r="AF44" s="551"/>
      <c r="AG44" s="550"/>
      <c r="AH44" s="550"/>
      <c r="AI44" s="552"/>
      <c r="AJ44" s="552"/>
      <c r="AK44" s="553"/>
      <c r="AL44" s="553"/>
      <c r="AM44" s="554"/>
      <c r="AN44" s="554"/>
      <c r="AO44" s="554"/>
      <c r="AP44" s="554"/>
      <c r="AQ44" s="555"/>
      <c r="AR44" s="555"/>
      <c r="AS44" s="555"/>
      <c r="AT44" s="552"/>
      <c r="AU44" s="107" t="str">
        <f>IF(Table13[[#This Row],[Total Estimated Acquisition Cost per New Engine
($ of Cost per Unit)]]="", "", Table13[[#This Row],[Total Estimated Acquisition Cost per New Engine
($ of Cost per Unit)]]+Table13[[#This Row],[Total Estimated Cost for Labor related to Engine Replacement]])</f>
        <v/>
      </c>
      <c r="AV44" s="107" t="str">
        <f>IF(Table13[[#This Row],[Total Estimated Acquisition Cost per New Engine
($ of Cost per Unit)]]="", "", Table13[[#This Row],[EPA Funds Requested for New Engine Acquisition
($ of Cost per Unit)]]+Table13[[#This Row],[EPA Funds Requested for Labor Cost related to Engine Replacement]])</f>
        <v/>
      </c>
    </row>
    <row r="45" spans="1:48" s="45" customFormat="1" x14ac:dyDescent="0.25">
      <c r="A45" s="89" t="s">
        <v>267</v>
      </c>
      <c r="B45" s="542"/>
      <c r="C45" s="542"/>
      <c r="D45" s="542"/>
      <c r="E45" s="542"/>
      <c r="F45" s="543"/>
      <c r="G45" s="543"/>
      <c r="H45" s="544"/>
      <c r="I45" s="545"/>
      <c r="J45" s="546"/>
      <c r="K45" s="546"/>
      <c r="L45" s="546"/>
      <c r="M45" s="546"/>
      <c r="N4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45"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4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45" s="549"/>
      <c r="R4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4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45" s="546"/>
      <c r="U45" s="546"/>
      <c r="V45"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4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4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45" s="549"/>
      <c r="Z4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4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45" s="546"/>
      <c r="AC45" s="546"/>
      <c r="AD45" s="546"/>
      <c r="AE45" s="550"/>
      <c r="AF45" s="551"/>
      <c r="AG45" s="550"/>
      <c r="AH45" s="550"/>
      <c r="AI45" s="552"/>
      <c r="AJ45" s="552"/>
      <c r="AK45" s="553"/>
      <c r="AL45" s="553"/>
      <c r="AM45" s="554"/>
      <c r="AN45" s="554"/>
      <c r="AO45" s="554"/>
      <c r="AP45" s="554"/>
      <c r="AQ45" s="555"/>
      <c r="AR45" s="555"/>
      <c r="AS45" s="555"/>
      <c r="AT45" s="552"/>
      <c r="AU45" s="107" t="str">
        <f>IF(Table13[[#This Row],[Total Estimated Acquisition Cost per New Engine
($ of Cost per Unit)]]="", "", Table13[[#This Row],[Total Estimated Acquisition Cost per New Engine
($ of Cost per Unit)]]+Table13[[#This Row],[Total Estimated Cost for Labor related to Engine Replacement]])</f>
        <v/>
      </c>
      <c r="AV45" s="107" t="str">
        <f>IF(Table13[[#This Row],[Total Estimated Acquisition Cost per New Engine
($ of Cost per Unit)]]="", "", Table13[[#This Row],[EPA Funds Requested for New Engine Acquisition
($ of Cost per Unit)]]+Table13[[#This Row],[EPA Funds Requested for Labor Cost related to Engine Replacement]])</f>
        <v/>
      </c>
    </row>
    <row r="46" spans="1:48" s="45" customFormat="1" x14ac:dyDescent="0.25">
      <c r="A46" s="89" t="s">
        <v>268</v>
      </c>
      <c r="B46" s="542"/>
      <c r="C46" s="542"/>
      <c r="D46" s="542"/>
      <c r="E46" s="542"/>
      <c r="F46" s="543"/>
      <c r="G46" s="543"/>
      <c r="H46" s="544"/>
      <c r="I46" s="545"/>
      <c r="J46" s="546"/>
      <c r="K46" s="546"/>
      <c r="L46" s="546"/>
      <c r="M46" s="546"/>
      <c r="N4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46"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4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46" s="549"/>
      <c r="R4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4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46" s="546"/>
      <c r="U46" s="546"/>
      <c r="V46"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4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4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46" s="549"/>
      <c r="Z4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4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46" s="546"/>
      <c r="AC46" s="546"/>
      <c r="AD46" s="546"/>
      <c r="AE46" s="550"/>
      <c r="AF46" s="551"/>
      <c r="AG46" s="550"/>
      <c r="AH46" s="550"/>
      <c r="AI46" s="552"/>
      <c r="AJ46" s="552"/>
      <c r="AK46" s="553"/>
      <c r="AL46" s="553"/>
      <c r="AM46" s="554"/>
      <c r="AN46" s="554"/>
      <c r="AO46" s="554"/>
      <c r="AP46" s="554"/>
      <c r="AQ46" s="555"/>
      <c r="AR46" s="555"/>
      <c r="AS46" s="555"/>
      <c r="AT46" s="552"/>
      <c r="AU46" s="107" t="str">
        <f>IF(Table13[[#This Row],[Total Estimated Acquisition Cost per New Engine
($ of Cost per Unit)]]="", "", Table13[[#This Row],[Total Estimated Acquisition Cost per New Engine
($ of Cost per Unit)]]+Table13[[#This Row],[Total Estimated Cost for Labor related to Engine Replacement]])</f>
        <v/>
      </c>
      <c r="AV46" s="107" t="str">
        <f>IF(Table13[[#This Row],[Total Estimated Acquisition Cost per New Engine
($ of Cost per Unit)]]="", "", Table13[[#This Row],[EPA Funds Requested for New Engine Acquisition
($ of Cost per Unit)]]+Table13[[#This Row],[EPA Funds Requested for Labor Cost related to Engine Replacement]])</f>
        <v/>
      </c>
    </row>
    <row r="47" spans="1:48" s="45" customFormat="1" x14ac:dyDescent="0.25">
      <c r="A47" s="89" t="s">
        <v>269</v>
      </c>
      <c r="B47" s="542"/>
      <c r="C47" s="542"/>
      <c r="D47" s="542"/>
      <c r="E47" s="542"/>
      <c r="F47" s="543"/>
      <c r="G47" s="543"/>
      <c r="H47" s="544"/>
      <c r="I47" s="545"/>
      <c r="J47" s="546"/>
      <c r="K47" s="546"/>
      <c r="L47" s="546"/>
      <c r="M47" s="546"/>
      <c r="N4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47"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4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47" s="549"/>
      <c r="R4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4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47" s="546"/>
      <c r="U47" s="546"/>
      <c r="V47"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4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4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47" s="549"/>
      <c r="Z4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4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47" s="546"/>
      <c r="AC47" s="546"/>
      <c r="AD47" s="546"/>
      <c r="AE47" s="550"/>
      <c r="AF47" s="551"/>
      <c r="AG47" s="550"/>
      <c r="AH47" s="550"/>
      <c r="AI47" s="552"/>
      <c r="AJ47" s="552"/>
      <c r="AK47" s="553"/>
      <c r="AL47" s="553"/>
      <c r="AM47" s="554"/>
      <c r="AN47" s="554"/>
      <c r="AO47" s="554"/>
      <c r="AP47" s="554"/>
      <c r="AQ47" s="555"/>
      <c r="AR47" s="555"/>
      <c r="AS47" s="555"/>
      <c r="AT47" s="552"/>
      <c r="AU47" s="107" t="str">
        <f>IF(Table13[[#This Row],[Total Estimated Acquisition Cost per New Engine
($ of Cost per Unit)]]="", "", Table13[[#This Row],[Total Estimated Acquisition Cost per New Engine
($ of Cost per Unit)]]+Table13[[#This Row],[Total Estimated Cost for Labor related to Engine Replacement]])</f>
        <v/>
      </c>
      <c r="AV47" s="107" t="str">
        <f>IF(Table13[[#This Row],[Total Estimated Acquisition Cost per New Engine
($ of Cost per Unit)]]="", "", Table13[[#This Row],[EPA Funds Requested for New Engine Acquisition
($ of Cost per Unit)]]+Table13[[#This Row],[EPA Funds Requested for Labor Cost related to Engine Replacement]])</f>
        <v/>
      </c>
    </row>
    <row r="48" spans="1:48" s="45" customFormat="1" x14ac:dyDescent="0.25">
      <c r="A48" s="89" t="s">
        <v>270</v>
      </c>
      <c r="B48" s="542"/>
      <c r="C48" s="542"/>
      <c r="D48" s="542"/>
      <c r="E48" s="542"/>
      <c r="F48" s="543"/>
      <c r="G48" s="543"/>
      <c r="H48" s="544"/>
      <c r="I48" s="545"/>
      <c r="J48" s="546"/>
      <c r="K48" s="546"/>
      <c r="L48" s="546"/>
      <c r="M48" s="546"/>
      <c r="N4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48"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4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48" s="549"/>
      <c r="R4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4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48" s="546"/>
      <c r="U48" s="546"/>
      <c r="V48"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4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4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48" s="549"/>
      <c r="Z4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4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48" s="546"/>
      <c r="AC48" s="546"/>
      <c r="AD48" s="546"/>
      <c r="AE48" s="550"/>
      <c r="AF48" s="551"/>
      <c r="AG48" s="550"/>
      <c r="AH48" s="550"/>
      <c r="AI48" s="552"/>
      <c r="AJ48" s="552"/>
      <c r="AK48" s="553"/>
      <c r="AL48" s="553"/>
      <c r="AM48" s="554"/>
      <c r="AN48" s="554"/>
      <c r="AO48" s="554"/>
      <c r="AP48" s="554"/>
      <c r="AQ48" s="555"/>
      <c r="AR48" s="555"/>
      <c r="AS48" s="555"/>
      <c r="AT48" s="552"/>
      <c r="AU48" s="107" t="str">
        <f>IF(Table13[[#This Row],[Total Estimated Acquisition Cost per New Engine
($ of Cost per Unit)]]="", "", Table13[[#This Row],[Total Estimated Acquisition Cost per New Engine
($ of Cost per Unit)]]+Table13[[#This Row],[Total Estimated Cost for Labor related to Engine Replacement]])</f>
        <v/>
      </c>
      <c r="AV48" s="107" t="str">
        <f>IF(Table13[[#This Row],[Total Estimated Acquisition Cost per New Engine
($ of Cost per Unit)]]="", "", Table13[[#This Row],[EPA Funds Requested for New Engine Acquisition
($ of Cost per Unit)]]+Table13[[#This Row],[EPA Funds Requested for Labor Cost related to Engine Replacement]])</f>
        <v/>
      </c>
    </row>
    <row r="49" spans="1:48" s="45" customFormat="1" x14ac:dyDescent="0.25">
      <c r="A49" s="89" t="s">
        <v>271</v>
      </c>
      <c r="B49" s="542"/>
      <c r="C49" s="542"/>
      <c r="D49" s="542"/>
      <c r="E49" s="542"/>
      <c r="F49" s="543"/>
      <c r="G49" s="543"/>
      <c r="H49" s="544"/>
      <c r="I49" s="545"/>
      <c r="J49" s="546"/>
      <c r="K49" s="546"/>
      <c r="L49" s="546"/>
      <c r="M49" s="546"/>
      <c r="N4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49"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4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49" s="549"/>
      <c r="R4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4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49" s="546"/>
      <c r="U49" s="546"/>
      <c r="V49"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4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4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49" s="549"/>
      <c r="Z4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4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49" s="546"/>
      <c r="AC49" s="546"/>
      <c r="AD49" s="546"/>
      <c r="AE49" s="550"/>
      <c r="AF49" s="551"/>
      <c r="AG49" s="550"/>
      <c r="AH49" s="550"/>
      <c r="AI49" s="552"/>
      <c r="AJ49" s="552"/>
      <c r="AK49" s="553"/>
      <c r="AL49" s="553"/>
      <c r="AM49" s="554"/>
      <c r="AN49" s="554"/>
      <c r="AO49" s="554"/>
      <c r="AP49" s="554"/>
      <c r="AQ49" s="555"/>
      <c r="AR49" s="555"/>
      <c r="AS49" s="555"/>
      <c r="AT49" s="552"/>
      <c r="AU49" s="107" t="str">
        <f>IF(Table13[[#This Row],[Total Estimated Acquisition Cost per New Engine
($ of Cost per Unit)]]="", "", Table13[[#This Row],[Total Estimated Acquisition Cost per New Engine
($ of Cost per Unit)]]+Table13[[#This Row],[Total Estimated Cost for Labor related to Engine Replacement]])</f>
        <v/>
      </c>
      <c r="AV49" s="107" t="str">
        <f>IF(Table13[[#This Row],[Total Estimated Acquisition Cost per New Engine
($ of Cost per Unit)]]="", "", Table13[[#This Row],[EPA Funds Requested for New Engine Acquisition
($ of Cost per Unit)]]+Table13[[#This Row],[EPA Funds Requested for Labor Cost related to Engine Replacement]])</f>
        <v/>
      </c>
    </row>
    <row r="50" spans="1:48" s="45" customFormat="1" x14ac:dyDescent="0.25">
      <c r="A50" s="89" t="s">
        <v>272</v>
      </c>
      <c r="B50" s="542"/>
      <c r="C50" s="542"/>
      <c r="D50" s="542"/>
      <c r="E50" s="542"/>
      <c r="F50" s="543"/>
      <c r="G50" s="543"/>
      <c r="H50" s="544"/>
      <c r="I50" s="545"/>
      <c r="J50" s="546"/>
      <c r="K50" s="546"/>
      <c r="L50" s="546"/>
      <c r="M50" s="546"/>
      <c r="N5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50"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5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50" s="549"/>
      <c r="R5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5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50" s="546"/>
      <c r="U50" s="546"/>
      <c r="V50"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5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5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50" s="549"/>
      <c r="Z5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5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50" s="546"/>
      <c r="AC50" s="546"/>
      <c r="AD50" s="546"/>
      <c r="AE50" s="550"/>
      <c r="AF50" s="551"/>
      <c r="AG50" s="550"/>
      <c r="AH50" s="550"/>
      <c r="AI50" s="552"/>
      <c r="AJ50" s="552"/>
      <c r="AK50" s="553"/>
      <c r="AL50" s="553"/>
      <c r="AM50" s="554"/>
      <c r="AN50" s="554"/>
      <c r="AO50" s="554"/>
      <c r="AP50" s="554"/>
      <c r="AQ50" s="555"/>
      <c r="AR50" s="555"/>
      <c r="AS50" s="555"/>
      <c r="AT50" s="552"/>
      <c r="AU50" s="107" t="str">
        <f>IF(Table13[[#This Row],[Total Estimated Acquisition Cost per New Engine
($ of Cost per Unit)]]="", "", Table13[[#This Row],[Total Estimated Acquisition Cost per New Engine
($ of Cost per Unit)]]+Table13[[#This Row],[Total Estimated Cost for Labor related to Engine Replacement]])</f>
        <v/>
      </c>
      <c r="AV50" s="107" t="str">
        <f>IF(Table13[[#This Row],[Total Estimated Acquisition Cost per New Engine
($ of Cost per Unit)]]="", "", Table13[[#This Row],[EPA Funds Requested for New Engine Acquisition
($ of Cost per Unit)]]+Table13[[#This Row],[EPA Funds Requested for Labor Cost related to Engine Replacement]])</f>
        <v/>
      </c>
    </row>
    <row r="51" spans="1:48" s="45" customFormat="1" x14ac:dyDescent="0.25">
      <c r="A51" s="89" t="s">
        <v>273</v>
      </c>
      <c r="B51" s="542"/>
      <c r="C51" s="542"/>
      <c r="D51" s="542"/>
      <c r="E51" s="542"/>
      <c r="F51" s="543"/>
      <c r="G51" s="543"/>
      <c r="H51" s="544"/>
      <c r="I51" s="545"/>
      <c r="J51" s="546"/>
      <c r="K51" s="546"/>
      <c r="L51" s="546"/>
      <c r="M51" s="546"/>
      <c r="N5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51"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5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51" s="549"/>
      <c r="R5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5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51" s="546"/>
      <c r="U51" s="546"/>
      <c r="V51"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5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5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51" s="549"/>
      <c r="Z5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5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51" s="546"/>
      <c r="AC51" s="546"/>
      <c r="AD51" s="546"/>
      <c r="AE51" s="550"/>
      <c r="AF51" s="551"/>
      <c r="AG51" s="550"/>
      <c r="AH51" s="550"/>
      <c r="AI51" s="552"/>
      <c r="AJ51" s="552"/>
      <c r="AK51" s="553"/>
      <c r="AL51" s="553"/>
      <c r="AM51" s="554"/>
      <c r="AN51" s="554"/>
      <c r="AO51" s="554"/>
      <c r="AP51" s="554"/>
      <c r="AQ51" s="555"/>
      <c r="AR51" s="555"/>
      <c r="AS51" s="555"/>
      <c r="AT51" s="552"/>
      <c r="AU51" s="107" t="str">
        <f>IF(Table13[[#This Row],[Total Estimated Acquisition Cost per New Engine
($ of Cost per Unit)]]="", "", Table13[[#This Row],[Total Estimated Acquisition Cost per New Engine
($ of Cost per Unit)]]+Table13[[#This Row],[Total Estimated Cost for Labor related to Engine Replacement]])</f>
        <v/>
      </c>
      <c r="AV51" s="107" t="str">
        <f>IF(Table13[[#This Row],[Total Estimated Acquisition Cost per New Engine
($ of Cost per Unit)]]="", "", Table13[[#This Row],[EPA Funds Requested for New Engine Acquisition
($ of Cost per Unit)]]+Table13[[#This Row],[EPA Funds Requested for Labor Cost related to Engine Replacement]])</f>
        <v/>
      </c>
    </row>
    <row r="52" spans="1:48" s="45" customFormat="1" x14ac:dyDescent="0.25">
      <c r="A52" s="89" t="s">
        <v>274</v>
      </c>
      <c r="B52" s="542"/>
      <c r="C52" s="542"/>
      <c r="D52" s="542"/>
      <c r="E52" s="542"/>
      <c r="F52" s="543"/>
      <c r="G52" s="543"/>
      <c r="H52" s="544"/>
      <c r="I52" s="545"/>
      <c r="J52" s="546"/>
      <c r="K52" s="546"/>
      <c r="L52" s="546"/>
      <c r="M52" s="546"/>
      <c r="N5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52"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5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52" s="549"/>
      <c r="R5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5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52" s="546"/>
      <c r="U52" s="546"/>
      <c r="V52"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5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5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52" s="549"/>
      <c r="Z5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5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52" s="546"/>
      <c r="AC52" s="546"/>
      <c r="AD52" s="546"/>
      <c r="AE52" s="550"/>
      <c r="AF52" s="551"/>
      <c r="AG52" s="550"/>
      <c r="AH52" s="550"/>
      <c r="AI52" s="552"/>
      <c r="AJ52" s="552"/>
      <c r="AK52" s="553"/>
      <c r="AL52" s="553"/>
      <c r="AM52" s="554"/>
      <c r="AN52" s="554"/>
      <c r="AO52" s="554"/>
      <c r="AP52" s="554"/>
      <c r="AQ52" s="555"/>
      <c r="AR52" s="555"/>
      <c r="AS52" s="555"/>
      <c r="AT52" s="552"/>
      <c r="AU52" s="107" t="str">
        <f>IF(Table13[[#This Row],[Total Estimated Acquisition Cost per New Engine
($ of Cost per Unit)]]="", "", Table13[[#This Row],[Total Estimated Acquisition Cost per New Engine
($ of Cost per Unit)]]+Table13[[#This Row],[Total Estimated Cost for Labor related to Engine Replacement]])</f>
        <v/>
      </c>
      <c r="AV52" s="107" t="str">
        <f>IF(Table13[[#This Row],[Total Estimated Acquisition Cost per New Engine
($ of Cost per Unit)]]="", "", Table13[[#This Row],[EPA Funds Requested for New Engine Acquisition
($ of Cost per Unit)]]+Table13[[#This Row],[EPA Funds Requested for Labor Cost related to Engine Replacement]])</f>
        <v/>
      </c>
    </row>
    <row r="53" spans="1:48" s="45" customFormat="1" x14ac:dyDescent="0.25">
      <c r="A53" s="89" t="s">
        <v>275</v>
      </c>
      <c r="B53" s="542"/>
      <c r="C53" s="542"/>
      <c r="D53" s="542"/>
      <c r="E53" s="542"/>
      <c r="F53" s="543"/>
      <c r="G53" s="543"/>
      <c r="H53" s="544"/>
      <c r="I53" s="545"/>
      <c r="J53" s="546"/>
      <c r="K53" s="546"/>
      <c r="L53" s="546"/>
      <c r="M53" s="546"/>
      <c r="N5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53"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5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53" s="549"/>
      <c r="R5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5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53" s="546"/>
      <c r="U53" s="546"/>
      <c r="V53"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5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5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53" s="549"/>
      <c r="Z5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5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53" s="546"/>
      <c r="AC53" s="546"/>
      <c r="AD53" s="546"/>
      <c r="AE53" s="550"/>
      <c r="AF53" s="551"/>
      <c r="AG53" s="550"/>
      <c r="AH53" s="550"/>
      <c r="AI53" s="552"/>
      <c r="AJ53" s="552"/>
      <c r="AK53" s="553"/>
      <c r="AL53" s="553"/>
      <c r="AM53" s="554"/>
      <c r="AN53" s="554"/>
      <c r="AO53" s="554"/>
      <c r="AP53" s="554"/>
      <c r="AQ53" s="555"/>
      <c r="AR53" s="555"/>
      <c r="AS53" s="555"/>
      <c r="AT53" s="552"/>
      <c r="AU53" s="107" t="str">
        <f>IF(Table13[[#This Row],[Total Estimated Acquisition Cost per New Engine
($ of Cost per Unit)]]="", "", Table13[[#This Row],[Total Estimated Acquisition Cost per New Engine
($ of Cost per Unit)]]+Table13[[#This Row],[Total Estimated Cost for Labor related to Engine Replacement]])</f>
        <v/>
      </c>
      <c r="AV53" s="107" t="str">
        <f>IF(Table13[[#This Row],[Total Estimated Acquisition Cost per New Engine
($ of Cost per Unit)]]="", "", Table13[[#This Row],[EPA Funds Requested for New Engine Acquisition
($ of Cost per Unit)]]+Table13[[#This Row],[EPA Funds Requested for Labor Cost related to Engine Replacement]])</f>
        <v/>
      </c>
    </row>
    <row r="54" spans="1:48" s="45" customFormat="1" x14ac:dyDescent="0.25">
      <c r="A54" s="89" t="s">
        <v>276</v>
      </c>
      <c r="B54" s="542"/>
      <c r="C54" s="542"/>
      <c r="D54" s="542"/>
      <c r="E54" s="542"/>
      <c r="F54" s="543"/>
      <c r="G54" s="543"/>
      <c r="H54" s="544"/>
      <c r="I54" s="545"/>
      <c r="J54" s="546"/>
      <c r="K54" s="546"/>
      <c r="L54" s="546"/>
      <c r="M54" s="546"/>
      <c r="N5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54"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5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54" s="549"/>
      <c r="R5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5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54" s="546"/>
      <c r="U54" s="546"/>
      <c r="V54"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5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5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54" s="549"/>
      <c r="Z5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5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54" s="546"/>
      <c r="AC54" s="546"/>
      <c r="AD54" s="546"/>
      <c r="AE54" s="550"/>
      <c r="AF54" s="551"/>
      <c r="AG54" s="550"/>
      <c r="AH54" s="550"/>
      <c r="AI54" s="552"/>
      <c r="AJ54" s="552"/>
      <c r="AK54" s="553"/>
      <c r="AL54" s="553"/>
      <c r="AM54" s="554"/>
      <c r="AN54" s="554"/>
      <c r="AO54" s="554"/>
      <c r="AP54" s="554"/>
      <c r="AQ54" s="555"/>
      <c r="AR54" s="555"/>
      <c r="AS54" s="555"/>
      <c r="AT54" s="552"/>
      <c r="AU54" s="107" t="str">
        <f>IF(Table13[[#This Row],[Total Estimated Acquisition Cost per New Engine
($ of Cost per Unit)]]="", "", Table13[[#This Row],[Total Estimated Acquisition Cost per New Engine
($ of Cost per Unit)]]+Table13[[#This Row],[Total Estimated Cost for Labor related to Engine Replacement]])</f>
        <v/>
      </c>
      <c r="AV54" s="107" t="str">
        <f>IF(Table13[[#This Row],[Total Estimated Acquisition Cost per New Engine
($ of Cost per Unit)]]="", "", Table13[[#This Row],[EPA Funds Requested for New Engine Acquisition
($ of Cost per Unit)]]+Table13[[#This Row],[EPA Funds Requested for Labor Cost related to Engine Replacement]])</f>
        <v/>
      </c>
    </row>
    <row r="55" spans="1:48" s="45" customFormat="1" x14ac:dyDescent="0.25">
      <c r="A55" s="89" t="s">
        <v>277</v>
      </c>
      <c r="B55" s="542"/>
      <c r="C55" s="542"/>
      <c r="D55" s="542"/>
      <c r="E55" s="542"/>
      <c r="F55" s="543"/>
      <c r="G55" s="543"/>
      <c r="H55" s="544"/>
      <c r="I55" s="545"/>
      <c r="J55" s="546"/>
      <c r="K55" s="546"/>
      <c r="L55" s="546"/>
      <c r="M55" s="546"/>
      <c r="N5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55"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5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55" s="549"/>
      <c r="R5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5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55" s="546"/>
      <c r="U55" s="546"/>
      <c r="V55"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5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5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55" s="549"/>
      <c r="Z5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5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55" s="546"/>
      <c r="AC55" s="546"/>
      <c r="AD55" s="546"/>
      <c r="AE55" s="550"/>
      <c r="AF55" s="551"/>
      <c r="AG55" s="550"/>
      <c r="AH55" s="550"/>
      <c r="AI55" s="552"/>
      <c r="AJ55" s="552"/>
      <c r="AK55" s="553"/>
      <c r="AL55" s="553"/>
      <c r="AM55" s="554"/>
      <c r="AN55" s="554"/>
      <c r="AO55" s="554"/>
      <c r="AP55" s="554"/>
      <c r="AQ55" s="555"/>
      <c r="AR55" s="555"/>
      <c r="AS55" s="555"/>
      <c r="AT55" s="552"/>
      <c r="AU55" s="107" t="str">
        <f>IF(Table13[[#This Row],[Total Estimated Acquisition Cost per New Engine
($ of Cost per Unit)]]="", "", Table13[[#This Row],[Total Estimated Acquisition Cost per New Engine
($ of Cost per Unit)]]+Table13[[#This Row],[Total Estimated Cost for Labor related to Engine Replacement]])</f>
        <v/>
      </c>
      <c r="AV55" s="107" t="str">
        <f>IF(Table13[[#This Row],[Total Estimated Acquisition Cost per New Engine
($ of Cost per Unit)]]="", "", Table13[[#This Row],[EPA Funds Requested for New Engine Acquisition
($ of Cost per Unit)]]+Table13[[#This Row],[EPA Funds Requested for Labor Cost related to Engine Replacement]])</f>
        <v/>
      </c>
    </row>
    <row r="56" spans="1:48" s="45" customFormat="1" x14ac:dyDescent="0.25">
      <c r="A56" s="89" t="s">
        <v>278</v>
      </c>
      <c r="B56" s="542"/>
      <c r="C56" s="542"/>
      <c r="D56" s="542"/>
      <c r="E56" s="542"/>
      <c r="F56" s="543"/>
      <c r="G56" s="543"/>
      <c r="H56" s="544"/>
      <c r="I56" s="545"/>
      <c r="J56" s="546"/>
      <c r="K56" s="546"/>
      <c r="L56" s="546"/>
      <c r="M56" s="546"/>
      <c r="N5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56"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5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56" s="549"/>
      <c r="R5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5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56" s="546"/>
      <c r="U56" s="546"/>
      <c r="V56"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5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5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56" s="549"/>
      <c r="Z5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5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56" s="546"/>
      <c r="AC56" s="546"/>
      <c r="AD56" s="546"/>
      <c r="AE56" s="550"/>
      <c r="AF56" s="551"/>
      <c r="AG56" s="550"/>
      <c r="AH56" s="550"/>
      <c r="AI56" s="552"/>
      <c r="AJ56" s="552"/>
      <c r="AK56" s="553"/>
      <c r="AL56" s="553"/>
      <c r="AM56" s="554"/>
      <c r="AN56" s="554"/>
      <c r="AO56" s="554"/>
      <c r="AP56" s="554"/>
      <c r="AQ56" s="555"/>
      <c r="AR56" s="555"/>
      <c r="AS56" s="555"/>
      <c r="AT56" s="552"/>
      <c r="AU56" s="107" t="str">
        <f>IF(Table13[[#This Row],[Total Estimated Acquisition Cost per New Engine
($ of Cost per Unit)]]="", "", Table13[[#This Row],[Total Estimated Acquisition Cost per New Engine
($ of Cost per Unit)]]+Table13[[#This Row],[Total Estimated Cost for Labor related to Engine Replacement]])</f>
        <v/>
      </c>
      <c r="AV56" s="107" t="str">
        <f>IF(Table13[[#This Row],[Total Estimated Acquisition Cost per New Engine
($ of Cost per Unit)]]="", "", Table13[[#This Row],[EPA Funds Requested for New Engine Acquisition
($ of Cost per Unit)]]+Table13[[#This Row],[EPA Funds Requested for Labor Cost related to Engine Replacement]])</f>
        <v/>
      </c>
    </row>
    <row r="57" spans="1:48" s="45" customFormat="1" x14ac:dyDescent="0.25">
      <c r="A57" s="89" t="s">
        <v>279</v>
      </c>
      <c r="B57" s="542"/>
      <c r="C57" s="542"/>
      <c r="D57" s="542"/>
      <c r="E57" s="542"/>
      <c r="F57" s="543"/>
      <c r="G57" s="543"/>
      <c r="H57" s="544"/>
      <c r="I57" s="545"/>
      <c r="J57" s="546"/>
      <c r="K57" s="546"/>
      <c r="L57" s="546"/>
      <c r="M57" s="546"/>
      <c r="N5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57"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5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57" s="549"/>
      <c r="R5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5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57" s="546"/>
      <c r="U57" s="546"/>
      <c r="V57"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5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5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57" s="549"/>
      <c r="Z5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5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57" s="546"/>
      <c r="AC57" s="546"/>
      <c r="AD57" s="546"/>
      <c r="AE57" s="550"/>
      <c r="AF57" s="551"/>
      <c r="AG57" s="550"/>
      <c r="AH57" s="550"/>
      <c r="AI57" s="552"/>
      <c r="AJ57" s="552"/>
      <c r="AK57" s="553"/>
      <c r="AL57" s="553"/>
      <c r="AM57" s="554"/>
      <c r="AN57" s="554"/>
      <c r="AO57" s="554"/>
      <c r="AP57" s="554"/>
      <c r="AQ57" s="555"/>
      <c r="AR57" s="555"/>
      <c r="AS57" s="555"/>
      <c r="AT57" s="552"/>
      <c r="AU57" s="107" t="str">
        <f>IF(Table13[[#This Row],[Total Estimated Acquisition Cost per New Engine
($ of Cost per Unit)]]="", "", Table13[[#This Row],[Total Estimated Acquisition Cost per New Engine
($ of Cost per Unit)]]+Table13[[#This Row],[Total Estimated Cost for Labor related to Engine Replacement]])</f>
        <v/>
      </c>
      <c r="AV57" s="107" t="str">
        <f>IF(Table13[[#This Row],[Total Estimated Acquisition Cost per New Engine
($ of Cost per Unit)]]="", "", Table13[[#This Row],[EPA Funds Requested for New Engine Acquisition
($ of Cost per Unit)]]+Table13[[#This Row],[EPA Funds Requested for Labor Cost related to Engine Replacement]])</f>
        <v/>
      </c>
    </row>
    <row r="58" spans="1:48" s="45" customFormat="1" x14ac:dyDescent="0.25">
      <c r="A58" s="89" t="s">
        <v>280</v>
      </c>
      <c r="B58" s="542"/>
      <c r="C58" s="542"/>
      <c r="D58" s="542"/>
      <c r="E58" s="542"/>
      <c r="F58" s="543"/>
      <c r="G58" s="543"/>
      <c r="H58" s="544"/>
      <c r="I58" s="545"/>
      <c r="J58" s="546"/>
      <c r="K58" s="546"/>
      <c r="L58" s="546"/>
      <c r="M58" s="546"/>
      <c r="N5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58"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5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58" s="549"/>
      <c r="R5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5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58" s="546"/>
      <c r="U58" s="546"/>
      <c r="V58"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5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5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58" s="549"/>
      <c r="Z5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5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58" s="546"/>
      <c r="AC58" s="546"/>
      <c r="AD58" s="546"/>
      <c r="AE58" s="550"/>
      <c r="AF58" s="551"/>
      <c r="AG58" s="550"/>
      <c r="AH58" s="550"/>
      <c r="AI58" s="552"/>
      <c r="AJ58" s="552"/>
      <c r="AK58" s="553"/>
      <c r="AL58" s="553"/>
      <c r="AM58" s="554"/>
      <c r="AN58" s="554"/>
      <c r="AO58" s="554"/>
      <c r="AP58" s="554"/>
      <c r="AQ58" s="555"/>
      <c r="AR58" s="555"/>
      <c r="AS58" s="555"/>
      <c r="AT58" s="552"/>
      <c r="AU58" s="107" t="str">
        <f>IF(Table13[[#This Row],[Total Estimated Acquisition Cost per New Engine
($ of Cost per Unit)]]="", "", Table13[[#This Row],[Total Estimated Acquisition Cost per New Engine
($ of Cost per Unit)]]+Table13[[#This Row],[Total Estimated Cost for Labor related to Engine Replacement]])</f>
        <v/>
      </c>
      <c r="AV58" s="107" t="str">
        <f>IF(Table13[[#This Row],[Total Estimated Acquisition Cost per New Engine
($ of Cost per Unit)]]="", "", Table13[[#This Row],[EPA Funds Requested for New Engine Acquisition
($ of Cost per Unit)]]+Table13[[#This Row],[EPA Funds Requested for Labor Cost related to Engine Replacement]])</f>
        <v/>
      </c>
    </row>
    <row r="59" spans="1:48" s="45" customFormat="1" x14ac:dyDescent="0.25">
      <c r="A59" s="89" t="s">
        <v>281</v>
      </c>
      <c r="B59" s="542"/>
      <c r="C59" s="542"/>
      <c r="D59" s="542"/>
      <c r="E59" s="542"/>
      <c r="F59" s="543"/>
      <c r="G59" s="543"/>
      <c r="H59" s="544"/>
      <c r="I59" s="545"/>
      <c r="J59" s="546"/>
      <c r="K59" s="546"/>
      <c r="L59" s="546"/>
      <c r="M59" s="546"/>
      <c r="N5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59"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5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59" s="549"/>
      <c r="R5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5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59" s="546"/>
      <c r="U59" s="546"/>
      <c r="V59"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5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5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59" s="549"/>
      <c r="Z5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5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59" s="546"/>
      <c r="AC59" s="546"/>
      <c r="AD59" s="546"/>
      <c r="AE59" s="550"/>
      <c r="AF59" s="551"/>
      <c r="AG59" s="550"/>
      <c r="AH59" s="550"/>
      <c r="AI59" s="552"/>
      <c r="AJ59" s="552"/>
      <c r="AK59" s="553"/>
      <c r="AL59" s="553"/>
      <c r="AM59" s="554"/>
      <c r="AN59" s="554"/>
      <c r="AO59" s="554"/>
      <c r="AP59" s="554"/>
      <c r="AQ59" s="555"/>
      <c r="AR59" s="555"/>
      <c r="AS59" s="555"/>
      <c r="AT59" s="552"/>
      <c r="AU59" s="107" t="str">
        <f>IF(Table13[[#This Row],[Total Estimated Acquisition Cost per New Engine
($ of Cost per Unit)]]="", "", Table13[[#This Row],[Total Estimated Acquisition Cost per New Engine
($ of Cost per Unit)]]+Table13[[#This Row],[Total Estimated Cost for Labor related to Engine Replacement]])</f>
        <v/>
      </c>
      <c r="AV59" s="107" t="str">
        <f>IF(Table13[[#This Row],[Total Estimated Acquisition Cost per New Engine
($ of Cost per Unit)]]="", "", Table13[[#This Row],[EPA Funds Requested for New Engine Acquisition
($ of Cost per Unit)]]+Table13[[#This Row],[EPA Funds Requested for Labor Cost related to Engine Replacement]])</f>
        <v/>
      </c>
    </row>
    <row r="60" spans="1:48" s="45" customFormat="1" x14ac:dyDescent="0.25">
      <c r="A60" s="89" t="s">
        <v>282</v>
      </c>
      <c r="B60" s="542"/>
      <c r="C60" s="542"/>
      <c r="D60" s="542"/>
      <c r="E60" s="542"/>
      <c r="F60" s="543"/>
      <c r="G60" s="543"/>
      <c r="H60" s="544"/>
      <c r="I60" s="545"/>
      <c r="J60" s="546"/>
      <c r="K60" s="546"/>
      <c r="L60" s="546"/>
      <c r="M60" s="546"/>
      <c r="N6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60"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6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60" s="549"/>
      <c r="R6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6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60" s="546"/>
      <c r="U60" s="546"/>
      <c r="V60"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6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6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60" s="549"/>
      <c r="Z6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6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60" s="546"/>
      <c r="AC60" s="546"/>
      <c r="AD60" s="546"/>
      <c r="AE60" s="550"/>
      <c r="AF60" s="551"/>
      <c r="AG60" s="550"/>
      <c r="AH60" s="550"/>
      <c r="AI60" s="552"/>
      <c r="AJ60" s="552"/>
      <c r="AK60" s="553"/>
      <c r="AL60" s="553"/>
      <c r="AM60" s="554"/>
      <c r="AN60" s="554"/>
      <c r="AO60" s="554"/>
      <c r="AP60" s="554"/>
      <c r="AQ60" s="555"/>
      <c r="AR60" s="555"/>
      <c r="AS60" s="555"/>
      <c r="AT60" s="552"/>
      <c r="AU60" s="107" t="str">
        <f>IF(Table13[[#This Row],[Total Estimated Acquisition Cost per New Engine
($ of Cost per Unit)]]="", "", Table13[[#This Row],[Total Estimated Acquisition Cost per New Engine
($ of Cost per Unit)]]+Table13[[#This Row],[Total Estimated Cost for Labor related to Engine Replacement]])</f>
        <v/>
      </c>
      <c r="AV60" s="107" t="str">
        <f>IF(Table13[[#This Row],[Total Estimated Acquisition Cost per New Engine
($ of Cost per Unit)]]="", "", Table13[[#This Row],[EPA Funds Requested for New Engine Acquisition
($ of Cost per Unit)]]+Table13[[#This Row],[EPA Funds Requested for Labor Cost related to Engine Replacement]])</f>
        <v/>
      </c>
    </row>
    <row r="61" spans="1:48" s="45" customFormat="1" x14ac:dyDescent="0.25">
      <c r="A61" s="89" t="s">
        <v>283</v>
      </c>
      <c r="B61" s="542"/>
      <c r="C61" s="542"/>
      <c r="D61" s="542"/>
      <c r="E61" s="542"/>
      <c r="F61" s="543"/>
      <c r="G61" s="543"/>
      <c r="H61" s="544"/>
      <c r="I61" s="545"/>
      <c r="J61" s="546"/>
      <c r="K61" s="546"/>
      <c r="L61" s="546"/>
      <c r="M61" s="546"/>
      <c r="N6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61"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6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61" s="549"/>
      <c r="R6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6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61" s="546"/>
      <c r="U61" s="546"/>
      <c r="V61"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6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6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61" s="549"/>
      <c r="Z6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6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61" s="546"/>
      <c r="AC61" s="546"/>
      <c r="AD61" s="546"/>
      <c r="AE61" s="550"/>
      <c r="AF61" s="551"/>
      <c r="AG61" s="550"/>
      <c r="AH61" s="550"/>
      <c r="AI61" s="552"/>
      <c r="AJ61" s="552"/>
      <c r="AK61" s="553"/>
      <c r="AL61" s="553"/>
      <c r="AM61" s="554"/>
      <c r="AN61" s="554"/>
      <c r="AO61" s="554"/>
      <c r="AP61" s="554"/>
      <c r="AQ61" s="555"/>
      <c r="AR61" s="555"/>
      <c r="AS61" s="555"/>
      <c r="AT61" s="552"/>
      <c r="AU61" s="107" t="str">
        <f>IF(Table13[[#This Row],[Total Estimated Acquisition Cost per New Engine
($ of Cost per Unit)]]="", "", Table13[[#This Row],[Total Estimated Acquisition Cost per New Engine
($ of Cost per Unit)]]+Table13[[#This Row],[Total Estimated Cost for Labor related to Engine Replacement]])</f>
        <v/>
      </c>
      <c r="AV61" s="107" t="str">
        <f>IF(Table13[[#This Row],[Total Estimated Acquisition Cost per New Engine
($ of Cost per Unit)]]="", "", Table13[[#This Row],[EPA Funds Requested for New Engine Acquisition
($ of Cost per Unit)]]+Table13[[#This Row],[EPA Funds Requested for Labor Cost related to Engine Replacement]])</f>
        <v/>
      </c>
    </row>
    <row r="62" spans="1:48" s="45" customFormat="1" x14ac:dyDescent="0.25">
      <c r="A62" s="89" t="s">
        <v>284</v>
      </c>
      <c r="B62" s="542"/>
      <c r="C62" s="542"/>
      <c r="D62" s="542"/>
      <c r="E62" s="542"/>
      <c r="F62" s="543"/>
      <c r="G62" s="543"/>
      <c r="H62" s="544"/>
      <c r="I62" s="545"/>
      <c r="J62" s="546"/>
      <c r="K62" s="546"/>
      <c r="L62" s="546"/>
      <c r="M62" s="546"/>
      <c r="N6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62"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6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62" s="549"/>
      <c r="R6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6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62" s="546"/>
      <c r="U62" s="546"/>
      <c r="V62"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6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6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62" s="549"/>
      <c r="Z6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6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62" s="546"/>
      <c r="AC62" s="546"/>
      <c r="AD62" s="546"/>
      <c r="AE62" s="550"/>
      <c r="AF62" s="551"/>
      <c r="AG62" s="550"/>
      <c r="AH62" s="550"/>
      <c r="AI62" s="552"/>
      <c r="AJ62" s="552"/>
      <c r="AK62" s="553"/>
      <c r="AL62" s="553"/>
      <c r="AM62" s="554"/>
      <c r="AN62" s="554"/>
      <c r="AO62" s="554"/>
      <c r="AP62" s="554"/>
      <c r="AQ62" s="555"/>
      <c r="AR62" s="555"/>
      <c r="AS62" s="555"/>
      <c r="AT62" s="552"/>
      <c r="AU62" s="107" t="str">
        <f>IF(Table13[[#This Row],[Total Estimated Acquisition Cost per New Engine
($ of Cost per Unit)]]="", "", Table13[[#This Row],[Total Estimated Acquisition Cost per New Engine
($ of Cost per Unit)]]+Table13[[#This Row],[Total Estimated Cost for Labor related to Engine Replacement]])</f>
        <v/>
      </c>
      <c r="AV62" s="107" t="str">
        <f>IF(Table13[[#This Row],[Total Estimated Acquisition Cost per New Engine
($ of Cost per Unit)]]="", "", Table13[[#This Row],[EPA Funds Requested for New Engine Acquisition
($ of Cost per Unit)]]+Table13[[#This Row],[EPA Funds Requested for Labor Cost related to Engine Replacement]])</f>
        <v/>
      </c>
    </row>
    <row r="63" spans="1:48" s="45" customFormat="1" x14ac:dyDescent="0.25">
      <c r="A63" s="89" t="s">
        <v>285</v>
      </c>
      <c r="B63" s="542"/>
      <c r="C63" s="542"/>
      <c r="D63" s="542"/>
      <c r="E63" s="542"/>
      <c r="F63" s="543"/>
      <c r="G63" s="543"/>
      <c r="H63" s="544"/>
      <c r="I63" s="545"/>
      <c r="J63" s="546"/>
      <c r="K63" s="546"/>
      <c r="L63" s="546"/>
      <c r="M63" s="546"/>
      <c r="N6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63"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6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63" s="549"/>
      <c r="R6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6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63" s="546"/>
      <c r="U63" s="546"/>
      <c r="V63"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6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6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63" s="549"/>
      <c r="Z6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6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63" s="546"/>
      <c r="AC63" s="546"/>
      <c r="AD63" s="546"/>
      <c r="AE63" s="550"/>
      <c r="AF63" s="551"/>
      <c r="AG63" s="550"/>
      <c r="AH63" s="550"/>
      <c r="AI63" s="552"/>
      <c r="AJ63" s="552"/>
      <c r="AK63" s="553"/>
      <c r="AL63" s="553"/>
      <c r="AM63" s="554"/>
      <c r="AN63" s="554"/>
      <c r="AO63" s="554"/>
      <c r="AP63" s="554"/>
      <c r="AQ63" s="555"/>
      <c r="AR63" s="555"/>
      <c r="AS63" s="555"/>
      <c r="AT63" s="552"/>
      <c r="AU63" s="107" t="str">
        <f>IF(Table13[[#This Row],[Total Estimated Acquisition Cost per New Engine
($ of Cost per Unit)]]="", "", Table13[[#This Row],[Total Estimated Acquisition Cost per New Engine
($ of Cost per Unit)]]+Table13[[#This Row],[Total Estimated Cost for Labor related to Engine Replacement]])</f>
        <v/>
      </c>
      <c r="AV63" s="107" t="str">
        <f>IF(Table13[[#This Row],[Total Estimated Acquisition Cost per New Engine
($ of Cost per Unit)]]="", "", Table13[[#This Row],[EPA Funds Requested for New Engine Acquisition
($ of Cost per Unit)]]+Table13[[#This Row],[EPA Funds Requested for Labor Cost related to Engine Replacement]])</f>
        <v/>
      </c>
    </row>
    <row r="64" spans="1:48" s="45" customFormat="1" x14ac:dyDescent="0.25">
      <c r="A64" s="89" t="s">
        <v>286</v>
      </c>
      <c r="B64" s="542"/>
      <c r="C64" s="542"/>
      <c r="D64" s="542"/>
      <c r="E64" s="542"/>
      <c r="F64" s="543"/>
      <c r="G64" s="543"/>
      <c r="H64" s="544"/>
      <c r="I64" s="545"/>
      <c r="J64" s="546"/>
      <c r="K64" s="546"/>
      <c r="L64" s="546"/>
      <c r="M64" s="546"/>
      <c r="N6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64"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6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64" s="549"/>
      <c r="R6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6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64" s="546"/>
      <c r="U64" s="546"/>
      <c r="V64"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6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6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64" s="549"/>
      <c r="Z6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6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64" s="546"/>
      <c r="AC64" s="546"/>
      <c r="AD64" s="546"/>
      <c r="AE64" s="550"/>
      <c r="AF64" s="551"/>
      <c r="AG64" s="550"/>
      <c r="AH64" s="550"/>
      <c r="AI64" s="552"/>
      <c r="AJ64" s="552"/>
      <c r="AK64" s="553"/>
      <c r="AL64" s="553"/>
      <c r="AM64" s="554"/>
      <c r="AN64" s="554"/>
      <c r="AO64" s="554"/>
      <c r="AP64" s="554"/>
      <c r="AQ64" s="555"/>
      <c r="AR64" s="555"/>
      <c r="AS64" s="555"/>
      <c r="AT64" s="552"/>
      <c r="AU64" s="107" t="str">
        <f>IF(Table13[[#This Row],[Total Estimated Acquisition Cost per New Engine
($ of Cost per Unit)]]="", "", Table13[[#This Row],[Total Estimated Acquisition Cost per New Engine
($ of Cost per Unit)]]+Table13[[#This Row],[Total Estimated Cost for Labor related to Engine Replacement]])</f>
        <v/>
      </c>
      <c r="AV64" s="107" t="str">
        <f>IF(Table13[[#This Row],[Total Estimated Acquisition Cost per New Engine
($ of Cost per Unit)]]="", "", Table13[[#This Row],[EPA Funds Requested for New Engine Acquisition
($ of Cost per Unit)]]+Table13[[#This Row],[EPA Funds Requested for Labor Cost related to Engine Replacement]])</f>
        <v/>
      </c>
    </row>
    <row r="65" spans="1:48" s="45" customFormat="1" x14ac:dyDescent="0.25">
      <c r="A65" s="89" t="s">
        <v>287</v>
      </c>
      <c r="B65" s="542"/>
      <c r="C65" s="542"/>
      <c r="D65" s="542"/>
      <c r="E65" s="542"/>
      <c r="F65" s="543"/>
      <c r="G65" s="543"/>
      <c r="H65" s="544"/>
      <c r="I65" s="545"/>
      <c r="J65" s="546"/>
      <c r="K65" s="546"/>
      <c r="L65" s="546"/>
      <c r="M65" s="546"/>
      <c r="N6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65"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6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65" s="549"/>
      <c r="R6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6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65" s="546"/>
      <c r="U65" s="546"/>
      <c r="V65"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6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6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65" s="549"/>
      <c r="Z6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6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65" s="546"/>
      <c r="AC65" s="546"/>
      <c r="AD65" s="546"/>
      <c r="AE65" s="550"/>
      <c r="AF65" s="551"/>
      <c r="AG65" s="550"/>
      <c r="AH65" s="550"/>
      <c r="AI65" s="552"/>
      <c r="AJ65" s="552"/>
      <c r="AK65" s="553"/>
      <c r="AL65" s="553"/>
      <c r="AM65" s="554"/>
      <c r="AN65" s="554"/>
      <c r="AO65" s="554"/>
      <c r="AP65" s="554"/>
      <c r="AQ65" s="555"/>
      <c r="AR65" s="555"/>
      <c r="AS65" s="555"/>
      <c r="AT65" s="552"/>
      <c r="AU65" s="107" t="str">
        <f>IF(Table13[[#This Row],[Total Estimated Acquisition Cost per New Engine
($ of Cost per Unit)]]="", "", Table13[[#This Row],[Total Estimated Acquisition Cost per New Engine
($ of Cost per Unit)]]+Table13[[#This Row],[Total Estimated Cost for Labor related to Engine Replacement]])</f>
        <v/>
      </c>
      <c r="AV65" s="107" t="str">
        <f>IF(Table13[[#This Row],[Total Estimated Acquisition Cost per New Engine
($ of Cost per Unit)]]="", "", Table13[[#This Row],[EPA Funds Requested for New Engine Acquisition
($ of Cost per Unit)]]+Table13[[#This Row],[EPA Funds Requested for Labor Cost related to Engine Replacement]])</f>
        <v/>
      </c>
    </row>
    <row r="66" spans="1:48" s="45" customFormat="1" x14ac:dyDescent="0.25">
      <c r="A66" s="89" t="s">
        <v>288</v>
      </c>
      <c r="B66" s="542"/>
      <c r="C66" s="542"/>
      <c r="D66" s="542"/>
      <c r="E66" s="542"/>
      <c r="F66" s="543"/>
      <c r="G66" s="543"/>
      <c r="H66" s="544"/>
      <c r="I66" s="545"/>
      <c r="J66" s="546"/>
      <c r="K66" s="546"/>
      <c r="L66" s="546"/>
      <c r="M66" s="546"/>
      <c r="N6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66"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6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66" s="549"/>
      <c r="R6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6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66" s="546"/>
      <c r="U66" s="546"/>
      <c r="V66"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6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6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66" s="549"/>
      <c r="Z6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6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66" s="546"/>
      <c r="AC66" s="546"/>
      <c r="AD66" s="546"/>
      <c r="AE66" s="550"/>
      <c r="AF66" s="551"/>
      <c r="AG66" s="550"/>
      <c r="AH66" s="550"/>
      <c r="AI66" s="552"/>
      <c r="AJ66" s="552"/>
      <c r="AK66" s="553"/>
      <c r="AL66" s="553"/>
      <c r="AM66" s="554"/>
      <c r="AN66" s="554"/>
      <c r="AO66" s="554"/>
      <c r="AP66" s="554"/>
      <c r="AQ66" s="555"/>
      <c r="AR66" s="555"/>
      <c r="AS66" s="555"/>
      <c r="AT66" s="552"/>
      <c r="AU66" s="107" t="str">
        <f>IF(Table13[[#This Row],[Total Estimated Acquisition Cost per New Engine
($ of Cost per Unit)]]="", "", Table13[[#This Row],[Total Estimated Acquisition Cost per New Engine
($ of Cost per Unit)]]+Table13[[#This Row],[Total Estimated Cost for Labor related to Engine Replacement]])</f>
        <v/>
      </c>
      <c r="AV66" s="107" t="str">
        <f>IF(Table13[[#This Row],[Total Estimated Acquisition Cost per New Engine
($ of Cost per Unit)]]="", "", Table13[[#This Row],[EPA Funds Requested for New Engine Acquisition
($ of Cost per Unit)]]+Table13[[#This Row],[EPA Funds Requested for Labor Cost related to Engine Replacement]])</f>
        <v/>
      </c>
    </row>
    <row r="67" spans="1:48" s="45" customFormat="1" x14ac:dyDescent="0.25">
      <c r="A67" s="89" t="s">
        <v>289</v>
      </c>
      <c r="B67" s="542"/>
      <c r="C67" s="542"/>
      <c r="D67" s="542"/>
      <c r="E67" s="542"/>
      <c r="F67" s="543"/>
      <c r="G67" s="543"/>
      <c r="H67" s="544"/>
      <c r="I67" s="545"/>
      <c r="J67" s="546"/>
      <c r="K67" s="546"/>
      <c r="L67" s="546"/>
      <c r="M67" s="546"/>
      <c r="N6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67"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6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67" s="549"/>
      <c r="R6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6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67" s="546"/>
      <c r="U67" s="546"/>
      <c r="V67"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6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6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67" s="549"/>
      <c r="Z6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6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67" s="546"/>
      <c r="AC67" s="546"/>
      <c r="AD67" s="546"/>
      <c r="AE67" s="550"/>
      <c r="AF67" s="551"/>
      <c r="AG67" s="550"/>
      <c r="AH67" s="550"/>
      <c r="AI67" s="552"/>
      <c r="AJ67" s="552"/>
      <c r="AK67" s="553"/>
      <c r="AL67" s="553"/>
      <c r="AM67" s="554"/>
      <c r="AN67" s="554"/>
      <c r="AO67" s="554"/>
      <c r="AP67" s="554"/>
      <c r="AQ67" s="555"/>
      <c r="AR67" s="555"/>
      <c r="AS67" s="555"/>
      <c r="AT67" s="552"/>
      <c r="AU67" s="107" t="str">
        <f>IF(Table13[[#This Row],[Total Estimated Acquisition Cost per New Engine
($ of Cost per Unit)]]="", "", Table13[[#This Row],[Total Estimated Acquisition Cost per New Engine
($ of Cost per Unit)]]+Table13[[#This Row],[Total Estimated Cost for Labor related to Engine Replacement]])</f>
        <v/>
      </c>
      <c r="AV67" s="107" t="str">
        <f>IF(Table13[[#This Row],[Total Estimated Acquisition Cost per New Engine
($ of Cost per Unit)]]="", "", Table13[[#This Row],[EPA Funds Requested for New Engine Acquisition
($ of Cost per Unit)]]+Table13[[#This Row],[EPA Funds Requested for Labor Cost related to Engine Replacement]])</f>
        <v/>
      </c>
    </row>
    <row r="68" spans="1:48" s="45" customFormat="1" x14ac:dyDescent="0.25">
      <c r="A68" s="89" t="s">
        <v>290</v>
      </c>
      <c r="B68" s="542"/>
      <c r="C68" s="542"/>
      <c r="D68" s="542"/>
      <c r="E68" s="542"/>
      <c r="F68" s="543"/>
      <c r="G68" s="543"/>
      <c r="H68" s="544"/>
      <c r="I68" s="545"/>
      <c r="J68" s="546"/>
      <c r="K68" s="546"/>
      <c r="L68" s="546"/>
      <c r="M68" s="546"/>
      <c r="N6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68"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6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68" s="549"/>
      <c r="R6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6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68" s="546"/>
      <c r="U68" s="546"/>
      <c r="V68"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6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6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68" s="549"/>
      <c r="Z6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6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68" s="546"/>
      <c r="AC68" s="546"/>
      <c r="AD68" s="546"/>
      <c r="AE68" s="550"/>
      <c r="AF68" s="551"/>
      <c r="AG68" s="550"/>
      <c r="AH68" s="550"/>
      <c r="AI68" s="552"/>
      <c r="AJ68" s="552"/>
      <c r="AK68" s="553"/>
      <c r="AL68" s="553"/>
      <c r="AM68" s="554"/>
      <c r="AN68" s="554"/>
      <c r="AO68" s="554"/>
      <c r="AP68" s="554"/>
      <c r="AQ68" s="555"/>
      <c r="AR68" s="555"/>
      <c r="AS68" s="555"/>
      <c r="AT68" s="552"/>
      <c r="AU68" s="107" t="str">
        <f>IF(Table13[[#This Row],[Total Estimated Acquisition Cost per New Engine
($ of Cost per Unit)]]="", "", Table13[[#This Row],[Total Estimated Acquisition Cost per New Engine
($ of Cost per Unit)]]+Table13[[#This Row],[Total Estimated Cost for Labor related to Engine Replacement]])</f>
        <v/>
      </c>
      <c r="AV68" s="107" t="str">
        <f>IF(Table13[[#This Row],[Total Estimated Acquisition Cost per New Engine
($ of Cost per Unit)]]="", "", Table13[[#This Row],[EPA Funds Requested for New Engine Acquisition
($ of Cost per Unit)]]+Table13[[#This Row],[EPA Funds Requested for Labor Cost related to Engine Replacement]])</f>
        <v/>
      </c>
    </row>
    <row r="69" spans="1:48" s="45" customFormat="1" x14ac:dyDescent="0.25">
      <c r="A69" s="89" t="s">
        <v>291</v>
      </c>
      <c r="B69" s="542"/>
      <c r="C69" s="542"/>
      <c r="D69" s="542"/>
      <c r="E69" s="542"/>
      <c r="F69" s="543"/>
      <c r="G69" s="543"/>
      <c r="H69" s="544"/>
      <c r="I69" s="545"/>
      <c r="J69" s="546"/>
      <c r="K69" s="546"/>
      <c r="L69" s="546"/>
      <c r="M69" s="546"/>
      <c r="N6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69"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6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69" s="549"/>
      <c r="R6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6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69" s="546"/>
      <c r="U69" s="546"/>
      <c r="V69"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6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6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69" s="549"/>
      <c r="Z6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6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69" s="546"/>
      <c r="AC69" s="546"/>
      <c r="AD69" s="546"/>
      <c r="AE69" s="550"/>
      <c r="AF69" s="551"/>
      <c r="AG69" s="550"/>
      <c r="AH69" s="550"/>
      <c r="AI69" s="552"/>
      <c r="AJ69" s="552"/>
      <c r="AK69" s="553"/>
      <c r="AL69" s="553"/>
      <c r="AM69" s="554"/>
      <c r="AN69" s="554"/>
      <c r="AO69" s="554"/>
      <c r="AP69" s="554"/>
      <c r="AQ69" s="555"/>
      <c r="AR69" s="555"/>
      <c r="AS69" s="555"/>
      <c r="AT69" s="552"/>
      <c r="AU69" s="107" t="str">
        <f>IF(Table13[[#This Row],[Total Estimated Acquisition Cost per New Engine
($ of Cost per Unit)]]="", "", Table13[[#This Row],[Total Estimated Acquisition Cost per New Engine
($ of Cost per Unit)]]+Table13[[#This Row],[Total Estimated Cost for Labor related to Engine Replacement]])</f>
        <v/>
      </c>
      <c r="AV69" s="107" t="str">
        <f>IF(Table13[[#This Row],[Total Estimated Acquisition Cost per New Engine
($ of Cost per Unit)]]="", "", Table13[[#This Row],[EPA Funds Requested for New Engine Acquisition
($ of Cost per Unit)]]+Table13[[#This Row],[EPA Funds Requested for Labor Cost related to Engine Replacement]])</f>
        <v/>
      </c>
    </row>
    <row r="70" spans="1:48" s="45" customFormat="1" x14ac:dyDescent="0.25">
      <c r="A70" s="89" t="s">
        <v>292</v>
      </c>
      <c r="B70" s="542"/>
      <c r="C70" s="542"/>
      <c r="D70" s="542"/>
      <c r="E70" s="542"/>
      <c r="F70" s="543"/>
      <c r="G70" s="543"/>
      <c r="H70" s="544"/>
      <c r="I70" s="545"/>
      <c r="J70" s="546"/>
      <c r="K70" s="546"/>
      <c r="L70" s="546"/>
      <c r="M70" s="546"/>
      <c r="N7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70"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7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70" s="549"/>
      <c r="R7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7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70" s="546"/>
      <c r="U70" s="546"/>
      <c r="V70"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7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7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70" s="549"/>
      <c r="Z7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7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70" s="546"/>
      <c r="AC70" s="546"/>
      <c r="AD70" s="546"/>
      <c r="AE70" s="550"/>
      <c r="AF70" s="551"/>
      <c r="AG70" s="550"/>
      <c r="AH70" s="550"/>
      <c r="AI70" s="552"/>
      <c r="AJ70" s="552"/>
      <c r="AK70" s="553"/>
      <c r="AL70" s="553"/>
      <c r="AM70" s="554"/>
      <c r="AN70" s="554"/>
      <c r="AO70" s="554"/>
      <c r="AP70" s="554"/>
      <c r="AQ70" s="555"/>
      <c r="AR70" s="555"/>
      <c r="AS70" s="555"/>
      <c r="AT70" s="552"/>
      <c r="AU70" s="107" t="str">
        <f>IF(Table13[[#This Row],[Total Estimated Acquisition Cost per New Engine
($ of Cost per Unit)]]="", "", Table13[[#This Row],[Total Estimated Acquisition Cost per New Engine
($ of Cost per Unit)]]+Table13[[#This Row],[Total Estimated Cost for Labor related to Engine Replacement]])</f>
        <v/>
      </c>
      <c r="AV70" s="107" t="str">
        <f>IF(Table13[[#This Row],[Total Estimated Acquisition Cost per New Engine
($ of Cost per Unit)]]="", "", Table13[[#This Row],[EPA Funds Requested for New Engine Acquisition
($ of Cost per Unit)]]+Table13[[#This Row],[EPA Funds Requested for Labor Cost related to Engine Replacement]])</f>
        <v/>
      </c>
    </row>
    <row r="71" spans="1:48" s="45" customFormat="1" x14ac:dyDescent="0.25">
      <c r="A71" s="89" t="s">
        <v>293</v>
      </c>
      <c r="B71" s="542"/>
      <c r="C71" s="542"/>
      <c r="D71" s="542"/>
      <c r="E71" s="542"/>
      <c r="F71" s="543"/>
      <c r="G71" s="543"/>
      <c r="H71" s="544"/>
      <c r="I71" s="545"/>
      <c r="J71" s="546"/>
      <c r="K71" s="546"/>
      <c r="L71" s="546"/>
      <c r="M71" s="546"/>
      <c r="N7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71"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7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71" s="549"/>
      <c r="R7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7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71" s="546"/>
      <c r="U71" s="546"/>
      <c r="V71"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7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7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71" s="549"/>
      <c r="Z7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7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71" s="546"/>
      <c r="AC71" s="546"/>
      <c r="AD71" s="546"/>
      <c r="AE71" s="550"/>
      <c r="AF71" s="551"/>
      <c r="AG71" s="550"/>
      <c r="AH71" s="550"/>
      <c r="AI71" s="552"/>
      <c r="AJ71" s="552"/>
      <c r="AK71" s="553"/>
      <c r="AL71" s="553"/>
      <c r="AM71" s="554"/>
      <c r="AN71" s="554"/>
      <c r="AO71" s="554"/>
      <c r="AP71" s="554"/>
      <c r="AQ71" s="555"/>
      <c r="AR71" s="555"/>
      <c r="AS71" s="555"/>
      <c r="AT71" s="552"/>
      <c r="AU71" s="107" t="str">
        <f>IF(Table13[[#This Row],[Total Estimated Acquisition Cost per New Engine
($ of Cost per Unit)]]="", "", Table13[[#This Row],[Total Estimated Acquisition Cost per New Engine
($ of Cost per Unit)]]+Table13[[#This Row],[Total Estimated Cost for Labor related to Engine Replacement]])</f>
        <v/>
      </c>
      <c r="AV71" s="107" t="str">
        <f>IF(Table13[[#This Row],[Total Estimated Acquisition Cost per New Engine
($ of Cost per Unit)]]="", "", Table13[[#This Row],[EPA Funds Requested for New Engine Acquisition
($ of Cost per Unit)]]+Table13[[#This Row],[EPA Funds Requested for Labor Cost related to Engine Replacement]])</f>
        <v/>
      </c>
    </row>
    <row r="72" spans="1:48" s="45" customFormat="1" x14ac:dyDescent="0.25">
      <c r="A72" s="89" t="s">
        <v>294</v>
      </c>
      <c r="B72" s="542"/>
      <c r="C72" s="542"/>
      <c r="D72" s="542"/>
      <c r="E72" s="542"/>
      <c r="F72" s="543"/>
      <c r="G72" s="543"/>
      <c r="H72" s="544"/>
      <c r="I72" s="545"/>
      <c r="J72" s="546"/>
      <c r="K72" s="546"/>
      <c r="L72" s="546"/>
      <c r="M72" s="546"/>
      <c r="N7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72"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7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72" s="549"/>
      <c r="R7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7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72" s="546"/>
      <c r="U72" s="546"/>
      <c r="V72"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7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7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72" s="549"/>
      <c r="Z7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7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72" s="546"/>
      <c r="AC72" s="546"/>
      <c r="AD72" s="546"/>
      <c r="AE72" s="550"/>
      <c r="AF72" s="551"/>
      <c r="AG72" s="550"/>
      <c r="AH72" s="550"/>
      <c r="AI72" s="552"/>
      <c r="AJ72" s="552"/>
      <c r="AK72" s="553"/>
      <c r="AL72" s="553"/>
      <c r="AM72" s="554"/>
      <c r="AN72" s="554"/>
      <c r="AO72" s="554"/>
      <c r="AP72" s="554"/>
      <c r="AQ72" s="555"/>
      <c r="AR72" s="555"/>
      <c r="AS72" s="555"/>
      <c r="AT72" s="552"/>
      <c r="AU72" s="107" t="str">
        <f>IF(Table13[[#This Row],[Total Estimated Acquisition Cost per New Engine
($ of Cost per Unit)]]="", "", Table13[[#This Row],[Total Estimated Acquisition Cost per New Engine
($ of Cost per Unit)]]+Table13[[#This Row],[Total Estimated Cost for Labor related to Engine Replacement]])</f>
        <v/>
      </c>
      <c r="AV72" s="107" t="str">
        <f>IF(Table13[[#This Row],[Total Estimated Acquisition Cost per New Engine
($ of Cost per Unit)]]="", "", Table13[[#This Row],[EPA Funds Requested for New Engine Acquisition
($ of Cost per Unit)]]+Table13[[#This Row],[EPA Funds Requested for Labor Cost related to Engine Replacement]])</f>
        <v/>
      </c>
    </row>
    <row r="73" spans="1:48" s="45" customFormat="1" x14ac:dyDescent="0.25">
      <c r="A73" s="89" t="s">
        <v>295</v>
      </c>
      <c r="B73" s="542"/>
      <c r="C73" s="542"/>
      <c r="D73" s="542"/>
      <c r="E73" s="542"/>
      <c r="F73" s="543"/>
      <c r="G73" s="543"/>
      <c r="H73" s="544"/>
      <c r="I73" s="545"/>
      <c r="J73" s="546"/>
      <c r="K73" s="546"/>
      <c r="L73" s="546"/>
      <c r="M73" s="546"/>
      <c r="N7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73"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7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73" s="549"/>
      <c r="R7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7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73" s="546"/>
      <c r="U73" s="546"/>
      <c r="V73"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7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7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73" s="549"/>
      <c r="Z7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7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73" s="546"/>
      <c r="AC73" s="546"/>
      <c r="AD73" s="546"/>
      <c r="AE73" s="550"/>
      <c r="AF73" s="551"/>
      <c r="AG73" s="550"/>
      <c r="AH73" s="550"/>
      <c r="AI73" s="552"/>
      <c r="AJ73" s="552"/>
      <c r="AK73" s="553"/>
      <c r="AL73" s="553"/>
      <c r="AM73" s="554"/>
      <c r="AN73" s="554"/>
      <c r="AO73" s="554"/>
      <c r="AP73" s="554"/>
      <c r="AQ73" s="555"/>
      <c r="AR73" s="555"/>
      <c r="AS73" s="555"/>
      <c r="AT73" s="552"/>
      <c r="AU73" s="107" t="str">
        <f>IF(Table13[[#This Row],[Total Estimated Acquisition Cost per New Engine
($ of Cost per Unit)]]="", "", Table13[[#This Row],[Total Estimated Acquisition Cost per New Engine
($ of Cost per Unit)]]+Table13[[#This Row],[Total Estimated Cost for Labor related to Engine Replacement]])</f>
        <v/>
      </c>
      <c r="AV73" s="107" t="str">
        <f>IF(Table13[[#This Row],[Total Estimated Acquisition Cost per New Engine
($ of Cost per Unit)]]="", "", Table13[[#This Row],[EPA Funds Requested for New Engine Acquisition
($ of Cost per Unit)]]+Table13[[#This Row],[EPA Funds Requested for Labor Cost related to Engine Replacement]])</f>
        <v/>
      </c>
    </row>
    <row r="74" spans="1:48" s="45" customFormat="1" x14ac:dyDescent="0.25">
      <c r="A74" s="89" t="s">
        <v>296</v>
      </c>
      <c r="B74" s="542"/>
      <c r="C74" s="542"/>
      <c r="D74" s="542"/>
      <c r="E74" s="542"/>
      <c r="F74" s="543"/>
      <c r="G74" s="543"/>
      <c r="H74" s="544"/>
      <c r="I74" s="545"/>
      <c r="J74" s="546"/>
      <c r="K74" s="546"/>
      <c r="L74" s="546"/>
      <c r="M74" s="546"/>
      <c r="N7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74"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7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74" s="549"/>
      <c r="R7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7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74" s="546"/>
      <c r="U74" s="546"/>
      <c r="V74"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7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7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74" s="549"/>
      <c r="Z7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7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74" s="546"/>
      <c r="AC74" s="546"/>
      <c r="AD74" s="546"/>
      <c r="AE74" s="550"/>
      <c r="AF74" s="551"/>
      <c r="AG74" s="550"/>
      <c r="AH74" s="550"/>
      <c r="AI74" s="552"/>
      <c r="AJ74" s="552"/>
      <c r="AK74" s="553"/>
      <c r="AL74" s="553"/>
      <c r="AM74" s="554"/>
      <c r="AN74" s="554"/>
      <c r="AO74" s="554"/>
      <c r="AP74" s="554"/>
      <c r="AQ74" s="555"/>
      <c r="AR74" s="555"/>
      <c r="AS74" s="555"/>
      <c r="AT74" s="552"/>
      <c r="AU74" s="107" t="str">
        <f>IF(Table13[[#This Row],[Total Estimated Acquisition Cost per New Engine
($ of Cost per Unit)]]="", "", Table13[[#This Row],[Total Estimated Acquisition Cost per New Engine
($ of Cost per Unit)]]+Table13[[#This Row],[Total Estimated Cost for Labor related to Engine Replacement]])</f>
        <v/>
      </c>
      <c r="AV74" s="107" t="str">
        <f>IF(Table13[[#This Row],[Total Estimated Acquisition Cost per New Engine
($ of Cost per Unit)]]="", "", Table13[[#This Row],[EPA Funds Requested for New Engine Acquisition
($ of Cost per Unit)]]+Table13[[#This Row],[EPA Funds Requested for Labor Cost related to Engine Replacement]])</f>
        <v/>
      </c>
    </row>
    <row r="75" spans="1:48" s="45" customFormat="1" x14ac:dyDescent="0.25">
      <c r="A75" s="89" t="s">
        <v>297</v>
      </c>
      <c r="B75" s="542"/>
      <c r="C75" s="542"/>
      <c r="D75" s="542"/>
      <c r="E75" s="542"/>
      <c r="F75" s="543"/>
      <c r="G75" s="543"/>
      <c r="H75" s="544"/>
      <c r="I75" s="545"/>
      <c r="J75" s="546"/>
      <c r="K75" s="546"/>
      <c r="L75" s="546"/>
      <c r="M75" s="546"/>
      <c r="N7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75"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7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75" s="549"/>
      <c r="R7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7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75" s="546"/>
      <c r="U75" s="546"/>
      <c r="V75"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7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7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75" s="549"/>
      <c r="Z7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7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75" s="546"/>
      <c r="AC75" s="546"/>
      <c r="AD75" s="546"/>
      <c r="AE75" s="550"/>
      <c r="AF75" s="551"/>
      <c r="AG75" s="550"/>
      <c r="AH75" s="550"/>
      <c r="AI75" s="552"/>
      <c r="AJ75" s="552"/>
      <c r="AK75" s="553"/>
      <c r="AL75" s="553"/>
      <c r="AM75" s="554"/>
      <c r="AN75" s="554"/>
      <c r="AO75" s="554"/>
      <c r="AP75" s="554"/>
      <c r="AQ75" s="555"/>
      <c r="AR75" s="555"/>
      <c r="AS75" s="555"/>
      <c r="AT75" s="552"/>
      <c r="AU75" s="107" t="str">
        <f>IF(Table13[[#This Row],[Total Estimated Acquisition Cost per New Engine
($ of Cost per Unit)]]="", "", Table13[[#This Row],[Total Estimated Acquisition Cost per New Engine
($ of Cost per Unit)]]+Table13[[#This Row],[Total Estimated Cost for Labor related to Engine Replacement]])</f>
        <v/>
      </c>
      <c r="AV75" s="107" t="str">
        <f>IF(Table13[[#This Row],[Total Estimated Acquisition Cost per New Engine
($ of Cost per Unit)]]="", "", Table13[[#This Row],[EPA Funds Requested for New Engine Acquisition
($ of Cost per Unit)]]+Table13[[#This Row],[EPA Funds Requested for Labor Cost related to Engine Replacement]])</f>
        <v/>
      </c>
    </row>
    <row r="76" spans="1:48" s="45" customFormat="1" x14ac:dyDescent="0.25">
      <c r="A76" s="89" t="s">
        <v>298</v>
      </c>
      <c r="B76" s="542"/>
      <c r="C76" s="542"/>
      <c r="D76" s="542"/>
      <c r="E76" s="542"/>
      <c r="F76" s="543"/>
      <c r="G76" s="543"/>
      <c r="H76" s="544"/>
      <c r="I76" s="545"/>
      <c r="J76" s="546"/>
      <c r="K76" s="546"/>
      <c r="L76" s="546"/>
      <c r="M76" s="546"/>
      <c r="N7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76"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7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76" s="549"/>
      <c r="R7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7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76" s="546"/>
      <c r="U76" s="546"/>
      <c r="V76"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7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7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76" s="549"/>
      <c r="Z7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7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76" s="546"/>
      <c r="AC76" s="546"/>
      <c r="AD76" s="546"/>
      <c r="AE76" s="550"/>
      <c r="AF76" s="551"/>
      <c r="AG76" s="550"/>
      <c r="AH76" s="550"/>
      <c r="AI76" s="552"/>
      <c r="AJ76" s="552"/>
      <c r="AK76" s="553"/>
      <c r="AL76" s="553"/>
      <c r="AM76" s="554"/>
      <c r="AN76" s="554"/>
      <c r="AO76" s="554"/>
      <c r="AP76" s="554"/>
      <c r="AQ76" s="555"/>
      <c r="AR76" s="555"/>
      <c r="AS76" s="555"/>
      <c r="AT76" s="552"/>
      <c r="AU76" s="107" t="str">
        <f>IF(Table13[[#This Row],[Total Estimated Acquisition Cost per New Engine
($ of Cost per Unit)]]="", "", Table13[[#This Row],[Total Estimated Acquisition Cost per New Engine
($ of Cost per Unit)]]+Table13[[#This Row],[Total Estimated Cost for Labor related to Engine Replacement]])</f>
        <v/>
      </c>
      <c r="AV76" s="107" t="str">
        <f>IF(Table13[[#This Row],[Total Estimated Acquisition Cost per New Engine
($ of Cost per Unit)]]="", "", Table13[[#This Row],[EPA Funds Requested for New Engine Acquisition
($ of Cost per Unit)]]+Table13[[#This Row],[EPA Funds Requested for Labor Cost related to Engine Replacement]])</f>
        <v/>
      </c>
    </row>
    <row r="77" spans="1:48" s="45" customFormat="1" x14ac:dyDescent="0.25">
      <c r="A77" s="89" t="s">
        <v>299</v>
      </c>
      <c r="B77" s="542"/>
      <c r="C77" s="542"/>
      <c r="D77" s="542"/>
      <c r="E77" s="542"/>
      <c r="F77" s="543"/>
      <c r="G77" s="543"/>
      <c r="H77" s="544"/>
      <c r="I77" s="545"/>
      <c r="J77" s="546"/>
      <c r="K77" s="546"/>
      <c r="L77" s="546"/>
      <c r="M77" s="546"/>
      <c r="N7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77"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7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77" s="549"/>
      <c r="R7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7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77" s="546"/>
      <c r="U77" s="546"/>
      <c r="V77"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7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7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77" s="549"/>
      <c r="Z7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7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77" s="546"/>
      <c r="AC77" s="546"/>
      <c r="AD77" s="546"/>
      <c r="AE77" s="550"/>
      <c r="AF77" s="551"/>
      <c r="AG77" s="550"/>
      <c r="AH77" s="550"/>
      <c r="AI77" s="552"/>
      <c r="AJ77" s="552"/>
      <c r="AK77" s="553"/>
      <c r="AL77" s="553"/>
      <c r="AM77" s="554"/>
      <c r="AN77" s="554"/>
      <c r="AO77" s="554"/>
      <c r="AP77" s="554"/>
      <c r="AQ77" s="555"/>
      <c r="AR77" s="555"/>
      <c r="AS77" s="555"/>
      <c r="AT77" s="552"/>
      <c r="AU77" s="107" t="str">
        <f>IF(Table13[[#This Row],[Total Estimated Acquisition Cost per New Engine
($ of Cost per Unit)]]="", "", Table13[[#This Row],[Total Estimated Acquisition Cost per New Engine
($ of Cost per Unit)]]+Table13[[#This Row],[Total Estimated Cost for Labor related to Engine Replacement]])</f>
        <v/>
      </c>
      <c r="AV77" s="107" t="str">
        <f>IF(Table13[[#This Row],[Total Estimated Acquisition Cost per New Engine
($ of Cost per Unit)]]="", "", Table13[[#This Row],[EPA Funds Requested for New Engine Acquisition
($ of Cost per Unit)]]+Table13[[#This Row],[EPA Funds Requested for Labor Cost related to Engine Replacement]])</f>
        <v/>
      </c>
    </row>
    <row r="78" spans="1:48" s="45" customFormat="1" x14ac:dyDescent="0.25">
      <c r="A78" s="89" t="s">
        <v>300</v>
      </c>
      <c r="B78" s="542"/>
      <c r="C78" s="542"/>
      <c r="D78" s="542"/>
      <c r="E78" s="542"/>
      <c r="F78" s="543"/>
      <c r="G78" s="543"/>
      <c r="H78" s="544"/>
      <c r="I78" s="545"/>
      <c r="J78" s="546"/>
      <c r="K78" s="546"/>
      <c r="L78" s="546"/>
      <c r="M78" s="546"/>
      <c r="N7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78"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7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78" s="549"/>
      <c r="R7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7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78" s="546"/>
      <c r="U78" s="546"/>
      <c r="V78"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7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7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78" s="549"/>
      <c r="Z7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7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78" s="546"/>
      <c r="AC78" s="546"/>
      <c r="AD78" s="546"/>
      <c r="AE78" s="550"/>
      <c r="AF78" s="551"/>
      <c r="AG78" s="550"/>
      <c r="AH78" s="550"/>
      <c r="AI78" s="552"/>
      <c r="AJ78" s="552"/>
      <c r="AK78" s="553"/>
      <c r="AL78" s="553"/>
      <c r="AM78" s="554"/>
      <c r="AN78" s="554"/>
      <c r="AO78" s="554"/>
      <c r="AP78" s="554"/>
      <c r="AQ78" s="555"/>
      <c r="AR78" s="555"/>
      <c r="AS78" s="555"/>
      <c r="AT78" s="552"/>
      <c r="AU78" s="107" t="str">
        <f>IF(Table13[[#This Row],[Total Estimated Acquisition Cost per New Engine
($ of Cost per Unit)]]="", "", Table13[[#This Row],[Total Estimated Acquisition Cost per New Engine
($ of Cost per Unit)]]+Table13[[#This Row],[Total Estimated Cost for Labor related to Engine Replacement]])</f>
        <v/>
      </c>
      <c r="AV78" s="107" t="str">
        <f>IF(Table13[[#This Row],[Total Estimated Acquisition Cost per New Engine
($ of Cost per Unit)]]="", "", Table13[[#This Row],[EPA Funds Requested for New Engine Acquisition
($ of Cost per Unit)]]+Table13[[#This Row],[EPA Funds Requested for Labor Cost related to Engine Replacement]])</f>
        <v/>
      </c>
    </row>
    <row r="79" spans="1:48" s="45" customFormat="1" x14ac:dyDescent="0.25">
      <c r="A79" s="89" t="s">
        <v>301</v>
      </c>
      <c r="B79" s="542"/>
      <c r="C79" s="542"/>
      <c r="D79" s="542"/>
      <c r="E79" s="542"/>
      <c r="F79" s="543"/>
      <c r="G79" s="543"/>
      <c r="H79" s="544"/>
      <c r="I79" s="545"/>
      <c r="J79" s="546"/>
      <c r="K79" s="546"/>
      <c r="L79" s="546"/>
      <c r="M79" s="546"/>
      <c r="N7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79"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7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79" s="549"/>
      <c r="R7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7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79" s="546"/>
      <c r="U79" s="546"/>
      <c r="V79"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7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7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79" s="549"/>
      <c r="Z7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7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79" s="546"/>
      <c r="AC79" s="546"/>
      <c r="AD79" s="546"/>
      <c r="AE79" s="550"/>
      <c r="AF79" s="551"/>
      <c r="AG79" s="550"/>
      <c r="AH79" s="550"/>
      <c r="AI79" s="552"/>
      <c r="AJ79" s="552"/>
      <c r="AK79" s="553"/>
      <c r="AL79" s="553"/>
      <c r="AM79" s="554"/>
      <c r="AN79" s="554"/>
      <c r="AO79" s="554"/>
      <c r="AP79" s="554"/>
      <c r="AQ79" s="555"/>
      <c r="AR79" s="555"/>
      <c r="AS79" s="555"/>
      <c r="AT79" s="552"/>
      <c r="AU79" s="107" t="str">
        <f>IF(Table13[[#This Row],[Total Estimated Acquisition Cost per New Engine
($ of Cost per Unit)]]="", "", Table13[[#This Row],[Total Estimated Acquisition Cost per New Engine
($ of Cost per Unit)]]+Table13[[#This Row],[Total Estimated Cost for Labor related to Engine Replacement]])</f>
        <v/>
      </c>
      <c r="AV79" s="107" t="str">
        <f>IF(Table13[[#This Row],[Total Estimated Acquisition Cost per New Engine
($ of Cost per Unit)]]="", "", Table13[[#This Row],[EPA Funds Requested for New Engine Acquisition
($ of Cost per Unit)]]+Table13[[#This Row],[EPA Funds Requested for Labor Cost related to Engine Replacement]])</f>
        <v/>
      </c>
    </row>
    <row r="80" spans="1:48" s="45" customFormat="1" x14ac:dyDescent="0.25">
      <c r="A80" s="89" t="s">
        <v>302</v>
      </c>
      <c r="B80" s="542"/>
      <c r="C80" s="542"/>
      <c r="D80" s="542"/>
      <c r="E80" s="542"/>
      <c r="F80" s="543"/>
      <c r="G80" s="543"/>
      <c r="H80" s="544"/>
      <c r="I80" s="545"/>
      <c r="J80" s="546"/>
      <c r="K80" s="546"/>
      <c r="L80" s="546"/>
      <c r="M80" s="546"/>
      <c r="N8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80"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8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80" s="549"/>
      <c r="R8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8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80" s="546"/>
      <c r="U80" s="546"/>
      <c r="V80"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8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8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80" s="549"/>
      <c r="Z8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8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80" s="546"/>
      <c r="AC80" s="546"/>
      <c r="AD80" s="546"/>
      <c r="AE80" s="550"/>
      <c r="AF80" s="551"/>
      <c r="AG80" s="550"/>
      <c r="AH80" s="550"/>
      <c r="AI80" s="552"/>
      <c r="AJ80" s="552"/>
      <c r="AK80" s="553"/>
      <c r="AL80" s="553"/>
      <c r="AM80" s="554"/>
      <c r="AN80" s="554"/>
      <c r="AO80" s="554"/>
      <c r="AP80" s="554"/>
      <c r="AQ80" s="555"/>
      <c r="AR80" s="555"/>
      <c r="AS80" s="555"/>
      <c r="AT80" s="552"/>
      <c r="AU80" s="107" t="str">
        <f>IF(Table13[[#This Row],[Total Estimated Acquisition Cost per New Engine
($ of Cost per Unit)]]="", "", Table13[[#This Row],[Total Estimated Acquisition Cost per New Engine
($ of Cost per Unit)]]+Table13[[#This Row],[Total Estimated Cost for Labor related to Engine Replacement]])</f>
        <v/>
      </c>
      <c r="AV80" s="107" t="str">
        <f>IF(Table13[[#This Row],[Total Estimated Acquisition Cost per New Engine
($ of Cost per Unit)]]="", "", Table13[[#This Row],[EPA Funds Requested for New Engine Acquisition
($ of Cost per Unit)]]+Table13[[#This Row],[EPA Funds Requested for Labor Cost related to Engine Replacement]])</f>
        <v/>
      </c>
    </row>
    <row r="81" spans="1:48" s="45" customFormat="1" x14ac:dyDescent="0.25">
      <c r="A81" s="89" t="s">
        <v>303</v>
      </c>
      <c r="B81" s="542"/>
      <c r="C81" s="542"/>
      <c r="D81" s="542"/>
      <c r="E81" s="542"/>
      <c r="F81" s="543"/>
      <c r="G81" s="543"/>
      <c r="H81" s="544"/>
      <c r="I81" s="545"/>
      <c r="J81" s="546"/>
      <c r="K81" s="546"/>
      <c r="L81" s="546"/>
      <c r="M81" s="546"/>
      <c r="N8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81"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8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81" s="549"/>
      <c r="R8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8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81" s="546"/>
      <c r="U81" s="546"/>
      <c r="V81"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8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8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81" s="549"/>
      <c r="Z8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8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81" s="546"/>
      <c r="AC81" s="546"/>
      <c r="AD81" s="546"/>
      <c r="AE81" s="550"/>
      <c r="AF81" s="551"/>
      <c r="AG81" s="550"/>
      <c r="AH81" s="550"/>
      <c r="AI81" s="552"/>
      <c r="AJ81" s="552"/>
      <c r="AK81" s="553"/>
      <c r="AL81" s="553"/>
      <c r="AM81" s="554"/>
      <c r="AN81" s="554"/>
      <c r="AO81" s="554"/>
      <c r="AP81" s="554"/>
      <c r="AQ81" s="555"/>
      <c r="AR81" s="555"/>
      <c r="AS81" s="555"/>
      <c r="AT81" s="552"/>
      <c r="AU81" s="107" t="str">
        <f>IF(Table13[[#This Row],[Total Estimated Acquisition Cost per New Engine
($ of Cost per Unit)]]="", "", Table13[[#This Row],[Total Estimated Acquisition Cost per New Engine
($ of Cost per Unit)]]+Table13[[#This Row],[Total Estimated Cost for Labor related to Engine Replacement]])</f>
        <v/>
      </c>
      <c r="AV81" s="107" t="str">
        <f>IF(Table13[[#This Row],[Total Estimated Acquisition Cost per New Engine
($ of Cost per Unit)]]="", "", Table13[[#This Row],[EPA Funds Requested for New Engine Acquisition
($ of Cost per Unit)]]+Table13[[#This Row],[EPA Funds Requested for Labor Cost related to Engine Replacement]])</f>
        <v/>
      </c>
    </row>
    <row r="82" spans="1:48" s="45" customFormat="1" x14ac:dyDescent="0.25">
      <c r="A82" s="89" t="s">
        <v>304</v>
      </c>
      <c r="B82" s="542"/>
      <c r="C82" s="542"/>
      <c r="D82" s="542"/>
      <c r="E82" s="542"/>
      <c r="F82" s="543"/>
      <c r="G82" s="543"/>
      <c r="H82" s="544"/>
      <c r="I82" s="545"/>
      <c r="J82" s="546"/>
      <c r="K82" s="546"/>
      <c r="L82" s="546"/>
      <c r="M82" s="546"/>
      <c r="N8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82"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8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82" s="549"/>
      <c r="R8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8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82" s="546"/>
      <c r="U82" s="546"/>
      <c r="V82"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8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8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82" s="549"/>
      <c r="Z8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8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82" s="546"/>
      <c r="AC82" s="546"/>
      <c r="AD82" s="546"/>
      <c r="AE82" s="550"/>
      <c r="AF82" s="551"/>
      <c r="AG82" s="550"/>
      <c r="AH82" s="550"/>
      <c r="AI82" s="552"/>
      <c r="AJ82" s="552"/>
      <c r="AK82" s="553"/>
      <c r="AL82" s="553"/>
      <c r="AM82" s="554"/>
      <c r="AN82" s="554"/>
      <c r="AO82" s="554"/>
      <c r="AP82" s="554"/>
      <c r="AQ82" s="555"/>
      <c r="AR82" s="555"/>
      <c r="AS82" s="555"/>
      <c r="AT82" s="552"/>
      <c r="AU82" s="107" t="str">
        <f>IF(Table13[[#This Row],[Total Estimated Acquisition Cost per New Engine
($ of Cost per Unit)]]="", "", Table13[[#This Row],[Total Estimated Acquisition Cost per New Engine
($ of Cost per Unit)]]+Table13[[#This Row],[Total Estimated Cost for Labor related to Engine Replacement]])</f>
        <v/>
      </c>
      <c r="AV82" s="107" t="str">
        <f>IF(Table13[[#This Row],[Total Estimated Acquisition Cost per New Engine
($ of Cost per Unit)]]="", "", Table13[[#This Row],[EPA Funds Requested for New Engine Acquisition
($ of Cost per Unit)]]+Table13[[#This Row],[EPA Funds Requested for Labor Cost related to Engine Replacement]])</f>
        <v/>
      </c>
    </row>
    <row r="83" spans="1:48" s="45" customFormat="1" x14ac:dyDescent="0.25">
      <c r="A83" s="89" t="s">
        <v>305</v>
      </c>
      <c r="B83" s="542"/>
      <c r="C83" s="542"/>
      <c r="D83" s="542"/>
      <c r="E83" s="542"/>
      <c r="F83" s="543"/>
      <c r="G83" s="543"/>
      <c r="H83" s="544"/>
      <c r="I83" s="545"/>
      <c r="J83" s="546"/>
      <c r="K83" s="546"/>
      <c r="L83" s="546"/>
      <c r="M83" s="546"/>
      <c r="N8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83"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8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83" s="549"/>
      <c r="R8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8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83" s="546"/>
      <c r="U83" s="546"/>
      <c r="V83"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8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8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83" s="549"/>
      <c r="Z8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8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83" s="546"/>
      <c r="AC83" s="546"/>
      <c r="AD83" s="546"/>
      <c r="AE83" s="550"/>
      <c r="AF83" s="551"/>
      <c r="AG83" s="550"/>
      <c r="AH83" s="550"/>
      <c r="AI83" s="552"/>
      <c r="AJ83" s="552"/>
      <c r="AK83" s="553"/>
      <c r="AL83" s="553"/>
      <c r="AM83" s="554"/>
      <c r="AN83" s="554"/>
      <c r="AO83" s="554"/>
      <c r="AP83" s="554"/>
      <c r="AQ83" s="555"/>
      <c r="AR83" s="555"/>
      <c r="AS83" s="555"/>
      <c r="AT83" s="552"/>
      <c r="AU83" s="107" t="str">
        <f>IF(Table13[[#This Row],[Total Estimated Acquisition Cost per New Engine
($ of Cost per Unit)]]="", "", Table13[[#This Row],[Total Estimated Acquisition Cost per New Engine
($ of Cost per Unit)]]+Table13[[#This Row],[Total Estimated Cost for Labor related to Engine Replacement]])</f>
        <v/>
      </c>
      <c r="AV83" s="107" t="str">
        <f>IF(Table13[[#This Row],[Total Estimated Acquisition Cost per New Engine
($ of Cost per Unit)]]="", "", Table13[[#This Row],[EPA Funds Requested for New Engine Acquisition
($ of Cost per Unit)]]+Table13[[#This Row],[EPA Funds Requested for Labor Cost related to Engine Replacement]])</f>
        <v/>
      </c>
    </row>
    <row r="84" spans="1:48" s="45" customFormat="1" x14ac:dyDescent="0.25">
      <c r="A84" s="89" t="s">
        <v>306</v>
      </c>
      <c r="B84" s="542"/>
      <c r="C84" s="542"/>
      <c r="D84" s="542"/>
      <c r="E84" s="542"/>
      <c r="F84" s="543"/>
      <c r="G84" s="543"/>
      <c r="H84" s="544"/>
      <c r="I84" s="545"/>
      <c r="J84" s="546"/>
      <c r="K84" s="546"/>
      <c r="L84" s="546"/>
      <c r="M84" s="546"/>
      <c r="N8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84"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8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84" s="549"/>
      <c r="R8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8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84" s="546"/>
      <c r="U84" s="546"/>
      <c r="V84"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8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8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84" s="549"/>
      <c r="Z8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8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84" s="546"/>
      <c r="AC84" s="546"/>
      <c r="AD84" s="546"/>
      <c r="AE84" s="550"/>
      <c r="AF84" s="551"/>
      <c r="AG84" s="550"/>
      <c r="AH84" s="550"/>
      <c r="AI84" s="552"/>
      <c r="AJ84" s="552"/>
      <c r="AK84" s="553"/>
      <c r="AL84" s="553"/>
      <c r="AM84" s="554"/>
      <c r="AN84" s="554"/>
      <c r="AO84" s="554"/>
      <c r="AP84" s="554"/>
      <c r="AQ84" s="555"/>
      <c r="AR84" s="555"/>
      <c r="AS84" s="555"/>
      <c r="AT84" s="552"/>
      <c r="AU84" s="107" t="str">
        <f>IF(Table13[[#This Row],[Total Estimated Acquisition Cost per New Engine
($ of Cost per Unit)]]="", "", Table13[[#This Row],[Total Estimated Acquisition Cost per New Engine
($ of Cost per Unit)]]+Table13[[#This Row],[Total Estimated Cost for Labor related to Engine Replacement]])</f>
        <v/>
      </c>
      <c r="AV84" s="107" t="str">
        <f>IF(Table13[[#This Row],[Total Estimated Acquisition Cost per New Engine
($ of Cost per Unit)]]="", "", Table13[[#This Row],[EPA Funds Requested for New Engine Acquisition
($ of Cost per Unit)]]+Table13[[#This Row],[EPA Funds Requested for Labor Cost related to Engine Replacement]])</f>
        <v/>
      </c>
    </row>
    <row r="85" spans="1:48" s="45" customFormat="1" x14ac:dyDescent="0.25">
      <c r="A85" s="89" t="s">
        <v>307</v>
      </c>
      <c r="B85" s="542"/>
      <c r="C85" s="542"/>
      <c r="D85" s="542"/>
      <c r="E85" s="542"/>
      <c r="F85" s="543"/>
      <c r="G85" s="543"/>
      <c r="H85" s="544"/>
      <c r="I85" s="545"/>
      <c r="J85" s="546"/>
      <c r="K85" s="546"/>
      <c r="L85" s="546"/>
      <c r="M85" s="546"/>
      <c r="N8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85"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8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85" s="549"/>
      <c r="R8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8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85" s="546"/>
      <c r="U85" s="546"/>
      <c r="V85"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8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8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85" s="549"/>
      <c r="Z8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8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85" s="546"/>
      <c r="AC85" s="546"/>
      <c r="AD85" s="546"/>
      <c r="AE85" s="550"/>
      <c r="AF85" s="551"/>
      <c r="AG85" s="550"/>
      <c r="AH85" s="550"/>
      <c r="AI85" s="552"/>
      <c r="AJ85" s="552"/>
      <c r="AK85" s="553"/>
      <c r="AL85" s="553"/>
      <c r="AM85" s="554"/>
      <c r="AN85" s="554"/>
      <c r="AO85" s="554"/>
      <c r="AP85" s="554"/>
      <c r="AQ85" s="555"/>
      <c r="AR85" s="555"/>
      <c r="AS85" s="555"/>
      <c r="AT85" s="552"/>
      <c r="AU85" s="107" t="str">
        <f>IF(Table13[[#This Row],[Total Estimated Acquisition Cost per New Engine
($ of Cost per Unit)]]="", "", Table13[[#This Row],[Total Estimated Acquisition Cost per New Engine
($ of Cost per Unit)]]+Table13[[#This Row],[Total Estimated Cost for Labor related to Engine Replacement]])</f>
        <v/>
      </c>
      <c r="AV85" s="107" t="str">
        <f>IF(Table13[[#This Row],[Total Estimated Acquisition Cost per New Engine
($ of Cost per Unit)]]="", "", Table13[[#This Row],[EPA Funds Requested for New Engine Acquisition
($ of Cost per Unit)]]+Table13[[#This Row],[EPA Funds Requested for Labor Cost related to Engine Replacement]])</f>
        <v/>
      </c>
    </row>
    <row r="86" spans="1:48" s="45" customFormat="1" x14ac:dyDescent="0.25">
      <c r="A86" s="89" t="s">
        <v>308</v>
      </c>
      <c r="B86" s="542"/>
      <c r="C86" s="542"/>
      <c r="D86" s="542"/>
      <c r="E86" s="542"/>
      <c r="F86" s="543"/>
      <c r="G86" s="543"/>
      <c r="H86" s="544"/>
      <c r="I86" s="545"/>
      <c r="J86" s="546"/>
      <c r="K86" s="546"/>
      <c r="L86" s="546"/>
      <c r="M86" s="546"/>
      <c r="N8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86"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8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86" s="549"/>
      <c r="R8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8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86" s="546"/>
      <c r="U86" s="546"/>
      <c r="V86"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8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8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86" s="549"/>
      <c r="Z8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8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86" s="546"/>
      <c r="AC86" s="546"/>
      <c r="AD86" s="546"/>
      <c r="AE86" s="550"/>
      <c r="AF86" s="551"/>
      <c r="AG86" s="550"/>
      <c r="AH86" s="550"/>
      <c r="AI86" s="552"/>
      <c r="AJ86" s="552"/>
      <c r="AK86" s="553"/>
      <c r="AL86" s="553"/>
      <c r="AM86" s="554"/>
      <c r="AN86" s="554"/>
      <c r="AO86" s="554"/>
      <c r="AP86" s="554"/>
      <c r="AQ86" s="555"/>
      <c r="AR86" s="555"/>
      <c r="AS86" s="555"/>
      <c r="AT86" s="552"/>
      <c r="AU86" s="107" t="str">
        <f>IF(Table13[[#This Row],[Total Estimated Acquisition Cost per New Engine
($ of Cost per Unit)]]="", "", Table13[[#This Row],[Total Estimated Acquisition Cost per New Engine
($ of Cost per Unit)]]+Table13[[#This Row],[Total Estimated Cost for Labor related to Engine Replacement]])</f>
        <v/>
      </c>
      <c r="AV86" s="107" t="str">
        <f>IF(Table13[[#This Row],[Total Estimated Acquisition Cost per New Engine
($ of Cost per Unit)]]="", "", Table13[[#This Row],[EPA Funds Requested for New Engine Acquisition
($ of Cost per Unit)]]+Table13[[#This Row],[EPA Funds Requested for Labor Cost related to Engine Replacement]])</f>
        <v/>
      </c>
    </row>
    <row r="87" spans="1:48" s="45" customFormat="1" x14ac:dyDescent="0.25">
      <c r="A87" s="89" t="s">
        <v>309</v>
      </c>
      <c r="B87" s="542"/>
      <c r="C87" s="542"/>
      <c r="D87" s="542"/>
      <c r="E87" s="542"/>
      <c r="F87" s="543"/>
      <c r="G87" s="543"/>
      <c r="H87" s="544"/>
      <c r="I87" s="545"/>
      <c r="J87" s="546"/>
      <c r="K87" s="546"/>
      <c r="L87" s="546"/>
      <c r="M87" s="546"/>
      <c r="N8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87"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8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87" s="549"/>
      <c r="R8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8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87" s="546"/>
      <c r="U87" s="546"/>
      <c r="V87"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8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8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87" s="549"/>
      <c r="Z8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8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87" s="546"/>
      <c r="AC87" s="546"/>
      <c r="AD87" s="546"/>
      <c r="AE87" s="550"/>
      <c r="AF87" s="551"/>
      <c r="AG87" s="550"/>
      <c r="AH87" s="550"/>
      <c r="AI87" s="552"/>
      <c r="AJ87" s="552"/>
      <c r="AK87" s="553"/>
      <c r="AL87" s="553"/>
      <c r="AM87" s="554"/>
      <c r="AN87" s="554"/>
      <c r="AO87" s="554"/>
      <c r="AP87" s="554"/>
      <c r="AQ87" s="555"/>
      <c r="AR87" s="555"/>
      <c r="AS87" s="555"/>
      <c r="AT87" s="552"/>
      <c r="AU87" s="107" t="str">
        <f>IF(Table13[[#This Row],[Total Estimated Acquisition Cost per New Engine
($ of Cost per Unit)]]="", "", Table13[[#This Row],[Total Estimated Acquisition Cost per New Engine
($ of Cost per Unit)]]+Table13[[#This Row],[Total Estimated Cost for Labor related to Engine Replacement]])</f>
        <v/>
      </c>
      <c r="AV87" s="107" t="str">
        <f>IF(Table13[[#This Row],[Total Estimated Acquisition Cost per New Engine
($ of Cost per Unit)]]="", "", Table13[[#This Row],[EPA Funds Requested for New Engine Acquisition
($ of Cost per Unit)]]+Table13[[#This Row],[EPA Funds Requested for Labor Cost related to Engine Replacement]])</f>
        <v/>
      </c>
    </row>
    <row r="88" spans="1:48" s="45" customFormat="1" x14ac:dyDescent="0.25">
      <c r="A88" s="89" t="s">
        <v>310</v>
      </c>
      <c r="B88" s="542"/>
      <c r="C88" s="542"/>
      <c r="D88" s="542"/>
      <c r="E88" s="542"/>
      <c r="F88" s="543"/>
      <c r="G88" s="543"/>
      <c r="H88" s="544"/>
      <c r="I88" s="545"/>
      <c r="J88" s="546"/>
      <c r="K88" s="546"/>
      <c r="L88" s="546"/>
      <c r="M88" s="546"/>
      <c r="N8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88"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8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88" s="549"/>
      <c r="R8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8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88" s="546"/>
      <c r="U88" s="546"/>
      <c r="V88"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8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8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88" s="549"/>
      <c r="Z8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8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88" s="546"/>
      <c r="AC88" s="546"/>
      <c r="AD88" s="546"/>
      <c r="AE88" s="550"/>
      <c r="AF88" s="551"/>
      <c r="AG88" s="550"/>
      <c r="AH88" s="550"/>
      <c r="AI88" s="552"/>
      <c r="AJ88" s="552"/>
      <c r="AK88" s="553"/>
      <c r="AL88" s="553"/>
      <c r="AM88" s="554"/>
      <c r="AN88" s="554"/>
      <c r="AO88" s="554"/>
      <c r="AP88" s="554"/>
      <c r="AQ88" s="555"/>
      <c r="AR88" s="555"/>
      <c r="AS88" s="555"/>
      <c r="AT88" s="552"/>
      <c r="AU88" s="107" t="str">
        <f>IF(Table13[[#This Row],[Total Estimated Acquisition Cost per New Engine
($ of Cost per Unit)]]="", "", Table13[[#This Row],[Total Estimated Acquisition Cost per New Engine
($ of Cost per Unit)]]+Table13[[#This Row],[Total Estimated Cost for Labor related to Engine Replacement]])</f>
        <v/>
      </c>
      <c r="AV88" s="107" t="str">
        <f>IF(Table13[[#This Row],[Total Estimated Acquisition Cost per New Engine
($ of Cost per Unit)]]="", "", Table13[[#This Row],[EPA Funds Requested for New Engine Acquisition
($ of Cost per Unit)]]+Table13[[#This Row],[EPA Funds Requested for Labor Cost related to Engine Replacement]])</f>
        <v/>
      </c>
    </row>
    <row r="89" spans="1:48" s="45" customFormat="1" x14ac:dyDescent="0.25">
      <c r="A89" s="89" t="s">
        <v>311</v>
      </c>
      <c r="B89" s="542"/>
      <c r="C89" s="542"/>
      <c r="D89" s="542"/>
      <c r="E89" s="542"/>
      <c r="F89" s="543"/>
      <c r="G89" s="543"/>
      <c r="H89" s="544"/>
      <c r="I89" s="545"/>
      <c r="J89" s="546"/>
      <c r="K89" s="546"/>
      <c r="L89" s="546"/>
      <c r="M89" s="546"/>
      <c r="N8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89"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8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89" s="549"/>
      <c r="R8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8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89" s="546"/>
      <c r="U89" s="546"/>
      <c r="V89"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8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8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89" s="549"/>
      <c r="Z8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8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89" s="546"/>
      <c r="AC89" s="546"/>
      <c r="AD89" s="546"/>
      <c r="AE89" s="550"/>
      <c r="AF89" s="551"/>
      <c r="AG89" s="550"/>
      <c r="AH89" s="550"/>
      <c r="AI89" s="552"/>
      <c r="AJ89" s="552"/>
      <c r="AK89" s="553"/>
      <c r="AL89" s="553"/>
      <c r="AM89" s="554"/>
      <c r="AN89" s="554"/>
      <c r="AO89" s="554"/>
      <c r="AP89" s="554"/>
      <c r="AQ89" s="555"/>
      <c r="AR89" s="555"/>
      <c r="AS89" s="555"/>
      <c r="AT89" s="552"/>
      <c r="AU89" s="107" t="str">
        <f>IF(Table13[[#This Row],[Total Estimated Acquisition Cost per New Engine
($ of Cost per Unit)]]="", "", Table13[[#This Row],[Total Estimated Acquisition Cost per New Engine
($ of Cost per Unit)]]+Table13[[#This Row],[Total Estimated Cost for Labor related to Engine Replacement]])</f>
        <v/>
      </c>
      <c r="AV89" s="107" t="str">
        <f>IF(Table13[[#This Row],[Total Estimated Acquisition Cost per New Engine
($ of Cost per Unit)]]="", "", Table13[[#This Row],[EPA Funds Requested for New Engine Acquisition
($ of Cost per Unit)]]+Table13[[#This Row],[EPA Funds Requested for Labor Cost related to Engine Replacement]])</f>
        <v/>
      </c>
    </row>
    <row r="90" spans="1:48" s="45" customFormat="1" x14ac:dyDescent="0.25">
      <c r="A90" s="89" t="s">
        <v>312</v>
      </c>
      <c r="B90" s="542"/>
      <c r="C90" s="542"/>
      <c r="D90" s="542"/>
      <c r="E90" s="542"/>
      <c r="F90" s="543"/>
      <c r="G90" s="543"/>
      <c r="H90" s="544"/>
      <c r="I90" s="545"/>
      <c r="J90" s="546"/>
      <c r="K90" s="546"/>
      <c r="L90" s="546"/>
      <c r="M90" s="546"/>
      <c r="N9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90"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9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90" s="549"/>
      <c r="R9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9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90" s="546"/>
      <c r="U90" s="546"/>
      <c r="V90"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9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9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90" s="549"/>
      <c r="Z9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9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90" s="546"/>
      <c r="AC90" s="546"/>
      <c r="AD90" s="546"/>
      <c r="AE90" s="550"/>
      <c r="AF90" s="551"/>
      <c r="AG90" s="550"/>
      <c r="AH90" s="550"/>
      <c r="AI90" s="552"/>
      <c r="AJ90" s="552"/>
      <c r="AK90" s="553"/>
      <c r="AL90" s="553"/>
      <c r="AM90" s="554"/>
      <c r="AN90" s="554"/>
      <c r="AO90" s="554"/>
      <c r="AP90" s="554"/>
      <c r="AQ90" s="555"/>
      <c r="AR90" s="555"/>
      <c r="AS90" s="555"/>
      <c r="AT90" s="552"/>
      <c r="AU90" s="107" t="str">
        <f>IF(Table13[[#This Row],[Total Estimated Acquisition Cost per New Engine
($ of Cost per Unit)]]="", "", Table13[[#This Row],[Total Estimated Acquisition Cost per New Engine
($ of Cost per Unit)]]+Table13[[#This Row],[Total Estimated Cost for Labor related to Engine Replacement]])</f>
        <v/>
      </c>
      <c r="AV90" s="107" t="str">
        <f>IF(Table13[[#This Row],[Total Estimated Acquisition Cost per New Engine
($ of Cost per Unit)]]="", "", Table13[[#This Row],[EPA Funds Requested for New Engine Acquisition
($ of Cost per Unit)]]+Table13[[#This Row],[EPA Funds Requested for Labor Cost related to Engine Replacement]])</f>
        <v/>
      </c>
    </row>
    <row r="91" spans="1:48" s="45" customFormat="1" x14ac:dyDescent="0.25">
      <c r="A91" s="89" t="s">
        <v>313</v>
      </c>
      <c r="B91" s="542"/>
      <c r="C91" s="542"/>
      <c r="D91" s="542"/>
      <c r="E91" s="542"/>
      <c r="F91" s="543"/>
      <c r="G91" s="543"/>
      <c r="H91" s="544"/>
      <c r="I91" s="545"/>
      <c r="J91" s="546"/>
      <c r="K91" s="546"/>
      <c r="L91" s="546"/>
      <c r="M91" s="546"/>
      <c r="N9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91"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9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91" s="549"/>
      <c r="R9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9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91" s="546"/>
      <c r="U91" s="546"/>
      <c r="V91"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9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9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91" s="549"/>
      <c r="Z9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9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91" s="546"/>
      <c r="AC91" s="546"/>
      <c r="AD91" s="546"/>
      <c r="AE91" s="550"/>
      <c r="AF91" s="551"/>
      <c r="AG91" s="550"/>
      <c r="AH91" s="550"/>
      <c r="AI91" s="552"/>
      <c r="AJ91" s="552"/>
      <c r="AK91" s="553"/>
      <c r="AL91" s="553"/>
      <c r="AM91" s="554"/>
      <c r="AN91" s="554"/>
      <c r="AO91" s="554"/>
      <c r="AP91" s="554"/>
      <c r="AQ91" s="555"/>
      <c r="AR91" s="555"/>
      <c r="AS91" s="555"/>
      <c r="AT91" s="552"/>
      <c r="AU91" s="107" t="str">
        <f>IF(Table13[[#This Row],[Total Estimated Acquisition Cost per New Engine
($ of Cost per Unit)]]="", "", Table13[[#This Row],[Total Estimated Acquisition Cost per New Engine
($ of Cost per Unit)]]+Table13[[#This Row],[Total Estimated Cost for Labor related to Engine Replacement]])</f>
        <v/>
      </c>
      <c r="AV91" s="107" t="str">
        <f>IF(Table13[[#This Row],[Total Estimated Acquisition Cost per New Engine
($ of Cost per Unit)]]="", "", Table13[[#This Row],[EPA Funds Requested for New Engine Acquisition
($ of Cost per Unit)]]+Table13[[#This Row],[EPA Funds Requested for Labor Cost related to Engine Replacement]])</f>
        <v/>
      </c>
    </row>
    <row r="92" spans="1:48" s="45" customFormat="1" x14ac:dyDescent="0.25">
      <c r="A92" s="89" t="s">
        <v>314</v>
      </c>
      <c r="B92" s="542"/>
      <c r="C92" s="542"/>
      <c r="D92" s="542"/>
      <c r="E92" s="542"/>
      <c r="F92" s="543"/>
      <c r="G92" s="543"/>
      <c r="H92" s="544"/>
      <c r="I92" s="545"/>
      <c r="J92" s="546"/>
      <c r="K92" s="546"/>
      <c r="L92" s="546"/>
      <c r="M92" s="546"/>
      <c r="N9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92"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9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92" s="549"/>
      <c r="R9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9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92" s="546"/>
      <c r="U92" s="546"/>
      <c r="V92"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9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9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92" s="549"/>
      <c r="Z9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9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92" s="546"/>
      <c r="AC92" s="546"/>
      <c r="AD92" s="546"/>
      <c r="AE92" s="550"/>
      <c r="AF92" s="551"/>
      <c r="AG92" s="550"/>
      <c r="AH92" s="550"/>
      <c r="AI92" s="552"/>
      <c r="AJ92" s="552"/>
      <c r="AK92" s="553"/>
      <c r="AL92" s="553"/>
      <c r="AM92" s="554"/>
      <c r="AN92" s="554"/>
      <c r="AO92" s="554"/>
      <c r="AP92" s="554"/>
      <c r="AQ92" s="555"/>
      <c r="AR92" s="555"/>
      <c r="AS92" s="555"/>
      <c r="AT92" s="552"/>
      <c r="AU92" s="107" t="str">
        <f>IF(Table13[[#This Row],[Total Estimated Acquisition Cost per New Engine
($ of Cost per Unit)]]="", "", Table13[[#This Row],[Total Estimated Acquisition Cost per New Engine
($ of Cost per Unit)]]+Table13[[#This Row],[Total Estimated Cost for Labor related to Engine Replacement]])</f>
        <v/>
      </c>
      <c r="AV92" s="107" t="str">
        <f>IF(Table13[[#This Row],[Total Estimated Acquisition Cost per New Engine
($ of Cost per Unit)]]="", "", Table13[[#This Row],[EPA Funds Requested for New Engine Acquisition
($ of Cost per Unit)]]+Table13[[#This Row],[EPA Funds Requested for Labor Cost related to Engine Replacement]])</f>
        <v/>
      </c>
    </row>
    <row r="93" spans="1:48" s="45" customFormat="1" x14ac:dyDescent="0.25">
      <c r="A93" s="89" t="s">
        <v>315</v>
      </c>
      <c r="B93" s="542"/>
      <c r="C93" s="542"/>
      <c r="D93" s="542"/>
      <c r="E93" s="542"/>
      <c r="F93" s="543"/>
      <c r="G93" s="543"/>
      <c r="H93" s="544"/>
      <c r="I93" s="545"/>
      <c r="J93" s="546"/>
      <c r="K93" s="546"/>
      <c r="L93" s="546"/>
      <c r="M93" s="546"/>
      <c r="N9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93"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9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93" s="549"/>
      <c r="R9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9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93" s="546"/>
      <c r="U93" s="546"/>
      <c r="V93"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9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9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93" s="549"/>
      <c r="Z9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9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93" s="546"/>
      <c r="AC93" s="546"/>
      <c r="AD93" s="546"/>
      <c r="AE93" s="550"/>
      <c r="AF93" s="551"/>
      <c r="AG93" s="550"/>
      <c r="AH93" s="550"/>
      <c r="AI93" s="552"/>
      <c r="AJ93" s="552"/>
      <c r="AK93" s="553"/>
      <c r="AL93" s="553"/>
      <c r="AM93" s="554"/>
      <c r="AN93" s="554"/>
      <c r="AO93" s="554"/>
      <c r="AP93" s="554"/>
      <c r="AQ93" s="555"/>
      <c r="AR93" s="555"/>
      <c r="AS93" s="555"/>
      <c r="AT93" s="552"/>
      <c r="AU93" s="107" t="str">
        <f>IF(Table13[[#This Row],[Total Estimated Acquisition Cost per New Engine
($ of Cost per Unit)]]="", "", Table13[[#This Row],[Total Estimated Acquisition Cost per New Engine
($ of Cost per Unit)]]+Table13[[#This Row],[Total Estimated Cost for Labor related to Engine Replacement]])</f>
        <v/>
      </c>
      <c r="AV93" s="107" t="str">
        <f>IF(Table13[[#This Row],[Total Estimated Acquisition Cost per New Engine
($ of Cost per Unit)]]="", "", Table13[[#This Row],[EPA Funds Requested for New Engine Acquisition
($ of Cost per Unit)]]+Table13[[#This Row],[EPA Funds Requested for Labor Cost related to Engine Replacement]])</f>
        <v/>
      </c>
    </row>
    <row r="94" spans="1:48" s="45" customFormat="1" x14ac:dyDescent="0.25">
      <c r="A94" s="89" t="s">
        <v>316</v>
      </c>
      <c r="B94" s="542"/>
      <c r="C94" s="542"/>
      <c r="D94" s="542"/>
      <c r="E94" s="542"/>
      <c r="F94" s="543"/>
      <c r="G94" s="543"/>
      <c r="H94" s="544"/>
      <c r="I94" s="545"/>
      <c r="J94" s="546"/>
      <c r="K94" s="546"/>
      <c r="L94" s="546"/>
      <c r="M94" s="546"/>
      <c r="N9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94"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9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94" s="549"/>
      <c r="R9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9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94" s="546"/>
      <c r="U94" s="546"/>
      <c r="V94"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9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9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94" s="549"/>
      <c r="Z9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9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94" s="546"/>
      <c r="AC94" s="546"/>
      <c r="AD94" s="546"/>
      <c r="AE94" s="550"/>
      <c r="AF94" s="551"/>
      <c r="AG94" s="550"/>
      <c r="AH94" s="550"/>
      <c r="AI94" s="552"/>
      <c r="AJ94" s="552"/>
      <c r="AK94" s="553"/>
      <c r="AL94" s="553"/>
      <c r="AM94" s="554"/>
      <c r="AN94" s="554"/>
      <c r="AO94" s="554"/>
      <c r="AP94" s="554"/>
      <c r="AQ94" s="555"/>
      <c r="AR94" s="555"/>
      <c r="AS94" s="555"/>
      <c r="AT94" s="552"/>
      <c r="AU94" s="107" t="str">
        <f>IF(Table13[[#This Row],[Total Estimated Acquisition Cost per New Engine
($ of Cost per Unit)]]="", "", Table13[[#This Row],[Total Estimated Acquisition Cost per New Engine
($ of Cost per Unit)]]+Table13[[#This Row],[Total Estimated Cost for Labor related to Engine Replacement]])</f>
        <v/>
      </c>
      <c r="AV94" s="107" t="str">
        <f>IF(Table13[[#This Row],[Total Estimated Acquisition Cost per New Engine
($ of Cost per Unit)]]="", "", Table13[[#This Row],[EPA Funds Requested for New Engine Acquisition
($ of Cost per Unit)]]+Table13[[#This Row],[EPA Funds Requested for Labor Cost related to Engine Replacement]])</f>
        <v/>
      </c>
    </row>
    <row r="95" spans="1:48" s="45" customFormat="1" x14ac:dyDescent="0.25">
      <c r="A95" s="89" t="s">
        <v>317</v>
      </c>
      <c r="B95" s="542"/>
      <c r="C95" s="542"/>
      <c r="D95" s="542"/>
      <c r="E95" s="542"/>
      <c r="F95" s="543"/>
      <c r="G95" s="543"/>
      <c r="H95" s="544"/>
      <c r="I95" s="545"/>
      <c r="J95" s="546"/>
      <c r="K95" s="546"/>
      <c r="L95" s="546"/>
      <c r="M95" s="546"/>
      <c r="N9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95"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9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95" s="549"/>
      <c r="R9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9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95" s="546"/>
      <c r="U95" s="546"/>
      <c r="V95"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9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9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95" s="549"/>
      <c r="Z9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9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95" s="546"/>
      <c r="AC95" s="546"/>
      <c r="AD95" s="546"/>
      <c r="AE95" s="550"/>
      <c r="AF95" s="551"/>
      <c r="AG95" s="550"/>
      <c r="AH95" s="550"/>
      <c r="AI95" s="552"/>
      <c r="AJ95" s="552"/>
      <c r="AK95" s="553"/>
      <c r="AL95" s="553"/>
      <c r="AM95" s="554"/>
      <c r="AN95" s="554"/>
      <c r="AO95" s="554"/>
      <c r="AP95" s="554"/>
      <c r="AQ95" s="555"/>
      <c r="AR95" s="555"/>
      <c r="AS95" s="555"/>
      <c r="AT95" s="552"/>
      <c r="AU95" s="107" t="str">
        <f>IF(Table13[[#This Row],[Total Estimated Acquisition Cost per New Engine
($ of Cost per Unit)]]="", "", Table13[[#This Row],[Total Estimated Acquisition Cost per New Engine
($ of Cost per Unit)]]+Table13[[#This Row],[Total Estimated Cost for Labor related to Engine Replacement]])</f>
        <v/>
      </c>
      <c r="AV95" s="107" t="str">
        <f>IF(Table13[[#This Row],[Total Estimated Acquisition Cost per New Engine
($ of Cost per Unit)]]="", "", Table13[[#This Row],[EPA Funds Requested for New Engine Acquisition
($ of Cost per Unit)]]+Table13[[#This Row],[EPA Funds Requested for Labor Cost related to Engine Replacement]])</f>
        <v/>
      </c>
    </row>
    <row r="96" spans="1:48" s="45" customFormat="1" x14ac:dyDescent="0.25">
      <c r="A96" s="89" t="s">
        <v>318</v>
      </c>
      <c r="B96" s="542"/>
      <c r="C96" s="542"/>
      <c r="D96" s="542"/>
      <c r="E96" s="542"/>
      <c r="F96" s="543"/>
      <c r="G96" s="543"/>
      <c r="H96" s="544"/>
      <c r="I96" s="545"/>
      <c r="J96" s="546"/>
      <c r="K96" s="546"/>
      <c r="L96" s="546"/>
      <c r="M96" s="546"/>
      <c r="N9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96"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9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96" s="549"/>
      <c r="R9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9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96" s="546"/>
      <c r="U96" s="546"/>
      <c r="V96"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9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9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96" s="549"/>
      <c r="Z9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9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96" s="546"/>
      <c r="AC96" s="546"/>
      <c r="AD96" s="546"/>
      <c r="AE96" s="550"/>
      <c r="AF96" s="551"/>
      <c r="AG96" s="550"/>
      <c r="AH96" s="550"/>
      <c r="AI96" s="552"/>
      <c r="AJ96" s="552"/>
      <c r="AK96" s="553"/>
      <c r="AL96" s="553"/>
      <c r="AM96" s="554"/>
      <c r="AN96" s="554"/>
      <c r="AO96" s="554"/>
      <c r="AP96" s="554"/>
      <c r="AQ96" s="555"/>
      <c r="AR96" s="555"/>
      <c r="AS96" s="555"/>
      <c r="AT96" s="552"/>
      <c r="AU96" s="107" t="str">
        <f>IF(Table13[[#This Row],[Total Estimated Acquisition Cost per New Engine
($ of Cost per Unit)]]="", "", Table13[[#This Row],[Total Estimated Acquisition Cost per New Engine
($ of Cost per Unit)]]+Table13[[#This Row],[Total Estimated Cost for Labor related to Engine Replacement]])</f>
        <v/>
      </c>
      <c r="AV96" s="107" t="str">
        <f>IF(Table13[[#This Row],[Total Estimated Acquisition Cost per New Engine
($ of Cost per Unit)]]="", "", Table13[[#This Row],[EPA Funds Requested for New Engine Acquisition
($ of Cost per Unit)]]+Table13[[#This Row],[EPA Funds Requested for Labor Cost related to Engine Replacement]])</f>
        <v/>
      </c>
    </row>
    <row r="97" spans="1:48" s="45" customFormat="1" x14ac:dyDescent="0.25">
      <c r="A97" s="89" t="s">
        <v>319</v>
      </c>
      <c r="B97" s="542"/>
      <c r="C97" s="542"/>
      <c r="D97" s="542"/>
      <c r="E97" s="542"/>
      <c r="F97" s="543"/>
      <c r="G97" s="543"/>
      <c r="H97" s="544"/>
      <c r="I97" s="545"/>
      <c r="J97" s="546"/>
      <c r="K97" s="546"/>
      <c r="L97" s="546"/>
      <c r="M97" s="546"/>
      <c r="N9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97"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9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97" s="549"/>
      <c r="R9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9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97" s="546"/>
      <c r="U97" s="546"/>
      <c r="V97"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9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9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97" s="549"/>
      <c r="Z9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9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97" s="546"/>
      <c r="AC97" s="546"/>
      <c r="AD97" s="546"/>
      <c r="AE97" s="550"/>
      <c r="AF97" s="551"/>
      <c r="AG97" s="550"/>
      <c r="AH97" s="550"/>
      <c r="AI97" s="552"/>
      <c r="AJ97" s="552"/>
      <c r="AK97" s="553"/>
      <c r="AL97" s="553"/>
      <c r="AM97" s="554"/>
      <c r="AN97" s="554"/>
      <c r="AO97" s="554"/>
      <c r="AP97" s="554"/>
      <c r="AQ97" s="555"/>
      <c r="AR97" s="555"/>
      <c r="AS97" s="555"/>
      <c r="AT97" s="552"/>
      <c r="AU97" s="107" t="str">
        <f>IF(Table13[[#This Row],[Total Estimated Acquisition Cost per New Engine
($ of Cost per Unit)]]="", "", Table13[[#This Row],[Total Estimated Acquisition Cost per New Engine
($ of Cost per Unit)]]+Table13[[#This Row],[Total Estimated Cost for Labor related to Engine Replacement]])</f>
        <v/>
      </c>
      <c r="AV97" s="107" t="str">
        <f>IF(Table13[[#This Row],[Total Estimated Acquisition Cost per New Engine
($ of Cost per Unit)]]="", "", Table13[[#This Row],[EPA Funds Requested for New Engine Acquisition
($ of Cost per Unit)]]+Table13[[#This Row],[EPA Funds Requested for Labor Cost related to Engine Replacement]])</f>
        <v/>
      </c>
    </row>
    <row r="98" spans="1:48" s="45" customFormat="1" x14ac:dyDescent="0.25">
      <c r="A98" s="89" t="s">
        <v>320</v>
      </c>
      <c r="B98" s="542"/>
      <c r="C98" s="542"/>
      <c r="D98" s="542"/>
      <c r="E98" s="542"/>
      <c r="F98" s="543"/>
      <c r="G98" s="543"/>
      <c r="H98" s="544"/>
      <c r="I98" s="545"/>
      <c r="J98" s="546"/>
      <c r="K98" s="546"/>
      <c r="L98" s="546"/>
      <c r="M98" s="546"/>
      <c r="N9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98"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9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98" s="549"/>
      <c r="R9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9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98" s="546"/>
      <c r="U98" s="546"/>
      <c r="V98"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9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9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98" s="549"/>
      <c r="Z9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9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98" s="546"/>
      <c r="AC98" s="546"/>
      <c r="AD98" s="546"/>
      <c r="AE98" s="550"/>
      <c r="AF98" s="551"/>
      <c r="AG98" s="550"/>
      <c r="AH98" s="550"/>
      <c r="AI98" s="552"/>
      <c r="AJ98" s="552"/>
      <c r="AK98" s="553"/>
      <c r="AL98" s="553"/>
      <c r="AM98" s="554"/>
      <c r="AN98" s="554"/>
      <c r="AO98" s="554"/>
      <c r="AP98" s="554"/>
      <c r="AQ98" s="555"/>
      <c r="AR98" s="555"/>
      <c r="AS98" s="555"/>
      <c r="AT98" s="552"/>
      <c r="AU98" s="107" t="str">
        <f>IF(Table13[[#This Row],[Total Estimated Acquisition Cost per New Engine
($ of Cost per Unit)]]="", "", Table13[[#This Row],[Total Estimated Acquisition Cost per New Engine
($ of Cost per Unit)]]+Table13[[#This Row],[Total Estimated Cost for Labor related to Engine Replacement]])</f>
        <v/>
      </c>
      <c r="AV98" s="107" t="str">
        <f>IF(Table13[[#This Row],[Total Estimated Acquisition Cost per New Engine
($ of Cost per Unit)]]="", "", Table13[[#This Row],[EPA Funds Requested for New Engine Acquisition
($ of Cost per Unit)]]+Table13[[#This Row],[EPA Funds Requested for Labor Cost related to Engine Replacement]])</f>
        <v/>
      </c>
    </row>
    <row r="99" spans="1:48" s="45" customFormat="1" x14ac:dyDescent="0.25">
      <c r="A99" s="89" t="s">
        <v>321</v>
      </c>
      <c r="B99" s="542"/>
      <c r="C99" s="542"/>
      <c r="D99" s="542"/>
      <c r="E99" s="542"/>
      <c r="F99" s="543"/>
      <c r="G99" s="543"/>
      <c r="H99" s="544"/>
      <c r="I99" s="545"/>
      <c r="J99" s="546"/>
      <c r="K99" s="546"/>
      <c r="L99" s="546"/>
      <c r="M99" s="546"/>
      <c r="N9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99"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9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99" s="549"/>
      <c r="R9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9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99" s="546"/>
      <c r="U99" s="546"/>
      <c r="V99"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9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9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99" s="549"/>
      <c r="Z9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9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99" s="546"/>
      <c r="AC99" s="546"/>
      <c r="AD99" s="546"/>
      <c r="AE99" s="550"/>
      <c r="AF99" s="551"/>
      <c r="AG99" s="550"/>
      <c r="AH99" s="550"/>
      <c r="AI99" s="552"/>
      <c r="AJ99" s="552"/>
      <c r="AK99" s="553"/>
      <c r="AL99" s="553"/>
      <c r="AM99" s="554"/>
      <c r="AN99" s="554"/>
      <c r="AO99" s="554"/>
      <c r="AP99" s="554"/>
      <c r="AQ99" s="555"/>
      <c r="AR99" s="555"/>
      <c r="AS99" s="555"/>
      <c r="AT99" s="552"/>
      <c r="AU99" s="107" t="str">
        <f>IF(Table13[[#This Row],[Total Estimated Acquisition Cost per New Engine
($ of Cost per Unit)]]="", "", Table13[[#This Row],[Total Estimated Acquisition Cost per New Engine
($ of Cost per Unit)]]+Table13[[#This Row],[Total Estimated Cost for Labor related to Engine Replacement]])</f>
        <v/>
      </c>
      <c r="AV99" s="107" t="str">
        <f>IF(Table13[[#This Row],[Total Estimated Acquisition Cost per New Engine
($ of Cost per Unit)]]="", "", Table13[[#This Row],[EPA Funds Requested for New Engine Acquisition
($ of Cost per Unit)]]+Table13[[#This Row],[EPA Funds Requested for Labor Cost related to Engine Replacement]])</f>
        <v/>
      </c>
    </row>
    <row r="100" spans="1:48" s="45" customFormat="1" x14ac:dyDescent="0.25">
      <c r="A100" s="89" t="s">
        <v>322</v>
      </c>
      <c r="B100" s="542"/>
      <c r="C100" s="542"/>
      <c r="D100" s="542"/>
      <c r="E100" s="542"/>
      <c r="F100" s="543"/>
      <c r="G100" s="543"/>
      <c r="H100" s="544"/>
      <c r="I100" s="545"/>
      <c r="J100" s="546"/>
      <c r="K100" s="546"/>
      <c r="L100" s="546"/>
      <c r="M100" s="546"/>
      <c r="N10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100"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10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100" s="549"/>
      <c r="R10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10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100" s="546"/>
      <c r="U100" s="546"/>
      <c r="V100"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10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10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100" s="549"/>
      <c r="Z10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10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100" s="546"/>
      <c r="AC100" s="546"/>
      <c r="AD100" s="546"/>
      <c r="AE100" s="550"/>
      <c r="AF100" s="551"/>
      <c r="AG100" s="550"/>
      <c r="AH100" s="550"/>
      <c r="AI100" s="552"/>
      <c r="AJ100" s="552"/>
      <c r="AK100" s="553"/>
      <c r="AL100" s="553"/>
      <c r="AM100" s="554"/>
      <c r="AN100" s="554"/>
      <c r="AO100" s="554"/>
      <c r="AP100" s="554"/>
      <c r="AQ100" s="555"/>
      <c r="AR100" s="555"/>
      <c r="AS100" s="555"/>
      <c r="AT100" s="552"/>
      <c r="AU100" s="107" t="str">
        <f>IF(Table13[[#This Row],[Total Estimated Acquisition Cost per New Engine
($ of Cost per Unit)]]="", "", Table13[[#This Row],[Total Estimated Acquisition Cost per New Engine
($ of Cost per Unit)]]+Table13[[#This Row],[Total Estimated Cost for Labor related to Engine Replacement]])</f>
        <v/>
      </c>
      <c r="AV100" s="107" t="str">
        <f>IF(Table13[[#This Row],[Total Estimated Acquisition Cost per New Engine
($ of Cost per Unit)]]="", "", Table13[[#This Row],[EPA Funds Requested for New Engine Acquisition
($ of Cost per Unit)]]+Table13[[#This Row],[EPA Funds Requested for Labor Cost related to Engine Replacement]])</f>
        <v/>
      </c>
    </row>
    <row r="101" spans="1:48" s="45" customFormat="1" x14ac:dyDescent="0.25">
      <c r="A101" s="89" t="s">
        <v>323</v>
      </c>
      <c r="B101" s="542"/>
      <c r="C101" s="542"/>
      <c r="D101" s="542"/>
      <c r="E101" s="542"/>
      <c r="F101" s="543"/>
      <c r="G101" s="543"/>
      <c r="H101" s="544"/>
      <c r="I101" s="545"/>
      <c r="J101" s="546"/>
      <c r="K101" s="546"/>
      <c r="L101" s="546"/>
      <c r="M101" s="546"/>
      <c r="N10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101"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10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101" s="549"/>
      <c r="R10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10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101" s="546"/>
      <c r="U101" s="546"/>
      <c r="V101"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10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10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101" s="549"/>
      <c r="Z10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10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101" s="546"/>
      <c r="AC101" s="546"/>
      <c r="AD101" s="546"/>
      <c r="AE101" s="550"/>
      <c r="AF101" s="551"/>
      <c r="AG101" s="550"/>
      <c r="AH101" s="550"/>
      <c r="AI101" s="552"/>
      <c r="AJ101" s="552"/>
      <c r="AK101" s="553"/>
      <c r="AL101" s="553"/>
      <c r="AM101" s="554"/>
      <c r="AN101" s="554"/>
      <c r="AO101" s="554"/>
      <c r="AP101" s="554"/>
      <c r="AQ101" s="555"/>
      <c r="AR101" s="555"/>
      <c r="AS101" s="555"/>
      <c r="AT101" s="552"/>
      <c r="AU101" s="107" t="str">
        <f>IF(Table13[[#This Row],[Total Estimated Acquisition Cost per New Engine
($ of Cost per Unit)]]="", "", Table13[[#This Row],[Total Estimated Acquisition Cost per New Engine
($ of Cost per Unit)]]+Table13[[#This Row],[Total Estimated Cost for Labor related to Engine Replacement]])</f>
        <v/>
      </c>
      <c r="AV101" s="107" t="str">
        <f>IF(Table13[[#This Row],[Total Estimated Acquisition Cost per New Engine
($ of Cost per Unit)]]="", "", Table13[[#This Row],[EPA Funds Requested for New Engine Acquisition
($ of Cost per Unit)]]+Table13[[#This Row],[EPA Funds Requested for Labor Cost related to Engine Replacement]])</f>
        <v/>
      </c>
    </row>
    <row r="102" spans="1:48" s="45" customFormat="1" x14ac:dyDescent="0.25">
      <c r="A102" s="89" t="s">
        <v>324</v>
      </c>
      <c r="B102" s="542"/>
      <c r="C102" s="542"/>
      <c r="D102" s="542"/>
      <c r="E102" s="542"/>
      <c r="F102" s="543"/>
      <c r="G102" s="543"/>
      <c r="H102" s="544"/>
      <c r="I102" s="545"/>
      <c r="J102" s="546"/>
      <c r="K102" s="546"/>
      <c r="L102" s="546"/>
      <c r="M102" s="546"/>
      <c r="N10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102"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10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102" s="549"/>
      <c r="R10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10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102" s="546"/>
      <c r="U102" s="546"/>
      <c r="V102"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10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10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102" s="549"/>
      <c r="Z10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10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102" s="546"/>
      <c r="AC102" s="546"/>
      <c r="AD102" s="546"/>
      <c r="AE102" s="550"/>
      <c r="AF102" s="551"/>
      <c r="AG102" s="550"/>
      <c r="AH102" s="550"/>
      <c r="AI102" s="552"/>
      <c r="AJ102" s="552"/>
      <c r="AK102" s="553"/>
      <c r="AL102" s="553"/>
      <c r="AM102" s="554"/>
      <c r="AN102" s="554"/>
      <c r="AO102" s="554"/>
      <c r="AP102" s="554"/>
      <c r="AQ102" s="555"/>
      <c r="AR102" s="555"/>
      <c r="AS102" s="555"/>
      <c r="AT102" s="552"/>
      <c r="AU102" s="107" t="str">
        <f>IF(Table13[[#This Row],[Total Estimated Acquisition Cost per New Engine
($ of Cost per Unit)]]="", "", Table13[[#This Row],[Total Estimated Acquisition Cost per New Engine
($ of Cost per Unit)]]+Table13[[#This Row],[Total Estimated Cost for Labor related to Engine Replacement]])</f>
        <v/>
      </c>
      <c r="AV102" s="107" t="str">
        <f>IF(Table13[[#This Row],[Total Estimated Acquisition Cost per New Engine
($ of Cost per Unit)]]="", "", Table13[[#This Row],[EPA Funds Requested for New Engine Acquisition
($ of Cost per Unit)]]+Table13[[#This Row],[EPA Funds Requested for Labor Cost related to Engine Replacement]])</f>
        <v/>
      </c>
    </row>
    <row r="103" spans="1:48" s="45" customFormat="1" x14ac:dyDescent="0.25">
      <c r="A103" s="89" t="s">
        <v>325</v>
      </c>
      <c r="B103" s="542"/>
      <c r="C103" s="542"/>
      <c r="D103" s="542"/>
      <c r="E103" s="542"/>
      <c r="F103" s="543"/>
      <c r="G103" s="543"/>
      <c r="H103" s="544"/>
      <c r="I103" s="545"/>
      <c r="J103" s="546"/>
      <c r="K103" s="546"/>
      <c r="L103" s="546"/>
      <c r="M103" s="546"/>
      <c r="N10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103"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10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103" s="549"/>
      <c r="R10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103"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103" s="546"/>
      <c r="U103" s="546"/>
      <c r="V103"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10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10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103" s="549"/>
      <c r="Z10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103"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103" s="546"/>
      <c r="AC103" s="546"/>
      <c r="AD103" s="546"/>
      <c r="AE103" s="550"/>
      <c r="AF103" s="551"/>
      <c r="AG103" s="550"/>
      <c r="AH103" s="550"/>
      <c r="AI103" s="552"/>
      <c r="AJ103" s="552"/>
      <c r="AK103" s="553"/>
      <c r="AL103" s="553"/>
      <c r="AM103" s="554"/>
      <c r="AN103" s="554"/>
      <c r="AO103" s="554"/>
      <c r="AP103" s="554"/>
      <c r="AQ103" s="555"/>
      <c r="AR103" s="555"/>
      <c r="AS103" s="555"/>
      <c r="AT103" s="552"/>
      <c r="AU103" s="107" t="str">
        <f>IF(Table13[[#This Row],[Total Estimated Acquisition Cost per New Engine
($ of Cost per Unit)]]="", "", Table13[[#This Row],[Total Estimated Acquisition Cost per New Engine
($ of Cost per Unit)]]+Table13[[#This Row],[Total Estimated Cost for Labor related to Engine Replacement]])</f>
        <v/>
      </c>
      <c r="AV103" s="107" t="str">
        <f>IF(Table13[[#This Row],[Total Estimated Acquisition Cost per New Engine
($ of Cost per Unit)]]="", "", Table13[[#This Row],[EPA Funds Requested for New Engine Acquisition
($ of Cost per Unit)]]+Table13[[#This Row],[EPA Funds Requested for Labor Cost related to Engine Replacement]])</f>
        <v/>
      </c>
    </row>
    <row r="104" spans="1:48" s="45" customFormat="1" x14ac:dyDescent="0.25">
      <c r="A104" s="89" t="s">
        <v>326</v>
      </c>
      <c r="B104" s="542"/>
      <c r="C104" s="542"/>
      <c r="D104" s="542"/>
      <c r="E104" s="542"/>
      <c r="F104" s="543"/>
      <c r="G104" s="543"/>
      <c r="H104" s="544"/>
      <c r="I104" s="545"/>
      <c r="J104" s="546"/>
      <c r="K104" s="546"/>
      <c r="L104" s="546"/>
      <c r="M104" s="546"/>
      <c r="N10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104"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10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104" s="549"/>
      <c r="R10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104"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104" s="546"/>
      <c r="U104" s="546"/>
      <c r="V104"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10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10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104" s="549"/>
      <c r="Z10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104"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104" s="546"/>
      <c r="AC104" s="546"/>
      <c r="AD104" s="546"/>
      <c r="AE104" s="550"/>
      <c r="AF104" s="551"/>
      <c r="AG104" s="550"/>
      <c r="AH104" s="550"/>
      <c r="AI104" s="552"/>
      <c r="AJ104" s="552"/>
      <c r="AK104" s="553"/>
      <c r="AL104" s="553"/>
      <c r="AM104" s="554"/>
      <c r="AN104" s="554"/>
      <c r="AO104" s="554"/>
      <c r="AP104" s="554"/>
      <c r="AQ104" s="555"/>
      <c r="AR104" s="555"/>
      <c r="AS104" s="555"/>
      <c r="AT104" s="552"/>
      <c r="AU104" s="107" t="str">
        <f>IF(Table13[[#This Row],[Total Estimated Acquisition Cost per New Engine
($ of Cost per Unit)]]="", "", Table13[[#This Row],[Total Estimated Acquisition Cost per New Engine
($ of Cost per Unit)]]+Table13[[#This Row],[Total Estimated Cost for Labor related to Engine Replacement]])</f>
        <v/>
      </c>
      <c r="AV104" s="107" t="str">
        <f>IF(Table13[[#This Row],[Total Estimated Acquisition Cost per New Engine
($ of Cost per Unit)]]="", "", Table13[[#This Row],[EPA Funds Requested for New Engine Acquisition
($ of Cost per Unit)]]+Table13[[#This Row],[EPA Funds Requested for Labor Cost related to Engine Replacement]])</f>
        <v/>
      </c>
    </row>
    <row r="105" spans="1:48" s="45" customFormat="1" x14ac:dyDescent="0.25">
      <c r="A105" s="89" t="s">
        <v>327</v>
      </c>
      <c r="B105" s="542"/>
      <c r="C105" s="542"/>
      <c r="D105" s="542"/>
      <c r="E105" s="542"/>
      <c r="F105" s="543"/>
      <c r="G105" s="543"/>
      <c r="H105" s="544"/>
      <c r="I105" s="545"/>
      <c r="J105" s="546"/>
      <c r="K105" s="546"/>
      <c r="L105" s="546"/>
      <c r="M105" s="546"/>
      <c r="N10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105"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10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105" s="549"/>
      <c r="R10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105"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105" s="546"/>
      <c r="U105" s="546"/>
      <c r="V105"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10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10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105" s="549"/>
      <c r="Z10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105"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105" s="546"/>
      <c r="AC105" s="546"/>
      <c r="AD105" s="546"/>
      <c r="AE105" s="550"/>
      <c r="AF105" s="551"/>
      <c r="AG105" s="550"/>
      <c r="AH105" s="550"/>
      <c r="AI105" s="552"/>
      <c r="AJ105" s="552"/>
      <c r="AK105" s="553"/>
      <c r="AL105" s="553"/>
      <c r="AM105" s="554"/>
      <c r="AN105" s="554"/>
      <c r="AO105" s="554"/>
      <c r="AP105" s="554"/>
      <c r="AQ105" s="555"/>
      <c r="AR105" s="555"/>
      <c r="AS105" s="555"/>
      <c r="AT105" s="552"/>
      <c r="AU105" s="107" t="str">
        <f>IF(Table13[[#This Row],[Total Estimated Acquisition Cost per New Engine
($ of Cost per Unit)]]="", "", Table13[[#This Row],[Total Estimated Acquisition Cost per New Engine
($ of Cost per Unit)]]+Table13[[#This Row],[Total Estimated Cost for Labor related to Engine Replacement]])</f>
        <v/>
      </c>
      <c r="AV105" s="107" t="str">
        <f>IF(Table13[[#This Row],[Total Estimated Acquisition Cost per New Engine
($ of Cost per Unit)]]="", "", Table13[[#This Row],[EPA Funds Requested for New Engine Acquisition
($ of Cost per Unit)]]+Table13[[#This Row],[EPA Funds Requested for Labor Cost related to Engine Replacement]])</f>
        <v/>
      </c>
    </row>
    <row r="106" spans="1:48" s="45" customFormat="1" x14ac:dyDescent="0.25">
      <c r="A106" s="89" t="s">
        <v>328</v>
      </c>
      <c r="B106" s="542"/>
      <c r="C106" s="542"/>
      <c r="D106" s="542"/>
      <c r="E106" s="542"/>
      <c r="F106" s="543"/>
      <c r="G106" s="543"/>
      <c r="H106" s="544"/>
      <c r="I106" s="545"/>
      <c r="J106" s="546"/>
      <c r="K106" s="546"/>
      <c r="L106" s="546"/>
      <c r="M106" s="546"/>
      <c r="N10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106"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10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106" s="549"/>
      <c r="R10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106"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106" s="546"/>
      <c r="U106" s="546"/>
      <c r="V106"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10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10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106" s="549"/>
      <c r="Z10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106"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106" s="546"/>
      <c r="AC106" s="546"/>
      <c r="AD106" s="546"/>
      <c r="AE106" s="550"/>
      <c r="AF106" s="551"/>
      <c r="AG106" s="550"/>
      <c r="AH106" s="550"/>
      <c r="AI106" s="552"/>
      <c r="AJ106" s="552"/>
      <c r="AK106" s="553"/>
      <c r="AL106" s="553"/>
      <c r="AM106" s="554"/>
      <c r="AN106" s="554"/>
      <c r="AO106" s="554"/>
      <c r="AP106" s="554"/>
      <c r="AQ106" s="555"/>
      <c r="AR106" s="555"/>
      <c r="AS106" s="555"/>
      <c r="AT106" s="552"/>
      <c r="AU106" s="107" t="str">
        <f>IF(Table13[[#This Row],[Total Estimated Acquisition Cost per New Engine
($ of Cost per Unit)]]="", "", Table13[[#This Row],[Total Estimated Acquisition Cost per New Engine
($ of Cost per Unit)]]+Table13[[#This Row],[Total Estimated Cost for Labor related to Engine Replacement]])</f>
        <v/>
      </c>
      <c r="AV106" s="107" t="str">
        <f>IF(Table13[[#This Row],[Total Estimated Acquisition Cost per New Engine
($ of Cost per Unit)]]="", "", Table13[[#This Row],[EPA Funds Requested for New Engine Acquisition
($ of Cost per Unit)]]+Table13[[#This Row],[EPA Funds Requested for Labor Cost related to Engine Replacement]])</f>
        <v/>
      </c>
    </row>
    <row r="107" spans="1:48" s="45" customFormat="1" x14ac:dyDescent="0.25">
      <c r="A107" s="89" t="s">
        <v>329</v>
      </c>
      <c r="B107" s="542"/>
      <c r="C107" s="542"/>
      <c r="D107" s="542"/>
      <c r="E107" s="542"/>
      <c r="F107" s="543"/>
      <c r="G107" s="543"/>
      <c r="H107" s="544"/>
      <c r="I107" s="545"/>
      <c r="J107" s="546"/>
      <c r="K107" s="546"/>
      <c r="L107" s="546"/>
      <c r="M107" s="546"/>
      <c r="N10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107"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10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107" s="549"/>
      <c r="R10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107"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107" s="546"/>
      <c r="U107" s="546"/>
      <c r="V107"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10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10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107" s="549"/>
      <c r="Z10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107"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107" s="546"/>
      <c r="AC107" s="546"/>
      <c r="AD107" s="546"/>
      <c r="AE107" s="550"/>
      <c r="AF107" s="551"/>
      <c r="AG107" s="550"/>
      <c r="AH107" s="550"/>
      <c r="AI107" s="552"/>
      <c r="AJ107" s="552"/>
      <c r="AK107" s="553"/>
      <c r="AL107" s="553"/>
      <c r="AM107" s="554"/>
      <c r="AN107" s="554"/>
      <c r="AO107" s="554"/>
      <c r="AP107" s="554"/>
      <c r="AQ107" s="555"/>
      <c r="AR107" s="555"/>
      <c r="AS107" s="555"/>
      <c r="AT107" s="552"/>
      <c r="AU107" s="107" t="str">
        <f>IF(Table13[[#This Row],[Total Estimated Acquisition Cost per New Engine
($ of Cost per Unit)]]="", "", Table13[[#This Row],[Total Estimated Acquisition Cost per New Engine
($ of Cost per Unit)]]+Table13[[#This Row],[Total Estimated Cost for Labor related to Engine Replacement]])</f>
        <v/>
      </c>
      <c r="AV107" s="107" t="str">
        <f>IF(Table13[[#This Row],[Total Estimated Acquisition Cost per New Engine
($ of Cost per Unit)]]="", "", Table13[[#This Row],[EPA Funds Requested for New Engine Acquisition
($ of Cost per Unit)]]+Table13[[#This Row],[EPA Funds Requested for Labor Cost related to Engine Replacement]])</f>
        <v/>
      </c>
    </row>
    <row r="108" spans="1:48" s="45" customFormat="1" x14ac:dyDescent="0.25">
      <c r="A108" s="89" t="s">
        <v>330</v>
      </c>
      <c r="B108" s="542"/>
      <c r="C108" s="542"/>
      <c r="D108" s="542"/>
      <c r="E108" s="542"/>
      <c r="F108" s="543"/>
      <c r="G108" s="543"/>
      <c r="H108" s="544"/>
      <c r="I108" s="545"/>
      <c r="J108" s="546"/>
      <c r="K108" s="546"/>
      <c r="L108" s="546"/>
      <c r="M108" s="546"/>
      <c r="N10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108"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10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108" s="549"/>
      <c r="R10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108"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108" s="546"/>
      <c r="U108" s="546"/>
      <c r="V108"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10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10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108" s="549"/>
      <c r="Z10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108"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108" s="546"/>
      <c r="AC108" s="546"/>
      <c r="AD108" s="546"/>
      <c r="AE108" s="550"/>
      <c r="AF108" s="551"/>
      <c r="AG108" s="550"/>
      <c r="AH108" s="550"/>
      <c r="AI108" s="552"/>
      <c r="AJ108" s="552"/>
      <c r="AK108" s="553"/>
      <c r="AL108" s="553"/>
      <c r="AM108" s="554"/>
      <c r="AN108" s="554"/>
      <c r="AO108" s="554"/>
      <c r="AP108" s="554"/>
      <c r="AQ108" s="555"/>
      <c r="AR108" s="555"/>
      <c r="AS108" s="555"/>
      <c r="AT108" s="552"/>
      <c r="AU108" s="107" t="str">
        <f>IF(Table13[[#This Row],[Total Estimated Acquisition Cost per New Engine
($ of Cost per Unit)]]="", "", Table13[[#This Row],[Total Estimated Acquisition Cost per New Engine
($ of Cost per Unit)]]+Table13[[#This Row],[Total Estimated Cost for Labor related to Engine Replacement]])</f>
        <v/>
      </c>
      <c r="AV108" s="107" t="str">
        <f>IF(Table13[[#This Row],[Total Estimated Acquisition Cost per New Engine
($ of Cost per Unit)]]="", "", Table13[[#This Row],[EPA Funds Requested for New Engine Acquisition
($ of Cost per Unit)]]+Table13[[#This Row],[EPA Funds Requested for Labor Cost related to Engine Replacement]])</f>
        <v/>
      </c>
    </row>
    <row r="109" spans="1:48" s="45" customFormat="1" x14ac:dyDescent="0.25">
      <c r="A109" s="89" t="s">
        <v>331</v>
      </c>
      <c r="B109" s="542"/>
      <c r="C109" s="542"/>
      <c r="D109" s="542"/>
      <c r="E109" s="542"/>
      <c r="F109" s="543"/>
      <c r="G109" s="543"/>
      <c r="H109" s="544"/>
      <c r="I109" s="545"/>
      <c r="J109" s="546"/>
      <c r="K109" s="546"/>
      <c r="L109" s="546"/>
      <c r="M109" s="546"/>
      <c r="N10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109"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10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109" s="549"/>
      <c r="R10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109"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109" s="546"/>
      <c r="U109" s="546"/>
      <c r="V109"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10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10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109" s="549"/>
      <c r="Z10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109"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109" s="546"/>
      <c r="AC109" s="546"/>
      <c r="AD109" s="546"/>
      <c r="AE109" s="550"/>
      <c r="AF109" s="551"/>
      <c r="AG109" s="550"/>
      <c r="AH109" s="550"/>
      <c r="AI109" s="552"/>
      <c r="AJ109" s="552"/>
      <c r="AK109" s="553"/>
      <c r="AL109" s="553"/>
      <c r="AM109" s="554"/>
      <c r="AN109" s="554"/>
      <c r="AO109" s="554"/>
      <c r="AP109" s="554"/>
      <c r="AQ109" s="555"/>
      <c r="AR109" s="555"/>
      <c r="AS109" s="555"/>
      <c r="AT109" s="552"/>
      <c r="AU109" s="107" t="str">
        <f>IF(Table13[[#This Row],[Total Estimated Acquisition Cost per New Engine
($ of Cost per Unit)]]="", "", Table13[[#This Row],[Total Estimated Acquisition Cost per New Engine
($ of Cost per Unit)]]+Table13[[#This Row],[Total Estimated Cost for Labor related to Engine Replacement]])</f>
        <v/>
      </c>
      <c r="AV109" s="107" t="str">
        <f>IF(Table13[[#This Row],[Total Estimated Acquisition Cost per New Engine
($ of Cost per Unit)]]="", "", Table13[[#This Row],[EPA Funds Requested for New Engine Acquisition
($ of Cost per Unit)]]+Table13[[#This Row],[EPA Funds Requested for Labor Cost related to Engine Replacement]])</f>
        <v/>
      </c>
    </row>
    <row r="110" spans="1:48" s="45" customFormat="1" x14ac:dyDescent="0.25">
      <c r="A110" s="89" t="s">
        <v>332</v>
      </c>
      <c r="B110" s="542"/>
      <c r="C110" s="542"/>
      <c r="D110" s="542"/>
      <c r="E110" s="542"/>
      <c r="F110" s="543"/>
      <c r="G110" s="543"/>
      <c r="H110" s="544"/>
      <c r="I110" s="545"/>
      <c r="J110" s="546"/>
      <c r="K110" s="546"/>
      <c r="L110" s="546"/>
      <c r="M110" s="546"/>
      <c r="N11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110"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11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110" s="549"/>
      <c r="R11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110"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110" s="546"/>
      <c r="U110" s="546"/>
      <c r="V110"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11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11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110" s="549"/>
      <c r="Z11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110"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110" s="546"/>
      <c r="AC110" s="546"/>
      <c r="AD110" s="546"/>
      <c r="AE110" s="550"/>
      <c r="AF110" s="551"/>
      <c r="AG110" s="550"/>
      <c r="AH110" s="550"/>
      <c r="AI110" s="552"/>
      <c r="AJ110" s="552"/>
      <c r="AK110" s="553"/>
      <c r="AL110" s="553"/>
      <c r="AM110" s="554"/>
      <c r="AN110" s="554"/>
      <c r="AO110" s="554"/>
      <c r="AP110" s="554"/>
      <c r="AQ110" s="555"/>
      <c r="AR110" s="555"/>
      <c r="AS110" s="555"/>
      <c r="AT110" s="552"/>
      <c r="AU110" s="107" t="str">
        <f>IF(Table13[[#This Row],[Total Estimated Acquisition Cost per New Engine
($ of Cost per Unit)]]="", "", Table13[[#This Row],[Total Estimated Acquisition Cost per New Engine
($ of Cost per Unit)]]+Table13[[#This Row],[Total Estimated Cost for Labor related to Engine Replacement]])</f>
        <v/>
      </c>
      <c r="AV110" s="107" t="str">
        <f>IF(Table13[[#This Row],[Total Estimated Acquisition Cost per New Engine
($ of Cost per Unit)]]="", "", Table13[[#This Row],[EPA Funds Requested for New Engine Acquisition
($ of Cost per Unit)]]+Table13[[#This Row],[EPA Funds Requested for Labor Cost related to Engine Replacement]])</f>
        <v/>
      </c>
    </row>
    <row r="111" spans="1:48" s="45" customFormat="1" x14ac:dyDescent="0.25">
      <c r="A111" s="89" t="s">
        <v>333</v>
      </c>
      <c r="B111" s="542"/>
      <c r="C111" s="542"/>
      <c r="D111" s="542"/>
      <c r="E111" s="542"/>
      <c r="F111" s="543"/>
      <c r="G111" s="543"/>
      <c r="H111" s="544"/>
      <c r="I111" s="545"/>
      <c r="J111" s="546"/>
      <c r="K111" s="546"/>
      <c r="L111" s="546"/>
      <c r="M111" s="546"/>
      <c r="N11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111"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11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111" s="549"/>
      <c r="R11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111"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111" s="546"/>
      <c r="U111" s="546"/>
      <c r="V111"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11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11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111" s="549"/>
      <c r="Z11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111"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111" s="546"/>
      <c r="AC111" s="546"/>
      <c r="AD111" s="546"/>
      <c r="AE111" s="550"/>
      <c r="AF111" s="551"/>
      <c r="AG111" s="550"/>
      <c r="AH111" s="550"/>
      <c r="AI111" s="552"/>
      <c r="AJ111" s="552"/>
      <c r="AK111" s="553"/>
      <c r="AL111" s="553"/>
      <c r="AM111" s="554"/>
      <c r="AN111" s="554"/>
      <c r="AO111" s="554"/>
      <c r="AP111" s="554"/>
      <c r="AQ111" s="555"/>
      <c r="AR111" s="555"/>
      <c r="AS111" s="555"/>
      <c r="AT111" s="552"/>
      <c r="AU111" s="107" t="str">
        <f>IF(Table13[[#This Row],[Total Estimated Acquisition Cost per New Engine
($ of Cost per Unit)]]="", "", Table13[[#This Row],[Total Estimated Acquisition Cost per New Engine
($ of Cost per Unit)]]+Table13[[#This Row],[Total Estimated Cost for Labor related to Engine Replacement]])</f>
        <v/>
      </c>
      <c r="AV111" s="107" t="str">
        <f>IF(Table13[[#This Row],[Total Estimated Acquisition Cost per New Engine
($ of Cost per Unit)]]="", "", Table13[[#This Row],[EPA Funds Requested for New Engine Acquisition
($ of Cost per Unit)]]+Table13[[#This Row],[EPA Funds Requested for Labor Cost related to Engine Replacement]])</f>
        <v/>
      </c>
    </row>
    <row r="112" spans="1:48" s="45" customFormat="1" ht="15.75" thickBot="1" x14ac:dyDescent="0.3">
      <c r="A112" s="89" t="s">
        <v>334</v>
      </c>
      <c r="B112" s="542"/>
      <c r="C112" s="542"/>
      <c r="D112" s="542"/>
      <c r="E112" s="547"/>
      <c r="F112" s="548"/>
      <c r="G112" s="548"/>
      <c r="H112" s="544"/>
      <c r="I112" s="545"/>
      <c r="J112" s="546"/>
      <c r="K112" s="546"/>
      <c r="L112" s="546"/>
      <c r="M112" s="546"/>
      <c r="N112" s="291"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IF(Table13[[#This Row],[Primary Port or Port Facility
(select options from dropdown, based on Table 3a of this template)]]="",
_xlfn.XLOOKUP(Table13[[#This Row],[If Primary location of vehicle/equipment is not at a port or port facility listed in Table 3a, provide the Name of the Additional Project Location as listed in Table 3b (select from dropdown, based on Table 3b of this template)]], '3. Cover Sheet for App_ZE'!$A$56:$A$65, '3. Cover Sheet for App_ZE'!$B$56:$B$65, "error - not found; see Table 3", 0, 1), _xlfn.XLOOKUP(Table13[[#This Row],[Primary Port or Port Facility
(select options from dropdown, based on Table 3a of this template)]], '3. Cover Sheet for App_ZE'!$A$43:$A$52, '3. Cover Sheet for App_ZE'!$B$43:$B$52, "error-not found in Table 3a.", 0, 1)))</f>
        <v/>
      </c>
      <c r="O112" s="88" t="str">
        <f>IF(AND(Table13[[#This Row],[Primary Port or Port Facility
(select options from dropdown, based on Table 3a of this template)]]= "",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App_ZE'!D$43:D$65, "not found", 0, 1))</f>
        <v/>
      </c>
      <c r="P11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App_ZE'!E$43:E$65, "not found", 0, 1))</f>
        <v/>
      </c>
      <c r="Q112" s="549"/>
      <c r="R11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App_ZE'!F$43:F$65, "not found", 0, 1))</f>
        <v/>
      </c>
      <c r="S112" s="88" t="str">
        <f>IF(AND(Table13[[#This Row],[Primary Port or Port Facility
(select options from dropdown, based on Table 3a of this template)]]="", Table13[[#This Row],[If Primary location of vehicle/equipment is not at a port or port facility listed in Table 3a, provide the Name of the Additional Project Location as listed in Table 3b (select from dropdown, based on Table 3b of this template)]]=""), "",
_xlfn.XLOOKUP(Table13[[#This Row],[Project Site ID]], '3. Cover Sheet for App_ZE'!$B$43:$B$65, '3. Cover Sheet for App_ZE'!G$43:G$65, "not found", 0, 1))</f>
        <v/>
      </c>
      <c r="T112" s="546"/>
      <c r="U112" s="546"/>
      <c r="V112" s="88" t="str">
        <f>IF(AND(Table13[[#This Row],[Secondary Port or Port Facility
(select from dropdown, if applicable)_2]]="",Table13[[#This Row],[If Secondary location of vehicle/equipment is not at a port or port facility, provide the Name of the Additional Project Location (select from dropdown)_2]]=""), "",
IF(Table13[[#This Row],[Secondary Port or Port Facility
(select from dropdown, if applicable)_2]]="",
_xlfn.XLOOKUP(Table13[[#This Row],[If Secondary location of vehicle/equipment is not at a port or port facility, provide the Name of the Additional Project Location (select from dropdown)_2]], '3. Cover Sheet for App_ZE'!$A$56:$A$65, '3. Cover Sheet for App_ZE'!$B$56:$B$65, "error - not found; see Table 3", 0, 1), _xlfn.XLOOKUP(Table13[[#This Row],[Secondary Port or Port Facility
(select from dropdown, if applicable)_2]], '3. Cover Sheet for App_ZE'!$A$43:$A$52, '3. Cover Sheet for App_ZE'!$B$43:$B$52, "error-not found in Table 3a.", 0, 1)))</f>
        <v/>
      </c>
      <c r="W11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App_ZE'!D$43:D$65, "not found", 0, 1))</f>
        <v/>
      </c>
      <c r="X11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App_ZE'!E$43:E$65, "not found", 0, 1))</f>
        <v/>
      </c>
      <c r="Y112" s="549"/>
      <c r="Z11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App_ZE'!F$43:F$65, "not found", 0, 1))</f>
        <v/>
      </c>
      <c r="AA112" s="88" t="str">
        <f>IF(AND(Table13[[#This Row],[Secondary Port or Port Facility
(select from dropdown, if applicable)_2]]="",Table13[[#This Row],[If Secondary location of vehicle/equipment is not at a port or port facility, provide the Name of the Additional Project Location (select from dropdown)_2]]=""), "",
_xlfn.XLOOKUP(Table13[[#This Row],[Project Site ID_2]],  '3. Cover Sheet for App_ZE'!$B$43:$B$65, '3. Cover Sheet for App_ZE'!G$43:G$65, "not found", 0, 1))</f>
        <v/>
      </c>
      <c r="AB112" s="556"/>
      <c r="AC112" s="556"/>
      <c r="AD112" s="556"/>
      <c r="AE112" s="550"/>
      <c r="AF112" s="551"/>
      <c r="AG112" s="550"/>
      <c r="AH112" s="550"/>
      <c r="AI112" s="552"/>
      <c r="AJ112" s="552"/>
      <c r="AK112" s="553"/>
      <c r="AL112" s="553"/>
      <c r="AM112" s="554"/>
      <c r="AN112" s="554"/>
      <c r="AO112" s="554"/>
      <c r="AP112" s="554"/>
      <c r="AQ112" s="555"/>
      <c r="AR112" s="555"/>
      <c r="AS112" s="555"/>
      <c r="AT112" s="552"/>
      <c r="AU112" s="107" t="str">
        <f>IF(Table13[[#This Row],[Total Estimated Acquisition Cost per New Engine
($ of Cost per Unit)]]="", "", Table13[[#This Row],[Total Estimated Acquisition Cost per New Engine
($ of Cost per Unit)]]+Table13[[#This Row],[Total Estimated Cost for Labor related to Engine Replacement]])</f>
        <v/>
      </c>
      <c r="AV112" s="107" t="str">
        <f>IF(Table13[[#This Row],[Total Estimated Acquisition Cost per New Engine
($ of Cost per Unit)]]="", "", Table13[[#This Row],[EPA Funds Requested for New Engine Acquisition
($ of Cost per Unit)]]+Table13[[#This Row],[EPA Funds Requested for Labor Cost related to Engine Replacement]])</f>
        <v/>
      </c>
    </row>
    <row r="113" spans="38:45" x14ac:dyDescent="0.25">
      <c r="AL113" s="316"/>
      <c r="AM113" s="316"/>
      <c r="AN113" s="316"/>
      <c r="AO113" s="316"/>
      <c r="AP113" s="316"/>
      <c r="AQ113" s="316"/>
      <c r="AR113" s="316"/>
      <c r="AS113" s="316"/>
    </row>
    <row r="115" spans="38:45" s="59" customFormat="1" x14ac:dyDescent="0.25"/>
    <row r="116" spans="38:45" s="116" customFormat="1" x14ac:dyDescent="0.25"/>
    <row r="117" spans="38:45" s="116" customFormat="1" x14ac:dyDescent="0.25"/>
    <row r="118" spans="38:45" s="116" customFormat="1" x14ac:dyDescent="0.25"/>
    <row r="119" spans="38:45" s="59" customFormat="1" x14ac:dyDescent="0.25"/>
    <row r="120" spans="38:45" s="59" customFormat="1" x14ac:dyDescent="0.25"/>
    <row r="121" spans="38:45" s="59" customFormat="1" x14ac:dyDescent="0.25"/>
    <row r="122" spans="38:45" s="59" customFormat="1" x14ac:dyDescent="0.25"/>
    <row r="123" spans="38:45" s="59" customFormat="1" x14ac:dyDescent="0.25"/>
    <row r="124" spans="38:45" s="59" customFormat="1" x14ac:dyDescent="0.25"/>
    <row r="125" spans="38:45" s="59" customFormat="1" x14ac:dyDescent="0.25"/>
    <row r="126" spans="38:45" s="59" customFormat="1" x14ac:dyDescent="0.25"/>
    <row r="127" spans="38:45" s="59" customFormat="1" x14ac:dyDescent="0.25"/>
    <row r="128" spans="38:45" s="59" customFormat="1" x14ac:dyDescent="0.25"/>
    <row r="129" s="59" customFormat="1" x14ac:dyDescent="0.25"/>
    <row r="130" s="59" customFormat="1" x14ac:dyDescent="0.25"/>
    <row r="131" s="59" customFormat="1" x14ac:dyDescent="0.25"/>
    <row r="132" s="59" customFormat="1" x14ac:dyDescent="0.25"/>
    <row r="133" s="59" customFormat="1" x14ac:dyDescent="0.25"/>
    <row r="134" s="59" customFormat="1" x14ac:dyDescent="0.25"/>
    <row r="135" s="59" customFormat="1" x14ac:dyDescent="0.25"/>
  </sheetData>
  <sheetProtection sheet="1" objects="1" scenarios="1"/>
  <mergeCells count="6">
    <mergeCell ref="AB10:AC10"/>
    <mergeCell ref="A1:O1"/>
    <mergeCell ref="A2:O2"/>
    <mergeCell ref="A3:O3"/>
    <mergeCell ref="A6:O6"/>
    <mergeCell ref="A5:O5"/>
  </mergeCells>
  <phoneticPr fontId="3" type="noConversion"/>
  <conditionalFormatting sqref="D13:D112">
    <cfRule type="expression" dxfId="20" priority="26">
      <formula>$B13 = "Cargo_Handling_Equipment_and_Other_Nonroad"</formula>
    </cfRule>
  </conditionalFormatting>
  <conditionalFormatting sqref="D13:E112">
    <cfRule type="expression" dxfId="19" priority="25">
      <formula>$B13 = "Locomotive"</formula>
    </cfRule>
  </conditionalFormatting>
  <conditionalFormatting sqref="G13:G112">
    <cfRule type="expression" dxfId="18" priority="2">
      <formula>ISNUMBER(SEARCH("-", $F13))</formula>
    </cfRule>
  </conditionalFormatting>
  <conditionalFormatting sqref="H13:H112">
    <cfRule type="expression" dxfId="17" priority="18">
      <formula>ISNUMBER(SEARCH("Fuel Cell", $F13))</formula>
    </cfRule>
  </conditionalFormatting>
  <conditionalFormatting sqref="I13:I112">
    <cfRule type="expression" dxfId="16" priority="1">
      <formula>ISNUMBER(SEARCH("Battery", $F13))</formula>
    </cfRule>
  </conditionalFormatting>
  <conditionalFormatting sqref="T13:AC112">
    <cfRule type="expression" dxfId="15" priority="24">
      <formula>$K13= "No"</formula>
    </cfRule>
  </conditionalFormatting>
  <conditionalFormatting sqref="AD13:AE112">
    <cfRule type="expression" dxfId="14" priority="12">
      <formula>$B13 = "Locomotive"</formula>
    </cfRule>
    <cfRule type="expression" dxfId="13" priority="13">
      <formula>$B13 = "Cargo_Handling_Equipment_and_Other_Nonroad"</formula>
    </cfRule>
    <cfRule type="expression" dxfId="12" priority="14">
      <formula>$B13 = "Vessels"</formula>
    </cfRule>
  </conditionalFormatting>
  <conditionalFormatting sqref="AD13:AJ112">
    <cfRule type="expression" dxfId="11" priority="20">
      <formula>ISNUMBER(SEARCH("Repower", $F13))</formula>
    </cfRule>
  </conditionalFormatting>
  <conditionalFormatting sqref="AK13:AP112">
    <cfRule type="expression" dxfId="10" priority="6">
      <formula>$F13= ""</formula>
    </cfRule>
  </conditionalFormatting>
  <conditionalFormatting sqref="AK13:AT112">
    <cfRule type="expression" dxfId="9" priority="8">
      <formula>$F13= ""</formula>
    </cfRule>
    <cfRule type="expression" dxfId="8" priority="19">
      <formula>NOT(ISNUMBER(SEARCH("Engine", $F13)))</formula>
    </cfRule>
  </conditionalFormatting>
  <conditionalFormatting sqref="AO13:AP112">
    <cfRule type="expression" dxfId="7" priority="7">
      <formula>$B13 = ""</formula>
    </cfRule>
    <cfRule type="expression" dxfId="6" priority="9">
      <formula>$B13 = "Onroad"</formula>
    </cfRule>
    <cfRule type="expression" dxfId="5" priority="10">
      <formula>$B13 = "Cargo_Handling_Equipment_and_Other_Nonroad"</formula>
    </cfRule>
    <cfRule type="expression" dxfId="4" priority="11">
      <formula>$B13 = "Locomotive"</formula>
    </cfRule>
    <cfRule type="expression" dxfId="3" priority="15">
      <formula>$B13 = "Vessels"</formula>
    </cfRule>
  </conditionalFormatting>
  <dataValidations count="4">
    <dataValidation type="list" allowBlank="1" showInputMessage="1" showErrorMessage="1" sqref="K12:K112" xr:uid="{EAF5B1BD-284F-46DC-8C5D-A30A6FC3EE6A}">
      <formula1>"Yes, No"</formula1>
    </dataValidation>
    <dataValidation allowBlank="1" showInputMessage="1" showErrorMessage="1" sqref="N12 V13:V112" xr:uid="{58A6D59A-9129-44EB-88A6-89E4F8400CA0}"/>
    <dataValidation type="decimal" allowBlank="1" showInputMessage="1" showErrorMessage="1" sqref="Q12:Q112 Y12:Y112" xr:uid="{4A8DA980-8CF5-4A80-B521-4ECBD361BA4D}">
      <formula1>0</formula1>
      <formula2>1</formula2>
    </dataValidation>
    <dataValidation type="list" allowBlank="1" showInputMessage="1" showErrorMessage="1" sqref="C12:C112" xr:uid="{AE731B86-5F80-4C73-A3D0-C06C0C80A136}">
      <formula1>INDIRECT(B12)</formula1>
    </dataValidation>
  </dataValidations>
  <pageMargins left="0.85" right="0.85" top="0.85" bottom="0.5" header="0.3" footer="0.3"/>
  <pageSetup scale="69" orientation="portrait" horizontalDpi="200" verticalDpi="200" r:id="rId1"/>
  <headerFooter>
    <oddHeader>&amp;L&amp;G&amp;ROMB Control Number: 2060-0754
Expiration Date: 04/30/2027</oddHeader>
    <oddFooter>&amp;LEPA Form Number: 5900-679&amp;R&amp;A
&amp;P of &amp;N</oddFooter>
    <firstHeader xml:space="preserve">&amp;LOMB Control Number: 2060-NEW
Expiration Date: MM/DD/YYYY&amp;ROffice of Transportation and Air Quality 
Transportation and Climate Division
</firstHeader>
    <firstFooter>&amp;REPA Form Number: 5900-679</firstFooter>
  </headerFooter>
  <ignoredErrors>
    <ignoredError sqref="L14:L112 V13:V112 W13 W14:W112 X13:X112 Z13:Z112 AA13:AA112" calculatedColumn="1"/>
    <ignoredError sqref="L12" listDataValidation="1" calculatedColumn="1"/>
  </ignoredErrors>
  <legacyDrawingHF r:id="rId2"/>
  <tableParts count="1">
    <tablePart r:id="rId3"/>
  </tableParts>
  <extLst>
    <ext xmlns:x14="http://schemas.microsoft.com/office/spreadsheetml/2009/9/main" uri="{CCE6A557-97BC-4b89-ADB6-D9C93CAAB3DF}">
      <x14:dataValidations xmlns:xm="http://schemas.microsoft.com/office/excel/2006/main" count="10">
        <x14:dataValidation type="list" allowBlank="1" showInputMessage="1" showErrorMessage="1" xr:uid="{31F2E388-0281-4D3E-BF37-9A3A4983A593}">
          <x14:formula1>
            <xm:f>'3. Cover Sheet for App_ZE'!$A$43:$A$52</xm:f>
          </x14:formula1>
          <xm:sqref>T14:U112 T13 L14:L111 L13</xm:sqref>
        </x14:dataValidation>
        <x14:dataValidation type="list" allowBlank="1" showInputMessage="1" showErrorMessage="1" xr:uid="{793CA026-9065-4159-9F55-00C5111C23D7}">
          <x14:formula1>
            <xm:f>'Data Validation_1'!$M$3:$M$6</xm:f>
          </x14:formula1>
          <xm:sqref>B12:B112</xm:sqref>
        </x14:dataValidation>
        <x14:dataValidation type="list" allowBlank="1" showInputMessage="1" showErrorMessage="1" xr:uid="{6FF734BC-E79D-41A7-900A-B43743995436}">
          <x14:formula1>
            <xm:f>'Data Validation_1'!$W$3:$W$8</xm:f>
          </x14:formula1>
          <xm:sqref>AD12:AD112</xm:sqref>
        </x14:dataValidation>
        <x14:dataValidation type="list" allowBlank="1" showInputMessage="1" showErrorMessage="1" xr:uid="{A99A219E-7694-4823-ACBF-402CD1CBED1D}">
          <x14:formula1>
            <xm:f>'Data Validation_1'!$AI$3:$AI$10</xm:f>
          </x14:formula1>
          <xm:sqref>F12</xm:sqref>
        </x14:dataValidation>
        <x14:dataValidation type="list" allowBlank="1" showInputMessage="1" showErrorMessage="1" xr:uid="{0A5B34B1-4FBF-4C5E-A329-C795E87E7F0F}">
          <x14:formula1>
            <xm:f>'3. Cover Sheet for App_ZE'!$C$56:$C$65</xm:f>
          </x14:formula1>
          <xm:sqref>L112</xm:sqref>
        </x14:dataValidation>
        <x14:dataValidation type="list" allowBlank="1" showInputMessage="1" showErrorMessage="1" xr:uid="{026E1346-73D0-4CBC-9AF6-22F20D97F466}">
          <x14:formula1>
            <xm:f>'3. Cover Sheet for App_ZE'!$C$55:$C$65</xm:f>
          </x14:formula1>
          <xm:sqref>L12</xm:sqref>
        </x14:dataValidation>
        <x14:dataValidation type="list" allowBlank="1" showInputMessage="1" showErrorMessage="1" xr:uid="{230ECC4D-7165-4754-B48D-338BDC4BC53C}">
          <x14:formula1>
            <xm:f>'3. Cover Sheet for App_ZE'!$A$56:$A$65</xm:f>
          </x14:formula1>
          <xm:sqref>U13 M13:M112</xm:sqref>
        </x14:dataValidation>
        <x14:dataValidation type="list" allowBlank="1" showInputMessage="1" showErrorMessage="1" xr:uid="{F82A06B7-CD9C-40C5-8175-4417F2F9C992}">
          <x14:formula1>
            <xm:f>'Data Validation_1'!$T$3:$T$17</xm:f>
          </x14:formula1>
          <xm:sqref>D12</xm:sqref>
        </x14:dataValidation>
        <x14:dataValidation type="list" allowBlank="1" showInputMessage="1" showErrorMessage="1" xr:uid="{77D077AA-A37B-40C4-A44B-3E5230464B5C}">
          <x14:formula1>
            <xm:f>'Data Validation_1'!$T$3:$T$10</xm:f>
          </x14:formula1>
          <xm:sqref>D13:D112</xm:sqref>
        </x14:dataValidation>
        <x14:dataValidation type="list" allowBlank="1" showInputMessage="1" showErrorMessage="1" xr:uid="{1B79B9A3-05E7-4454-969B-BDCC4EC31623}">
          <x14:formula1>
            <xm:f>'Data Validation_1'!$AI$3:$AI$13</xm:f>
          </x14:formula1>
          <xm:sqref>F13:F112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5CA84-1C04-47E1-9697-C2C611CB90E6}">
  <dimension ref="A1:AU111"/>
  <sheetViews>
    <sheetView zoomScaleNormal="100" workbookViewId="0">
      <selection activeCell="AE12" sqref="AE12:AU111"/>
    </sheetView>
  </sheetViews>
  <sheetFormatPr defaultRowHeight="15" x14ac:dyDescent="0.25"/>
  <cols>
    <col min="1" max="1" width="20.140625" customWidth="1"/>
    <col min="2" max="2" width="31.5703125" customWidth="1"/>
    <col min="3" max="7" width="19" customWidth="1"/>
    <col min="8" max="8" width="23.140625" customWidth="1"/>
    <col min="9" max="9" width="24.42578125" customWidth="1"/>
    <col min="10" max="10" width="25.7109375" customWidth="1"/>
    <col min="11" max="11" width="14.42578125" customWidth="1"/>
    <col min="12" max="12" width="23.28515625" customWidth="1"/>
    <col min="13" max="13" width="19" customWidth="1"/>
    <col min="14" max="14" width="32.85546875" customWidth="1"/>
    <col min="15" max="15" width="13.5703125" customWidth="1"/>
    <col min="16" max="16" width="20.5703125" customWidth="1"/>
    <col min="17" max="17" width="18.85546875" customWidth="1"/>
    <col min="18" max="18" width="18.42578125" customWidth="1"/>
    <col min="19" max="19" width="15" customWidth="1"/>
    <col min="20" max="20" width="21.7109375" customWidth="1"/>
    <col min="21" max="21" width="22.5703125" customWidth="1"/>
    <col min="22" max="22" width="30" customWidth="1"/>
    <col min="23" max="23" width="17.85546875" customWidth="1"/>
    <col min="24" max="24" width="23.85546875" customWidth="1"/>
    <col min="25" max="25" width="24.42578125" customWidth="1"/>
    <col min="26" max="26" width="28.5703125" customWidth="1"/>
    <col min="27" max="27" width="22.85546875" customWidth="1"/>
    <col min="28" max="28" width="27.140625" customWidth="1"/>
    <col min="29" max="29" width="20.7109375" customWidth="1"/>
    <col min="30" max="30" width="22.7109375" customWidth="1"/>
    <col min="31" max="32" width="18.85546875" customWidth="1"/>
    <col min="33" max="33" width="26.85546875" customWidth="1"/>
    <col min="34" max="38" width="29.85546875" customWidth="1"/>
    <col min="39" max="39" width="19.7109375" customWidth="1"/>
    <col min="40" max="40" width="16" customWidth="1"/>
    <col min="41" max="41" width="23.28515625" customWidth="1"/>
    <col min="42" max="42" width="28.42578125" customWidth="1"/>
    <col min="43" max="43" width="21.85546875" customWidth="1"/>
    <col min="44" max="44" width="19.28515625" customWidth="1"/>
    <col min="45" max="45" width="24" customWidth="1"/>
    <col min="46" max="46" width="18.28515625" customWidth="1"/>
    <col min="47" max="47" width="29.85546875" customWidth="1"/>
  </cols>
  <sheetData>
    <row r="1" spans="1:47" s="44" customFormat="1" x14ac:dyDescent="0.25">
      <c r="A1" s="475" t="s">
        <v>0</v>
      </c>
      <c r="B1" s="476"/>
      <c r="C1" s="476"/>
      <c r="D1" s="476"/>
      <c r="E1" s="476"/>
      <c r="F1" s="476"/>
      <c r="G1" s="476"/>
      <c r="H1" s="476"/>
      <c r="I1" s="476"/>
      <c r="J1" s="476"/>
      <c r="K1" s="476"/>
      <c r="L1" s="476"/>
      <c r="M1" s="476"/>
      <c r="N1" s="66"/>
      <c r="O1" s="66"/>
      <c r="Y1" s="61"/>
      <c r="Z1" s="67"/>
      <c r="AA1" s="67"/>
      <c r="AB1" s="67"/>
      <c r="AC1" s="67"/>
      <c r="AD1" s="67"/>
      <c r="AE1" s="67"/>
      <c r="AF1" s="67"/>
      <c r="AG1" s="67"/>
      <c r="AH1" s="67"/>
      <c r="AI1" s="67"/>
      <c r="AJ1" s="67"/>
      <c r="AK1" s="67"/>
      <c r="AL1" s="67"/>
      <c r="AM1" s="67"/>
      <c r="AN1" s="67"/>
      <c r="AO1" s="67"/>
      <c r="AP1" s="67"/>
      <c r="AQ1" s="67"/>
      <c r="AR1" s="67"/>
      <c r="AS1" s="67"/>
      <c r="AT1" s="67"/>
      <c r="AU1" s="67"/>
    </row>
    <row r="2" spans="1:47" s="44" customFormat="1" x14ac:dyDescent="0.25">
      <c r="A2" s="486" t="s">
        <v>128</v>
      </c>
      <c r="B2" s="478"/>
      <c r="C2" s="478"/>
      <c r="D2" s="478"/>
      <c r="E2" s="478"/>
      <c r="F2" s="478"/>
      <c r="G2" s="478"/>
      <c r="H2" s="478"/>
      <c r="I2" s="478"/>
      <c r="J2" s="478"/>
      <c r="K2" s="478"/>
      <c r="L2" s="478"/>
      <c r="M2" s="478"/>
      <c r="N2" s="68"/>
      <c r="O2" s="68"/>
      <c r="Y2" s="61"/>
      <c r="Z2" s="67"/>
      <c r="AA2" s="67"/>
      <c r="AB2" s="67"/>
      <c r="AC2" s="67"/>
      <c r="AD2" s="67"/>
      <c r="AE2" s="67"/>
      <c r="AF2" s="67"/>
      <c r="AG2" s="67"/>
      <c r="AH2" s="67"/>
      <c r="AI2" s="67"/>
      <c r="AJ2" s="67"/>
      <c r="AK2" s="67"/>
      <c r="AL2" s="67"/>
      <c r="AM2" s="67"/>
      <c r="AN2" s="67"/>
      <c r="AO2" s="67"/>
      <c r="AP2" s="67"/>
      <c r="AQ2" s="67"/>
      <c r="AR2" s="67"/>
      <c r="AS2" s="67"/>
      <c r="AT2" s="67"/>
      <c r="AU2" s="67"/>
    </row>
    <row r="3" spans="1:47" s="44" customFormat="1" ht="15.75" thickBot="1" x14ac:dyDescent="0.3">
      <c r="A3" s="479" t="s">
        <v>335</v>
      </c>
      <c r="B3" s="480"/>
      <c r="C3" s="480"/>
      <c r="D3" s="480"/>
      <c r="E3" s="480"/>
      <c r="F3" s="480"/>
      <c r="G3" s="480"/>
      <c r="H3" s="480"/>
      <c r="I3" s="480"/>
      <c r="J3" s="480"/>
      <c r="K3" s="480"/>
      <c r="L3" s="480"/>
      <c r="M3" s="480"/>
      <c r="N3" s="69"/>
      <c r="O3" s="69"/>
      <c r="Y3" s="61"/>
      <c r="Z3" s="67"/>
      <c r="AA3" s="67"/>
      <c r="AB3" s="67"/>
      <c r="AC3" s="67"/>
      <c r="AD3" s="67"/>
      <c r="AE3" s="67"/>
      <c r="AF3" s="67"/>
      <c r="AG3" s="67"/>
      <c r="AH3" s="67"/>
      <c r="AI3" s="67"/>
      <c r="AJ3" s="67"/>
      <c r="AK3" s="67"/>
      <c r="AL3" s="67"/>
      <c r="AM3" s="67"/>
      <c r="AN3" s="67"/>
      <c r="AO3" s="67"/>
      <c r="AP3" s="67"/>
      <c r="AQ3" s="67"/>
      <c r="AR3" s="67"/>
      <c r="AS3" s="67"/>
      <c r="AT3" s="67"/>
      <c r="AU3" s="67"/>
    </row>
    <row r="4" spans="1:47" s="18" customFormat="1" ht="15.75" thickBot="1" x14ac:dyDescent="0.3">
      <c r="A4" s="289"/>
      <c r="B4" s="289"/>
      <c r="C4" s="70"/>
      <c r="D4" s="289"/>
      <c r="Y4" s="289"/>
      <c r="Z4" s="71"/>
      <c r="AA4" s="71"/>
      <c r="AB4" s="71"/>
      <c r="AC4" s="71"/>
      <c r="AD4" s="71"/>
      <c r="AE4" s="71"/>
      <c r="AF4" s="71"/>
      <c r="AG4" s="71"/>
      <c r="AH4" s="71"/>
      <c r="AI4" s="71"/>
      <c r="AJ4" s="71"/>
      <c r="AK4" s="71"/>
      <c r="AL4" s="71"/>
      <c r="AM4" s="71"/>
      <c r="AN4" s="71"/>
      <c r="AO4" s="71"/>
      <c r="AP4" s="71"/>
      <c r="AQ4" s="71"/>
      <c r="AR4" s="71"/>
      <c r="AS4" s="71"/>
      <c r="AT4" s="71"/>
      <c r="AU4" s="71"/>
    </row>
    <row r="5" spans="1:47" s="18" customFormat="1" ht="15" customHeight="1" x14ac:dyDescent="0.25">
      <c r="A5" s="482" t="s">
        <v>5</v>
      </c>
      <c r="B5" s="483"/>
      <c r="C5" s="483"/>
      <c r="D5" s="483"/>
      <c r="E5" s="483"/>
      <c r="F5" s="483"/>
      <c r="G5" s="483"/>
      <c r="H5" s="483"/>
      <c r="I5" s="483"/>
      <c r="J5" s="483"/>
      <c r="K5" s="483"/>
      <c r="L5" s="483"/>
      <c r="M5" s="484"/>
      <c r="N5" s="60"/>
      <c r="O5" s="60"/>
      <c r="Y5" s="289"/>
      <c r="Z5" s="71"/>
      <c r="AA5" s="71"/>
      <c r="AB5" s="71"/>
      <c r="AC5" s="71"/>
      <c r="AD5" s="71"/>
      <c r="AE5" s="71"/>
      <c r="AF5" s="71"/>
      <c r="AG5" s="71"/>
      <c r="AH5" s="71"/>
      <c r="AI5" s="71"/>
      <c r="AJ5" s="71"/>
      <c r="AK5" s="71"/>
      <c r="AL5" s="71"/>
      <c r="AM5" s="71"/>
      <c r="AN5" s="71"/>
      <c r="AO5" s="71"/>
      <c r="AP5" s="71"/>
      <c r="AQ5" s="71"/>
      <c r="AR5" s="71"/>
      <c r="AS5" s="71"/>
      <c r="AT5" s="71"/>
      <c r="AU5" s="71"/>
    </row>
    <row r="6" spans="1:47" s="18" customFormat="1" ht="45" customHeight="1" x14ac:dyDescent="0.25">
      <c r="A6" s="481" t="s">
        <v>336</v>
      </c>
      <c r="B6" s="481"/>
      <c r="C6" s="481"/>
      <c r="D6" s="481"/>
      <c r="E6" s="481"/>
      <c r="F6" s="481"/>
      <c r="G6" s="481"/>
      <c r="H6" s="481"/>
      <c r="I6" s="481"/>
      <c r="J6" s="481"/>
      <c r="K6" s="481"/>
      <c r="L6" s="481"/>
      <c r="M6" s="481"/>
      <c r="N6" s="76"/>
      <c r="Y6" s="289"/>
      <c r="Z6" s="77"/>
      <c r="AD6" s="71"/>
      <c r="AE6" s="71"/>
      <c r="AF6" s="71"/>
      <c r="AG6" s="71"/>
      <c r="AI6" s="71"/>
      <c r="AJ6" s="71"/>
      <c r="AK6" s="71"/>
      <c r="AL6" s="71"/>
      <c r="AM6" s="71"/>
      <c r="AN6" s="71"/>
      <c r="AO6" s="71"/>
      <c r="AP6" s="71"/>
      <c r="AQ6" s="71"/>
      <c r="AR6" s="71"/>
      <c r="AS6" s="71"/>
      <c r="AT6" s="71"/>
      <c r="AU6" s="78"/>
    </row>
    <row r="7" spans="1:47" x14ac:dyDescent="0.25">
      <c r="A7" s="485" t="s">
        <v>337</v>
      </c>
      <c r="B7" s="485"/>
      <c r="C7" s="485"/>
      <c r="D7" s="485"/>
      <c r="E7" s="485"/>
      <c r="F7" s="485"/>
      <c r="G7" s="485"/>
      <c r="H7" s="485"/>
      <c r="I7" s="485"/>
      <c r="J7" s="485"/>
      <c r="K7" s="485"/>
      <c r="L7" s="485"/>
      <c r="M7" s="485"/>
      <c r="N7" s="485"/>
      <c r="O7" s="485"/>
      <c r="P7" s="485"/>
      <c r="Q7" s="485"/>
      <c r="R7" s="485"/>
      <c r="S7" s="485"/>
      <c r="T7" s="485"/>
      <c r="U7" s="485"/>
      <c r="V7" s="485"/>
      <c r="W7" s="485"/>
      <c r="X7" s="485"/>
      <c r="Y7" s="485"/>
      <c r="Z7" s="485"/>
      <c r="AA7" s="485"/>
      <c r="AB7" s="485"/>
      <c r="AC7" s="485"/>
      <c r="AD7" s="485"/>
      <c r="AE7" s="485"/>
      <c r="AF7" s="485"/>
      <c r="AG7" s="485"/>
      <c r="AH7" s="485"/>
      <c r="AI7" s="485"/>
      <c r="AJ7" s="485"/>
      <c r="AK7" s="485"/>
      <c r="AL7" s="485"/>
      <c r="AM7" s="485"/>
      <c r="AN7" s="485"/>
      <c r="AO7" s="485"/>
      <c r="AP7" s="485"/>
      <c r="AQ7" s="485"/>
      <c r="AR7" s="485"/>
      <c r="AS7" s="485"/>
      <c r="AT7" s="485"/>
      <c r="AU7" s="485"/>
    </row>
    <row r="8" spans="1:47" s="40" customFormat="1" ht="15.75" x14ac:dyDescent="0.25">
      <c r="A8" s="377"/>
      <c r="B8" s="378" t="s">
        <v>338</v>
      </c>
      <c r="C8" s="24"/>
      <c r="D8" s="22"/>
      <c r="E8" s="24"/>
      <c r="F8" s="24"/>
      <c r="G8" s="24"/>
      <c r="H8" s="90"/>
      <c r="I8" s="90"/>
      <c r="J8" s="90"/>
      <c r="K8" s="90"/>
      <c r="L8" s="90"/>
      <c r="M8" s="90"/>
      <c r="N8" s="90"/>
      <c r="O8" s="90"/>
      <c r="P8" s="24"/>
      <c r="Q8" s="90"/>
      <c r="R8" s="90"/>
      <c r="S8" s="90"/>
      <c r="T8" s="90"/>
      <c r="U8" s="90"/>
      <c r="V8" s="90"/>
      <c r="W8" s="90"/>
      <c r="X8" s="24"/>
      <c r="Y8" s="24"/>
      <c r="Z8" s="349"/>
      <c r="AA8" s="349"/>
      <c r="AB8" s="349"/>
      <c r="AD8" s="377"/>
      <c r="AE8" s="280" t="s">
        <v>339</v>
      </c>
      <c r="AF8" s="280"/>
      <c r="AG8" s="377"/>
      <c r="AH8" s="377"/>
      <c r="AI8" s="377"/>
      <c r="AJ8" s="377"/>
      <c r="AK8" s="377"/>
      <c r="AL8" s="379" t="s">
        <v>340</v>
      </c>
      <c r="AM8" s="378"/>
      <c r="AN8" s="378"/>
      <c r="AO8" s="378"/>
      <c r="AP8" s="378"/>
      <c r="AQ8" s="378"/>
      <c r="AR8" s="380"/>
      <c r="AS8" s="380"/>
      <c r="AT8" s="380"/>
      <c r="AU8" s="380"/>
    </row>
    <row r="9" spans="1:47" ht="15.75" customHeight="1" x14ac:dyDescent="0.25">
      <c r="A9" s="290"/>
      <c r="B9" s="359"/>
      <c r="C9" s="91"/>
      <c r="D9" s="92"/>
      <c r="E9" s="93"/>
      <c r="F9" s="93"/>
      <c r="G9" s="93"/>
      <c r="H9" s="93"/>
      <c r="I9" s="93"/>
      <c r="J9" s="93"/>
      <c r="K9" s="90"/>
      <c r="L9" s="293" t="s">
        <v>93</v>
      </c>
      <c r="M9" s="66"/>
      <c r="N9" s="66"/>
      <c r="O9" s="66"/>
      <c r="P9" s="66"/>
      <c r="Q9" s="66"/>
      <c r="R9" s="66"/>
      <c r="S9" s="93"/>
      <c r="T9" s="93"/>
      <c r="U9" s="293" t="s">
        <v>171</v>
      </c>
      <c r="V9" s="66"/>
      <c r="W9" s="66"/>
      <c r="X9" s="66"/>
      <c r="Y9" s="66"/>
      <c r="Z9" s="66"/>
      <c r="AA9" s="66"/>
      <c r="AB9" s="66"/>
      <c r="AC9" s="295" t="s">
        <v>172</v>
      </c>
      <c r="AD9" s="426"/>
      <c r="AG9" s="290"/>
      <c r="AH9" s="290"/>
      <c r="AI9" s="290"/>
      <c r="AJ9" s="290"/>
      <c r="AK9" s="290"/>
      <c r="AL9" s="317"/>
      <c r="AM9" s="290"/>
      <c r="AN9" s="290"/>
      <c r="AO9" s="117"/>
      <c r="AP9" s="117"/>
      <c r="AQ9" s="117"/>
      <c r="AR9" s="117"/>
      <c r="AS9" s="117"/>
      <c r="AT9" s="117"/>
      <c r="AU9" s="115"/>
    </row>
    <row r="10" spans="1:47" ht="90" x14ac:dyDescent="0.25">
      <c r="A10" s="127" t="s">
        <v>341</v>
      </c>
      <c r="B10" s="127" t="s">
        <v>342</v>
      </c>
      <c r="C10" s="119" t="s">
        <v>343</v>
      </c>
      <c r="D10" s="119" t="s">
        <v>344</v>
      </c>
      <c r="E10" s="119" t="s">
        <v>345</v>
      </c>
      <c r="F10" s="119" t="s">
        <v>346</v>
      </c>
      <c r="G10" s="120" t="s">
        <v>347</v>
      </c>
      <c r="H10" s="120" t="s">
        <v>179</v>
      </c>
      <c r="I10" s="94" t="s">
        <v>180</v>
      </c>
      <c r="J10" s="94" t="s">
        <v>181</v>
      </c>
      <c r="K10" s="120" t="s">
        <v>182</v>
      </c>
      <c r="L10" s="120" t="s">
        <v>183</v>
      </c>
      <c r="M10" s="120" t="s">
        <v>348</v>
      </c>
      <c r="N10" s="120" t="s">
        <v>349</v>
      </c>
      <c r="O10" s="120" t="s">
        <v>74</v>
      </c>
      <c r="P10" s="120" t="s">
        <v>186</v>
      </c>
      <c r="Q10" s="120" t="s">
        <v>187</v>
      </c>
      <c r="R10" s="120" t="s">
        <v>350</v>
      </c>
      <c r="S10" s="120" t="s">
        <v>34</v>
      </c>
      <c r="T10" s="120" t="s">
        <v>189</v>
      </c>
      <c r="U10" s="120" t="s">
        <v>190</v>
      </c>
      <c r="V10" s="351" t="s">
        <v>351</v>
      </c>
      <c r="W10" s="120" t="s">
        <v>192</v>
      </c>
      <c r="X10" s="120" t="s">
        <v>193</v>
      </c>
      <c r="Y10" s="120" t="s">
        <v>194</v>
      </c>
      <c r="Z10" s="120" t="s">
        <v>352</v>
      </c>
      <c r="AA10" s="120" t="s">
        <v>196</v>
      </c>
      <c r="AB10" s="120" t="s">
        <v>197</v>
      </c>
      <c r="AC10" s="120" t="s">
        <v>198</v>
      </c>
      <c r="AD10" s="120" t="s">
        <v>199</v>
      </c>
      <c r="AE10" s="120" t="s">
        <v>353</v>
      </c>
      <c r="AF10" s="120" t="s">
        <v>354</v>
      </c>
      <c r="AG10" s="120" t="s">
        <v>355</v>
      </c>
      <c r="AH10" s="120" t="s">
        <v>356</v>
      </c>
      <c r="AI10" s="120" t="s">
        <v>357</v>
      </c>
      <c r="AJ10" s="121" t="s">
        <v>358</v>
      </c>
      <c r="AK10" s="120" t="s">
        <v>359</v>
      </c>
      <c r="AL10" s="121" t="s">
        <v>360</v>
      </c>
      <c r="AM10" s="121" t="s">
        <v>361</v>
      </c>
      <c r="AN10" s="121" t="s">
        <v>362</v>
      </c>
      <c r="AO10" s="120" t="s">
        <v>363</v>
      </c>
      <c r="AP10" s="120" t="s">
        <v>364</v>
      </c>
      <c r="AQ10" s="120" t="s">
        <v>365</v>
      </c>
      <c r="AR10" s="121" t="s">
        <v>366</v>
      </c>
      <c r="AS10" s="120" t="s">
        <v>367</v>
      </c>
      <c r="AT10" s="121" t="s">
        <v>368</v>
      </c>
      <c r="AU10" s="121" t="s">
        <v>369</v>
      </c>
    </row>
    <row r="11" spans="1:47" s="4" customFormat="1" ht="30" x14ac:dyDescent="0.25">
      <c r="A11" s="122" t="s">
        <v>370</v>
      </c>
      <c r="B11" s="122" t="s">
        <v>219</v>
      </c>
      <c r="C11" s="123" t="str">
        <f>_xlfn.XLOOKUP($B11, '4a. New Fleet Description'!$A$11:$A$112,'4a. New Fleet Description'!B$11:B$112, "", 0, 1)</f>
        <v>Onroad</v>
      </c>
      <c r="D11" s="123" t="str">
        <f>_xlfn.XLOOKUP($B11, '4a. New Fleet Description'!$A$11:$A$112,'4a. New Fleet Description'!C$11:C$112, "", 0, 1)</f>
        <v>Short Haul - Combination</v>
      </c>
      <c r="E11" s="123" t="str">
        <f>_xlfn.XLOOKUP($B11, '4a. New Fleet Description'!$A$11:$A$112,'4a. New Fleet Description'!D$11:D$112, "", 0, 1)</f>
        <v>Drayage</v>
      </c>
      <c r="F11" s="123">
        <f>_xlfn.XLOOKUP($B11, '4a. New Fleet Description'!$A$11:$A$112,'4a. New Fleet Description'!E$11:E$112, "", 0, 1)</f>
        <v>0</v>
      </c>
      <c r="G11" s="123" t="str">
        <f>_xlfn.XLOOKUP($B11, '4a. New Fleet Description'!$A$11:$A$112,'4a. New Fleet Description'!F$11:F$112, "", 0, 1)</f>
        <v>New Vehicle  - Battery Electric</v>
      </c>
      <c r="H11" s="123">
        <f>_xlfn.XLOOKUP($B11, '4a. New Fleet Description'!$A$11:$A$112,'4a. New Fleet Description'!G$11:G$112, "", 0, 1)</f>
        <v>0</v>
      </c>
      <c r="I11" s="123">
        <f>_xlfn.XLOOKUP($B11, '4a. New Fleet Description'!$A$11:$A$112,'4a. New Fleet Description'!H$11:H$112, "", 0, 1)</f>
        <v>250</v>
      </c>
      <c r="J11" s="123" t="str">
        <f>_xlfn.XLOOKUP($B11, '4a. New Fleet Description'!$A$11:$A$112,'4a. New Fleet Description'!I$11:I$112, "", 0, 1)</f>
        <v>NA</v>
      </c>
      <c r="K11" s="123" t="str">
        <f>_xlfn.XLOOKUP($B11, '4a. New Fleet Description'!$A$11:$A$112,'4a. New Fleet Description'!J$11:J$112, "", 0, 1)</f>
        <v>Sarah Smith</v>
      </c>
      <c r="L11" s="123" t="str">
        <f>_xlfn.XLOOKUP($B11, '4a. New Fleet Description'!$A$11:$A$112,'4a. New Fleet Description'!K$11:K$112, "", 0, 1)</f>
        <v>Yes</v>
      </c>
      <c r="M11" s="123" t="str">
        <f>_xlfn.XLOOKUP($B11, '4a. New Fleet Description'!$A$11:$A$112,'4a. New Fleet Description'!L$11:L$112, "", 0, 1)</f>
        <v>Port of Miami</v>
      </c>
      <c r="N11" s="123" t="str">
        <f>_xlfn.XLOOKUP($B11, '4a. New Fleet Description'!$A$11:$A$112,'4a. New Fleet Description'!M$11:M$112, "", 0, 1)</f>
        <v>Hialeah Fueling Depot</v>
      </c>
      <c r="O11" s="123" t="str">
        <f>_xlfn.XLOOKUP($B11, '4a. New Fleet Description'!$A$11:$A$112,'4a. New Fleet Description'!N$11:N$112, "", 0, 1)</f>
        <v>Example Site</v>
      </c>
      <c r="P11" s="123" t="str">
        <f>_xlfn.XLOOKUP($B11, '4a. New Fleet Description'!$A$11:$A$112,'4a. New Fleet Description'!O$11:O$112, "", 0, 1)</f>
        <v>FL</v>
      </c>
      <c r="Q11" s="123" t="str">
        <f>_xlfn.XLOOKUP($B11, '4a. New Fleet Description'!$A$11:$A$112,'4a. New Fleet Description'!P$11:P$112, "", 0, 1)</f>
        <v>Miami-Dade County</v>
      </c>
      <c r="R11" s="131">
        <f>_xlfn.XLOOKUP($B11, '4a. New Fleet Description'!$A$11:$A$112,'4a. New Fleet Description'!Q$11:Q$112, "", 0, 1)</f>
        <v>0.5</v>
      </c>
      <c r="S11" s="123" t="str">
        <f>_xlfn.XLOOKUP($B11, '4a. New Fleet Description'!$A$11:$A$112,'4a. New Fleet Description'!R$11:R$112, "", 0, 1)</f>
        <v>Miami</v>
      </c>
      <c r="T11" s="123">
        <f>_xlfn.XLOOKUP($B11, '4a. New Fleet Description'!$A$11:$A$112,'4a. New Fleet Description'!S$11:S$112, "", 0, 1)</f>
        <v>33032</v>
      </c>
      <c r="U11" s="123">
        <f>_xlfn.XLOOKUP($B11, '4a. New Fleet Description'!$A$11:$A$112,'4a. New Fleet Description'!T$11:T$112, "", 0, 1)</f>
        <v>0</v>
      </c>
      <c r="V11" s="123">
        <f>_xlfn.XLOOKUP($B11, '4a. New Fleet Description'!$A$11:$A$112,'4a. New Fleet Description'!U$11:U$112, "", 0, 1)</f>
        <v>0</v>
      </c>
      <c r="W11" s="123">
        <f>_xlfn.XLOOKUP($B11, '4a. New Fleet Description'!$A$11:$A$112,'4a. New Fleet Description'!V$11:V$112, "", 0, 1)</f>
        <v>0</v>
      </c>
      <c r="X11" s="123">
        <f>_xlfn.XLOOKUP($B11, '4a. New Fleet Description'!$A$11:$A$112,'4a. New Fleet Description'!W$11:W$112, "", 0, 1)</f>
        <v>0</v>
      </c>
      <c r="Y11" s="123">
        <f>_xlfn.XLOOKUP($B11, '4a. New Fleet Description'!$A$11:$A$112,'4a. New Fleet Description'!X$11:X$112, "", 0, 1)</f>
        <v>0</v>
      </c>
      <c r="Z11" s="131">
        <f>_xlfn.XLOOKUP($B11, '4a. New Fleet Description'!$A$11:$A$112,'4a. New Fleet Description'!Y$11:Y$112, "", 0, 1)</f>
        <v>0.45</v>
      </c>
      <c r="AA11" s="123">
        <f>_xlfn.XLOOKUP($B11, '4a. New Fleet Description'!$A$11:$A$112,'4a. New Fleet Description'!Z$11:Z$112, "", 0, 1)</f>
        <v>0</v>
      </c>
      <c r="AB11" s="123">
        <f>_xlfn.XLOOKUP($B11, '4a. New Fleet Description'!$A$11:$A$112,'4a. New Fleet Description'!AA$11:AA$112, "", 0, 1)</f>
        <v>0</v>
      </c>
      <c r="AC11" s="123" t="str">
        <f>_xlfn.XLOOKUP($B11, '4a. New Fleet Description'!$A$11:$A$112,'4a. New Fleet Description'!AB$11:AB$112, "", 0, 1)</f>
        <v>Broward County, FL; Monroe County, FL</v>
      </c>
      <c r="AD11" s="123" t="str">
        <f>_xlfn.XLOOKUP($B11, '4a. New Fleet Description'!$A$11:$A$112,'4a. New Fleet Description'!AC$11:AC$112, "", 0, 1)</f>
        <v>4% in Broward County; 1% in Monroe County</v>
      </c>
      <c r="AE11" s="123" t="s">
        <v>230</v>
      </c>
      <c r="AF11" s="123">
        <f>_xlfn.XLOOKUP($B11, '4a. New Fleet Description'!$A$11:$A$112,'4a. New Fleet Description'!AE$11:AE$112, "", 0, 1)</f>
        <v>12000</v>
      </c>
      <c r="AG11" s="123" t="str">
        <f>_xlfn.XLOOKUP($B11, '4a. New Fleet Description'!$A$11:$A$112,'4a. New Fleet Description'!AF$11:AF$112, "", 0, 1)</f>
        <v>Manufacturer Name</v>
      </c>
      <c r="AH11" s="122" t="s">
        <v>371</v>
      </c>
      <c r="AI11" s="122">
        <v>1995</v>
      </c>
      <c r="AJ11" s="124" t="s">
        <v>372</v>
      </c>
      <c r="AK11" s="122">
        <v>3</v>
      </c>
      <c r="AL11" s="122" t="s">
        <v>373</v>
      </c>
      <c r="AM11" s="122" t="s">
        <v>374</v>
      </c>
      <c r="AN11" s="122">
        <v>1995</v>
      </c>
      <c r="AO11" s="124" t="s">
        <v>375</v>
      </c>
      <c r="AP11" s="124" t="s">
        <v>376</v>
      </c>
      <c r="AQ11" s="124" t="s">
        <v>377</v>
      </c>
      <c r="AR11" s="124">
        <v>660</v>
      </c>
      <c r="AS11" s="124" t="s">
        <v>378</v>
      </c>
      <c r="AT11" s="124" t="s">
        <v>376</v>
      </c>
      <c r="AU11" s="124" t="s">
        <v>376</v>
      </c>
    </row>
    <row r="12" spans="1:47" ht="30" x14ac:dyDescent="0.25">
      <c r="A12" s="125" t="s">
        <v>379</v>
      </c>
      <c r="B12" s="557"/>
      <c r="C12" s="126" t="str">
        <f>_xlfn.XLOOKUP($B12, '4a. New Fleet Description'!$A$11:$A$112,'4a. New Fleet Description'!B$11:B$112, "", 0, 1)</f>
        <v/>
      </c>
      <c r="D12" s="126" t="str">
        <f>_xlfn.XLOOKUP($B12, '4a. New Fleet Description'!$A$11:$A$112,'4a. New Fleet Description'!C$11:C$112, "", 0, 1)</f>
        <v/>
      </c>
      <c r="E12" s="126" t="str">
        <f>_xlfn.XLOOKUP($B12, '4a. New Fleet Description'!$A$11:$A$112,'4a. New Fleet Description'!D$11:D$112, "", 0, 1)</f>
        <v/>
      </c>
      <c r="F12" s="126" t="str">
        <f>_xlfn.XLOOKUP($B12, '4a. New Fleet Description'!$A$11:$A$112,'4a. New Fleet Description'!E$11:E$112, "", 0, 1)</f>
        <v/>
      </c>
      <c r="G12" s="126" t="str">
        <f>_xlfn.XLOOKUP($B12, '4a. New Fleet Description'!$A$11:$A$112,'4a. New Fleet Description'!F$11:F$112, "", 0, 1)</f>
        <v/>
      </c>
      <c r="H12" s="126" t="str">
        <f>_xlfn.XLOOKUP($B12, '4a. New Fleet Description'!$A$11:$A$112,'4a. New Fleet Description'!G$11:G$112, "", 0, 1)</f>
        <v/>
      </c>
      <c r="I12" s="126" t="str">
        <f>_xlfn.XLOOKUP($B12, '4a. New Fleet Description'!$A$11:$A$112,'4a. New Fleet Description'!H$11:H$112, "", 0, 1)</f>
        <v/>
      </c>
      <c r="J12" s="126" t="str">
        <f>_xlfn.XLOOKUP($B12, '4a. New Fleet Description'!$A$11:$A$112,'4a. New Fleet Description'!I$11:I$112, "", 0, 1)</f>
        <v/>
      </c>
      <c r="K12" s="126" t="str">
        <f>_xlfn.XLOOKUP($B12, '4a. New Fleet Description'!$A$11:$A$112,'4a. New Fleet Description'!J$11:J$112, "", 0, 1)</f>
        <v/>
      </c>
      <c r="L12" s="126" t="str">
        <f>_xlfn.XLOOKUP($B12, '4a. New Fleet Description'!$A$11:$A$112,'4a. New Fleet Description'!K$11:K$112, "", 0, 1)</f>
        <v/>
      </c>
      <c r="M12" s="126" t="str">
        <f>_xlfn.XLOOKUP($B12, '4a. New Fleet Description'!$A$11:$A$112,'4a. New Fleet Description'!L$11:L$112, "", 0, 1)</f>
        <v/>
      </c>
      <c r="N12" s="126" t="str">
        <f>_xlfn.XLOOKUP($B12, '4a. New Fleet Description'!$A$11:$A$112,'4a. New Fleet Description'!M$11:M$112, "", 0, 1)</f>
        <v/>
      </c>
      <c r="O12" s="126" t="str">
        <f>_xlfn.XLOOKUP($B12, '4a. New Fleet Description'!$A$11:$A$112,'4a. New Fleet Description'!N$11:N$112, "", 0, 1)</f>
        <v/>
      </c>
      <c r="P12" s="126" t="str">
        <f>_xlfn.XLOOKUP($B12, '4a. New Fleet Description'!$A$11:$A$112,'4a. New Fleet Description'!O$11:O$112, "", 0, 1)</f>
        <v/>
      </c>
      <c r="Q12" s="126" t="str">
        <f>_xlfn.XLOOKUP($B12, '4a. New Fleet Description'!$A$11:$A$112,'4a. New Fleet Description'!P$11:P$112, "", 0, 1)</f>
        <v/>
      </c>
      <c r="R12" s="126" t="str">
        <f>_xlfn.XLOOKUP($B12, '4a. New Fleet Description'!$A$11:$A$112,'4a. New Fleet Description'!Q$11:Q$112, "", 0, 1)</f>
        <v/>
      </c>
      <c r="S12" s="126" t="str">
        <f>_xlfn.XLOOKUP($B12, '4a. New Fleet Description'!$A$11:$A$112,'4a. New Fleet Description'!R$11:R$112, "", 0, 1)</f>
        <v/>
      </c>
      <c r="T12" s="126" t="str">
        <f>_xlfn.XLOOKUP($B12, '4a. New Fleet Description'!$A$11:$A$112,'4a. New Fleet Description'!S$11:S$112, "", 0, 1)</f>
        <v/>
      </c>
      <c r="U12" s="126" t="str">
        <f>_xlfn.XLOOKUP($B12, '4a. New Fleet Description'!$A$11:$A$112,'4a. New Fleet Description'!T$11:T$112, "", 0, 1)</f>
        <v/>
      </c>
      <c r="V12" s="126" t="str">
        <f>_xlfn.XLOOKUP($B12, '4a. New Fleet Description'!$A$11:$A$112,'4a. New Fleet Description'!U$11:U$112, "", 0, 1)</f>
        <v/>
      </c>
      <c r="W12" s="126" t="str">
        <f>_xlfn.XLOOKUP($B12, '4a. New Fleet Description'!$A$11:$A$112,'4a. New Fleet Description'!V$11:V$112, "", 0, 1)</f>
        <v/>
      </c>
      <c r="X12" s="126" t="str">
        <f>_xlfn.XLOOKUP($B12, '4a. New Fleet Description'!$A$11:$A$112,'4a. New Fleet Description'!W$11:W$112, "", 0, 1)</f>
        <v/>
      </c>
      <c r="Y12" s="126" t="str">
        <f>_xlfn.XLOOKUP($B12, '4a. New Fleet Description'!$A$11:$A$112,'4a. New Fleet Description'!X$11:X$112, "", 0, 1)</f>
        <v/>
      </c>
      <c r="Z12" s="126" t="str">
        <f>_xlfn.XLOOKUP($B12, '4a. New Fleet Description'!$A$11:$A$112,'4a. New Fleet Description'!Y$11:Y$112, "", 0, 1)</f>
        <v/>
      </c>
      <c r="AA12" s="126" t="str">
        <f>_xlfn.XLOOKUP($B12, '4a. New Fleet Description'!$A$11:$A$112,'4a. New Fleet Description'!Z$11:Z$112, "", 0, 1)</f>
        <v/>
      </c>
      <c r="AB12" s="126" t="str">
        <f>_xlfn.XLOOKUP($B12, '4a. New Fleet Description'!$A$11:$A$112,'4a. New Fleet Description'!AA$11:AA$112, "", 0, 1)</f>
        <v/>
      </c>
      <c r="AC12" s="126" t="str">
        <f>_xlfn.XLOOKUP($B12, '4a. New Fleet Description'!$A$11:$A$112,'4a. New Fleet Description'!AB$11:AB$112, "", 0, 1)</f>
        <v/>
      </c>
      <c r="AD12" s="126" t="str">
        <f>_xlfn.XLOOKUP($B12, '4a. New Fleet Description'!$A$11:$A$112,'4a. New Fleet Description'!AC$11:AC$112, "", 0, 1)</f>
        <v/>
      </c>
      <c r="AE12" s="558"/>
      <c r="AF12" s="559"/>
      <c r="AG12" s="558"/>
      <c r="AH12" s="558"/>
      <c r="AI12" s="558"/>
      <c r="AJ12" s="558"/>
      <c r="AK12" s="560"/>
      <c r="AL12" s="559"/>
      <c r="AM12" s="559"/>
      <c r="AN12" s="559"/>
      <c r="AO12" s="559"/>
      <c r="AP12" s="559"/>
      <c r="AQ12" s="559"/>
      <c r="AR12" s="559"/>
      <c r="AS12" s="559"/>
      <c r="AT12" s="559"/>
      <c r="AU12" s="559"/>
    </row>
    <row r="13" spans="1:47" ht="33" customHeight="1" x14ac:dyDescent="0.25">
      <c r="A13" s="125" t="s">
        <v>380</v>
      </c>
      <c r="B13" s="557"/>
      <c r="C13" s="126" t="str">
        <f>_xlfn.XLOOKUP($B13, '4a. New Fleet Description'!$A$11:$A$112,'4a. New Fleet Description'!B$11:B$112, "", 0, 1)</f>
        <v/>
      </c>
      <c r="D13" s="126" t="str">
        <f>_xlfn.XLOOKUP($B13, '4a. New Fleet Description'!$A$11:$A$112,'4a. New Fleet Description'!C$11:C$112, "", 0, 1)</f>
        <v/>
      </c>
      <c r="E13" s="126" t="str">
        <f>_xlfn.XLOOKUP($B13, '4a. New Fleet Description'!$A$11:$A$112,'4a. New Fleet Description'!D$11:D$112, "", 0, 1)</f>
        <v/>
      </c>
      <c r="F13" s="126" t="str">
        <f>_xlfn.XLOOKUP($B13, '4a. New Fleet Description'!$A$11:$A$112,'4a. New Fleet Description'!E$11:E$112, "", 0, 1)</f>
        <v/>
      </c>
      <c r="G13" s="126" t="str">
        <f>_xlfn.XLOOKUP($B13, '4a. New Fleet Description'!$A$11:$A$112,'4a. New Fleet Description'!F$11:F$112, "", 0, 1)</f>
        <v/>
      </c>
      <c r="H13" s="126" t="str">
        <f>_xlfn.XLOOKUP($B13, '4a. New Fleet Description'!$A$11:$A$112,'4a. New Fleet Description'!G$11:G$112, "", 0, 1)</f>
        <v/>
      </c>
      <c r="I13" s="126" t="str">
        <f>_xlfn.XLOOKUP($B13, '4a. New Fleet Description'!$A$11:$A$112,'4a. New Fleet Description'!H$11:H$112, "", 0, 1)</f>
        <v/>
      </c>
      <c r="J13" s="126" t="str">
        <f>_xlfn.XLOOKUP($B13, '4a. New Fleet Description'!$A$11:$A$112,'4a. New Fleet Description'!I$11:I$112, "", 0, 1)</f>
        <v/>
      </c>
      <c r="K13" s="126" t="str">
        <f>_xlfn.XLOOKUP($B13, '4a. New Fleet Description'!$A$11:$A$112,'4a. New Fleet Description'!J$11:J$112, "", 0, 1)</f>
        <v/>
      </c>
      <c r="L13" s="126" t="str">
        <f>_xlfn.XLOOKUP($B13, '4a. New Fleet Description'!$A$11:$A$112,'4a. New Fleet Description'!K$11:K$112, "", 0, 1)</f>
        <v/>
      </c>
      <c r="M13" s="126" t="str">
        <f>_xlfn.XLOOKUP($B13, '4a. New Fleet Description'!$A$11:$A$112,'4a. New Fleet Description'!L$11:L$112, "", 0, 1)</f>
        <v/>
      </c>
      <c r="N13" s="126" t="str">
        <f>_xlfn.XLOOKUP($B13, '4a. New Fleet Description'!$A$11:$A$112,'4a. New Fleet Description'!M$11:M$112, "", 0, 1)</f>
        <v/>
      </c>
      <c r="O13" s="126" t="str">
        <f>_xlfn.XLOOKUP($B13, '4a. New Fleet Description'!$A$11:$A$112,'4a. New Fleet Description'!N$11:N$112, "", 0, 1)</f>
        <v/>
      </c>
      <c r="P13" s="126" t="str">
        <f>_xlfn.XLOOKUP($B13, '4a. New Fleet Description'!$A$11:$A$112,'4a. New Fleet Description'!O$11:O$112, "", 0, 1)</f>
        <v/>
      </c>
      <c r="Q13" s="126" t="str">
        <f>_xlfn.XLOOKUP($B13, '4a. New Fleet Description'!$A$11:$A$112,'4a. New Fleet Description'!P$11:P$112, "", 0, 1)</f>
        <v/>
      </c>
      <c r="R13" s="126" t="str">
        <f>_xlfn.XLOOKUP($B13, '4a. New Fleet Description'!$A$11:$A$112,'4a. New Fleet Description'!Q$11:Q$112, "", 0, 1)</f>
        <v/>
      </c>
      <c r="S13" s="126" t="str">
        <f>_xlfn.XLOOKUP($B13, '4a. New Fleet Description'!$A$11:$A$112,'4a. New Fleet Description'!R$11:R$112, "", 0, 1)</f>
        <v/>
      </c>
      <c r="T13" s="126" t="str">
        <f>_xlfn.XLOOKUP($B13, '4a. New Fleet Description'!$A$11:$A$112,'4a. New Fleet Description'!S$11:S$112, "", 0, 1)</f>
        <v/>
      </c>
      <c r="U13" s="126" t="str">
        <f>_xlfn.XLOOKUP($B13, '4a. New Fleet Description'!$A$11:$A$112,'4a. New Fleet Description'!T$11:T$112, "", 0, 1)</f>
        <v/>
      </c>
      <c r="V13" s="126" t="str">
        <f>_xlfn.XLOOKUP($B13, '4a. New Fleet Description'!$A$11:$A$112,'4a. New Fleet Description'!U$11:U$112, "", 0, 1)</f>
        <v/>
      </c>
      <c r="W13" s="126" t="str">
        <f>_xlfn.XLOOKUP($B13, '4a. New Fleet Description'!$A$11:$A$112,'4a. New Fleet Description'!V$11:V$112, "", 0, 1)</f>
        <v/>
      </c>
      <c r="X13" s="126" t="str">
        <f>_xlfn.XLOOKUP($B13, '4a. New Fleet Description'!$A$11:$A$112,'4a. New Fleet Description'!W$11:W$112, "", 0, 1)</f>
        <v/>
      </c>
      <c r="Y13" s="126" t="str">
        <f>_xlfn.XLOOKUP($B13, '4a. New Fleet Description'!$A$11:$A$112,'4a. New Fleet Description'!X$11:X$112, "", 0, 1)</f>
        <v/>
      </c>
      <c r="Z13" s="126" t="str">
        <f>_xlfn.XLOOKUP($B13, '4a. New Fleet Description'!$A$11:$A$112,'4a. New Fleet Description'!Y$11:Y$112, "", 0, 1)</f>
        <v/>
      </c>
      <c r="AA13" s="126" t="str">
        <f>_xlfn.XLOOKUP($B13, '4a. New Fleet Description'!$A$11:$A$112,'4a. New Fleet Description'!Z$11:Z$112, "", 0, 1)</f>
        <v/>
      </c>
      <c r="AB13" s="126" t="str">
        <f>_xlfn.XLOOKUP($B13, '4a. New Fleet Description'!$A$11:$A$112,'4a. New Fleet Description'!AA$11:AA$112, "", 0, 1)</f>
        <v/>
      </c>
      <c r="AC13" s="126" t="str">
        <f>_xlfn.XLOOKUP($B13, '4a. New Fleet Description'!$A$11:$A$112,'4a. New Fleet Description'!AB$11:AB$112, "", 0, 1)</f>
        <v/>
      </c>
      <c r="AD13" s="126" t="str">
        <f>_xlfn.XLOOKUP($B13, '4a. New Fleet Description'!$A$11:$A$112,'4a. New Fleet Description'!AC$11:AC$112, "", 0, 1)</f>
        <v/>
      </c>
      <c r="AE13" s="558"/>
      <c r="AF13" s="559"/>
      <c r="AG13" s="558"/>
      <c r="AH13" s="558"/>
      <c r="AI13" s="558"/>
      <c r="AJ13" s="558"/>
      <c r="AK13" s="560"/>
      <c r="AL13" s="559"/>
      <c r="AM13" s="559"/>
      <c r="AN13" s="559"/>
      <c r="AO13" s="559"/>
      <c r="AP13" s="559"/>
      <c r="AQ13" s="559"/>
      <c r="AR13" s="559"/>
      <c r="AS13" s="559"/>
      <c r="AT13" s="559"/>
      <c r="AU13" s="559"/>
    </row>
    <row r="14" spans="1:47" ht="30" x14ac:dyDescent="0.25">
      <c r="A14" s="125" t="s">
        <v>381</v>
      </c>
      <c r="B14" s="557"/>
      <c r="C14" s="126" t="str">
        <f>_xlfn.XLOOKUP($B14, '4a. New Fleet Description'!$A$11:$A$112,'4a. New Fleet Description'!B$11:B$112, "", 0, 1)</f>
        <v/>
      </c>
      <c r="D14" s="126" t="str">
        <f>_xlfn.XLOOKUP($B14, '4a. New Fleet Description'!$A$11:$A$112,'4a. New Fleet Description'!C$11:C$112, "", 0, 1)</f>
        <v/>
      </c>
      <c r="E14" s="126" t="str">
        <f>_xlfn.XLOOKUP($B14, '4a. New Fleet Description'!$A$11:$A$112,'4a. New Fleet Description'!D$11:D$112, "", 0, 1)</f>
        <v/>
      </c>
      <c r="F14" s="126" t="str">
        <f>_xlfn.XLOOKUP($B14, '4a. New Fleet Description'!$A$11:$A$112,'4a. New Fleet Description'!E$11:E$112, "", 0, 1)</f>
        <v/>
      </c>
      <c r="G14" s="126" t="str">
        <f>_xlfn.XLOOKUP($B14, '4a. New Fleet Description'!$A$11:$A$112,'4a. New Fleet Description'!F$11:F$112, "", 0, 1)</f>
        <v/>
      </c>
      <c r="H14" s="126" t="str">
        <f>_xlfn.XLOOKUP($B14, '4a. New Fleet Description'!$A$11:$A$112,'4a. New Fleet Description'!G$11:G$112, "", 0, 1)</f>
        <v/>
      </c>
      <c r="I14" s="126" t="str">
        <f>_xlfn.XLOOKUP($B14, '4a. New Fleet Description'!$A$11:$A$112,'4a. New Fleet Description'!H$11:H$112, "", 0, 1)</f>
        <v/>
      </c>
      <c r="J14" s="126" t="str">
        <f>_xlfn.XLOOKUP($B14, '4a. New Fleet Description'!$A$11:$A$112,'4a. New Fleet Description'!I$11:I$112, "", 0, 1)</f>
        <v/>
      </c>
      <c r="K14" s="126" t="str">
        <f>_xlfn.XLOOKUP($B14, '4a. New Fleet Description'!$A$11:$A$112,'4a. New Fleet Description'!J$11:J$112, "", 0, 1)</f>
        <v/>
      </c>
      <c r="L14" s="126" t="str">
        <f>_xlfn.XLOOKUP($B14, '4a. New Fleet Description'!$A$11:$A$112,'4a. New Fleet Description'!K$11:K$112, "", 0, 1)</f>
        <v/>
      </c>
      <c r="M14" s="126" t="str">
        <f>_xlfn.XLOOKUP($B14, '4a. New Fleet Description'!$A$11:$A$112,'4a. New Fleet Description'!L$11:L$112, "", 0, 1)</f>
        <v/>
      </c>
      <c r="N14" s="126" t="str">
        <f>_xlfn.XLOOKUP($B14, '4a. New Fleet Description'!$A$11:$A$112,'4a. New Fleet Description'!M$11:M$112, "", 0, 1)</f>
        <v/>
      </c>
      <c r="O14" s="126" t="str">
        <f>_xlfn.XLOOKUP($B14, '4a. New Fleet Description'!$A$11:$A$112,'4a. New Fleet Description'!N$11:N$112, "", 0, 1)</f>
        <v/>
      </c>
      <c r="P14" s="126" t="str">
        <f>_xlfn.XLOOKUP($B14, '4a. New Fleet Description'!$A$11:$A$112,'4a. New Fleet Description'!O$11:O$112, "", 0, 1)</f>
        <v/>
      </c>
      <c r="Q14" s="126" t="str">
        <f>_xlfn.XLOOKUP($B14, '4a. New Fleet Description'!$A$11:$A$112,'4a. New Fleet Description'!P$11:P$112, "", 0, 1)</f>
        <v/>
      </c>
      <c r="R14" s="126" t="str">
        <f>_xlfn.XLOOKUP($B14, '4a. New Fleet Description'!$A$11:$A$112,'4a. New Fleet Description'!Q$11:Q$112, "", 0, 1)</f>
        <v/>
      </c>
      <c r="S14" s="126" t="str">
        <f>_xlfn.XLOOKUP($B14, '4a. New Fleet Description'!$A$11:$A$112,'4a. New Fleet Description'!R$11:R$112, "", 0, 1)</f>
        <v/>
      </c>
      <c r="T14" s="126" t="str">
        <f>_xlfn.XLOOKUP($B14, '4a. New Fleet Description'!$A$11:$A$112,'4a. New Fleet Description'!S$11:S$112, "", 0, 1)</f>
        <v/>
      </c>
      <c r="U14" s="126" t="str">
        <f>_xlfn.XLOOKUP($B14, '4a. New Fleet Description'!$A$11:$A$112,'4a. New Fleet Description'!T$11:T$112, "", 0, 1)</f>
        <v/>
      </c>
      <c r="V14" s="126" t="str">
        <f>_xlfn.XLOOKUP($B14, '4a. New Fleet Description'!$A$11:$A$112,'4a. New Fleet Description'!U$11:U$112, "", 0, 1)</f>
        <v/>
      </c>
      <c r="W14" s="126" t="str">
        <f>_xlfn.XLOOKUP($B14, '4a. New Fleet Description'!$A$11:$A$112,'4a. New Fleet Description'!V$11:V$112, "", 0, 1)</f>
        <v/>
      </c>
      <c r="X14" s="126" t="str">
        <f>_xlfn.XLOOKUP($B14, '4a. New Fleet Description'!$A$11:$A$112,'4a. New Fleet Description'!W$11:W$112, "", 0, 1)</f>
        <v/>
      </c>
      <c r="Y14" s="126" t="str">
        <f>_xlfn.XLOOKUP($B14, '4a. New Fleet Description'!$A$11:$A$112,'4a. New Fleet Description'!X$11:X$112, "", 0, 1)</f>
        <v/>
      </c>
      <c r="Z14" s="126" t="str">
        <f>_xlfn.XLOOKUP($B14, '4a. New Fleet Description'!$A$11:$A$112,'4a. New Fleet Description'!Y$11:Y$112, "", 0, 1)</f>
        <v/>
      </c>
      <c r="AA14" s="126" t="str">
        <f>_xlfn.XLOOKUP($B14, '4a. New Fleet Description'!$A$11:$A$112,'4a. New Fleet Description'!Z$11:Z$112, "", 0, 1)</f>
        <v/>
      </c>
      <c r="AB14" s="126" t="str">
        <f>_xlfn.XLOOKUP($B14, '4a. New Fleet Description'!$A$11:$A$112,'4a. New Fleet Description'!AA$11:AA$112, "", 0, 1)</f>
        <v/>
      </c>
      <c r="AC14" s="126" t="str">
        <f>_xlfn.XLOOKUP($B14, '4a. New Fleet Description'!$A$11:$A$112,'4a. New Fleet Description'!AB$11:AB$112, "", 0, 1)</f>
        <v/>
      </c>
      <c r="AD14" s="126" t="str">
        <f>_xlfn.XLOOKUP($B14, '4a. New Fleet Description'!$A$11:$A$112,'4a. New Fleet Description'!AC$11:AC$112, "", 0, 1)</f>
        <v/>
      </c>
      <c r="AE14" s="558"/>
      <c r="AF14" s="559"/>
      <c r="AG14" s="558"/>
      <c r="AH14" s="558"/>
      <c r="AI14" s="558"/>
      <c r="AJ14" s="558"/>
      <c r="AK14" s="560"/>
      <c r="AL14" s="559"/>
      <c r="AM14" s="559"/>
      <c r="AN14" s="559"/>
      <c r="AO14" s="559"/>
      <c r="AP14" s="559"/>
      <c r="AQ14" s="559"/>
      <c r="AR14" s="559"/>
      <c r="AS14" s="559"/>
      <c r="AT14" s="559"/>
      <c r="AU14" s="559"/>
    </row>
    <row r="15" spans="1:47" ht="30" x14ac:dyDescent="0.25">
      <c r="A15" s="125" t="s">
        <v>382</v>
      </c>
      <c r="B15" s="557"/>
      <c r="C15" s="126" t="str">
        <f>_xlfn.XLOOKUP($B15, '4a. New Fleet Description'!$A$11:$A$112,'4a. New Fleet Description'!B$11:B$112, "", 0, 1)</f>
        <v/>
      </c>
      <c r="D15" s="126" t="str">
        <f>_xlfn.XLOOKUP($B15, '4a. New Fleet Description'!$A$11:$A$112,'4a. New Fleet Description'!C$11:C$112, "", 0, 1)</f>
        <v/>
      </c>
      <c r="E15" s="126" t="str">
        <f>_xlfn.XLOOKUP($B15, '4a. New Fleet Description'!$A$11:$A$112,'4a. New Fleet Description'!D$11:D$112, "", 0, 1)</f>
        <v/>
      </c>
      <c r="F15" s="126" t="str">
        <f>_xlfn.XLOOKUP($B15, '4a. New Fleet Description'!$A$11:$A$112,'4a. New Fleet Description'!E$11:E$112, "", 0, 1)</f>
        <v/>
      </c>
      <c r="G15" s="126" t="str">
        <f>_xlfn.XLOOKUP($B15, '4a. New Fleet Description'!$A$11:$A$112,'4a. New Fleet Description'!F$11:F$112, "", 0, 1)</f>
        <v/>
      </c>
      <c r="H15" s="126" t="str">
        <f>_xlfn.XLOOKUP($B15, '4a. New Fleet Description'!$A$11:$A$112,'4a. New Fleet Description'!G$11:G$112, "", 0, 1)</f>
        <v/>
      </c>
      <c r="I15" s="126" t="str">
        <f>_xlfn.XLOOKUP($B15, '4a. New Fleet Description'!$A$11:$A$112,'4a. New Fleet Description'!H$11:H$112, "", 0, 1)</f>
        <v/>
      </c>
      <c r="J15" s="126" t="str">
        <f>_xlfn.XLOOKUP($B15, '4a. New Fleet Description'!$A$11:$A$112,'4a. New Fleet Description'!I$11:I$112, "", 0, 1)</f>
        <v/>
      </c>
      <c r="K15" s="126" t="str">
        <f>_xlfn.XLOOKUP($B15, '4a. New Fleet Description'!$A$11:$A$112,'4a. New Fleet Description'!J$11:J$112, "", 0, 1)</f>
        <v/>
      </c>
      <c r="L15" s="126" t="str">
        <f>_xlfn.XLOOKUP($B15, '4a. New Fleet Description'!$A$11:$A$112,'4a. New Fleet Description'!K$11:K$112, "", 0, 1)</f>
        <v/>
      </c>
      <c r="M15" s="126" t="str">
        <f>_xlfn.XLOOKUP($B15, '4a. New Fleet Description'!$A$11:$A$112,'4a. New Fleet Description'!L$11:L$112, "", 0, 1)</f>
        <v/>
      </c>
      <c r="N15" s="126" t="str">
        <f>_xlfn.XLOOKUP($B15, '4a. New Fleet Description'!$A$11:$A$112,'4a. New Fleet Description'!M$11:M$112, "", 0, 1)</f>
        <v/>
      </c>
      <c r="O15" s="126" t="str">
        <f>_xlfn.XLOOKUP($B15, '4a. New Fleet Description'!$A$11:$A$112,'4a. New Fleet Description'!N$11:N$112, "", 0, 1)</f>
        <v/>
      </c>
      <c r="P15" s="126" t="str">
        <f>_xlfn.XLOOKUP($B15, '4a. New Fleet Description'!$A$11:$A$112,'4a. New Fleet Description'!O$11:O$112, "", 0, 1)</f>
        <v/>
      </c>
      <c r="Q15" s="126" t="str">
        <f>_xlfn.XLOOKUP($B15, '4a. New Fleet Description'!$A$11:$A$112,'4a. New Fleet Description'!P$11:P$112, "", 0, 1)</f>
        <v/>
      </c>
      <c r="R15" s="126" t="str">
        <f>_xlfn.XLOOKUP($B15, '4a. New Fleet Description'!$A$11:$A$112,'4a. New Fleet Description'!Q$11:Q$112, "", 0, 1)</f>
        <v/>
      </c>
      <c r="S15" s="126" t="str">
        <f>_xlfn.XLOOKUP($B15, '4a. New Fleet Description'!$A$11:$A$112,'4a. New Fleet Description'!R$11:R$112, "", 0, 1)</f>
        <v/>
      </c>
      <c r="T15" s="126" t="str">
        <f>_xlfn.XLOOKUP($B15, '4a. New Fleet Description'!$A$11:$A$112,'4a. New Fleet Description'!S$11:S$112, "", 0, 1)</f>
        <v/>
      </c>
      <c r="U15" s="126" t="str">
        <f>_xlfn.XLOOKUP($B15, '4a. New Fleet Description'!$A$11:$A$112,'4a. New Fleet Description'!T$11:T$112, "", 0, 1)</f>
        <v/>
      </c>
      <c r="V15" s="126" t="str">
        <f>_xlfn.XLOOKUP($B15, '4a. New Fleet Description'!$A$11:$A$112,'4a. New Fleet Description'!U$11:U$112, "", 0, 1)</f>
        <v/>
      </c>
      <c r="W15" s="126" t="str">
        <f>_xlfn.XLOOKUP($B15, '4a. New Fleet Description'!$A$11:$A$112,'4a. New Fleet Description'!V$11:V$112, "", 0, 1)</f>
        <v/>
      </c>
      <c r="X15" s="126" t="str">
        <f>_xlfn.XLOOKUP($B15, '4a. New Fleet Description'!$A$11:$A$112,'4a. New Fleet Description'!W$11:W$112, "", 0, 1)</f>
        <v/>
      </c>
      <c r="Y15" s="126" t="str">
        <f>_xlfn.XLOOKUP($B15, '4a. New Fleet Description'!$A$11:$A$112,'4a. New Fleet Description'!X$11:X$112, "", 0, 1)</f>
        <v/>
      </c>
      <c r="Z15" s="126" t="str">
        <f>_xlfn.XLOOKUP($B15, '4a. New Fleet Description'!$A$11:$A$112,'4a. New Fleet Description'!Y$11:Y$112, "", 0, 1)</f>
        <v/>
      </c>
      <c r="AA15" s="126" t="str">
        <f>_xlfn.XLOOKUP($B15, '4a. New Fleet Description'!$A$11:$A$112,'4a. New Fleet Description'!Z$11:Z$112, "", 0, 1)</f>
        <v/>
      </c>
      <c r="AB15" s="126" t="str">
        <f>_xlfn.XLOOKUP($B15, '4a. New Fleet Description'!$A$11:$A$112,'4a. New Fleet Description'!AA$11:AA$112, "", 0, 1)</f>
        <v/>
      </c>
      <c r="AC15" s="126" t="str">
        <f>_xlfn.XLOOKUP($B15, '4a. New Fleet Description'!$A$11:$A$112,'4a. New Fleet Description'!AB$11:AB$112, "", 0, 1)</f>
        <v/>
      </c>
      <c r="AD15" s="126" t="str">
        <f>_xlfn.XLOOKUP($B15, '4a. New Fleet Description'!$A$11:$A$112,'4a. New Fleet Description'!AC$11:AC$112, "", 0, 1)</f>
        <v/>
      </c>
      <c r="AE15" s="558"/>
      <c r="AF15" s="559"/>
      <c r="AG15" s="558"/>
      <c r="AH15" s="558"/>
      <c r="AI15" s="558"/>
      <c r="AJ15" s="558"/>
      <c r="AK15" s="560"/>
      <c r="AL15" s="559"/>
      <c r="AM15" s="559"/>
      <c r="AN15" s="559"/>
      <c r="AO15" s="559"/>
      <c r="AP15" s="559"/>
      <c r="AQ15" s="559"/>
      <c r="AR15" s="559"/>
      <c r="AS15" s="559"/>
      <c r="AT15" s="559"/>
      <c r="AU15" s="559"/>
    </row>
    <row r="16" spans="1:47" ht="30" x14ac:dyDescent="0.25">
      <c r="A16" s="125" t="s">
        <v>383</v>
      </c>
      <c r="B16" s="557"/>
      <c r="C16" s="126" t="str">
        <f>_xlfn.XLOOKUP($B16, '4a. New Fleet Description'!$A$11:$A$112,'4a. New Fleet Description'!B$11:B$112, "", 0, 1)</f>
        <v/>
      </c>
      <c r="D16" s="126" t="str">
        <f>_xlfn.XLOOKUP($B16, '4a. New Fleet Description'!$A$11:$A$112,'4a. New Fleet Description'!C$11:C$112, "", 0, 1)</f>
        <v/>
      </c>
      <c r="E16" s="126" t="str">
        <f>_xlfn.XLOOKUP($B16, '4a. New Fleet Description'!$A$11:$A$112,'4a. New Fleet Description'!D$11:D$112, "", 0, 1)</f>
        <v/>
      </c>
      <c r="F16" s="126" t="str">
        <f>_xlfn.XLOOKUP($B16, '4a. New Fleet Description'!$A$11:$A$112,'4a. New Fleet Description'!E$11:E$112, "", 0, 1)</f>
        <v/>
      </c>
      <c r="G16" s="126" t="str">
        <f>_xlfn.XLOOKUP($B16, '4a. New Fleet Description'!$A$11:$A$112,'4a. New Fleet Description'!F$11:F$112, "", 0, 1)</f>
        <v/>
      </c>
      <c r="H16" s="126" t="str">
        <f>_xlfn.XLOOKUP($B16, '4a. New Fleet Description'!$A$11:$A$112,'4a. New Fleet Description'!G$11:G$112, "", 0, 1)</f>
        <v/>
      </c>
      <c r="I16" s="126" t="str">
        <f>_xlfn.XLOOKUP($B16, '4a. New Fleet Description'!$A$11:$A$112,'4a. New Fleet Description'!H$11:H$112, "", 0, 1)</f>
        <v/>
      </c>
      <c r="J16" s="126" t="str">
        <f>_xlfn.XLOOKUP($B16, '4a. New Fleet Description'!$A$11:$A$112,'4a. New Fleet Description'!I$11:I$112, "", 0, 1)</f>
        <v/>
      </c>
      <c r="K16" s="126" t="str">
        <f>_xlfn.XLOOKUP($B16, '4a. New Fleet Description'!$A$11:$A$112,'4a. New Fleet Description'!J$11:J$112, "", 0, 1)</f>
        <v/>
      </c>
      <c r="L16" s="126" t="str">
        <f>_xlfn.XLOOKUP($B16, '4a. New Fleet Description'!$A$11:$A$112,'4a. New Fleet Description'!K$11:K$112, "", 0, 1)</f>
        <v/>
      </c>
      <c r="M16" s="126" t="str">
        <f>_xlfn.XLOOKUP($B16, '4a. New Fleet Description'!$A$11:$A$112,'4a. New Fleet Description'!L$11:L$112, "", 0, 1)</f>
        <v/>
      </c>
      <c r="N16" s="126" t="str">
        <f>_xlfn.XLOOKUP($B16, '4a. New Fleet Description'!$A$11:$A$112,'4a. New Fleet Description'!M$11:M$112, "", 0, 1)</f>
        <v/>
      </c>
      <c r="O16" s="126" t="str">
        <f>_xlfn.XLOOKUP($B16, '4a. New Fleet Description'!$A$11:$A$112,'4a. New Fleet Description'!N$11:N$112, "", 0, 1)</f>
        <v/>
      </c>
      <c r="P16" s="126" t="str">
        <f>_xlfn.XLOOKUP($B16, '4a. New Fleet Description'!$A$11:$A$112,'4a. New Fleet Description'!O$11:O$112, "", 0, 1)</f>
        <v/>
      </c>
      <c r="Q16" s="126" t="str">
        <f>_xlfn.XLOOKUP($B16, '4a. New Fleet Description'!$A$11:$A$112,'4a. New Fleet Description'!P$11:P$112, "", 0, 1)</f>
        <v/>
      </c>
      <c r="R16" s="126" t="str">
        <f>_xlfn.XLOOKUP($B16, '4a. New Fleet Description'!$A$11:$A$112,'4a. New Fleet Description'!Q$11:Q$112, "", 0, 1)</f>
        <v/>
      </c>
      <c r="S16" s="126" t="str">
        <f>_xlfn.XLOOKUP($B16, '4a. New Fleet Description'!$A$11:$A$112,'4a. New Fleet Description'!R$11:R$112, "", 0, 1)</f>
        <v/>
      </c>
      <c r="T16" s="126" t="str">
        <f>_xlfn.XLOOKUP($B16, '4a. New Fleet Description'!$A$11:$A$112,'4a. New Fleet Description'!S$11:S$112, "", 0, 1)</f>
        <v/>
      </c>
      <c r="U16" s="126" t="str">
        <f>_xlfn.XLOOKUP($B16, '4a. New Fleet Description'!$A$11:$A$112,'4a. New Fleet Description'!T$11:T$112, "", 0, 1)</f>
        <v/>
      </c>
      <c r="V16" s="126" t="str">
        <f>_xlfn.XLOOKUP($B16, '4a. New Fleet Description'!$A$11:$A$112,'4a. New Fleet Description'!U$11:U$112, "", 0, 1)</f>
        <v/>
      </c>
      <c r="W16" s="126" t="str">
        <f>_xlfn.XLOOKUP($B16, '4a. New Fleet Description'!$A$11:$A$112,'4a. New Fleet Description'!V$11:V$112, "", 0, 1)</f>
        <v/>
      </c>
      <c r="X16" s="126" t="str">
        <f>_xlfn.XLOOKUP($B16, '4a. New Fleet Description'!$A$11:$A$112,'4a. New Fleet Description'!W$11:W$112, "", 0, 1)</f>
        <v/>
      </c>
      <c r="Y16" s="126" t="str">
        <f>_xlfn.XLOOKUP($B16, '4a. New Fleet Description'!$A$11:$A$112,'4a. New Fleet Description'!X$11:X$112, "", 0, 1)</f>
        <v/>
      </c>
      <c r="Z16" s="126" t="str">
        <f>_xlfn.XLOOKUP($B16, '4a. New Fleet Description'!$A$11:$A$112,'4a. New Fleet Description'!Y$11:Y$112, "", 0, 1)</f>
        <v/>
      </c>
      <c r="AA16" s="126" t="str">
        <f>_xlfn.XLOOKUP($B16, '4a. New Fleet Description'!$A$11:$A$112,'4a. New Fleet Description'!Z$11:Z$112, "", 0, 1)</f>
        <v/>
      </c>
      <c r="AB16" s="126" t="str">
        <f>_xlfn.XLOOKUP($B16, '4a. New Fleet Description'!$A$11:$A$112,'4a. New Fleet Description'!AA$11:AA$112, "", 0, 1)</f>
        <v/>
      </c>
      <c r="AC16" s="126" t="str">
        <f>_xlfn.XLOOKUP($B16, '4a. New Fleet Description'!$A$11:$A$112,'4a. New Fleet Description'!AB$11:AB$112, "", 0, 1)</f>
        <v/>
      </c>
      <c r="AD16" s="126" t="str">
        <f>_xlfn.XLOOKUP($B16, '4a. New Fleet Description'!$A$11:$A$112,'4a. New Fleet Description'!AC$11:AC$112, "", 0, 1)</f>
        <v/>
      </c>
      <c r="AE16" s="558"/>
      <c r="AF16" s="559"/>
      <c r="AG16" s="558"/>
      <c r="AH16" s="558"/>
      <c r="AI16" s="558"/>
      <c r="AJ16" s="558"/>
      <c r="AK16" s="560"/>
      <c r="AL16" s="559"/>
      <c r="AM16" s="559"/>
      <c r="AN16" s="559"/>
      <c r="AO16" s="559"/>
      <c r="AP16" s="559"/>
      <c r="AQ16" s="559"/>
      <c r="AR16" s="559"/>
      <c r="AS16" s="559"/>
      <c r="AT16" s="559"/>
      <c r="AU16" s="559"/>
    </row>
    <row r="17" spans="1:47" ht="30" x14ac:dyDescent="0.25">
      <c r="A17" s="125" t="s">
        <v>384</v>
      </c>
      <c r="B17" s="557"/>
      <c r="C17" s="126" t="str">
        <f>_xlfn.XLOOKUP($B17, '4a. New Fleet Description'!$A$11:$A$112,'4a. New Fleet Description'!B$11:B$112, "", 0, 1)</f>
        <v/>
      </c>
      <c r="D17" s="126" t="str">
        <f>_xlfn.XLOOKUP($B17, '4a. New Fleet Description'!$A$11:$A$112,'4a. New Fleet Description'!C$11:C$112, "", 0, 1)</f>
        <v/>
      </c>
      <c r="E17" s="126" t="str">
        <f>_xlfn.XLOOKUP($B17, '4a. New Fleet Description'!$A$11:$A$112,'4a. New Fleet Description'!D$11:D$112, "", 0, 1)</f>
        <v/>
      </c>
      <c r="F17" s="126" t="str">
        <f>_xlfn.XLOOKUP($B17, '4a. New Fleet Description'!$A$11:$A$112,'4a. New Fleet Description'!E$11:E$112, "", 0, 1)</f>
        <v/>
      </c>
      <c r="G17" s="126" t="str">
        <f>_xlfn.XLOOKUP($B17, '4a. New Fleet Description'!$A$11:$A$112,'4a. New Fleet Description'!F$11:F$112, "", 0, 1)</f>
        <v/>
      </c>
      <c r="H17" s="126" t="str">
        <f>_xlfn.XLOOKUP($B17, '4a. New Fleet Description'!$A$11:$A$112,'4a. New Fleet Description'!G$11:G$112, "", 0, 1)</f>
        <v/>
      </c>
      <c r="I17" s="126" t="str">
        <f>_xlfn.XLOOKUP($B17, '4a. New Fleet Description'!$A$11:$A$112,'4a. New Fleet Description'!H$11:H$112, "", 0, 1)</f>
        <v/>
      </c>
      <c r="J17" s="126" t="str">
        <f>_xlfn.XLOOKUP($B17, '4a. New Fleet Description'!$A$11:$A$112,'4a. New Fleet Description'!I$11:I$112, "", 0, 1)</f>
        <v/>
      </c>
      <c r="K17" s="126" t="str">
        <f>_xlfn.XLOOKUP($B17, '4a. New Fleet Description'!$A$11:$A$112,'4a. New Fleet Description'!J$11:J$112, "", 0, 1)</f>
        <v/>
      </c>
      <c r="L17" s="126" t="str">
        <f>_xlfn.XLOOKUP($B17, '4a. New Fleet Description'!$A$11:$A$112,'4a. New Fleet Description'!K$11:K$112, "", 0, 1)</f>
        <v/>
      </c>
      <c r="M17" s="126" t="str">
        <f>_xlfn.XLOOKUP($B17, '4a. New Fleet Description'!$A$11:$A$112,'4a. New Fleet Description'!L$11:L$112, "", 0, 1)</f>
        <v/>
      </c>
      <c r="N17" s="126" t="str">
        <f>_xlfn.XLOOKUP($B17, '4a. New Fleet Description'!$A$11:$A$112,'4a. New Fleet Description'!M$11:M$112, "", 0, 1)</f>
        <v/>
      </c>
      <c r="O17" s="126" t="str">
        <f>_xlfn.XLOOKUP($B17, '4a. New Fleet Description'!$A$11:$A$112,'4a. New Fleet Description'!N$11:N$112, "", 0, 1)</f>
        <v/>
      </c>
      <c r="P17" s="126" t="str">
        <f>_xlfn.XLOOKUP($B17, '4a. New Fleet Description'!$A$11:$A$112,'4a. New Fleet Description'!O$11:O$112, "", 0, 1)</f>
        <v/>
      </c>
      <c r="Q17" s="126" t="str">
        <f>_xlfn.XLOOKUP($B17, '4a. New Fleet Description'!$A$11:$A$112,'4a. New Fleet Description'!P$11:P$112, "", 0, 1)</f>
        <v/>
      </c>
      <c r="R17" s="126" t="str">
        <f>_xlfn.XLOOKUP($B17, '4a. New Fleet Description'!$A$11:$A$112,'4a. New Fleet Description'!Q$11:Q$112, "", 0, 1)</f>
        <v/>
      </c>
      <c r="S17" s="126" t="str">
        <f>_xlfn.XLOOKUP($B17, '4a. New Fleet Description'!$A$11:$A$112,'4a. New Fleet Description'!R$11:R$112, "", 0, 1)</f>
        <v/>
      </c>
      <c r="T17" s="126" t="str">
        <f>_xlfn.XLOOKUP($B17, '4a. New Fleet Description'!$A$11:$A$112,'4a. New Fleet Description'!S$11:S$112, "", 0, 1)</f>
        <v/>
      </c>
      <c r="U17" s="126" t="str">
        <f>_xlfn.XLOOKUP($B17, '4a. New Fleet Description'!$A$11:$A$112,'4a. New Fleet Description'!T$11:T$112, "", 0, 1)</f>
        <v/>
      </c>
      <c r="V17" s="126" t="str">
        <f>_xlfn.XLOOKUP($B17, '4a. New Fleet Description'!$A$11:$A$112,'4a. New Fleet Description'!U$11:U$112, "", 0, 1)</f>
        <v/>
      </c>
      <c r="W17" s="126" t="str">
        <f>_xlfn.XLOOKUP($B17, '4a. New Fleet Description'!$A$11:$A$112,'4a. New Fleet Description'!V$11:V$112, "", 0, 1)</f>
        <v/>
      </c>
      <c r="X17" s="126" t="str">
        <f>_xlfn.XLOOKUP($B17, '4a. New Fleet Description'!$A$11:$A$112,'4a. New Fleet Description'!W$11:W$112, "", 0, 1)</f>
        <v/>
      </c>
      <c r="Y17" s="126" t="str">
        <f>_xlfn.XLOOKUP($B17, '4a. New Fleet Description'!$A$11:$A$112,'4a. New Fleet Description'!X$11:X$112, "", 0, 1)</f>
        <v/>
      </c>
      <c r="Z17" s="126" t="str">
        <f>_xlfn.XLOOKUP($B17, '4a. New Fleet Description'!$A$11:$A$112,'4a. New Fleet Description'!Y$11:Y$112, "", 0, 1)</f>
        <v/>
      </c>
      <c r="AA17" s="126" t="str">
        <f>_xlfn.XLOOKUP($B17, '4a. New Fleet Description'!$A$11:$A$112,'4a. New Fleet Description'!Z$11:Z$112, "", 0, 1)</f>
        <v/>
      </c>
      <c r="AB17" s="126" t="str">
        <f>_xlfn.XLOOKUP($B17, '4a. New Fleet Description'!$A$11:$A$112,'4a. New Fleet Description'!AA$11:AA$112, "", 0, 1)</f>
        <v/>
      </c>
      <c r="AC17" s="126" t="str">
        <f>_xlfn.XLOOKUP($B17, '4a. New Fleet Description'!$A$11:$A$112,'4a. New Fleet Description'!AB$11:AB$112, "", 0, 1)</f>
        <v/>
      </c>
      <c r="AD17" s="126" t="str">
        <f>_xlfn.XLOOKUP($B17, '4a. New Fleet Description'!$A$11:$A$112,'4a. New Fleet Description'!AC$11:AC$112, "", 0, 1)</f>
        <v/>
      </c>
      <c r="AE17" s="558"/>
      <c r="AF17" s="559"/>
      <c r="AG17" s="558"/>
      <c r="AH17" s="558"/>
      <c r="AI17" s="558"/>
      <c r="AJ17" s="558"/>
      <c r="AK17" s="560"/>
      <c r="AL17" s="559"/>
      <c r="AM17" s="559"/>
      <c r="AN17" s="559"/>
      <c r="AO17" s="559"/>
      <c r="AP17" s="559"/>
      <c r="AQ17" s="559"/>
      <c r="AR17" s="559"/>
      <c r="AS17" s="559"/>
      <c r="AT17" s="559"/>
      <c r="AU17" s="559"/>
    </row>
    <row r="18" spans="1:47" ht="30" x14ac:dyDescent="0.25">
      <c r="A18" s="125" t="s">
        <v>385</v>
      </c>
      <c r="B18" s="557"/>
      <c r="C18" s="126" t="str">
        <f>_xlfn.XLOOKUP($B18, '4a. New Fleet Description'!$A$11:$A$112,'4a. New Fleet Description'!B$11:B$112, "", 0, 1)</f>
        <v/>
      </c>
      <c r="D18" s="126" t="str">
        <f>_xlfn.XLOOKUP($B18, '4a. New Fleet Description'!$A$11:$A$112,'4a. New Fleet Description'!C$11:C$112, "", 0, 1)</f>
        <v/>
      </c>
      <c r="E18" s="126" t="str">
        <f>_xlfn.XLOOKUP($B18, '4a. New Fleet Description'!$A$11:$A$112,'4a. New Fleet Description'!D$11:D$112, "", 0, 1)</f>
        <v/>
      </c>
      <c r="F18" s="126" t="str">
        <f>_xlfn.XLOOKUP($B18, '4a. New Fleet Description'!$A$11:$A$112,'4a. New Fleet Description'!E$11:E$112, "", 0, 1)</f>
        <v/>
      </c>
      <c r="G18" s="126" t="str">
        <f>_xlfn.XLOOKUP($B18, '4a. New Fleet Description'!$A$11:$A$112,'4a. New Fleet Description'!F$11:F$112, "", 0, 1)</f>
        <v/>
      </c>
      <c r="H18" s="126" t="str">
        <f>_xlfn.XLOOKUP($B18, '4a. New Fleet Description'!$A$11:$A$112,'4a. New Fleet Description'!G$11:G$112, "", 0, 1)</f>
        <v/>
      </c>
      <c r="I18" s="126" t="str">
        <f>_xlfn.XLOOKUP($B18, '4a. New Fleet Description'!$A$11:$A$112,'4a. New Fleet Description'!H$11:H$112, "", 0, 1)</f>
        <v/>
      </c>
      <c r="J18" s="126" t="str">
        <f>_xlfn.XLOOKUP($B18, '4a. New Fleet Description'!$A$11:$A$112,'4a. New Fleet Description'!I$11:I$112, "", 0, 1)</f>
        <v/>
      </c>
      <c r="K18" s="126" t="str">
        <f>_xlfn.XLOOKUP($B18, '4a. New Fleet Description'!$A$11:$A$112,'4a. New Fleet Description'!J$11:J$112, "", 0, 1)</f>
        <v/>
      </c>
      <c r="L18" s="126" t="str">
        <f>_xlfn.XLOOKUP($B18, '4a. New Fleet Description'!$A$11:$A$112,'4a. New Fleet Description'!K$11:K$112, "", 0, 1)</f>
        <v/>
      </c>
      <c r="M18" s="126" t="str">
        <f>_xlfn.XLOOKUP($B18, '4a. New Fleet Description'!$A$11:$A$112,'4a. New Fleet Description'!L$11:L$112, "", 0, 1)</f>
        <v/>
      </c>
      <c r="N18" s="126" t="str">
        <f>_xlfn.XLOOKUP($B18, '4a. New Fleet Description'!$A$11:$A$112,'4a. New Fleet Description'!M$11:M$112, "", 0, 1)</f>
        <v/>
      </c>
      <c r="O18" s="126" t="str">
        <f>_xlfn.XLOOKUP($B18, '4a. New Fleet Description'!$A$11:$A$112,'4a. New Fleet Description'!N$11:N$112, "", 0, 1)</f>
        <v/>
      </c>
      <c r="P18" s="126" t="str">
        <f>_xlfn.XLOOKUP($B18, '4a. New Fleet Description'!$A$11:$A$112,'4a. New Fleet Description'!O$11:O$112, "", 0, 1)</f>
        <v/>
      </c>
      <c r="Q18" s="126" t="str">
        <f>_xlfn.XLOOKUP($B18, '4a. New Fleet Description'!$A$11:$A$112,'4a. New Fleet Description'!P$11:P$112, "", 0, 1)</f>
        <v/>
      </c>
      <c r="R18" s="126" t="str">
        <f>_xlfn.XLOOKUP($B18, '4a. New Fleet Description'!$A$11:$A$112,'4a. New Fleet Description'!Q$11:Q$112, "", 0, 1)</f>
        <v/>
      </c>
      <c r="S18" s="126" t="str">
        <f>_xlfn.XLOOKUP($B18, '4a. New Fleet Description'!$A$11:$A$112,'4a. New Fleet Description'!R$11:R$112, "", 0, 1)</f>
        <v/>
      </c>
      <c r="T18" s="126" t="str">
        <f>_xlfn.XLOOKUP($B18, '4a. New Fleet Description'!$A$11:$A$112,'4a. New Fleet Description'!S$11:S$112, "", 0, 1)</f>
        <v/>
      </c>
      <c r="U18" s="126" t="str">
        <f>_xlfn.XLOOKUP($B18, '4a. New Fleet Description'!$A$11:$A$112,'4a. New Fleet Description'!T$11:T$112, "", 0, 1)</f>
        <v/>
      </c>
      <c r="V18" s="126" t="str">
        <f>_xlfn.XLOOKUP($B18, '4a. New Fleet Description'!$A$11:$A$112,'4a. New Fleet Description'!U$11:U$112, "", 0, 1)</f>
        <v/>
      </c>
      <c r="W18" s="126" t="str">
        <f>_xlfn.XLOOKUP($B18, '4a. New Fleet Description'!$A$11:$A$112,'4a. New Fleet Description'!V$11:V$112, "", 0, 1)</f>
        <v/>
      </c>
      <c r="X18" s="126" t="str">
        <f>_xlfn.XLOOKUP($B18, '4a. New Fleet Description'!$A$11:$A$112,'4a. New Fleet Description'!W$11:W$112, "", 0, 1)</f>
        <v/>
      </c>
      <c r="Y18" s="126" t="str">
        <f>_xlfn.XLOOKUP($B18, '4a. New Fleet Description'!$A$11:$A$112,'4a. New Fleet Description'!X$11:X$112, "", 0, 1)</f>
        <v/>
      </c>
      <c r="Z18" s="126" t="str">
        <f>_xlfn.XLOOKUP($B18, '4a. New Fleet Description'!$A$11:$A$112,'4a. New Fleet Description'!Y$11:Y$112, "", 0, 1)</f>
        <v/>
      </c>
      <c r="AA18" s="126" t="str">
        <f>_xlfn.XLOOKUP($B18, '4a. New Fleet Description'!$A$11:$A$112,'4a. New Fleet Description'!Z$11:Z$112, "", 0, 1)</f>
        <v/>
      </c>
      <c r="AB18" s="126" t="str">
        <f>_xlfn.XLOOKUP($B18, '4a. New Fleet Description'!$A$11:$A$112,'4a. New Fleet Description'!AA$11:AA$112, "", 0, 1)</f>
        <v/>
      </c>
      <c r="AC18" s="126" t="str">
        <f>_xlfn.XLOOKUP($B18, '4a. New Fleet Description'!$A$11:$A$112,'4a. New Fleet Description'!AB$11:AB$112, "", 0, 1)</f>
        <v/>
      </c>
      <c r="AD18" s="126" t="str">
        <f>_xlfn.XLOOKUP($B18, '4a. New Fleet Description'!$A$11:$A$112,'4a. New Fleet Description'!AC$11:AC$112, "", 0, 1)</f>
        <v/>
      </c>
      <c r="AE18" s="558"/>
      <c r="AF18" s="559"/>
      <c r="AG18" s="558"/>
      <c r="AH18" s="558"/>
      <c r="AI18" s="558"/>
      <c r="AJ18" s="558"/>
      <c r="AK18" s="560"/>
      <c r="AL18" s="559"/>
      <c r="AM18" s="559"/>
      <c r="AN18" s="559"/>
      <c r="AO18" s="559"/>
      <c r="AP18" s="559"/>
      <c r="AQ18" s="559"/>
      <c r="AR18" s="559"/>
      <c r="AS18" s="559"/>
      <c r="AT18" s="559"/>
      <c r="AU18" s="559"/>
    </row>
    <row r="19" spans="1:47" ht="30" x14ac:dyDescent="0.25">
      <c r="A19" s="125" t="s">
        <v>386</v>
      </c>
      <c r="B19" s="557"/>
      <c r="C19" s="126" t="str">
        <f>_xlfn.XLOOKUP($B19, '4a. New Fleet Description'!$A$11:$A$112,'4a. New Fleet Description'!B$11:B$112, "", 0, 1)</f>
        <v/>
      </c>
      <c r="D19" s="126" t="str">
        <f>_xlfn.XLOOKUP($B19, '4a. New Fleet Description'!$A$11:$A$112,'4a. New Fleet Description'!C$11:C$112, "", 0, 1)</f>
        <v/>
      </c>
      <c r="E19" s="126" t="str">
        <f>_xlfn.XLOOKUP($B19, '4a. New Fleet Description'!$A$11:$A$112,'4a. New Fleet Description'!D$11:D$112, "", 0, 1)</f>
        <v/>
      </c>
      <c r="F19" s="126" t="str">
        <f>_xlfn.XLOOKUP($B19, '4a. New Fleet Description'!$A$11:$A$112,'4a. New Fleet Description'!E$11:E$112, "", 0, 1)</f>
        <v/>
      </c>
      <c r="G19" s="126" t="str">
        <f>_xlfn.XLOOKUP($B19, '4a. New Fleet Description'!$A$11:$A$112,'4a. New Fleet Description'!F$11:F$112, "", 0, 1)</f>
        <v/>
      </c>
      <c r="H19" s="126" t="str">
        <f>_xlfn.XLOOKUP($B19, '4a. New Fleet Description'!$A$11:$A$112,'4a. New Fleet Description'!G$11:G$112, "", 0, 1)</f>
        <v/>
      </c>
      <c r="I19" s="126" t="str">
        <f>_xlfn.XLOOKUP($B19, '4a. New Fleet Description'!$A$11:$A$112,'4a. New Fleet Description'!H$11:H$112, "", 0, 1)</f>
        <v/>
      </c>
      <c r="J19" s="126" t="str">
        <f>_xlfn.XLOOKUP($B19, '4a. New Fleet Description'!$A$11:$A$112,'4a. New Fleet Description'!I$11:I$112, "", 0, 1)</f>
        <v/>
      </c>
      <c r="K19" s="126" t="str">
        <f>_xlfn.XLOOKUP($B19, '4a. New Fleet Description'!$A$11:$A$112,'4a. New Fleet Description'!J$11:J$112, "", 0, 1)</f>
        <v/>
      </c>
      <c r="L19" s="126" t="str">
        <f>_xlfn.XLOOKUP($B19, '4a. New Fleet Description'!$A$11:$A$112,'4a. New Fleet Description'!K$11:K$112, "", 0, 1)</f>
        <v/>
      </c>
      <c r="M19" s="126" t="str">
        <f>_xlfn.XLOOKUP($B19, '4a. New Fleet Description'!$A$11:$A$112,'4a. New Fleet Description'!L$11:L$112, "", 0, 1)</f>
        <v/>
      </c>
      <c r="N19" s="126" t="str">
        <f>_xlfn.XLOOKUP($B19, '4a. New Fleet Description'!$A$11:$A$112,'4a. New Fleet Description'!M$11:M$112, "", 0, 1)</f>
        <v/>
      </c>
      <c r="O19" s="126" t="str">
        <f>_xlfn.XLOOKUP($B19, '4a. New Fleet Description'!$A$11:$A$112,'4a. New Fleet Description'!N$11:N$112, "", 0, 1)</f>
        <v/>
      </c>
      <c r="P19" s="126" t="str">
        <f>_xlfn.XLOOKUP($B19, '4a. New Fleet Description'!$A$11:$A$112,'4a. New Fleet Description'!O$11:O$112, "", 0, 1)</f>
        <v/>
      </c>
      <c r="Q19" s="126" t="str">
        <f>_xlfn.XLOOKUP($B19, '4a. New Fleet Description'!$A$11:$A$112,'4a. New Fleet Description'!P$11:P$112, "", 0, 1)</f>
        <v/>
      </c>
      <c r="R19" s="126" t="str">
        <f>_xlfn.XLOOKUP($B19, '4a. New Fleet Description'!$A$11:$A$112,'4a. New Fleet Description'!Q$11:Q$112, "", 0, 1)</f>
        <v/>
      </c>
      <c r="S19" s="126" t="str">
        <f>_xlfn.XLOOKUP($B19, '4a. New Fleet Description'!$A$11:$A$112,'4a. New Fleet Description'!R$11:R$112, "", 0, 1)</f>
        <v/>
      </c>
      <c r="T19" s="126" t="str">
        <f>_xlfn.XLOOKUP($B19, '4a. New Fleet Description'!$A$11:$A$112,'4a. New Fleet Description'!S$11:S$112, "", 0, 1)</f>
        <v/>
      </c>
      <c r="U19" s="126" t="str">
        <f>_xlfn.XLOOKUP($B19, '4a. New Fleet Description'!$A$11:$A$112,'4a. New Fleet Description'!T$11:T$112, "", 0, 1)</f>
        <v/>
      </c>
      <c r="V19" s="126" t="str">
        <f>_xlfn.XLOOKUP($B19, '4a. New Fleet Description'!$A$11:$A$112,'4a. New Fleet Description'!U$11:U$112, "", 0, 1)</f>
        <v/>
      </c>
      <c r="W19" s="126" t="str">
        <f>_xlfn.XLOOKUP($B19, '4a. New Fleet Description'!$A$11:$A$112,'4a. New Fleet Description'!V$11:V$112, "", 0, 1)</f>
        <v/>
      </c>
      <c r="X19" s="126" t="str">
        <f>_xlfn.XLOOKUP($B19, '4a. New Fleet Description'!$A$11:$A$112,'4a. New Fleet Description'!W$11:W$112, "", 0, 1)</f>
        <v/>
      </c>
      <c r="Y19" s="126" t="str">
        <f>_xlfn.XLOOKUP($B19, '4a. New Fleet Description'!$A$11:$A$112,'4a. New Fleet Description'!X$11:X$112, "", 0, 1)</f>
        <v/>
      </c>
      <c r="Z19" s="126" t="str">
        <f>_xlfn.XLOOKUP($B19, '4a. New Fleet Description'!$A$11:$A$112,'4a. New Fleet Description'!Y$11:Y$112, "", 0, 1)</f>
        <v/>
      </c>
      <c r="AA19" s="126" t="str">
        <f>_xlfn.XLOOKUP($B19, '4a. New Fleet Description'!$A$11:$A$112,'4a. New Fleet Description'!Z$11:Z$112, "", 0, 1)</f>
        <v/>
      </c>
      <c r="AB19" s="126" t="str">
        <f>_xlfn.XLOOKUP($B19, '4a. New Fleet Description'!$A$11:$A$112,'4a. New Fleet Description'!AA$11:AA$112, "", 0, 1)</f>
        <v/>
      </c>
      <c r="AC19" s="126" t="str">
        <f>_xlfn.XLOOKUP($B19, '4a. New Fleet Description'!$A$11:$A$112,'4a. New Fleet Description'!AB$11:AB$112, "", 0, 1)</f>
        <v/>
      </c>
      <c r="AD19" s="126" t="str">
        <f>_xlfn.XLOOKUP($B19, '4a. New Fleet Description'!$A$11:$A$112,'4a. New Fleet Description'!AC$11:AC$112, "", 0, 1)</f>
        <v/>
      </c>
      <c r="AE19" s="558"/>
      <c r="AF19" s="559"/>
      <c r="AG19" s="558"/>
      <c r="AH19" s="558"/>
      <c r="AI19" s="558"/>
      <c r="AJ19" s="558"/>
      <c r="AK19" s="560"/>
      <c r="AL19" s="559"/>
      <c r="AM19" s="559"/>
      <c r="AN19" s="559"/>
      <c r="AO19" s="559"/>
      <c r="AP19" s="559"/>
      <c r="AQ19" s="559"/>
      <c r="AR19" s="559"/>
      <c r="AS19" s="559"/>
      <c r="AT19" s="559"/>
      <c r="AU19" s="559"/>
    </row>
    <row r="20" spans="1:47" ht="30" x14ac:dyDescent="0.25">
      <c r="A20" s="125" t="s">
        <v>387</v>
      </c>
      <c r="B20" s="557"/>
      <c r="C20" s="126" t="str">
        <f>_xlfn.XLOOKUP($B20, '4a. New Fleet Description'!$A$11:$A$112,'4a. New Fleet Description'!B$11:B$112, "", 0, 1)</f>
        <v/>
      </c>
      <c r="D20" s="126" t="str">
        <f>_xlfn.XLOOKUP($B20, '4a. New Fleet Description'!$A$11:$A$112,'4a. New Fleet Description'!C$11:C$112, "", 0, 1)</f>
        <v/>
      </c>
      <c r="E20" s="126" t="str">
        <f>_xlfn.XLOOKUP($B20, '4a. New Fleet Description'!$A$11:$A$112,'4a. New Fleet Description'!D$11:D$112, "", 0, 1)</f>
        <v/>
      </c>
      <c r="F20" s="126" t="str">
        <f>_xlfn.XLOOKUP($B20, '4a. New Fleet Description'!$A$11:$A$112,'4a. New Fleet Description'!E$11:E$112, "", 0, 1)</f>
        <v/>
      </c>
      <c r="G20" s="126" t="str">
        <f>_xlfn.XLOOKUP($B20, '4a. New Fleet Description'!$A$11:$A$112,'4a. New Fleet Description'!F$11:F$112, "", 0, 1)</f>
        <v/>
      </c>
      <c r="H20" s="126" t="str">
        <f>_xlfn.XLOOKUP($B20, '4a. New Fleet Description'!$A$11:$A$112,'4a. New Fleet Description'!G$11:G$112, "", 0, 1)</f>
        <v/>
      </c>
      <c r="I20" s="126" t="str">
        <f>_xlfn.XLOOKUP($B20, '4a. New Fleet Description'!$A$11:$A$112,'4a. New Fleet Description'!H$11:H$112, "", 0, 1)</f>
        <v/>
      </c>
      <c r="J20" s="126" t="str">
        <f>_xlfn.XLOOKUP($B20, '4a. New Fleet Description'!$A$11:$A$112,'4a. New Fleet Description'!I$11:I$112, "", 0, 1)</f>
        <v/>
      </c>
      <c r="K20" s="126" t="str">
        <f>_xlfn.XLOOKUP($B20, '4a. New Fleet Description'!$A$11:$A$112,'4a. New Fleet Description'!J$11:J$112, "", 0, 1)</f>
        <v/>
      </c>
      <c r="L20" s="126" t="str">
        <f>_xlfn.XLOOKUP($B20, '4a. New Fleet Description'!$A$11:$A$112,'4a. New Fleet Description'!K$11:K$112, "", 0, 1)</f>
        <v/>
      </c>
      <c r="M20" s="126" t="str">
        <f>_xlfn.XLOOKUP($B20, '4a. New Fleet Description'!$A$11:$A$112,'4a. New Fleet Description'!L$11:L$112, "", 0, 1)</f>
        <v/>
      </c>
      <c r="N20" s="126" t="str">
        <f>_xlfn.XLOOKUP($B20, '4a. New Fleet Description'!$A$11:$A$112,'4a. New Fleet Description'!M$11:M$112, "", 0, 1)</f>
        <v/>
      </c>
      <c r="O20" s="126" t="str">
        <f>_xlfn.XLOOKUP($B20, '4a. New Fleet Description'!$A$11:$A$112,'4a. New Fleet Description'!N$11:N$112, "", 0, 1)</f>
        <v/>
      </c>
      <c r="P20" s="126" t="str">
        <f>_xlfn.XLOOKUP($B20, '4a. New Fleet Description'!$A$11:$A$112,'4a. New Fleet Description'!O$11:O$112, "", 0, 1)</f>
        <v/>
      </c>
      <c r="Q20" s="126" t="str">
        <f>_xlfn.XLOOKUP($B20, '4a. New Fleet Description'!$A$11:$A$112,'4a. New Fleet Description'!P$11:P$112, "", 0, 1)</f>
        <v/>
      </c>
      <c r="R20" s="126" t="str">
        <f>_xlfn.XLOOKUP($B20, '4a. New Fleet Description'!$A$11:$A$112,'4a. New Fleet Description'!Q$11:Q$112, "", 0, 1)</f>
        <v/>
      </c>
      <c r="S20" s="126" t="str">
        <f>_xlfn.XLOOKUP($B20, '4a. New Fleet Description'!$A$11:$A$112,'4a. New Fleet Description'!R$11:R$112, "", 0, 1)</f>
        <v/>
      </c>
      <c r="T20" s="126" t="str">
        <f>_xlfn.XLOOKUP($B20, '4a. New Fleet Description'!$A$11:$A$112,'4a. New Fleet Description'!S$11:S$112, "", 0, 1)</f>
        <v/>
      </c>
      <c r="U20" s="126" t="str">
        <f>_xlfn.XLOOKUP($B20, '4a. New Fleet Description'!$A$11:$A$112,'4a. New Fleet Description'!T$11:T$112, "", 0, 1)</f>
        <v/>
      </c>
      <c r="V20" s="126" t="str">
        <f>_xlfn.XLOOKUP($B20, '4a. New Fleet Description'!$A$11:$A$112,'4a. New Fleet Description'!U$11:U$112, "", 0, 1)</f>
        <v/>
      </c>
      <c r="W20" s="126" t="str">
        <f>_xlfn.XLOOKUP($B20, '4a. New Fleet Description'!$A$11:$A$112,'4a. New Fleet Description'!V$11:V$112, "", 0, 1)</f>
        <v/>
      </c>
      <c r="X20" s="126" t="str">
        <f>_xlfn.XLOOKUP($B20, '4a. New Fleet Description'!$A$11:$A$112,'4a. New Fleet Description'!W$11:W$112, "", 0, 1)</f>
        <v/>
      </c>
      <c r="Y20" s="126" t="str">
        <f>_xlfn.XLOOKUP($B20, '4a. New Fleet Description'!$A$11:$A$112,'4a. New Fleet Description'!X$11:X$112, "", 0, 1)</f>
        <v/>
      </c>
      <c r="Z20" s="126" t="str">
        <f>_xlfn.XLOOKUP($B20, '4a. New Fleet Description'!$A$11:$A$112,'4a. New Fleet Description'!Y$11:Y$112, "", 0, 1)</f>
        <v/>
      </c>
      <c r="AA20" s="126" t="str">
        <f>_xlfn.XLOOKUP($B20, '4a. New Fleet Description'!$A$11:$A$112,'4a. New Fleet Description'!Z$11:Z$112, "", 0, 1)</f>
        <v/>
      </c>
      <c r="AB20" s="126" t="str">
        <f>_xlfn.XLOOKUP($B20, '4a. New Fleet Description'!$A$11:$A$112,'4a. New Fleet Description'!AA$11:AA$112, "", 0, 1)</f>
        <v/>
      </c>
      <c r="AC20" s="126" t="str">
        <f>_xlfn.XLOOKUP($B20, '4a. New Fleet Description'!$A$11:$A$112,'4a. New Fleet Description'!AB$11:AB$112, "", 0, 1)</f>
        <v/>
      </c>
      <c r="AD20" s="126" t="str">
        <f>_xlfn.XLOOKUP($B20, '4a. New Fleet Description'!$A$11:$A$112,'4a. New Fleet Description'!AC$11:AC$112, "", 0, 1)</f>
        <v/>
      </c>
      <c r="AE20" s="558"/>
      <c r="AF20" s="559"/>
      <c r="AG20" s="558"/>
      <c r="AH20" s="558"/>
      <c r="AI20" s="558"/>
      <c r="AJ20" s="558"/>
      <c r="AK20" s="560"/>
      <c r="AL20" s="559"/>
      <c r="AM20" s="559"/>
      <c r="AN20" s="559"/>
      <c r="AO20" s="559"/>
      <c r="AP20" s="559"/>
      <c r="AQ20" s="559"/>
      <c r="AR20" s="559"/>
      <c r="AS20" s="559"/>
      <c r="AT20" s="559"/>
      <c r="AU20" s="559"/>
    </row>
    <row r="21" spans="1:47" ht="30" x14ac:dyDescent="0.25">
      <c r="A21" s="125" t="s">
        <v>388</v>
      </c>
      <c r="B21" s="557"/>
      <c r="C21" s="126" t="str">
        <f>_xlfn.XLOOKUP($B21, '4a. New Fleet Description'!$A$11:$A$112,'4a. New Fleet Description'!B$11:B$112, "", 0, 1)</f>
        <v/>
      </c>
      <c r="D21" s="126" t="str">
        <f>_xlfn.XLOOKUP($B21, '4a. New Fleet Description'!$A$11:$A$112,'4a. New Fleet Description'!C$11:C$112, "", 0, 1)</f>
        <v/>
      </c>
      <c r="E21" s="126" t="str">
        <f>_xlfn.XLOOKUP($B21, '4a. New Fleet Description'!$A$11:$A$112,'4a. New Fleet Description'!D$11:D$112, "", 0, 1)</f>
        <v/>
      </c>
      <c r="F21" s="126" t="str">
        <f>_xlfn.XLOOKUP($B21, '4a. New Fleet Description'!$A$11:$A$112,'4a. New Fleet Description'!E$11:E$112, "", 0, 1)</f>
        <v/>
      </c>
      <c r="G21" s="126" t="str">
        <f>_xlfn.XLOOKUP($B21, '4a. New Fleet Description'!$A$11:$A$112,'4a. New Fleet Description'!F$11:F$112, "", 0, 1)</f>
        <v/>
      </c>
      <c r="H21" s="126" t="str">
        <f>_xlfn.XLOOKUP($B21, '4a. New Fleet Description'!$A$11:$A$112,'4a. New Fleet Description'!G$11:G$112, "", 0, 1)</f>
        <v/>
      </c>
      <c r="I21" s="126" t="str">
        <f>_xlfn.XLOOKUP($B21, '4a. New Fleet Description'!$A$11:$A$112,'4a. New Fleet Description'!H$11:H$112, "", 0, 1)</f>
        <v/>
      </c>
      <c r="J21" s="126" t="str">
        <f>_xlfn.XLOOKUP($B21, '4a. New Fleet Description'!$A$11:$A$112,'4a. New Fleet Description'!I$11:I$112, "", 0, 1)</f>
        <v/>
      </c>
      <c r="K21" s="126" t="str">
        <f>_xlfn.XLOOKUP($B21, '4a. New Fleet Description'!$A$11:$A$112,'4a. New Fleet Description'!J$11:J$112, "", 0, 1)</f>
        <v/>
      </c>
      <c r="L21" s="126" t="str">
        <f>_xlfn.XLOOKUP($B21, '4a. New Fleet Description'!$A$11:$A$112,'4a. New Fleet Description'!K$11:K$112, "", 0, 1)</f>
        <v/>
      </c>
      <c r="M21" s="126" t="str">
        <f>_xlfn.XLOOKUP($B21, '4a. New Fleet Description'!$A$11:$A$112,'4a. New Fleet Description'!L$11:L$112, "", 0, 1)</f>
        <v/>
      </c>
      <c r="N21" s="126" t="str">
        <f>_xlfn.XLOOKUP($B21, '4a. New Fleet Description'!$A$11:$A$112,'4a. New Fleet Description'!M$11:M$112, "", 0, 1)</f>
        <v/>
      </c>
      <c r="O21" s="126" t="str">
        <f>_xlfn.XLOOKUP($B21, '4a. New Fleet Description'!$A$11:$A$112,'4a. New Fleet Description'!N$11:N$112, "", 0, 1)</f>
        <v/>
      </c>
      <c r="P21" s="126" t="str">
        <f>_xlfn.XLOOKUP($B21, '4a. New Fleet Description'!$A$11:$A$112,'4a. New Fleet Description'!O$11:O$112, "", 0, 1)</f>
        <v/>
      </c>
      <c r="Q21" s="126" t="str">
        <f>_xlfn.XLOOKUP($B21, '4a. New Fleet Description'!$A$11:$A$112,'4a. New Fleet Description'!P$11:P$112, "", 0, 1)</f>
        <v/>
      </c>
      <c r="R21" s="126" t="str">
        <f>_xlfn.XLOOKUP($B21, '4a. New Fleet Description'!$A$11:$A$112,'4a. New Fleet Description'!Q$11:Q$112, "", 0, 1)</f>
        <v/>
      </c>
      <c r="S21" s="126" t="str">
        <f>_xlfn.XLOOKUP($B21, '4a. New Fleet Description'!$A$11:$A$112,'4a. New Fleet Description'!R$11:R$112, "", 0, 1)</f>
        <v/>
      </c>
      <c r="T21" s="126" t="str">
        <f>_xlfn.XLOOKUP($B21, '4a. New Fleet Description'!$A$11:$A$112,'4a. New Fleet Description'!S$11:S$112, "", 0, 1)</f>
        <v/>
      </c>
      <c r="U21" s="126" t="str">
        <f>_xlfn.XLOOKUP($B21, '4a. New Fleet Description'!$A$11:$A$112,'4a. New Fleet Description'!T$11:T$112, "", 0, 1)</f>
        <v/>
      </c>
      <c r="V21" s="126" t="str">
        <f>_xlfn.XLOOKUP($B21, '4a. New Fleet Description'!$A$11:$A$112,'4a. New Fleet Description'!U$11:U$112, "", 0, 1)</f>
        <v/>
      </c>
      <c r="W21" s="126" t="str">
        <f>_xlfn.XLOOKUP($B21, '4a. New Fleet Description'!$A$11:$A$112,'4a. New Fleet Description'!V$11:V$112, "", 0, 1)</f>
        <v/>
      </c>
      <c r="X21" s="126" t="str">
        <f>_xlfn.XLOOKUP($B21, '4a. New Fleet Description'!$A$11:$A$112,'4a. New Fleet Description'!W$11:W$112, "", 0, 1)</f>
        <v/>
      </c>
      <c r="Y21" s="126" t="str">
        <f>_xlfn.XLOOKUP($B21, '4a. New Fleet Description'!$A$11:$A$112,'4a. New Fleet Description'!X$11:X$112, "", 0, 1)</f>
        <v/>
      </c>
      <c r="Z21" s="126" t="str">
        <f>_xlfn.XLOOKUP($B21, '4a. New Fleet Description'!$A$11:$A$112,'4a. New Fleet Description'!Y$11:Y$112, "", 0, 1)</f>
        <v/>
      </c>
      <c r="AA21" s="126" t="str">
        <f>_xlfn.XLOOKUP($B21, '4a. New Fleet Description'!$A$11:$A$112,'4a. New Fleet Description'!Z$11:Z$112, "", 0, 1)</f>
        <v/>
      </c>
      <c r="AB21" s="126" t="str">
        <f>_xlfn.XLOOKUP($B21, '4a. New Fleet Description'!$A$11:$A$112,'4a. New Fleet Description'!AA$11:AA$112, "", 0, 1)</f>
        <v/>
      </c>
      <c r="AC21" s="126" t="str">
        <f>_xlfn.XLOOKUP($B21, '4a. New Fleet Description'!$A$11:$A$112,'4a. New Fleet Description'!AB$11:AB$112, "", 0, 1)</f>
        <v/>
      </c>
      <c r="AD21" s="126" t="str">
        <f>_xlfn.XLOOKUP($B21, '4a. New Fleet Description'!$A$11:$A$112,'4a. New Fleet Description'!AC$11:AC$112, "", 0, 1)</f>
        <v/>
      </c>
      <c r="AE21" s="558"/>
      <c r="AF21" s="559"/>
      <c r="AG21" s="558"/>
      <c r="AH21" s="558"/>
      <c r="AI21" s="558"/>
      <c r="AJ21" s="558"/>
      <c r="AK21" s="560"/>
      <c r="AL21" s="559"/>
      <c r="AM21" s="559"/>
      <c r="AN21" s="559"/>
      <c r="AO21" s="559"/>
      <c r="AP21" s="559"/>
      <c r="AQ21" s="559"/>
      <c r="AR21" s="559"/>
      <c r="AS21" s="559"/>
      <c r="AT21" s="559"/>
      <c r="AU21" s="559"/>
    </row>
    <row r="22" spans="1:47" ht="30" x14ac:dyDescent="0.25">
      <c r="A22" s="125" t="s">
        <v>389</v>
      </c>
      <c r="B22" s="557"/>
      <c r="C22" s="126" t="str">
        <f>_xlfn.XLOOKUP($B22, '4a. New Fleet Description'!$A$11:$A$112,'4a. New Fleet Description'!B$11:B$112, "", 0, 1)</f>
        <v/>
      </c>
      <c r="D22" s="126" t="str">
        <f>_xlfn.XLOOKUP($B22, '4a. New Fleet Description'!$A$11:$A$112,'4a. New Fleet Description'!C$11:C$112, "", 0, 1)</f>
        <v/>
      </c>
      <c r="E22" s="126" t="str">
        <f>_xlfn.XLOOKUP($B22, '4a. New Fleet Description'!$A$11:$A$112,'4a. New Fleet Description'!D$11:D$112, "", 0, 1)</f>
        <v/>
      </c>
      <c r="F22" s="126" t="str">
        <f>_xlfn.XLOOKUP($B22, '4a. New Fleet Description'!$A$11:$A$112,'4a. New Fleet Description'!E$11:E$112, "", 0, 1)</f>
        <v/>
      </c>
      <c r="G22" s="126" t="str">
        <f>_xlfn.XLOOKUP($B22, '4a. New Fleet Description'!$A$11:$A$112,'4a. New Fleet Description'!F$11:F$112, "", 0, 1)</f>
        <v/>
      </c>
      <c r="H22" s="126" t="str">
        <f>_xlfn.XLOOKUP($B22, '4a. New Fleet Description'!$A$11:$A$112,'4a. New Fleet Description'!G$11:G$112, "", 0, 1)</f>
        <v/>
      </c>
      <c r="I22" s="126" t="str">
        <f>_xlfn.XLOOKUP($B22, '4a. New Fleet Description'!$A$11:$A$112,'4a. New Fleet Description'!H$11:H$112, "", 0, 1)</f>
        <v/>
      </c>
      <c r="J22" s="126" t="str">
        <f>_xlfn.XLOOKUP($B22, '4a. New Fleet Description'!$A$11:$A$112,'4a. New Fleet Description'!I$11:I$112, "", 0, 1)</f>
        <v/>
      </c>
      <c r="K22" s="126" t="str">
        <f>_xlfn.XLOOKUP($B22, '4a. New Fleet Description'!$A$11:$A$112,'4a. New Fleet Description'!J$11:J$112, "", 0, 1)</f>
        <v/>
      </c>
      <c r="L22" s="126" t="str">
        <f>_xlfn.XLOOKUP($B22, '4a. New Fleet Description'!$A$11:$A$112,'4a. New Fleet Description'!K$11:K$112, "", 0, 1)</f>
        <v/>
      </c>
      <c r="M22" s="126" t="str">
        <f>_xlfn.XLOOKUP($B22, '4a. New Fleet Description'!$A$11:$A$112,'4a. New Fleet Description'!L$11:L$112, "", 0, 1)</f>
        <v/>
      </c>
      <c r="N22" s="126" t="str">
        <f>_xlfn.XLOOKUP($B22, '4a. New Fleet Description'!$A$11:$A$112,'4a. New Fleet Description'!M$11:M$112, "", 0, 1)</f>
        <v/>
      </c>
      <c r="O22" s="126" t="str">
        <f>_xlfn.XLOOKUP($B22, '4a. New Fleet Description'!$A$11:$A$112,'4a. New Fleet Description'!N$11:N$112, "", 0, 1)</f>
        <v/>
      </c>
      <c r="P22" s="126" t="str">
        <f>_xlfn.XLOOKUP($B22, '4a. New Fleet Description'!$A$11:$A$112,'4a. New Fleet Description'!O$11:O$112, "", 0, 1)</f>
        <v/>
      </c>
      <c r="Q22" s="126" t="str">
        <f>_xlfn.XLOOKUP($B22, '4a. New Fleet Description'!$A$11:$A$112,'4a. New Fleet Description'!P$11:P$112, "", 0, 1)</f>
        <v/>
      </c>
      <c r="R22" s="126" t="str">
        <f>_xlfn.XLOOKUP($B22, '4a. New Fleet Description'!$A$11:$A$112,'4a. New Fleet Description'!Q$11:Q$112, "", 0, 1)</f>
        <v/>
      </c>
      <c r="S22" s="126" t="str">
        <f>_xlfn.XLOOKUP($B22, '4a. New Fleet Description'!$A$11:$A$112,'4a. New Fleet Description'!R$11:R$112, "", 0, 1)</f>
        <v/>
      </c>
      <c r="T22" s="126" t="str">
        <f>_xlfn.XLOOKUP($B22, '4a. New Fleet Description'!$A$11:$A$112,'4a. New Fleet Description'!S$11:S$112, "", 0, 1)</f>
        <v/>
      </c>
      <c r="U22" s="126" t="str">
        <f>_xlfn.XLOOKUP($B22, '4a. New Fleet Description'!$A$11:$A$112,'4a. New Fleet Description'!T$11:T$112, "", 0, 1)</f>
        <v/>
      </c>
      <c r="V22" s="126" t="str">
        <f>_xlfn.XLOOKUP($B22, '4a. New Fleet Description'!$A$11:$A$112,'4a. New Fleet Description'!U$11:U$112, "", 0, 1)</f>
        <v/>
      </c>
      <c r="W22" s="126" t="str">
        <f>_xlfn.XLOOKUP($B22, '4a. New Fleet Description'!$A$11:$A$112,'4a. New Fleet Description'!V$11:V$112, "", 0, 1)</f>
        <v/>
      </c>
      <c r="X22" s="126" t="str">
        <f>_xlfn.XLOOKUP($B22, '4a. New Fleet Description'!$A$11:$A$112,'4a. New Fleet Description'!W$11:W$112, "", 0, 1)</f>
        <v/>
      </c>
      <c r="Y22" s="126" t="str">
        <f>_xlfn.XLOOKUP($B22, '4a. New Fleet Description'!$A$11:$A$112,'4a. New Fleet Description'!X$11:X$112, "", 0, 1)</f>
        <v/>
      </c>
      <c r="Z22" s="126" t="str">
        <f>_xlfn.XLOOKUP($B22, '4a. New Fleet Description'!$A$11:$A$112,'4a. New Fleet Description'!Y$11:Y$112, "", 0, 1)</f>
        <v/>
      </c>
      <c r="AA22" s="126" t="str">
        <f>_xlfn.XLOOKUP($B22, '4a. New Fleet Description'!$A$11:$A$112,'4a. New Fleet Description'!Z$11:Z$112, "", 0, 1)</f>
        <v/>
      </c>
      <c r="AB22" s="126" t="str">
        <f>_xlfn.XLOOKUP($B22, '4a. New Fleet Description'!$A$11:$A$112,'4a. New Fleet Description'!AA$11:AA$112, "", 0, 1)</f>
        <v/>
      </c>
      <c r="AC22" s="126" t="str">
        <f>_xlfn.XLOOKUP($B22, '4a. New Fleet Description'!$A$11:$A$112,'4a. New Fleet Description'!AB$11:AB$112, "", 0, 1)</f>
        <v/>
      </c>
      <c r="AD22" s="126" t="str">
        <f>_xlfn.XLOOKUP($B22, '4a. New Fleet Description'!$A$11:$A$112,'4a. New Fleet Description'!AC$11:AC$112, "", 0, 1)</f>
        <v/>
      </c>
      <c r="AE22" s="558"/>
      <c r="AF22" s="559"/>
      <c r="AG22" s="558"/>
      <c r="AH22" s="558"/>
      <c r="AI22" s="558"/>
      <c r="AJ22" s="558"/>
      <c r="AK22" s="560"/>
      <c r="AL22" s="559"/>
      <c r="AM22" s="559"/>
      <c r="AN22" s="559"/>
      <c r="AO22" s="559"/>
      <c r="AP22" s="559"/>
      <c r="AQ22" s="559"/>
      <c r="AR22" s="559"/>
      <c r="AS22" s="559"/>
      <c r="AT22" s="559"/>
      <c r="AU22" s="559"/>
    </row>
    <row r="23" spans="1:47" ht="30" x14ac:dyDescent="0.25">
      <c r="A23" s="125" t="s">
        <v>390</v>
      </c>
      <c r="B23" s="557"/>
      <c r="C23" s="126" t="str">
        <f>_xlfn.XLOOKUP($B23, '4a. New Fleet Description'!$A$11:$A$112,'4a. New Fleet Description'!B$11:B$112, "", 0, 1)</f>
        <v/>
      </c>
      <c r="D23" s="126" t="str">
        <f>_xlfn.XLOOKUP($B23, '4a. New Fleet Description'!$A$11:$A$112,'4a. New Fleet Description'!C$11:C$112, "", 0, 1)</f>
        <v/>
      </c>
      <c r="E23" s="126" t="str">
        <f>_xlfn.XLOOKUP($B23, '4a. New Fleet Description'!$A$11:$A$112,'4a. New Fleet Description'!D$11:D$112, "", 0, 1)</f>
        <v/>
      </c>
      <c r="F23" s="126" t="str">
        <f>_xlfn.XLOOKUP($B23, '4a. New Fleet Description'!$A$11:$A$112,'4a. New Fleet Description'!E$11:E$112, "", 0, 1)</f>
        <v/>
      </c>
      <c r="G23" s="126" t="str">
        <f>_xlfn.XLOOKUP($B23, '4a. New Fleet Description'!$A$11:$A$112,'4a. New Fleet Description'!F$11:F$112, "", 0, 1)</f>
        <v/>
      </c>
      <c r="H23" s="126" t="str">
        <f>_xlfn.XLOOKUP($B23, '4a. New Fleet Description'!$A$11:$A$112,'4a. New Fleet Description'!G$11:G$112, "", 0, 1)</f>
        <v/>
      </c>
      <c r="I23" s="126" t="str">
        <f>_xlfn.XLOOKUP($B23, '4a. New Fleet Description'!$A$11:$A$112,'4a. New Fleet Description'!H$11:H$112, "", 0, 1)</f>
        <v/>
      </c>
      <c r="J23" s="126" t="str">
        <f>_xlfn.XLOOKUP($B23, '4a. New Fleet Description'!$A$11:$A$112,'4a. New Fleet Description'!I$11:I$112, "", 0, 1)</f>
        <v/>
      </c>
      <c r="K23" s="126" t="str">
        <f>_xlfn.XLOOKUP($B23, '4a. New Fleet Description'!$A$11:$A$112,'4a. New Fleet Description'!J$11:J$112, "", 0, 1)</f>
        <v/>
      </c>
      <c r="L23" s="126" t="str">
        <f>_xlfn.XLOOKUP($B23, '4a. New Fleet Description'!$A$11:$A$112,'4a. New Fleet Description'!K$11:K$112, "", 0, 1)</f>
        <v/>
      </c>
      <c r="M23" s="126" t="str">
        <f>_xlfn.XLOOKUP($B23, '4a. New Fleet Description'!$A$11:$A$112,'4a. New Fleet Description'!L$11:L$112, "", 0, 1)</f>
        <v/>
      </c>
      <c r="N23" s="126" t="str">
        <f>_xlfn.XLOOKUP($B23, '4a. New Fleet Description'!$A$11:$A$112,'4a. New Fleet Description'!M$11:M$112, "", 0, 1)</f>
        <v/>
      </c>
      <c r="O23" s="126" t="str">
        <f>_xlfn.XLOOKUP($B23, '4a. New Fleet Description'!$A$11:$A$112,'4a. New Fleet Description'!N$11:N$112, "", 0, 1)</f>
        <v/>
      </c>
      <c r="P23" s="126" t="str">
        <f>_xlfn.XLOOKUP($B23, '4a. New Fleet Description'!$A$11:$A$112,'4a. New Fleet Description'!O$11:O$112, "", 0, 1)</f>
        <v/>
      </c>
      <c r="Q23" s="126" t="str">
        <f>_xlfn.XLOOKUP($B23, '4a. New Fleet Description'!$A$11:$A$112,'4a. New Fleet Description'!P$11:P$112, "", 0, 1)</f>
        <v/>
      </c>
      <c r="R23" s="126" t="str">
        <f>_xlfn.XLOOKUP($B23, '4a. New Fleet Description'!$A$11:$A$112,'4a. New Fleet Description'!Q$11:Q$112, "", 0, 1)</f>
        <v/>
      </c>
      <c r="S23" s="126" t="str">
        <f>_xlfn.XLOOKUP($B23, '4a. New Fleet Description'!$A$11:$A$112,'4a. New Fleet Description'!R$11:R$112, "", 0, 1)</f>
        <v/>
      </c>
      <c r="T23" s="126" t="str">
        <f>_xlfn.XLOOKUP($B23, '4a. New Fleet Description'!$A$11:$A$112,'4a. New Fleet Description'!S$11:S$112, "", 0, 1)</f>
        <v/>
      </c>
      <c r="U23" s="126" t="str">
        <f>_xlfn.XLOOKUP($B23, '4a. New Fleet Description'!$A$11:$A$112,'4a. New Fleet Description'!T$11:T$112, "", 0, 1)</f>
        <v/>
      </c>
      <c r="V23" s="126" t="str">
        <f>_xlfn.XLOOKUP($B23, '4a. New Fleet Description'!$A$11:$A$112,'4a. New Fleet Description'!U$11:U$112, "", 0, 1)</f>
        <v/>
      </c>
      <c r="W23" s="126" t="str">
        <f>_xlfn.XLOOKUP($B23, '4a. New Fleet Description'!$A$11:$A$112,'4a. New Fleet Description'!V$11:V$112, "", 0, 1)</f>
        <v/>
      </c>
      <c r="X23" s="126" t="str">
        <f>_xlfn.XLOOKUP($B23, '4a. New Fleet Description'!$A$11:$A$112,'4a. New Fleet Description'!W$11:W$112, "", 0, 1)</f>
        <v/>
      </c>
      <c r="Y23" s="126" t="str">
        <f>_xlfn.XLOOKUP($B23, '4a. New Fleet Description'!$A$11:$A$112,'4a. New Fleet Description'!X$11:X$112, "", 0, 1)</f>
        <v/>
      </c>
      <c r="Z23" s="126" t="str">
        <f>_xlfn.XLOOKUP($B23, '4a. New Fleet Description'!$A$11:$A$112,'4a. New Fleet Description'!Y$11:Y$112, "", 0, 1)</f>
        <v/>
      </c>
      <c r="AA23" s="126" t="str">
        <f>_xlfn.XLOOKUP($B23, '4a. New Fleet Description'!$A$11:$A$112,'4a. New Fleet Description'!Z$11:Z$112, "", 0, 1)</f>
        <v/>
      </c>
      <c r="AB23" s="126" t="str">
        <f>_xlfn.XLOOKUP($B23, '4a. New Fleet Description'!$A$11:$A$112,'4a. New Fleet Description'!AA$11:AA$112, "", 0, 1)</f>
        <v/>
      </c>
      <c r="AC23" s="126" t="str">
        <f>_xlfn.XLOOKUP($B23, '4a. New Fleet Description'!$A$11:$A$112,'4a. New Fleet Description'!AB$11:AB$112, "", 0, 1)</f>
        <v/>
      </c>
      <c r="AD23" s="126" t="str">
        <f>_xlfn.XLOOKUP($B23, '4a. New Fleet Description'!$A$11:$A$112,'4a. New Fleet Description'!AC$11:AC$112, "", 0, 1)</f>
        <v/>
      </c>
      <c r="AE23" s="558"/>
      <c r="AF23" s="559"/>
      <c r="AG23" s="558"/>
      <c r="AH23" s="558"/>
      <c r="AI23" s="558"/>
      <c r="AJ23" s="558"/>
      <c r="AK23" s="560"/>
      <c r="AL23" s="559"/>
      <c r="AM23" s="559"/>
      <c r="AN23" s="559"/>
      <c r="AO23" s="559"/>
      <c r="AP23" s="559"/>
      <c r="AQ23" s="559"/>
      <c r="AR23" s="559"/>
      <c r="AS23" s="559"/>
      <c r="AT23" s="559"/>
      <c r="AU23" s="559"/>
    </row>
    <row r="24" spans="1:47" ht="30" x14ac:dyDescent="0.25">
      <c r="A24" s="125" t="s">
        <v>391</v>
      </c>
      <c r="B24" s="557"/>
      <c r="C24" s="126" t="str">
        <f>_xlfn.XLOOKUP($B24, '4a. New Fleet Description'!$A$11:$A$112,'4a. New Fleet Description'!B$11:B$112, "", 0, 1)</f>
        <v/>
      </c>
      <c r="D24" s="126" t="str">
        <f>_xlfn.XLOOKUP($B24, '4a. New Fleet Description'!$A$11:$A$112,'4a. New Fleet Description'!C$11:C$112, "", 0, 1)</f>
        <v/>
      </c>
      <c r="E24" s="126" t="str">
        <f>_xlfn.XLOOKUP($B24, '4a. New Fleet Description'!$A$11:$A$112,'4a. New Fleet Description'!D$11:D$112, "", 0, 1)</f>
        <v/>
      </c>
      <c r="F24" s="126" t="str">
        <f>_xlfn.XLOOKUP($B24, '4a. New Fleet Description'!$A$11:$A$112,'4a. New Fleet Description'!E$11:E$112, "", 0, 1)</f>
        <v/>
      </c>
      <c r="G24" s="126" t="str">
        <f>_xlfn.XLOOKUP($B24, '4a. New Fleet Description'!$A$11:$A$112,'4a. New Fleet Description'!F$11:F$112, "", 0, 1)</f>
        <v/>
      </c>
      <c r="H24" s="126" t="str">
        <f>_xlfn.XLOOKUP($B24, '4a. New Fleet Description'!$A$11:$A$112,'4a. New Fleet Description'!G$11:G$112, "", 0, 1)</f>
        <v/>
      </c>
      <c r="I24" s="126" t="str">
        <f>_xlfn.XLOOKUP($B24, '4a. New Fleet Description'!$A$11:$A$112,'4a. New Fleet Description'!H$11:H$112, "", 0, 1)</f>
        <v/>
      </c>
      <c r="J24" s="126" t="str">
        <f>_xlfn.XLOOKUP($B24, '4a. New Fleet Description'!$A$11:$A$112,'4a. New Fleet Description'!I$11:I$112, "", 0, 1)</f>
        <v/>
      </c>
      <c r="K24" s="126" t="str">
        <f>_xlfn.XLOOKUP($B24, '4a. New Fleet Description'!$A$11:$A$112,'4a. New Fleet Description'!J$11:J$112, "", 0, 1)</f>
        <v/>
      </c>
      <c r="L24" s="126" t="str">
        <f>_xlfn.XLOOKUP($B24, '4a. New Fleet Description'!$A$11:$A$112,'4a. New Fleet Description'!K$11:K$112, "", 0, 1)</f>
        <v/>
      </c>
      <c r="M24" s="126" t="str">
        <f>_xlfn.XLOOKUP($B24, '4a. New Fleet Description'!$A$11:$A$112,'4a. New Fleet Description'!L$11:L$112, "", 0, 1)</f>
        <v/>
      </c>
      <c r="N24" s="126" t="str">
        <f>_xlfn.XLOOKUP($B24, '4a. New Fleet Description'!$A$11:$A$112,'4a. New Fleet Description'!M$11:M$112, "", 0, 1)</f>
        <v/>
      </c>
      <c r="O24" s="126" t="str">
        <f>_xlfn.XLOOKUP($B24, '4a. New Fleet Description'!$A$11:$A$112,'4a. New Fleet Description'!N$11:N$112, "", 0, 1)</f>
        <v/>
      </c>
      <c r="P24" s="126" t="str">
        <f>_xlfn.XLOOKUP($B24, '4a. New Fleet Description'!$A$11:$A$112,'4a. New Fleet Description'!O$11:O$112, "", 0, 1)</f>
        <v/>
      </c>
      <c r="Q24" s="126" t="str">
        <f>_xlfn.XLOOKUP($B24, '4a. New Fleet Description'!$A$11:$A$112,'4a. New Fleet Description'!P$11:P$112, "", 0, 1)</f>
        <v/>
      </c>
      <c r="R24" s="126" t="str">
        <f>_xlfn.XLOOKUP($B24, '4a. New Fleet Description'!$A$11:$A$112,'4a. New Fleet Description'!Q$11:Q$112, "", 0, 1)</f>
        <v/>
      </c>
      <c r="S24" s="126" t="str">
        <f>_xlfn.XLOOKUP($B24, '4a. New Fleet Description'!$A$11:$A$112,'4a. New Fleet Description'!R$11:R$112, "", 0, 1)</f>
        <v/>
      </c>
      <c r="T24" s="126" t="str">
        <f>_xlfn.XLOOKUP($B24, '4a. New Fleet Description'!$A$11:$A$112,'4a. New Fleet Description'!S$11:S$112, "", 0, 1)</f>
        <v/>
      </c>
      <c r="U24" s="126" t="str">
        <f>_xlfn.XLOOKUP($B24, '4a. New Fleet Description'!$A$11:$A$112,'4a. New Fleet Description'!T$11:T$112, "", 0, 1)</f>
        <v/>
      </c>
      <c r="V24" s="126" t="str">
        <f>_xlfn.XLOOKUP($B24, '4a. New Fleet Description'!$A$11:$A$112,'4a. New Fleet Description'!U$11:U$112, "", 0, 1)</f>
        <v/>
      </c>
      <c r="W24" s="126" t="str">
        <f>_xlfn.XLOOKUP($B24, '4a. New Fleet Description'!$A$11:$A$112,'4a. New Fleet Description'!V$11:V$112, "", 0, 1)</f>
        <v/>
      </c>
      <c r="X24" s="126" t="str">
        <f>_xlfn.XLOOKUP($B24, '4a. New Fleet Description'!$A$11:$A$112,'4a. New Fleet Description'!W$11:W$112, "", 0, 1)</f>
        <v/>
      </c>
      <c r="Y24" s="126" t="str">
        <f>_xlfn.XLOOKUP($B24, '4a. New Fleet Description'!$A$11:$A$112,'4a. New Fleet Description'!X$11:X$112, "", 0, 1)</f>
        <v/>
      </c>
      <c r="Z24" s="126" t="str">
        <f>_xlfn.XLOOKUP($B24, '4a. New Fleet Description'!$A$11:$A$112,'4a. New Fleet Description'!Y$11:Y$112, "", 0, 1)</f>
        <v/>
      </c>
      <c r="AA24" s="126" t="str">
        <f>_xlfn.XLOOKUP($B24, '4a. New Fleet Description'!$A$11:$A$112,'4a. New Fleet Description'!Z$11:Z$112, "", 0, 1)</f>
        <v/>
      </c>
      <c r="AB24" s="126" t="str">
        <f>_xlfn.XLOOKUP($B24, '4a. New Fleet Description'!$A$11:$A$112,'4a. New Fleet Description'!AA$11:AA$112, "", 0, 1)</f>
        <v/>
      </c>
      <c r="AC24" s="126" t="str">
        <f>_xlfn.XLOOKUP($B24, '4a. New Fleet Description'!$A$11:$A$112,'4a. New Fleet Description'!AB$11:AB$112, "", 0, 1)</f>
        <v/>
      </c>
      <c r="AD24" s="126" t="str">
        <f>_xlfn.XLOOKUP($B24, '4a. New Fleet Description'!$A$11:$A$112,'4a. New Fleet Description'!AC$11:AC$112, "", 0, 1)</f>
        <v/>
      </c>
      <c r="AE24" s="558"/>
      <c r="AF24" s="559"/>
      <c r="AG24" s="558"/>
      <c r="AH24" s="558"/>
      <c r="AI24" s="558"/>
      <c r="AJ24" s="558"/>
      <c r="AK24" s="560"/>
      <c r="AL24" s="559"/>
      <c r="AM24" s="559"/>
      <c r="AN24" s="559"/>
      <c r="AO24" s="559"/>
      <c r="AP24" s="559"/>
      <c r="AQ24" s="559"/>
      <c r="AR24" s="559"/>
      <c r="AS24" s="559"/>
      <c r="AT24" s="559"/>
      <c r="AU24" s="559"/>
    </row>
    <row r="25" spans="1:47" ht="30" x14ac:dyDescent="0.25">
      <c r="A25" s="125" t="s">
        <v>392</v>
      </c>
      <c r="B25" s="557"/>
      <c r="C25" s="126" t="str">
        <f>_xlfn.XLOOKUP($B25, '4a. New Fleet Description'!$A$11:$A$112,'4a. New Fleet Description'!B$11:B$112, "", 0, 1)</f>
        <v/>
      </c>
      <c r="D25" s="126" t="str">
        <f>_xlfn.XLOOKUP($B25, '4a. New Fleet Description'!$A$11:$A$112,'4a. New Fleet Description'!C$11:C$112, "", 0, 1)</f>
        <v/>
      </c>
      <c r="E25" s="126" t="str">
        <f>_xlfn.XLOOKUP($B25, '4a. New Fleet Description'!$A$11:$A$112,'4a. New Fleet Description'!D$11:D$112, "", 0, 1)</f>
        <v/>
      </c>
      <c r="F25" s="126" t="str">
        <f>_xlfn.XLOOKUP($B25, '4a. New Fleet Description'!$A$11:$A$112,'4a. New Fleet Description'!E$11:E$112, "", 0, 1)</f>
        <v/>
      </c>
      <c r="G25" s="126" t="str">
        <f>_xlfn.XLOOKUP($B25, '4a. New Fleet Description'!$A$11:$A$112,'4a. New Fleet Description'!F$11:F$112, "", 0, 1)</f>
        <v/>
      </c>
      <c r="H25" s="126" t="str">
        <f>_xlfn.XLOOKUP($B25, '4a. New Fleet Description'!$A$11:$A$112,'4a. New Fleet Description'!G$11:G$112, "", 0, 1)</f>
        <v/>
      </c>
      <c r="I25" s="126" t="str">
        <f>_xlfn.XLOOKUP($B25, '4a. New Fleet Description'!$A$11:$A$112,'4a. New Fleet Description'!H$11:H$112, "", 0, 1)</f>
        <v/>
      </c>
      <c r="J25" s="126" t="str">
        <f>_xlfn.XLOOKUP($B25, '4a. New Fleet Description'!$A$11:$A$112,'4a. New Fleet Description'!I$11:I$112, "", 0, 1)</f>
        <v/>
      </c>
      <c r="K25" s="126" t="str">
        <f>_xlfn.XLOOKUP($B25, '4a. New Fleet Description'!$A$11:$A$112,'4a. New Fleet Description'!J$11:J$112, "", 0, 1)</f>
        <v/>
      </c>
      <c r="L25" s="126" t="str">
        <f>_xlfn.XLOOKUP($B25, '4a. New Fleet Description'!$A$11:$A$112,'4a. New Fleet Description'!K$11:K$112, "", 0, 1)</f>
        <v/>
      </c>
      <c r="M25" s="126" t="str">
        <f>_xlfn.XLOOKUP($B25, '4a. New Fleet Description'!$A$11:$A$112,'4a. New Fleet Description'!L$11:L$112, "", 0, 1)</f>
        <v/>
      </c>
      <c r="N25" s="126" t="str">
        <f>_xlfn.XLOOKUP($B25, '4a. New Fleet Description'!$A$11:$A$112,'4a. New Fleet Description'!M$11:M$112, "", 0, 1)</f>
        <v/>
      </c>
      <c r="O25" s="126" t="str">
        <f>_xlfn.XLOOKUP($B25, '4a. New Fleet Description'!$A$11:$A$112,'4a. New Fleet Description'!N$11:N$112, "", 0, 1)</f>
        <v/>
      </c>
      <c r="P25" s="126" t="str">
        <f>_xlfn.XLOOKUP($B25, '4a. New Fleet Description'!$A$11:$A$112,'4a. New Fleet Description'!O$11:O$112, "", 0, 1)</f>
        <v/>
      </c>
      <c r="Q25" s="126" t="str">
        <f>_xlfn.XLOOKUP($B25, '4a. New Fleet Description'!$A$11:$A$112,'4a. New Fleet Description'!P$11:P$112, "", 0, 1)</f>
        <v/>
      </c>
      <c r="R25" s="126" t="str">
        <f>_xlfn.XLOOKUP($B25, '4a. New Fleet Description'!$A$11:$A$112,'4a. New Fleet Description'!Q$11:Q$112, "", 0, 1)</f>
        <v/>
      </c>
      <c r="S25" s="126" t="str">
        <f>_xlfn.XLOOKUP($B25, '4a. New Fleet Description'!$A$11:$A$112,'4a. New Fleet Description'!R$11:R$112, "", 0, 1)</f>
        <v/>
      </c>
      <c r="T25" s="126" t="str">
        <f>_xlfn.XLOOKUP($B25, '4a. New Fleet Description'!$A$11:$A$112,'4a. New Fleet Description'!S$11:S$112, "", 0, 1)</f>
        <v/>
      </c>
      <c r="U25" s="126" t="str">
        <f>_xlfn.XLOOKUP($B25, '4a. New Fleet Description'!$A$11:$A$112,'4a. New Fleet Description'!T$11:T$112, "", 0, 1)</f>
        <v/>
      </c>
      <c r="V25" s="126" t="str">
        <f>_xlfn.XLOOKUP($B25, '4a. New Fleet Description'!$A$11:$A$112,'4a. New Fleet Description'!U$11:U$112, "", 0, 1)</f>
        <v/>
      </c>
      <c r="W25" s="126" t="str">
        <f>_xlfn.XLOOKUP($B25, '4a. New Fleet Description'!$A$11:$A$112,'4a. New Fleet Description'!V$11:V$112, "", 0, 1)</f>
        <v/>
      </c>
      <c r="X25" s="126" t="str">
        <f>_xlfn.XLOOKUP($B25, '4a. New Fleet Description'!$A$11:$A$112,'4a. New Fleet Description'!W$11:W$112, "", 0, 1)</f>
        <v/>
      </c>
      <c r="Y25" s="126" t="str">
        <f>_xlfn.XLOOKUP($B25, '4a. New Fleet Description'!$A$11:$A$112,'4a. New Fleet Description'!X$11:X$112, "", 0, 1)</f>
        <v/>
      </c>
      <c r="Z25" s="126" t="str">
        <f>_xlfn.XLOOKUP($B25, '4a. New Fleet Description'!$A$11:$A$112,'4a. New Fleet Description'!Y$11:Y$112, "", 0, 1)</f>
        <v/>
      </c>
      <c r="AA25" s="126" t="str">
        <f>_xlfn.XLOOKUP($B25, '4a. New Fleet Description'!$A$11:$A$112,'4a. New Fleet Description'!Z$11:Z$112, "", 0, 1)</f>
        <v/>
      </c>
      <c r="AB25" s="126" t="str">
        <f>_xlfn.XLOOKUP($B25, '4a. New Fleet Description'!$A$11:$A$112,'4a. New Fleet Description'!AA$11:AA$112, "", 0, 1)</f>
        <v/>
      </c>
      <c r="AC25" s="126" t="str">
        <f>_xlfn.XLOOKUP($B25, '4a. New Fleet Description'!$A$11:$A$112,'4a. New Fleet Description'!AB$11:AB$112, "", 0, 1)</f>
        <v/>
      </c>
      <c r="AD25" s="126" t="str">
        <f>_xlfn.XLOOKUP($B25, '4a. New Fleet Description'!$A$11:$A$112,'4a. New Fleet Description'!AC$11:AC$112, "", 0, 1)</f>
        <v/>
      </c>
      <c r="AE25" s="558"/>
      <c r="AF25" s="559"/>
      <c r="AG25" s="558"/>
      <c r="AH25" s="558"/>
      <c r="AI25" s="558"/>
      <c r="AJ25" s="558"/>
      <c r="AK25" s="560"/>
      <c r="AL25" s="559"/>
      <c r="AM25" s="559"/>
      <c r="AN25" s="559"/>
      <c r="AO25" s="559"/>
      <c r="AP25" s="559"/>
      <c r="AQ25" s="559"/>
      <c r="AR25" s="559"/>
      <c r="AS25" s="559"/>
      <c r="AT25" s="559"/>
      <c r="AU25" s="559"/>
    </row>
    <row r="26" spans="1:47" ht="30" x14ac:dyDescent="0.25">
      <c r="A26" s="125" t="s">
        <v>393</v>
      </c>
      <c r="B26" s="557"/>
      <c r="C26" s="126" t="str">
        <f>_xlfn.XLOOKUP($B26, '4a. New Fleet Description'!$A$11:$A$112,'4a. New Fleet Description'!B$11:B$112, "", 0, 1)</f>
        <v/>
      </c>
      <c r="D26" s="126" t="str">
        <f>_xlfn.XLOOKUP($B26, '4a. New Fleet Description'!$A$11:$A$112,'4a. New Fleet Description'!C$11:C$112, "", 0, 1)</f>
        <v/>
      </c>
      <c r="E26" s="126" t="str">
        <f>_xlfn.XLOOKUP($B26, '4a. New Fleet Description'!$A$11:$A$112,'4a. New Fleet Description'!D$11:D$112, "", 0, 1)</f>
        <v/>
      </c>
      <c r="F26" s="126" t="str">
        <f>_xlfn.XLOOKUP($B26, '4a. New Fleet Description'!$A$11:$A$112,'4a. New Fleet Description'!E$11:E$112, "", 0, 1)</f>
        <v/>
      </c>
      <c r="G26" s="126" t="str">
        <f>_xlfn.XLOOKUP($B26, '4a. New Fleet Description'!$A$11:$A$112,'4a. New Fleet Description'!F$11:F$112, "", 0, 1)</f>
        <v/>
      </c>
      <c r="H26" s="126" t="str">
        <f>_xlfn.XLOOKUP($B26, '4a. New Fleet Description'!$A$11:$A$112,'4a. New Fleet Description'!G$11:G$112, "", 0, 1)</f>
        <v/>
      </c>
      <c r="I26" s="126" t="str">
        <f>_xlfn.XLOOKUP($B26, '4a. New Fleet Description'!$A$11:$A$112,'4a. New Fleet Description'!H$11:H$112, "", 0, 1)</f>
        <v/>
      </c>
      <c r="J26" s="126" t="str">
        <f>_xlfn.XLOOKUP($B26, '4a. New Fleet Description'!$A$11:$A$112,'4a. New Fleet Description'!I$11:I$112, "", 0, 1)</f>
        <v/>
      </c>
      <c r="K26" s="126" t="str">
        <f>_xlfn.XLOOKUP($B26, '4a. New Fleet Description'!$A$11:$A$112,'4a. New Fleet Description'!J$11:J$112, "", 0, 1)</f>
        <v/>
      </c>
      <c r="L26" s="126" t="str">
        <f>_xlfn.XLOOKUP($B26, '4a. New Fleet Description'!$A$11:$A$112,'4a. New Fleet Description'!K$11:K$112, "", 0, 1)</f>
        <v/>
      </c>
      <c r="M26" s="126" t="str">
        <f>_xlfn.XLOOKUP($B26, '4a. New Fleet Description'!$A$11:$A$112,'4a. New Fleet Description'!L$11:L$112, "", 0, 1)</f>
        <v/>
      </c>
      <c r="N26" s="126" t="str">
        <f>_xlfn.XLOOKUP($B26, '4a. New Fleet Description'!$A$11:$A$112,'4a. New Fleet Description'!M$11:M$112, "", 0, 1)</f>
        <v/>
      </c>
      <c r="O26" s="126" t="str">
        <f>_xlfn.XLOOKUP($B26, '4a. New Fleet Description'!$A$11:$A$112,'4a. New Fleet Description'!N$11:N$112, "", 0, 1)</f>
        <v/>
      </c>
      <c r="P26" s="126" t="str">
        <f>_xlfn.XLOOKUP($B26, '4a. New Fleet Description'!$A$11:$A$112,'4a. New Fleet Description'!O$11:O$112, "", 0, 1)</f>
        <v/>
      </c>
      <c r="Q26" s="126" t="str">
        <f>_xlfn.XLOOKUP($B26, '4a. New Fleet Description'!$A$11:$A$112,'4a. New Fleet Description'!P$11:P$112, "", 0, 1)</f>
        <v/>
      </c>
      <c r="R26" s="126" t="str">
        <f>_xlfn.XLOOKUP($B26, '4a. New Fleet Description'!$A$11:$A$112,'4a. New Fleet Description'!Q$11:Q$112, "", 0, 1)</f>
        <v/>
      </c>
      <c r="S26" s="126" t="str">
        <f>_xlfn.XLOOKUP($B26, '4a. New Fleet Description'!$A$11:$A$112,'4a. New Fleet Description'!R$11:R$112, "", 0, 1)</f>
        <v/>
      </c>
      <c r="T26" s="126" t="str">
        <f>_xlfn.XLOOKUP($B26, '4a. New Fleet Description'!$A$11:$A$112,'4a. New Fleet Description'!S$11:S$112, "", 0, 1)</f>
        <v/>
      </c>
      <c r="U26" s="126" t="str">
        <f>_xlfn.XLOOKUP($B26, '4a. New Fleet Description'!$A$11:$A$112,'4a. New Fleet Description'!T$11:T$112, "", 0, 1)</f>
        <v/>
      </c>
      <c r="V26" s="126" t="str">
        <f>_xlfn.XLOOKUP($B26, '4a. New Fleet Description'!$A$11:$A$112,'4a. New Fleet Description'!U$11:U$112, "", 0, 1)</f>
        <v/>
      </c>
      <c r="W26" s="126" t="str">
        <f>_xlfn.XLOOKUP($B26, '4a. New Fleet Description'!$A$11:$A$112,'4a. New Fleet Description'!V$11:V$112, "", 0, 1)</f>
        <v/>
      </c>
      <c r="X26" s="126" t="str">
        <f>_xlfn.XLOOKUP($B26, '4a. New Fleet Description'!$A$11:$A$112,'4a. New Fleet Description'!W$11:W$112, "", 0, 1)</f>
        <v/>
      </c>
      <c r="Y26" s="126" t="str">
        <f>_xlfn.XLOOKUP($B26, '4a. New Fleet Description'!$A$11:$A$112,'4a. New Fleet Description'!X$11:X$112, "", 0, 1)</f>
        <v/>
      </c>
      <c r="Z26" s="126" t="str">
        <f>_xlfn.XLOOKUP($B26, '4a. New Fleet Description'!$A$11:$A$112,'4a. New Fleet Description'!Y$11:Y$112, "", 0, 1)</f>
        <v/>
      </c>
      <c r="AA26" s="126" t="str">
        <f>_xlfn.XLOOKUP($B26, '4a. New Fleet Description'!$A$11:$A$112,'4a. New Fleet Description'!Z$11:Z$112, "", 0, 1)</f>
        <v/>
      </c>
      <c r="AB26" s="126" t="str">
        <f>_xlfn.XLOOKUP($B26, '4a. New Fleet Description'!$A$11:$A$112,'4a. New Fleet Description'!AA$11:AA$112, "", 0, 1)</f>
        <v/>
      </c>
      <c r="AC26" s="126" t="str">
        <f>_xlfn.XLOOKUP($B26, '4a. New Fleet Description'!$A$11:$A$112,'4a. New Fleet Description'!AB$11:AB$112, "", 0, 1)</f>
        <v/>
      </c>
      <c r="AD26" s="126" t="str">
        <f>_xlfn.XLOOKUP($B26, '4a. New Fleet Description'!$A$11:$A$112,'4a. New Fleet Description'!AC$11:AC$112, "", 0, 1)</f>
        <v/>
      </c>
      <c r="AE26" s="558"/>
      <c r="AF26" s="559"/>
      <c r="AG26" s="558"/>
      <c r="AH26" s="558"/>
      <c r="AI26" s="558"/>
      <c r="AJ26" s="558"/>
      <c r="AK26" s="560"/>
      <c r="AL26" s="559"/>
      <c r="AM26" s="559"/>
      <c r="AN26" s="559"/>
      <c r="AO26" s="559"/>
      <c r="AP26" s="559"/>
      <c r="AQ26" s="559"/>
      <c r="AR26" s="559"/>
      <c r="AS26" s="559"/>
      <c r="AT26" s="559"/>
      <c r="AU26" s="559"/>
    </row>
    <row r="27" spans="1:47" ht="30" x14ac:dyDescent="0.25">
      <c r="A27" s="125" t="s">
        <v>394</v>
      </c>
      <c r="B27" s="557"/>
      <c r="C27" s="126" t="str">
        <f>_xlfn.XLOOKUP($B27, '4a. New Fleet Description'!$A$11:$A$112,'4a. New Fleet Description'!B$11:B$112, "", 0, 1)</f>
        <v/>
      </c>
      <c r="D27" s="126" t="str">
        <f>_xlfn.XLOOKUP($B27, '4a. New Fleet Description'!$A$11:$A$112,'4a. New Fleet Description'!C$11:C$112, "", 0, 1)</f>
        <v/>
      </c>
      <c r="E27" s="126" t="str">
        <f>_xlfn.XLOOKUP($B27, '4a. New Fleet Description'!$A$11:$A$112,'4a. New Fleet Description'!D$11:D$112, "", 0, 1)</f>
        <v/>
      </c>
      <c r="F27" s="126" t="str">
        <f>_xlfn.XLOOKUP($B27, '4a. New Fleet Description'!$A$11:$A$112,'4a. New Fleet Description'!E$11:E$112, "", 0, 1)</f>
        <v/>
      </c>
      <c r="G27" s="126" t="str">
        <f>_xlfn.XLOOKUP($B27, '4a. New Fleet Description'!$A$11:$A$112,'4a. New Fleet Description'!F$11:F$112, "", 0, 1)</f>
        <v/>
      </c>
      <c r="H27" s="126" t="str">
        <f>_xlfn.XLOOKUP($B27, '4a. New Fleet Description'!$A$11:$A$112,'4a. New Fleet Description'!G$11:G$112, "", 0, 1)</f>
        <v/>
      </c>
      <c r="I27" s="126" t="str">
        <f>_xlfn.XLOOKUP($B27, '4a. New Fleet Description'!$A$11:$A$112,'4a. New Fleet Description'!H$11:H$112, "", 0, 1)</f>
        <v/>
      </c>
      <c r="J27" s="126" t="str">
        <f>_xlfn.XLOOKUP($B27, '4a. New Fleet Description'!$A$11:$A$112,'4a. New Fleet Description'!I$11:I$112, "", 0, 1)</f>
        <v/>
      </c>
      <c r="K27" s="126" t="str">
        <f>_xlfn.XLOOKUP($B27, '4a. New Fleet Description'!$A$11:$A$112,'4a. New Fleet Description'!J$11:J$112, "", 0, 1)</f>
        <v/>
      </c>
      <c r="L27" s="126" t="str">
        <f>_xlfn.XLOOKUP($B27, '4a. New Fleet Description'!$A$11:$A$112,'4a. New Fleet Description'!K$11:K$112, "", 0, 1)</f>
        <v/>
      </c>
      <c r="M27" s="126" t="str">
        <f>_xlfn.XLOOKUP($B27, '4a. New Fleet Description'!$A$11:$A$112,'4a. New Fleet Description'!L$11:L$112, "", 0, 1)</f>
        <v/>
      </c>
      <c r="N27" s="126" t="str">
        <f>_xlfn.XLOOKUP($B27, '4a. New Fleet Description'!$A$11:$A$112,'4a. New Fleet Description'!M$11:M$112, "", 0, 1)</f>
        <v/>
      </c>
      <c r="O27" s="126" t="str">
        <f>_xlfn.XLOOKUP($B27, '4a. New Fleet Description'!$A$11:$A$112,'4a. New Fleet Description'!N$11:N$112, "", 0, 1)</f>
        <v/>
      </c>
      <c r="P27" s="126" t="str">
        <f>_xlfn.XLOOKUP($B27, '4a. New Fleet Description'!$A$11:$A$112,'4a. New Fleet Description'!O$11:O$112, "", 0, 1)</f>
        <v/>
      </c>
      <c r="Q27" s="126" t="str">
        <f>_xlfn.XLOOKUP($B27, '4a. New Fleet Description'!$A$11:$A$112,'4a. New Fleet Description'!P$11:P$112, "", 0, 1)</f>
        <v/>
      </c>
      <c r="R27" s="126" t="str">
        <f>_xlfn.XLOOKUP($B27, '4a. New Fleet Description'!$A$11:$A$112,'4a. New Fleet Description'!Q$11:Q$112, "", 0, 1)</f>
        <v/>
      </c>
      <c r="S27" s="126" t="str">
        <f>_xlfn.XLOOKUP($B27, '4a. New Fleet Description'!$A$11:$A$112,'4a. New Fleet Description'!R$11:R$112, "", 0, 1)</f>
        <v/>
      </c>
      <c r="T27" s="126" t="str">
        <f>_xlfn.XLOOKUP($B27, '4a. New Fleet Description'!$A$11:$A$112,'4a. New Fleet Description'!S$11:S$112, "", 0, 1)</f>
        <v/>
      </c>
      <c r="U27" s="126" t="str">
        <f>_xlfn.XLOOKUP($B27, '4a. New Fleet Description'!$A$11:$A$112,'4a. New Fleet Description'!T$11:T$112, "", 0, 1)</f>
        <v/>
      </c>
      <c r="V27" s="126" t="str">
        <f>_xlfn.XLOOKUP($B27, '4a. New Fleet Description'!$A$11:$A$112,'4a. New Fleet Description'!U$11:U$112, "", 0, 1)</f>
        <v/>
      </c>
      <c r="W27" s="126" t="str">
        <f>_xlfn.XLOOKUP($B27, '4a. New Fleet Description'!$A$11:$A$112,'4a. New Fleet Description'!V$11:V$112, "", 0, 1)</f>
        <v/>
      </c>
      <c r="X27" s="126" t="str">
        <f>_xlfn.XLOOKUP($B27, '4a. New Fleet Description'!$A$11:$A$112,'4a. New Fleet Description'!W$11:W$112, "", 0, 1)</f>
        <v/>
      </c>
      <c r="Y27" s="126" t="str">
        <f>_xlfn.XLOOKUP($B27, '4a. New Fleet Description'!$A$11:$A$112,'4a. New Fleet Description'!X$11:X$112, "", 0, 1)</f>
        <v/>
      </c>
      <c r="Z27" s="126" t="str">
        <f>_xlfn.XLOOKUP($B27, '4a. New Fleet Description'!$A$11:$A$112,'4a. New Fleet Description'!Y$11:Y$112, "", 0, 1)</f>
        <v/>
      </c>
      <c r="AA27" s="126" t="str">
        <f>_xlfn.XLOOKUP($B27, '4a. New Fleet Description'!$A$11:$A$112,'4a. New Fleet Description'!Z$11:Z$112, "", 0, 1)</f>
        <v/>
      </c>
      <c r="AB27" s="126" t="str">
        <f>_xlfn.XLOOKUP($B27, '4a. New Fleet Description'!$A$11:$A$112,'4a. New Fleet Description'!AA$11:AA$112, "", 0, 1)</f>
        <v/>
      </c>
      <c r="AC27" s="126" t="str">
        <f>_xlfn.XLOOKUP($B27, '4a. New Fleet Description'!$A$11:$A$112,'4a. New Fleet Description'!AB$11:AB$112, "", 0, 1)</f>
        <v/>
      </c>
      <c r="AD27" s="126" t="str">
        <f>_xlfn.XLOOKUP($B27, '4a. New Fleet Description'!$A$11:$A$112,'4a. New Fleet Description'!AC$11:AC$112, "", 0, 1)</f>
        <v/>
      </c>
      <c r="AE27" s="558"/>
      <c r="AF27" s="559"/>
      <c r="AG27" s="558"/>
      <c r="AH27" s="558"/>
      <c r="AI27" s="558"/>
      <c r="AJ27" s="558"/>
      <c r="AK27" s="560"/>
      <c r="AL27" s="559"/>
      <c r="AM27" s="559"/>
      <c r="AN27" s="559"/>
      <c r="AO27" s="559"/>
      <c r="AP27" s="559"/>
      <c r="AQ27" s="559"/>
      <c r="AR27" s="559"/>
      <c r="AS27" s="559"/>
      <c r="AT27" s="559"/>
      <c r="AU27" s="559"/>
    </row>
    <row r="28" spans="1:47" ht="30" x14ac:dyDescent="0.25">
      <c r="A28" s="125" t="s">
        <v>395</v>
      </c>
      <c r="B28" s="557"/>
      <c r="C28" s="126" t="str">
        <f>_xlfn.XLOOKUP($B28, '4a. New Fleet Description'!$A$11:$A$112,'4a. New Fleet Description'!B$11:B$112, "", 0, 1)</f>
        <v/>
      </c>
      <c r="D28" s="126" t="str">
        <f>_xlfn.XLOOKUP($B28, '4a. New Fleet Description'!$A$11:$A$112,'4a. New Fleet Description'!C$11:C$112, "", 0, 1)</f>
        <v/>
      </c>
      <c r="E28" s="126" t="str">
        <f>_xlfn.XLOOKUP($B28, '4a. New Fleet Description'!$A$11:$A$112,'4a. New Fleet Description'!D$11:D$112, "", 0, 1)</f>
        <v/>
      </c>
      <c r="F28" s="126" t="str">
        <f>_xlfn.XLOOKUP($B28, '4a. New Fleet Description'!$A$11:$A$112,'4a. New Fleet Description'!E$11:E$112, "", 0, 1)</f>
        <v/>
      </c>
      <c r="G28" s="126" t="str">
        <f>_xlfn.XLOOKUP($B28, '4a. New Fleet Description'!$A$11:$A$112,'4a. New Fleet Description'!F$11:F$112, "", 0, 1)</f>
        <v/>
      </c>
      <c r="H28" s="126" t="str">
        <f>_xlfn.XLOOKUP($B28, '4a. New Fleet Description'!$A$11:$A$112,'4a. New Fleet Description'!G$11:G$112, "", 0, 1)</f>
        <v/>
      </c>
      <c r="I28" s="126" t="str">
        <f>_xlfn.XLOOKUP($B28, '4a. New Fleet Description'!$A$11:$A$112,'4a. New Fleet Description'!H$11:H$112, "", 0, 1)</f>
        <v/>
      </c>
      <c r="J28" s="126" t="str">
        <f>_xlfn.XLOOKUP($B28, '4a. New Fleet Description'!$A$11:$A$112,'4a. New Fleet Description'!I$11:I$112, "", 0, 1)</f>
        <v/>
      </c>
      <c r="K28" s="126" t="str">
        <f>_xlfn.XLOOKUP($B28, '4a. New Fleet Description'!$A$11:$A$112,'4a. New Fleet Description'!J$11:J$112, "", 0, 1)</f>
        <v/>
      </c>
      <c r="L28" s="126" t="str">
        <f>_xlfn.XLOOKUP($B28, '4a. New Fleet Description'!$A$11:$A$112,'4a. New Fleet Description'!K$11:K$112, "", 0, 1)</f>
        <v/>
      </c>
      <c r="M28" s="126" t="str">
        <f>_xlfn.XLOOKUP($B28, '4a. New Fleet Description'!$A$11:$A$112,'4a. New Fleet Description'!L$11:L$112, "", 0, 1)</f>
        <v/>
      </c>
      <c r="N28" s="126" t="str">
        <f>_xlfn.XLOOKUP($B28, '4a. New Fleet Description'!$A$11:$A$112,'4a. New Fleet Description'!M$11:M$112, "", 0, 1)</f>
        <v/>
      </c>
      <c r="O28" s="126" t="str">
        <f>_xlfn.XLOOKUP($B28, '4a. New Fleet Description'!$A$11:$A$112,'4a. New Fleet Description'!N$11:N$112, "", 0, 1)</f>
        <v/>
      </c>
      <c r="P28" s="126" t="str">
        <f>_xlfn.XLOOKUP($B28, '4a. New Fleet Description'!$A$11:$A$112,'4a. New Fleet Description'!O$11:O$112, "", 0, 1)</f>
        <v/>
      </c>
      <c r="Q28" s="126" t="str">
        <f>_xlfn.XLOOKUP($B28, '4a. New Fleet Description'!$A$11:$A$112,'4a. New Fleet Description'!P$11:P$112, "", 0, 1)</f>
        <v/>
      </c>
      <c r="R28" s="126" t="str">
        <f>_xlfn.XLOOKUP($B28, '4a. New Fleet Description'!$A$11:$A$112,'4a. New Fleet Description'!Q$11:Q$112, "", 0, 1)</f>
        <v/>
      </c>
      <c r="S28" s="126" t="str">
        <f>_xlfn.XLOOKUP($B28, '4a. New Fleet Description'!$A$11:$A$112,'4a. New Fleet Description'!R$11:R$112, "", 0, 1)</f>
        <v/>
      </c>
      <c r="T28" s="126" t="str">
        <f>_xlfn.XLOOKUP($B28, '4a. New Fleet Description'!$A$11:$A$112,'4a. New Fleet Description'!S$11:S$112, "", 0, 1)</f>
        <v/>
      </c>
      <c r="U28" s="126" t="str">
        <f>_xlfn.XLOOKUP($B28, '4a. New Fleet Description'!$A$11:$A$112,'4a. New Fleet Description'!T$11:T$112, "", 0, 1)</f>
        <v/>
      </c>
      <c r="V28" s="126" t="str">
        <f>_xlfn.XLOOKUP($B28, '4a. New Fleet Description'!$A$11:$A$112,'4a. New Fleet Description'!U$11:U$112, "", 0, 1)</f>
        <v/>
      </c>
      <c r="W28" s="126" t="str">
        <f>_xlfn.XLOOKUP($B28, '4a. New Fleet Description'!$A$11:$A$112,'4a. New Fleet Description'!V$11:V$112, "", 0, 1)</f>
        <v/>
      </c>
      <c r="X28" s="126" t="str">
        <f>_xlfn.XLOOKUP($B28, '4a. New Fleet Description'!$A$11:$A$112,'4a. New Fleet Description'!W$11:W$112, "", 0, 1)</f>
        <v/>
      </c>
      <c r="Y28" s="126" t="str">
        <f>_xlfn.XLOOKUP($B28, '4a. New Fleet Description'!$A$11:$A$112,'4a. New Fleet Description'!X$11:X$112, "", 0, 1)</f>
        <v/>
      </c>
      <c r="Z28" s="126" t="str">
        <f>_xlfn.XLOOKUP($B28, '4a. New Fleet Description'!$A$11:$A$112,'4a. New Fleet Description'!Y$11:Y$112, "", 0, 1)</f>
        <v/>
      </c>
      <c r="AA28" s="126" t="str">
        <f>_xlfn.XLOOKUP($B28, '4a. New Fleet Description'!$A$11:$A$112,'4a. New Fleet Description'!Z$11:Z$112, "", 0, 1)</f>
        <v/>
      </c>
      <c r="AB28" s="126" t="str">
        <f>_xlfn.XLOOKUP($B28, '4a. New Fleet Description'!$A$11:$A$112,'4a. New Fleet Description'!AA$11:AA$112, "", 0, 1)</f>
        <v/>
      </c>
      <c r="AC28" s="126" t="str">
        <f>_xlfn.XLOOKUP($B28, '4a. New Fleet Description'!$A$11:$A$112,'4a. New Fleet Description'!AB$11:AB$112, "", 0, 1)</f>
        <v/>
      </c>
      <c r="AD28" s="126" t="str">
        <f>_xlfn.XLOOKUP($B28, '4a. New Fleet Description'!$A$11:$A$112,'4a. New Fleet Description'!AC$11:AC$112, "", 0, 1)</f>
        <v/>
      </c>
      <c r="AE28" s="558"/>
      <c r="AF28" s="559"/>
      <c r="AG28" s="558"/>
      <c r="AH28" s="558"/>
      <c r="AI28" s="558"/>
      <c r="AJ28" s="558"/>
      <c r="AK28" s="560"/>
      <c r="AL28" s="559"/>
      <c r="AM28" s="559"/>
      <c r="AN28" s="559"/>
      <c r="AO28" s="559"/>
      <c r="AP28" s="559"/>
      <c r="AQ28" s="559"/>
      <c r="AR28" s="559"/>
      <c r="AS28" s="559"/>
      <c r="AT28" s="559"/>
      <c r="AU28" s="559"/>
    </row>
    <row r="29" spans="1:47" ht="30" x14ac:dyDescent="0.25">
      <c r="A29" s="125" t="s">
        <v>396</v>
      </c>
      <c r="B29" s="557"/>
      <c r="C29" s="126" t="str">
        <f>_xlfn.XLOOKUP($B29, '4a. New Fleet Description'!$A$11:$A$112,'4a. New Fleet Description'!B$11:B$112, "", 0, 1)</f>
        <v/>
      </c>
      <c r="D29" s="126" t="str">
        <f>_xlfn.XLOOKUP($B29, '4a. New Fleet Description'!$A$11:$A$112,'4a. New Fleet Description'!C$11:C$112, "", 0, 1)</f>
        <v/>
      </c>
      <c r="E29" s="126" t="str">
        <f>_xlfn.XLOOKUP($B29, '4a. New Fleet Description'!$A$11:$A$112,'4a. New Fleet Description'!D$11:D$112, "", 0, 1)</f>
        <v/>
      </c>
      <c r="F29" s="126" t="str">
        <f>_xlfn.XLOOKUP($B29, '4a. New Fleet Description'!$A$11:$A$112,'4a. New Fleet Description'!E$11:E$112, "", 0, 1)</f>
        <v/>
      </c>
      <c r="G29" s="126" t="str">
        <f>_xlfn.XLOOKUP($B29, '4a. New Fleet Description'!$A$11:$A$112,'4a. New Fleet Description'!F$11:F$112, "", 0, 1)</f>
        <v/>
      </c>
      <c r="H29" s="126" t="str">
        <f>_xlfn.XLOOKUP($B29, '4a. New Fleet Description'!$A$11:$A$112,'4a. New Fleet Description'!G$11:G$112, "", 0, 1)</f>
        <v/>
      </c>
      <c r="I29" s="126" t="str">
        <f>_xlfn.XLOOKUP($B29, '4a. New Fleet Description'!$A$11:$A$112,'4a. New Fleet Description'!H$11:H$112, "", 0, 1)</f>
        <v/>
      </c>
      <c r="J29" s="126" t="str">
        <f>_xlfn.XLOOKUP($B29, '4a. New Fleet Description'!$A$11:$A$112,'4a. New Fleet Description'!I$11:I$112, "", 0, 1)</f>
        <v/>
      </c>
      <c r="K29" s="126" t="str">
        <f>_xlfn.XLOOKUP($B29, '4a. New Fleet Description'!$A$11:$A$112,'4a. New Fleet Description'!J$11:J$112, "", 0, 1)</f>
        <v/>
      </c>
      <c r="L29" s="126" t="str">
        <f>_xlfn.XLOOKUP($B29, '4a. New Fleet Description'!$A$11:$A$112,'4a. New Fleet Description'!K$11:K$112, "", 0, 1)</f>
        <v/>
      </c>
      <c r="M29" s="126" t="str">
        <f>_xlfn.XLOOKUP($B29, '4a. New Fleet Description'!$A$11:$A$112,'4a. New Fleet Description'!L$11:L$112, "", 0, 1)</f>
        <v/>
      </c>
      <c r="N29" s="126" t="str">
        <f>_xlfn.XLOOKUP($B29, '4a. New Fleet Description'!$A$11:$A$112,'4a. New Fleet Description'!M$11:M$112, "", 0, 1)</f>
        <v/>
      </c>
      <c r="O29" s="126" t="str">
        <f>_xlfn.XLOOKUP($B29, '4a. New Fleet Description'!$A$11:$A$112,'4a. New Fleet Description'!N$11:N$112, "", 0, 1)</f>
        <v/>
      </c>
      <c r="P29" s="126" t="str">
        <f>_xlfn.XLOOKUP($B29, '4a. New Fleet Description'!$A$11:$A$112,'4a. New Fleet Description'!O$11:O$112, "", 0, 1)</f>
        <v/>
      </c>
      <c r="Q29" s="126" t="str">
        <f>_xlfn.XLOOKUP($B29, '4a. New Fleet Description'!$A$11:$A$112,'4a. New Fleet Description'!P$11:P$112, "", 0, 1)</f>
        <v/>
      </c>
      <c r="R29" s="126" t="str">
        <f>_xlfn.XLOOKUP($B29, '4a. New Fleet Description'!$A$11:$A$112,'4a. New Fleet Description'!Q$11:Q$112, "", 0, 1)</f>
        <v/>
      </c>
      <c r="S29" s="126" t="str">
        <f>_xlfn.XLOOKUP($B29, '4a. New Fleet Description'!$A$11:$A$112,'4a. New Fleet Description'!R$11:R$112, "", 0, 1)</f>
        <v/>
      </c>
      <c r="T29" s="126" t="str">
        <f>_xlfn.XLOOKUP($B29, '4a. New Fleet Description'!$A$11:$A$112,'4a. New Fleet Description'!S$11:S$112, "", 0, 1)</f>
        <v/>
      </c>
      <c r="U29" s="126" t="str">
        <f>_xlfn.XLOOKUP($B29, '4a. New Fleet Description'!$A$11:$A$112,'4a. New Fleet Description'!T$11:T$112, "", 0, 1)</f>
        <v/>
      </c>
      <c r="V29" s="126" t="str">
        <f>_xlfn.XLOOKUP($B29, '4a. New Fleet Description'!$A$11:$A$112,'4a. New Fleet Description'!U$11:U$112, "", 0, 1)</f>
        <v/>
      </c>
      <c r="W29" s="126" t="str">
        <f>_xlfn.XLOOKUP($B29, '4a. New Fleet Description'!$A$11:$A$112,'4a. New Fleet Description'!V$11:V$112, "", 0, 1)</f>
        <v/>
      </c>
      <c r="X29" s="126" t="str">
        <f>_xlfn.XLOOKUP($B29, '4a. New Fleet Description'!$A$11:$A$112,'4a. New Fleet Description'!W$11:W$112, "", 0, 1)</f>
        <v/>
      </c>
      <c r="Y29" s="126" t="str">
        <f>_xlfn.XLOOKUP($B29, '4a. New Fleet Description'!$A$11:$A$112,'4a. New Fleet Description'!X$11:X$112, "", 0, 1)</f>
        <v/>
      </c>
      <c r="Z29" s="126" t="str">
        <f>_xlfn.XLOOKUP($B29, '4a. New Fleet Description'!$A$11:$A$112,'4a. New Fleet Description'!Y$11:Y$112, "", 0, 1)</f>
        <v/>
      </c>
      <c r="AA29" s="126" t="str">
        <f>_xlfn.XLOOKUP($B29, '4a. New Fleet Description'!$A$11:$A$112,'4a. New Fleet Description'!Z$11:Z$112, "", 0, 1)</f>
        <v/>
      </c>
      <c r="AB29" s="126" t="str">
        <f>_xlfn.XLOOKUP($B29, '4a. New Fleet Description'!$A$11:$A$112,'4a. New Fleet Description'!AA$11:AA$112, "", 0, 1)</f>
        <v/>
      </c>
      <c r="AC29" s="126" t="str">
        <f>_xlfn.XLOOKUP($B29, '4a. New Fleet Description'!$A$11:$A$112,'4a. New Fleet Description'!AB$11:AB$112, "", 0, 1)</f>
        <v/>
      </c>
      <c r="AD29" s="126" t="str">
        <f>_xlfn.XLOOKUP($B29, '4a. New Fleet Description'!$A$11:$A$112,'4a. New Fleet Description'!AC$11:AC$112, "", 0, 1)</f>
        <v/>
      </c>
      <c r="AE29" s="558"/>
      <c r="AF29" s="559"/>
      <c r="AG29" s="558"/>
      <c r="AH29" s="558"/>
      <c r="AI29" s="558"/>
      <c r="AJ29" s="558"/>
      <c r="AK29" s="560"/>
      <c r="AL29" s="559"/>
      <c r="AM29" s="559"/>
      <c r="AN29" s="559"/>
      <c r="AO29" s="559"/>
      <c r="AP29" s="559"/>
      <c r="AQ29" s="559"/>
      <c r="AR29" s="559"/>
      <c r="AS29" s="559"/>
      <c r="AT29" s="559"/>
      <c r="AU29" s="559"/>
    </row>
    <row r="30" spans="1:47" ht="30" x14ac:dyDescent="0.25">
      <c r="A30" s="125" t="s">
        <v>397</v>
      </c>
      <c r="B30" s="557"/>
      <c r="C30" s="126" t="str">
        <f>_xlfn.XLOOKUP($B30, '4a. New Fleet Description'!$A$11:$A$112,'4a. New Fleet Description'!B$11:B$112, "", 0, 1)</f>
        <v/>
      </c>
      <c r="D30" s="126" t="str">
        <f>_xlfn.XLOOKUP($B30, '4a. New Fleet Description'!$A$11:$A$112,'4a. New Fleet Description'!C$11:C$112, "", 0, 1)</f>
        <v/>
      </c>
      <c r="E30" s="126" t="str">
        <f>_xlfn.XLOOKUP($B30, '4a. New Fleet Description'!$A$11:$A$112,'4a. New Fleet Description'!D$11:D$112, "", 0, 1)</f>
        <v/>
      </c>
      <c r="F30" s="126" t="str">
        <f>_xlfn.XLOOKUP($B30, '4a. New Fleet Description'!$A$11:$A$112,'4a. New Fleet Description'!E$11:E$112, "", 0, 1)</f>
        <v/>
      </c>
      <c r="G30" s="126" t="str">
        <f>_xlfn.XLOOKUP($B30, '4a. New Fleet Description'!$A$11:$A$112,'4a. New Fleet Description'!F$11:F$112, "", 0, 1)</f>
        <v/>
      </c>
      <c r="H30" s="126" t="str">
        <f>_xlfn.XLOOKUP($B30, '4a. New Fleet Description'!$A$11:$A$112,'4a. New Fleet Description'!G$11:G$112, "", 0, 1)</f>
        <v/>
      </c>
      <c r="I30" s="126" t="str">
        <f>_xlfn.XLOOKUP($B30, '4a. New Fleet Description'!$A$11:$A$112,'4a. New Fleet Description'!H$11:H$112, "", 0, 1)</f>
        <v/>
      </c>
      <c r="J30" s="126" t="str">
        <f>_xlfn.XLOOKUP($B30, '4a. New Fleet Description'!$A$11:$A$112,'4a. New Fleet Description'!I$11:I$112, "", 0, 1)</f>
        <v/>
      </c>
      <c r="K30" s="126" t="str">
        <f>_xlfn.XLOOKUP($B30, '4a. New Fleet Description'!$A$11:$A$112,'4a. New Fleet Description'!J$11:J$112, "", 0, 1)</f>
        <v/>
      </c>
      <c r="L30" s="126" t="str">
        <f>_xlfn.XLOOKUP($B30, '4a. New Fleet Description'!$A$11:$A$112,'4a. New Fleet Description'!K$11:K$112, "", 0, 1)</f>
        <v/>
      </c>
      <c r="M30" s="126" t="str">
        <f>_xlfn.XLOOKUP($B30, '4a. New Fleet Description'!$A$11:$A$112,'4a. New Fleet Description'!L$11:L$112, "", 0, 1)</f>
        <v/>
      </c>
      <c r="N30" s="126" t="str">
        <f>_xlfn.XLOOKUP($B30, '4a. New Fleet Description'!$A$11:$A$112,'4a. New Fleet Description'!M$11:M$112, "", 0, 1)</f>
        <v/>
      </c>
      <c r="O30" s="126" t="str">
        <f>_xlfn.XLOOKUP($B30, '4a. New Fleet Description'!$A$11:$A$112,'4a. New Fleet Description'!N$11:N$112, "", 0, 1)</f>
        <v/>
      </c>
      <c r="P30" s="126" t="str">
        <f>_xlfn.XLOOKUP($B30, '4a. New Fleet Description'!$A$11:$A$112,'4a. New Fleet Description'!O$11:O$112, "", 0, 1)</f>
        <v/>
      </c>
      <c r="Q30" s="126" t="str">
        <f>_xlfn.XLOOKUP($B30, '4a. New Fleet Description'!$A$11:$A$112,'4a. New Fleet Description'!P$11:P$112, "", 0, 1)</f>
        <v/>
      </c>
      <c r="R30" s="126" t="str">
        <f>_xlfn.XLOOKUP($B30, '4a. New Fleet Description'!$A$11:$A$112,'4a. New Fleet Description'!Q$11:Q$112, "", 0, 1)</f>
        <v/>
      </c>
      <c r="S30" s="126" t="str">
        <f>_xlfn.XLOOKUP($B30, '4a. New Fleet Description'!$A$11:$A$112,'4a. New Fleet Description'!R$11:R$112, "", 0, 1)</f>
        <v/>
      </c>
      <c r="T30" s="126" t="str">
        <f>_xlfn.XLOOKUP($B30, '4a. New Fleet Description'!$A$11:$A$112,'4a. New Fleet Description'!S$11:S$112, "", 0, 1)</f>
        <v/>
      </c>
      <c r="U30" s="126" t="str">
        <f>_xlfn.XLOOKUP($B30, '4a. New Fleet Description'!$A$11:$A$112,'4a. New Fleet Description'!T$11:T$112, "", 0, 1)</f>
        <v/>
      </c>
      <c r="V30" s="126" t="str">
        <f>_xlfn.XLOOKUP($B30, '4a. New Fleet Description'!$A$11:$A$112,'4a. New Fleet Description'!U$11:U$112, "", 0, 1)</f>
        <v/>
      </c>
      <c r="W30" s="126" t="str">
        <f>_xlfn.XLOOKUP($B30, '4a. New Fleet Description'!$A$11:$A$112,'4a. New Fleet Description'!V$11:V$112, "", 0, 1)</f>
        <v/>
      </c>
      <c r="X30" s="126" t="str">
        <f>_xlfn.XLOOKUP($B30, '4a. New Fleet Description'!$A$11:$A$112,'4a. New Fleet Description'!W$11:W$112, "", 0, 1)</f>
        <v/>
      </c>
      <c r="Y30" s="126" t="str">
        <f>_xlfn.XLOOKUP($B30, '4a. New Fleet Description'!$A$11:$A$112,'4a. New Fleet Description'!X$11:X$112, "", 0, 1)</f>
        <v/>
      </c>
      <c r="Z30" s="126" t="str">
        <f>_xlfn.XLOOKUP($B30, '4a. New Fleet Description'!$A$11:$A$112,'4a. New Fleet Description'!Y$11:Y$112, "", 0, 1)</f>
        <v/>
      </c>
      <c r="AA30" s="126" t="str">
        <f>_xlfn.XLOOKUP($B30, '4a. New Fleet Description'!$A$11:$A$112,'4a. New Fleet Description'!Z$11:Z$112, "", 0, 1)</f>
        <v/>
      </c>
      <c r="AB30" s="126" t="str">
        <f>_xlfn.XLOOKUP($B30, '4a. New Fleet Description'!$A$11:$A$112,'4a. New Fleet Description'!AA$11:AA$112, "", 0, 1)</f>
        <v/>
      </c>
      <c r="AC30" s="126" t="str">
        <f>_xlfn.XLOOKUP($B30, '4a. New Fleet Description'!$A$11:$A$112,'4a. New Fleet Description'!AB$11:AB$112, "", 0, 1)</f>
        <v/>
      </c>
      <c r="AD30" s="126" t="str">
        <f>_xlfn.XLOOKUP($B30, '4a. New Fleet Description'!$A$11:$A$112,'4a. New Fleet Description'!AC$11:AC$112, "", 0, 1)</f>
        <v/>
      </c>
      <c r="AE30" s="558"/>
      <c r="AF30" s="559"/>
      <c r="AG30" s="558"/>
      <c r="AH30" s="558"/>
      <c r="AI30" s="558"/>
      <c r="AJ30" s="558"/>
      <c r="AK30" s="560"/>
      <c r="AL30" s="559"/>
      <c r="AM30" s="559"/>
      <c r="AN30" s="559"/>
      <c r="AO30" s="559"/>
      <c r="AP30" s="559"/>
      <c r="AQ30" s="559"/>
      <c r="AR30" s="559"/>
      <c r="AS30" s="559"/>
      <c r="AT30" s="559"/>
      <c r="AU30" s="559"/>
    </row>
    <row r="31" spans="1:47" ht="30" x14ac:dyDescent="0.25">
      <c r="A31" s="125" t="s">
        <v>398</v>
      </c>
      <c r="B31" s="557"/>
      <c r="C31" s="126" t="str">
        <f>_xlfn.XLOOKUP($B31, '4a. New Fleet Description'!$A$11:$A$112,'4a. New Fleet Description'!B$11:B$112, "", 0, 1)</f>
        <v/>
      </c>
      <c r="D31" s="126" t="str">
        <f>_xlfn.XLOOKUP($B31, '4a. New Fleet Description'!$A$11:$A$112,'4a. New Fleet Description'!C$11:C$112, "", 0, 1)</f>
        <v/>
      </c>
      <c r="E31" s="126" t="str">
        <f>_xlfn.XLOOKUP($B31, '4a. New Fleet Description'!$A$11:$A$112,'4a. New Fleet Description'!D$11:D$112, "", 0, 1)</f>
        <v/>
      </c>
      <c r="F31" s="126" t="str">
        <f>_xlfn.XLOOKUP($B31, '4a. New Fleet Description'!$A$11:$A$112,'4a. New Fleet Description'!E$11:E$112, "", 0, 1)</f>
        <v/>
      </c>
      <c r="G31" s="126" t="str">
        <f>_xlfn.XLOOKUP($B31, '4a. New Fleet Description'!$A$11:$A$112,'4a. New Fleet Description'!F$11:F$112, "", 0, 1)</f>
        <v/>
      </c>
      <c r="H31" s="126" t="str">
        <f>_xlfn.XLOOKUP($B31, '4a. New Fleet Description'!$A$11:$A$112,'4a. New Fleet Description'!G$11:G$112, "", 0, 1)</f>
        <v/>
      </c>
      <c r="I31" s="126" t="str">
        <f>_xlfn.XLOOKUP($B31, '4a. New Fleet Description'!$A$11:$A$112,'4a. New Fleet Description'!H$11:H$112, "", 0, 1)</f>
        <v/>
      </c>
      <c r="J31" s="126" t="str">
        <f>_xlfn.XLOOKUP($B31, '4a. New Fleet Description'!$A$11:$A$112,'4a. New Fleet Description'!I$11:I$112, "", 0, 1)</f>
        <v/>
      </c>
      <c r="K31" s="126" t="str">
        <f>_xlfn.XLOOKUP($B31, '4a. New Fleet Description'!$A$11:$A$112,'4a. New Fleet Description'!J$11:J$112, "", 0, 1)</f>
        <v/>
      </c>
      <c r="L31" s="126" t="str">
        <f>_xlfn.XLOOKUP($B31, '4a. New Fleet Description'!$A$11:$A$112,'4a. New Fleet Description'!K$11:K$112, "", 0, 1)</f>
        <v/>
      </c>
      <c r="M31" s="126" t="str">
        <f>_xlfn.XLOOKUP($B31, '4a. New Fleet Description'!$A$11:$A$112,'4a. New Fleet Description'!L$11:L$112, "", 0, 1)</f>
        <v/>
      </c>
      <c r="N31" s="126" t="str">
        <f>_xlfn.XLOOKUP($B31, '4a. New Fleet Description'!$A$11:$A$112,'4a. New Fleet Description'!M$11:M$112, "", 0, 1)</f>
        <v/>
      </c>
      <c r="O31" s="126" t="str">
        <f>_xlfn.XLOOKUP($B31, '4a. New Fleet Description'!$A$11:$A$112,'4a. New Fleet Description'!N$11:N$112, "", 0, 1)</f>
        <v/>
      </c>
      <c r="P31" s="126" t="str">
        <f>_xlfn.XLOOKUP($B31, '4a. New Fleet Description'!$A$11:$A$112,'4a. New Fleet Description'!O$11:O$112, "", 0, 1)</f>
        <v/>
      </c>
      <c r="Q31" s="126" t="str">
        <f>_xlfn.XLOOKUP($B31, '4a. New Fleet Description'!$A$11:$A$112,'4a. New Fleet Description'!P$11:P$112, "", 0, 1)</f>
        <v/>
      </c>
      <c r="R31" s="126" t="str">
        <f>_xlfn.XLOOKUP($B31, '4a. New Fleet Description'!$A$11:$A$112,'4a. New Fleet Description'!Q$11:Q$112, "", 0, 1)</f>
        <v/>
      </c>
      <c r="S31" s="126" t="str">
        <f>_xlfn.XLOOKUP($B31, '4a. New Fleet Description'!$A$11:$A$112,'4a. New Fleet Description'!R$11:R$112, "", 0, 1)</f>
        <v/>
      </c>
      <c r="T31" s="126" t="str">
        <f>_xlfn.XLOOKUP($B31, '4a. New Fleet Description'!$A$11:$A$112,'4a. New Fleet Description'!S$11:S$112, "", 0, 1)</f>
        <v/>
      </c>
      <c r="U31" s="126" t="str">
        <f>_xlfn.XLOOKUP($B31, '4a. New Fleet Description'!$A$11:$A$112,'4a. New Fleet Description'!T$11:T$112, "", 0, 1)</f>
        <v/>
      </c>
      <c r="V31" s="126" t="str">
        <f>_xlfn.XLOOKUP($B31, '4a. New Fleet Description'!$A$11:$A$112,'4a. New Fleet Description'!U$11:U$112, "", 0, 1)</f>
        <v/>
      </c>
      <c r="W31" s="126" t="str">
        <f>_xlfn.XLOOKUP($B31, '4a. New Fleet Description'!$A$11:$A$112,'4a. New Fleet Description'!V$11:V$112, "", 0, 1)</f>
        <v/>
      </c>
      <c r="X31" s="126" t="str">
        <f>_xlfn.XLOOKUP($B31, '4a. New Fleet Description'!$A$11:$A$112,'4a. New Fleet Description'!W$11:W$112, "", 0, 1)</f>
        <v/>
      </c>
      <c r="Y31" s="126" t="str">
        <f>_xlfn.XLOOKUP($B31, '4a. New Fleet Description'!$A$11:$A$112,'4a. New Fleet Description'!X$11:X$112, "", 0, 1)</f>
        <v/>
      </c>
      <c r="Z31" s="126" t="str">
        <f>_xlfn.XLOOKUP($B31, '4a. New Fleet Description'!$A$11:$A$112,'4a. New Fleet Description'!Y$11:Y$112, "", 0, 1)</f>
        <v/>
      </c>
      <c r="AA31" s="126" t="str">
        <f>_xlfn.XLOOKUP($B31, '4a. New Fleet Description'!$A$11:$A$112,'4a. New Fleet Description'!Z$11:Z$112, "", 0, 1)</f>
        <v/>
      </c>
      <c r="AB31" s="126" t="str">
        <f>_xlfn.XLOOKUP($B31, '4a. New Fleet Description'!$A$11:$A$112,'4a. New Fleet Description'!AA$11:AA$112, "", 0, 1)</f>
        <v/>
      </c>
      <c r="AC31" s="126" t="str">
        <f>_xlfn.XLOOKUP($B31, '4a. New Fleet Description'!$A$11:$A$112,'4a. New Fleet Description'!AB$11:AB$112, "", 0, 1)</f>
        <v/>
      </c>
      <c r="AD31" s="126" t="str">
        <f>_xlfn.XLOOKUP($B31, '4a. New Fleet Description'!$A$11:$A$112,'4a. New Fleet Description'!AC$11:AC$112, "", 0, 1)</f>
        <v/>
      </c>
      <c r="AE31" s="558"/>
      <c r="AF31" s="559"/>
      <c r="AG31" s="558"/>
      <c r="AH31" s="558"/>
      <c r="AI31" s="558"/>
      <c r="AJ31" s="558"/>
      <c r="AK31" s="560"/>
      <c r="AL31" s="559"/>
      <c r="AM31" s="559"/>
      <c r="AN31" s="559"/>
      <c r="AO31" s="559"/>
      <c r="AP31" s="559"/>
      <c r="AQ31" s="559"/>
      <c r="AR31" s="559"/>
      <c r="AS31" s="559"/>
      <c r="AT31" s="559"/>
      <c r="AU31" s="559"/>
    </row>
    <row r="32" spans="1:47" ht="30" x14ac:dyDescent="0.25">
      <c r="A32" s="125" t="s">
        <v>399</v>
      </c>
      <c r="B32" s="557"/>
      <c r="C32" s="126" t="str">
        <f>_xlfn.XLOOKUP($B32, '4a. New Fleet Description'!$A$11:$A$112,'4a. New Fleet Description'!B$11:B$112, "", 0, 1)</f>
        <v/>
      </c>
      <c r="D32" s="126" t="str">
        <f>_xlfn.XLOOKUP($B32, '4a. New Fleet Description'!$A$11:$A$112,'4a. New Fleet Description'!C$11:C$112, "", 0, 1)</f>
        <v/>
      </c>
      <c r="E32" s="126" t="str">
        <f>_xlfn.XLOOKUP($B32, '4a. New Fleet Description'!$A$11:$A$112,'4a. New Fleet Description'!D$11:D$112, "", 0, 1)</f>
        <v/>
      </c>
      <c r="F32" s="126" t="str">
        <f>_xlfn.XLOOKUP($B32, '4a. New Fleet Description'!$A$11:$A$112,'4a. New Fleet Description'!E$11:E$112, "", 0, 1)</f>
        <v/>
      </c>
      <c r="G32" s="126" t="str">
        <f>_xlfn.XLOOKUP($B32, '4a. New Fleet Description'!$A$11:$A$112,'4a. New Fleet Description'!F$11:F$112, "", 0, 1)</f>
        <v/>
      </c>
      <c r="H32" s="126" t="str">
        <f>_xlfn.XLOOKUP($B32, '4a. New Fleet Description'!$A$11:$A$112,'4a. New Fleet Description'!G$11:G$112, "", 0, 1)</f>
        <v/>
      </c>
      <c r="I32" s="126" t="str">
        <f>_xlfn.XLOOKUP($B32, '4a. New Fleet Description'!$A$11:$A$112,'4a. New Fleet Description'!H$11:H$112, "", 0, 1)</f>
        <v/>
      </c>
      <c r="J32" s="126" t="str">
        <f>_xlfn.XLOOKUP($B32, '4a. New Fleet Description'!$A$11:$A$112,'4a. New Fleet Description'!I$11:I$112, "", 0, 1)</f>
        <v/>
      </c>
      <c r="K32" s="126" t="str">
        <f>_xlfn.XLOOKUP($B32, '4a. New Fleet Description'!$A$11:$A$112,'4a. New Fleet Description'!J$11:J$112, "", 0, 1)</f>
        <v/>
      </c>
      <c r="L32" s="126" t="str">
        <f>_xlfn.XLOOKUP($B32, '4a. New Fleet Description'!$A$11:$A$112,'4a. New Fleet Description'!K$11:K$112, "", 0, 1)</f>
        <v/>
      </c>
      <c r="M32" s="126" t="str">
        <f>_xlfn.XLOOKUP($B32, '4a. New Fleet Description'!$A$11:$A$112,'4a. New Fleet Description'!L$11:L$112, "", 0, 1)</f>
        <v/>
      </c>
      <c r="N32" s="126" t="str">
        <f>_xlfn.XLOOKUP($B32, '4a. New Fleet Description'!$A$11:$A$112,'4a. New Fleet Description'!M$11:M$112, "", 0, 1)</f>
        <v/>
      </c>
      <c r="O32" s="126" t="str">
        <f>_xlfn.XLOOKUP($B32, '4a. New Fleet Description'!$A$11:$A$112,'4a. New Fleet Description'!N$11:N$112, "", 0, 1)</f>
        <v/>
      </c>
      <c r="P32" s="126" t="str">
        <f>_xlfn.XLOOKUP($B32, '4a. New Fleet Description'!$A$11:$A$112,'4a. New Fleet Description'!O$11:O$112, "", 0, 1)</f>
        <v/>
      </c>
      <c r="Q32" s="126" t="str">
        <f>_xlfn.XLOOKUP($B32, '4a. New Fleet Description'!$A$11:$A$112,'4a. New Fleet Description'!P$11:P$112, "", 0, 1)</f>
        <v/>
      </c>
      <c r="R32" s="126" t="str">
        <f>_xlfn.XLOOKUP($B32, '4a. New Fleet Description'!$A$11:$A$112,'4a. New Fleet Description'!Q$11:Q$112, "", 0, 1)</f>
        <v/>
      </c>
      <c r="S32" s="126" t="str">
        <f>_xlfn.XLOOKUP($B32, '4a. New Fleet Description'!$A$11:$A$112,'4a. New Fleet Description'!R$11:R$112, "", 0, 1)</f>
        <v/>
      </c>
      <c r="T32" s="126" t="str">
        <f>_xlfn.XLOOKUP($B32, '4a. New Fleet Description'!$A$11:$A$112,'4a. New Fleet Description'!S$11:S$112, "", 0, 1)</f>
        <v/>
      </c>
      <c r="U32" s="126" t="str">
        <f>_xlfn.XLOOKUP($B32, '4a. New Fleet Description'!$A$11:$A$112,'4a. New Fleet Description'!T$11:T$112, "", 0, 1)</f>
        <v/>
      </c>
      <c r="V32" s="126" t="str">
        <f>_xlfn.XLOOKUP($B32, '4a. New Fleet Description'!$A$11:$A$112,'4a. New Fleet Description'!U$11:U$112, "", 0, 1)</f>
        <v/>
      </c>
      <c r="W32" s="126" t="str">
        <f>_xlfn.XLOOKUP($B32, '4a. New Fleet Description'!$A$11:$A$112,'4a. New Fleet Description'!V$11:V$112, "", 0, 1)</f>
        <v/>
      </c>
      <c r="X32" s="126" t="str">
        <f>_xlfn.XLOOKUP($B32, '4a. New Fleet Description'!$A$11:$A$112,'4a. New Fleet Description'!W$11:W$112, "", 0, 1)</f>
        <v/>
      </c>
      <c r="Y32" s="126" t="str">
        <f>_xlfn.XLOOKUP($B32, '4a. New Fleet Description'!$A$11:$A$112,'4a. New Fleet Description'!X$11:X$112, "", 0, 1)</f>
        <v/>
      </c>
      <c r="Z32" s="126" t="str">
        <f>_xlfn.XLOOKUP($B32, '4a. New Fleet Description'!$A$11:$A$112,'4a. New Fleet Description'!Y$11:Y$112, "", 0, 1)</f>
        <v/>
      </c>
      <c r="AA32" s="126" t="str">
        <f>_xlfn.XLOOKUP($B32, '4a. New Fleet Description'!$A$11:$A$112,'4a. New Fleet Description'!Z$11:Z$112, "", 0, 1)</f>
        <v/>
      </c>
      <c r="AB32" s="126" t="str">
        <f>_xlfn.XLOOKUP($B32, '4a. New Fleet Description'!$A$11:$A$112,'4a. New Fleet Description'!AA$11:AA$112, "", 0, 1)</f>
        <v/>
      </c>
      <c r="AC32" s="126" t="str">
        <f>_xlfn.XLOOKUP($B32, '4a. New Fleet Description'!$A$11:$A$112,'4a. New Fleet Description'!AB$11:AB$112, "", 0, 1)</f>
        <v/>
      </c>
      <c r="AD32" s="126" t="str">
        <f>_xlfn.XLOOKUP($B32, '4a. New Fleet Description'!$A$11:$A$112,'4a. New Fleet Description'!AC$11:AC$112, "", 0, 1)</f>
        <v/>
      </c>
      <c r="AE32" s="558"/>
      <c r="AF32" s="559"/>
      <c r="AG32" s="558"/>
      <c r="AH32" s="558"/>
      <c r="AI32" s="558"/>
      <c r="AJ32" s="558"/>
      <c r="AK32" s="560"/>
      <c r="AL32" s="559"/>
      <c r="AM32" s="559"/>
      <c r="AN32" s="559"/>
      <c r="AO32" s="559"/>
      <c r="AP32" s="559"/>
      <c r="AQ32" s="559"/>
      <c r="AR32" s="559"/>
      <c r="AS32" s="559"/>
      <c r="AT32" s="559"/>
      <c r="AU32" s="559"/>
    </row>
    <row r="33" spans="1:47" ht="30" x14ac:dyDescent="0.25">
      <c r="A33" s="125" t="s">
        <v>400</v>
      </c>
      <c r="B33" s="557"/>
      <c r="C33" s="126" t="str">
        <f>_xlfn.XLOOKUP($B33, '4a. New Fleet Description'!$A$11:$A$112,'4a. New Fleet Description'!B$11:B$112, "", 0, 1)</f>
        <v/>
      </c>
      <c r="D33" s="126" t="str">
        <f>_xlfn.XLOOKUP($B33, '4a. New Fleet Description'!$A$11:$A$112,'4a. New Fleet Description'!C$11:C$112, "", 0, 1)</f>
        <v/>
      </c>
      <c r="E33" s="126" t="str">
        <f>_xlfn.XLOOKUP($B33, '4a. New Fleet Description'!$A$11:$A$112,'4a. New Fleet Description'!D$11:D$112, "", 0, 1)</f>
        <v/>
      </c>
      <c r="F33" s="126" t="str">
        <f>_xlfn.XLOOKUP($B33, '4a. New Fleet Description'!$A$11:$A$112,'4a. New Fleet Description'!E$11:E$112, "", 0, 1)</f>
        <v/>
      </c>
      <c r="G33" s="126" t="str">
        <f>_xlfn.XLOOKUP($B33, '4a. New Fleet Description'!$A$11:$A$112,'4a. New Fleet Description'!F$11:F$112, "", 0, 1)</f>
        <v/>
      </c>
      <c r="H33" s="126" t="str">
        <f>_xlfn.XLOOKUP($B33, '4a. New Fleet Description'!$A$11:$A$112,'4a. New Fleet Description'!G$11:G$112, "", 0, 1)</f>
        <v/>
      </c>
      <c r="I33" s="126" t="str">
        <f>_xlfn.XLOOKUP($B33, '4a. New Fleet Description'!$A$11:$A$112,'4a. New Fleet Description'!H$11:H$112, "", 0, 1)</f>
        <v/>
      </c>
      <c r="J33" s="126" t="str">
        <f>_xlfn.XLOOKUP($B33, '4a. New Fleet Description'!$A$11:$A$112,'4a. New Fleet Description'!I$11:I$112, "", 0, 1)</f>
        <v/>
      </c>
      <c r="K33" s="126" t="str">
        <f>_xlfn.XLOOKUP($B33, '4a. New Fleet Description'!$A$11:$A$112,'4a. New Fleet Description'!J$11:J$112, "", 0, 1)</f>
        <v/>
      </c>
      <c r="L33" s="126" t="str">
        <f>_xlfn.XLOOKUP($B33, '4a. New Fleet Description'!$A$11:$A$112,'4a. New Fleet Description'!K$11:K$112, "", 0, 1)</f>
        <v/>
      </c>
      <c r="M33" s="126" t="str">
        <f>_xlfn.XLOOKUP($B33, '4a. New Fleet Description'!$A$11:$A$112,'4a. New Fleet Description'!L$11:L$112, "", 0, 1)</f>
        <v/>
      </c>
      <c r="N33" s="126" t="str">
        <f>_xlfn.XLOOKUP($B33, '4a. New Fleet Description'!$A$11:$A$112,'4a. New Fleet Description'!M$11:M$112, "", 0, 1)</f>
        <v/>
      </c>
      <c r="O33" s="126" t="str">
        <f>_xlfn.XLOOKUP($B33, '4a. New Fleet Description'!$A$11:$A$112,'4a. New Fleet Description'!N$11:N$112, "", 0, 1)</f>
        <v/>
      </c>
      <c r="P33" s="126" t="str">
        <f>_xlfn.XLOOKUP($B33, '4a. New Fleet Description'!$A$11:$A$112,'4a. New Fleet Description'!O$11:O$112, "", 0, 1)</f>
        <v/>
      </c>
      <c r="Q33" s="126" t="str">
        <f>_xlfn.XLOOKUP($B33, '4a. New Fleet Description'!$A$11:$A$112,'4a. New Fleet Description'!P$11:P$112, "", 0, 1)</f>
        <v/>
      </c>
      <c r="R33" s="126" t="str">
        <f>_xlfn.XLOOKUP($B33, '4a. New Fleet Description'!$A$11:$A$112,'4a. New Fleet Description'!Q$11:Q$112, "", 0, 1)</f>
        <v/>
      </c>
      <c r="S33" s="126" t="str">
        <f>_xlfn.XLOOKUP($B33, '4a. New Fleet Description'!$A$11:$A$112,'4a. New Fleet Description'!R$11:R$112, "", 0, 1)</f>
        <v/>
      </c>
      <c r="T33" s="126" t="str">
        <f>_xlfn.XLOOKUP($B33, '4a. New Fleet Description'!$A$11:$A$112,'4a. New Fleet Description'!S$11:S$112, "", 0, 1)</f>
        <v/>
      </c>
      <c r="U33" s="126" t="str">
        <f>_xlfn.XLOOKUP($B33, '4a. New Fleet Description'!$A$11:$A$112,'4a. New Fleet Description'!T$11:T$112, "", 0, 1)</f>
        <v/>
      </c>
      <c r="V33" s="126" t="str">
        <f>_xlfn.XLOOKUP($B33, '4a. New Fleet Description'!$A$11:$A$112,'4a. New Fleet Description'!U$11:U$112, "", 0, 1)</f>
        <v/>
      </c>
      <c r="W33" s="126" t="str">
        <f>_xlfn.XLOOKUP($B33, '4a. New Fleet Description'!$A$11:$A$112,'4a. New Fleet Description'!V$11:V$112, "", 0, 1)</f>
        <v/>
      </c>
      <c r="X33" s="126" t="str">
        <f>_xlfn.XLOOKUP($B33, '4a. New Fleet Description'!$A$11:$A$112,'4a. New Fleet Description'!W$11:W$112, "", 0, 1)</f>
        <v/>
      </c>
      <c r="Y33" s="126" t="str">
        <f>_xlfn.XLOOKUP($B33, '4a. New Fleet Description'!$A$11:$A$112,'4a. New Fleet Description'!X$11:X$112, "", 0, 1)</f>
        <v/>
      </c>
      <c r="Z33" s="126" t="str">
        <f>_xlfn.XLOOKUP($B33, '4a. New Fleet Description'!$A$11:$A$112,'4a. New Fleet Description'!Y$11:Y$112, "", 0, 1)</f>
        <v/>
      </c>
      <c r="AA33" s="126" t="str">
        <f>_xlfn.XLOOKUP($B33, '4a. New Fleet Description'!$A$11:$A$112,'4a. New Fleet Description'!Z$11:Z$112, "", 0, 1)</f>
        <v/>
      </c>
      <c r="AB33" s="126" t="str">
        <f>_xlfn.XLOOKUP($B33, '4a. New Fleet Description'!$A$11:$A$112,'4a. New Fleet Description'!AA$11:AA$112, "", 0, 1)</f>
        <v/>
      </c>
      <c r="AC33" s="126" t="str">
        <f>_xlfn.XLOOKUP($B33, '4a. New Fleet Description'!$A$11:$A$112,'4a. New Fleet Description'!AB$11:AB$112, "", 0, 1)</f>
        <v/>
      </c>
      <c r="AD33" s="126" t="str">
        <f>_xlfn.XLOOKUP($B33, '4a. New Fleet Description'!$A$11:$A$112,'4a. New Fleet Description'!AC$11:AC$112, "", 0, 1)</f>
        <v/>
      </c>
      <c r="AE33" s="558"/>
      <c r="AF33" s="559"/>
      <c r="AG33" s="558"/>
      <c r="AH33" s="558"/>
      <c r="AI33" s="558"/>
      <c r="AJ33" s="558"/>
      <c r="AK33" s="560"/>
      <c r="AL33" s="559"/>
      <c r="AM33" s="559"/>
      <c r="AN33" s="559"/>
      <c r="AO33" s="559"/>
      <c r="AP33" s="559"/>
      <c r="AQ33" s="559"/>
      <c r="AR33" s="559"/>
      <c r="AS33" s="559"/>
      <c r="AT33" s="559"/>
      <c r="AU33" s="559"/>
    </row>
    <row r="34" spans="1:47" ht="30" x14ac:dyDescent="0.25">
      <c r="A34" s="125" t="s">
        <v>401</v>
      </c>
      <c r="B34" s="557"/>
      <c r="C34" s="126" t="str">
        <f>_xlfn.XLOOKUP($B34, '4a. New Fleet Description'!$A$11:$A$112,'4a. New Fleet Description'!B$11:B$112, "", 0, 1)</f>
        <v/>
      </c>
      <c r="D34" s="126" t="str">
        <f>_xlfn.XLOOKUP($B34, '4a. New Fleet Description'!$A$11:$A$112,'4a. New Fleet Description'!C$11:C$112, "", 0, 1)</f>
        <v/>
      </c>
      <c r="E34" s="126" t="str">
        <f>_xlfn.XLOOKUP($B34, '4a. New Fleet Description'!$A$11:$A$112,'4a. New Fleet Description'!D$11:D$112, "", 0, 1)</f>
        <v/>
      </c>
      <c r="F34" s="126" t="str">
        <f>_xlfn.XLOOKUP($B34, '4a. New Fleet Description'!$A$11:$A$112,'4a. New Fleet Description'!E$11:E$112, "", 0, 1)</f>
        <v/>
      </c>
      <c r="G34" s="126" t="str">
        <f>_xlfn.XLOOKUP($B34, '4a. New Fleet Description'!$A$11:$A$112,'4a. New Fleet Description'!F$11:F$112, "", 0, 1)</f>
        <v/>
      </c>
      <c r="H34" s="126" t="str">
        <f>_xlfn.XLOOKUP($B34, '4a. New Fleet Description'!$A$11:$A$112,'4a. New Fleet Description'!G$11:G$112, "", 0, 1)</f>
        <v/>
      </c>
      <c r="I34" s="126" t="str">
        <f>_xlfn.XLOOKUP($B34, '4a. New Fleet Description'!$A$11:$A$112,'4a. New Fleet Description'!H$11:H$112, "", 0, 1)</f>
        <v/>
      </c>
      <c r="J34" s="126" t="str">
        <f>_xlfn.XLOOKUP($B34, '4a. New Fleet Description'!$A$11:$A$112,'4a. New Fleet Description'!I$11:I$112, "", 0, 1)</f>
        <v/>
      </c>
      <c r="K34" s="126" t="str">
        <f>_xlfn.XLOOKUP($B34, '4a. New Fleet Description'!$A$11:$A$112,'4a. New Fleet Description'!J$11:J$112, "", 0, 1)</f>
        <v/>
      </c>
      <c r="L34" s="126" t="str">
        <f>_xlfn.XLOOKUP($B34, '4a. New Fleet Description'!$A$11:$A$112,'4a. New Fleet Description'!K$11:K$112, "", 0, 1)</f>
        <v/>
      </c>
      <c r="M34" s="126" t="str">
        <f>_xlfn.XLOOKUP($B34, '4a. New Fleet Description'!$A$11:$A$112,'4a. New Fleet Description'!L$11:L$112, "", 0, 1)</f>
        <v/>
      </c>
      <c r="N34" s="126" t="str">
        <f>_xlfn.XLOOKUP($B34, '4a. New Fleet Description'!$A$11:$A$112,'4a. New Fleet Description'!M$11:M$112, "", 0, 1)</f>
        <v/>
      </c>
      <c r="O34" s="126" t="str">
        <f>_xlfn.XLOOKUP($B34, '4a. New Fleet Description'!$A$11:$A$112,'4a. New Fleet Description'!N$11:N$112, "", 0, 1)</f>
        <v/>
      </c>
      <c r="P34" s="126" t="str">
        <f>_xlfn.XLOOKUP($B34, '4a. New Fleet Description'!$A$11:$A$112,'4a. New Fleet Description'!O$11:O$112, "", 0, 1)</f>
        <v/>
      </c>
      <c r="Q34" s="126" t="str">
        <f>_xlfn.XLOOKUP($B34, '4a. New Fleet Description'!$A$11:$A$112,'4a. New Fleet Description'!P$11:P$112, "", 0, 1)</f>
        <v/>
      </c>
      <c r="R34" s="126" t="str">
        <f>_xlfn.XLOOKUP($B34, '4a. New Fleet Description'!$A$11:$A$112,'4a. New Fleet Description'!Q$11:Q$112, "", 0, 1)</f>
        <v/>
      </c>
      <c r="S34" s="126" t="str">
        <f>_xlfn.XLOOKUP($B34, '4a. New Fleet Description'!$A$11:$A$112,'4a. New Fleet Description'!R$11:R$112, "", 0, 1)</f>
        <v/>
      </c>
      <c r="T34" s="126" t="str">
        <f>_xlfn.XLOOKUP($B34, '4a. New Fleet Description'!$A$11:$A$112,'4a. New Fleet Description'!S$11:S$112, "", 0, 1)</f>
        <v/>
      </c>
      <c r="U34" s="126" t="str">
        <f>_xlfn.XLOOKUP($B34, '4a. New Fleet Description'!$A$11:$A$112,'4a. New Fleet Description'!T$11:T$112, "", 0, 1)</f>
        <v/>
      </c>
      <c r="V34" s="126" t="str">
        <f>_xlfn.XLOOKUP($B34, '4a. New Fleet Description'!$A$11:$A$112,'4a. New Fleet Description'!U$11:U$112, "", 0, 1)</f>
        <v/>
      </c>
      <c r="W34" s="126" t="str">
        <f>_xlfn.XLOOKUP($B34, '4a. New Fleet Description'!$A$11:$A$112,'4a. New Fleet Description'!V$11:V$112, "", 0, 1)</f>
        <v/>
      </c>
      <c r="X34" s="126" t="str">
        <f>_xlfn.XLOOKUP($B34, '4a. New Fleet Description'!$A$11:$A$112,'4a. New Fleet Description'!W$11:W$112, "", 0, 1)</f>
        <v/>
      </c>
      <c r="Y34" s="126" t="str">
        <f>_xlfn.XLOOKUP($B34, '4a. New Fleet Description'!$A$11:$A$112,'4a. New Fleet Description'!X$11:X$112, "", 0, 1)</f>
        <v/>
      </c>
      <c r="Z34" s="126" t="str">
        <f>_xlfn.XLOOKUP($B34, '4a. New Fleet Description'!$A$11:$A$112,'4a. New Fleet Description'!Y$11:Y$112, "", 0, 1)</f>
        <v/>
      </c>
      <c r="AA34" s="126" t="str">
        <f>_xlfn.XLOOKUP($B34, '4a. New Fleet Description'!$A$11:$A$112,'4a. New Fleet Description'!Z$11:Z$112, "", 0, 1)</f>
        <v/>
      </c>
      <c r="AB34" s="126" t="str">
        <f>_xlfn.XLOOKUP($B34, '4a. New Fleet Description'!$A$11:$A$112,'4a. New Fleet Description'!AA$11:AA$112, "", 0, 1)</f>
        <v/>
      </c>
      <c r="AC34" s="126" t="str">
        <f>_xlfn.XLOOKUP($B34, '4a. New Fleet Description'!$A$11:$A$112,'4a. New Fleet Description'!AB$11:AB$112, "", 0, 1)</f>
        <v/>
      </c>
      <c r="AD34" s="126" t="str">
        <f>_xlfn.XLOOKUP($B34, '4a. New Fleet Description'!$A$11:$A$112,'4a. New Fleet Description'!AC$11:AC$112, "", 0, 1)</f>
        <v/>
      </c>
      <c r="AE34" s="558"/>
      <c r="AF34" s="559"/>
      <c r="AG34" s="558"/>
      <c r="AH34" s="558"/>
      <c r="AI34" s="558"/>
      <c r="AJ34" s="558"/>
      <c r="AK34" s="560"/>
      <c r="AL34" s="559"/>
      <c r="AM34" s="559"/>
      <c r="AN34" s="559"/>
      <c r="AO34" s="559"/>
      <c r="AP34" s="559"/>
      <c r="AQ34" s="559"/>
      <c r="AR34" s="559"/>
      <c r="AS34" s="559"/>
      <c r="AT34" s="559"/>
      <c r="AU34" s="559"/>
    </row>
    <row r="35" spans="1:47" ht="30" x14ac:dyDescent="0.25">
      <c r="A35" s="125" t="s">
        <v>402</v>
      </c>
      <c r="B35" s="557"/>
      <c r="C35" s="126" t="str">
        <f>_xlfn.XLOOKUP($B35, '4a. New Fleet Description'!$A$11:$A$112,'4a. New Fleet Description'!B$11:B$112, "", 0, 1)</f>
        <v/>
      </c>
      <c r="D35" s="126" t="str">
        <f>_xlfn.XLOOKUP($B35, '4a. New Fleet Description'!$A$11:$A$112,'4a. New Fleet Description'!C$11:C$112, "", 0, 1)</f>
        <v/>
      </c>
      <c r="E35" s="126" t="str">
        <f>_xlfn.XLOOKUP($B35, '4a. New Fleet Description'!$A$11:$A$112,'4a. New Fleet Description'!D$11:D$112, "", 0, 1)</f>
        <v/>
      </c>
      <c r="F35" s="126" t="str">
        <f>_xlfn.XLOOKUP($B35, '4a. New Fleet Description'!$A$11:$A$112,'4a. New Fleet Description'!E$11:E$112, "", 0, 1)</f>
        <v/>
      </c>
      <c r="G35" s="126" t="str">
        <f>_xlfn.XLOOKUP($B35, '4a. New Fleet Description'!$A$11:$A$112,'4a. New Fleet Description'!F$11:F$112, "", 0, 1)</f>
        <v/>
      </c>
      <c r="H35" s="126" t="str">
        <f>_xlfn.XLOOKUP($B35, '4a. New Fleet Description'!$A$11:$A$112,'4a. New Fleet Description'!G$11:G$112, "", 0, 1)</f>
        <v/>
      </c>
      <c r="I35" s="126" t="str">
        <f>_xlfn.XLOOKUP($B35, '4a. New Fleet Description'!$A$11:$A$112,'4a. New Fleet Description'!H$11:H$112, "", 0, 1)</f>
        <v/>
      </c>
      <c r="J35" s="126" t="str">
        <f>_xlfn.XLOOKUP($B35, '4a. New Fleet Description'!$A$11:$A$112,'4a. New Fleet Description'!I$11:I$112, "", 0, 1)</f>
        <v/>
      </c>
      <c r="K35" s="126" t="str">
        <f>_xlfn.XLOOKUP($B35, '4a. New Fleet Description'!$A$11:$A$112,'4a. New Fleet Description'!J$11:J$112, "", 0, 1)</f>
        <v/>
      </c>
      <c r="L35" s="126" t="str">
        <f>_xlfn.XLOOKUP($B35, '4a. New Fleet Description'!$A$11:$A$112,'4a. New Fleet Description'!K$11:K$112, "", 0, 1)</f>
        <v/>
      </c>
      <c r="M35" s="126" t="str">
        <f>_xlfn.XLOOKUP($B35, '4a. New Fleet Description'!$A$11:$A$112,'4a. New Fleet Description'!L$11:L$112, "", 0, 1)</f>
        <v/>
      </c>
      <c r="N35" s="126" t="str">
        <f>_xlfn.XLOOKUP($B35, '4a. New Fleet Description'!$A$11:$A$112,'4a. New Fleet Description'!M$11:M$112, "", 0, 1)</f>
        <v/>
      </c>
      <c r="O35" s="126" t="str">
        <f>_xlfn.XLOOKUP($B35, '4a. New Fleet Description'!$A$11:$A$112,'4a. New Fleet Description'!N$11:N$112, "", 0, 1)</f>
        <v/>
      </c>
      <c r="P35" s="126" t="str">
        <f>_xlfn.XLOOKUP($B35, '4a. New Fleet Description'!$A$11:$A$112,'4a. New Fleet Description'!O$11:O$112, "", 0, 1)</f>
        <v/>
      </c>
      <c r="Q35" s="126" t="str">
        <f>_xlfn.XLOOKUP($B35, '4a. New Fleet Description'!$A$11:$A$112,'4a. New Fleet Description'!P$11:P$112, "", 0, 1)</f>
        <v/>
      </c>
      <c r="R35" s="126" t="str">
        <f>_xlfn.XLOOKUP($B35, '4a. New Fleet Description'!$A$11:$A$112,'4a. New Fleet Description'!Q$11:Q$112, "", 0, 1)</f>
        <v/>
      </c>
      <c r="S35" s="126" t="str">
        <f>_xlfn.XLOOKUP($B35, '4a. New Fleet Description'!$A$11:$A$112,'4a. New Fleet Description'!R$11:R$112, "", 0, 1)</f>
        <v/>
      </c>
      <c r="T35" s="126" t="str">
        <f>_xlfn.XLOOKUP($B35, '4a. New Fleet Description'!$A$11:$A$112,'4a. New Fleet Description'!S$11:S$112, "", 0, 1)</f>
        <v/>
      </c>
      <c r="U35" s="126" t="str">
        <f>_xlfn.XLOOKUP($B35, '4a. New Fleet Description'!$A$11:$A$112,'4a. New Fleet Description'!T$11:T$112, "", 0, 1)</f>
        <v/>
      </c>
      <c r="V35" s="126" t="str">
        <f>_xlfn.XLOOKUP($B35, '4a. New Fleet Description'!$A$11:$A$112,'4a. New Fleet Description'!U$11:U$112, "", 0, 1)</f>
        <v/>
      </c>
      <c r="W35" s="126" t="str">
        <f>_xlfn.XLOOKUP($B35, '4a. New Fleet Description'!$A$11:$A$112,'4a. New Fleet Description'!V$11:V$112, "", 0, 1)</f>
        <v/>
      </c>
      <c r="X35" s="126" t="str">
        <f>_xlfn.XLOOKUP($B35, '4a. New Fleet Description'!$A$11:$A$112,'4a. New Fleet Description'!W$11:W$112, "", 0, 1)</f>
        <v/>
      </c>
      <c r="Y35" s="126" t="str">
        <f>_xlfn.XLOOKUP($B35, '4a. New Fleet Description'!$A$11:$A$112,'4a. New Fleet Description'!X$11:X$112, "", 0, 1)</f>
        <v/>
      </c>
      <c r="Z35" s="126" t="str">
        <f>_xlfn.XLOOKUP($B35, '4a. New Fleet Description'!$A$11:$A$112,'4a. New Fleet Description'!Y$11:Y$112, "", 0, 1)</f>
        <v/>
      </c>
      <c r="AA35" s="126" t="str">
        <f>_xlfn.XLOOKUP($B35, '4a. New Fleet Description'!$A$11:$A$112,'4a. New Fleet Description'!Z$11:Z$112, "", 0, 1)</f>
        <v/>
      </c>
      <c r="AB35" s="126" t="str">
        <f>_xlfn.XLOOKUP($B35, '4a. New Fleet Description'!$A$11:$A$112,'4a. New Fleet Description'!AA$11:AA$112, "", 0, 1)</f>
        <v/>
      </c>
      <c r="AC35" s="126" t="str">
        <f>_xlfn.XLOOKUP($B35, '4a. New Fleet Description'!$A$11:$A$112,'4a. New Fleet Description'!AB$11:AB$112, "", 0, 1)</f>
        <v/>
      </c>
      <c r="AD35" s="126" t="str">
        <f>_xlfn.XLOOKUP($B35, '4a. New Fleet Description'!$A$11:$A$112,'4a. New Fleet Description'!AC$11:AC$112, "", 0, 1)</f>
        <v/>
      </c>
      <c r="AE35" s="558"/>
      <c r="AF35" s="559"/>
      <c r="AG35" s="558"/>
      <c r="AH35" s="558"/>
      <c r="AI35" s="558"/>
      <c r="AJ35" s="558"/>
      <c r="AK35" s="560"/>
      <c r="AL35" s="559"/>
      <c r="AM35" s="559"/>
      <c r="AN35" s="559"/>
      <c r="AO35" s="559"/>
      <c r="AP35" s="559"/>
      <c r="AQ35" s="559"/>
      <c r="AR35" s="559"/>
      <c r="AS35" s="559"/>
      <c r="AT35" s="559"/>
      <c r="AU35" s="559"/>
    </row>
    <row r="36" spans="1:47" ht="30" x14ac:dyDescent="0.25">
      <c r="A36" s="125" t="s">
        <v>403</v>
      </c>
      <c r="B36" s="557"/>
      <c r="C36" s="126" t="str">
        <f>_xlfn.XLOOKUP($B36, '4a. New Fleet Description'!$A$11:$A$112,'4a. New Fleet Description'!B$11:B$112, "", 0, 1)</f>
        <v/>
      </c>
      <c r="D36" s="126" t="str">
        <f>_xlfn.XLOOKUP($B36, '4a. New Fleet Description'!$A$11:$A$112,'4a. New Fleet Description'!C$11:C$112, "", 0, 1)</f>
        <v/>
      </c>
      <c r="E36" s="126" t="str">
        <f>_xlfn.XLOOKUP($B36, '4a. New Fleet Description'!$A$11:$A$112,'4a. New Fleet Description'!D$11:D$112, "", 0, 1)</f>
        <v/>
      </c>
      <c r="F36" s="126" t="str">
        <f>_xlfn.XLOOKUP($B36, '4a. New Fleet Description'!$A$11:$A$112,'4a. New Fleet Description'!E$11:E$112, "", 0, 1)</f>
        <v/>
      </c>
      <c r="G36" s="126" t="str">
        <f>_xlfn.XLOOKUP($B36, '4a. New Fleet Description'!$A$11:$A$112,'4a. New Fleet Description'!F$11:F$112, "", 0, 1)</f>
        <v/>
      </c>
      <c r="H36" s="126" t="str">
        <f>_xlfn.XLOOKUP($B36, '4a. New Fleet Description'!$A$11:$A$112,'4a. New Fleet Description'!G$11:G$112, "", 0, 1)</f>
        <v/>
      </c>
      <c r="I36" s="126" t="str">
        <f>_xlfn.XLOOKUP($B36, '4a. New Fleet Description'!$A$11:$A$112,'4a. New Fleet Description'!H$11:H$112, "", 0, 1)</f>
        <v/>
      </c>
      <c r="J36" s="126" t="str">
        <f>_xlfn.XLOOKUP($B36, '4a. New Fleet Description'!$A$11:$A$112,'4a. New Fleet Description'!I$11:I$112, "", 0, 1)</f>
        <v/>
      </c>
      <c r="K36" s="126" t="str">
        <f>_xlfn.XLOOKUP($B36, '4a. New Fleet Description'!$A$11:$A$112,'4a. New Fleet Description'!J$11:J$112, "", 0, 1)</f>
        <v/>
      </c>
      <c r="L36" s="126" t="str">
        <f>_xlfn.XLOOKUP($B36, '4a. New Fleet Description'!$A$11:$A$112,'4a. New Fleet Description'!K$11:K$112, "", 0, 1)</f>
        <v/>
      </c>
      <c r="M36" s="126" t="str">
        <f>_xlfn.XLOOKUP($B36, '4a. New Fleet Description'!$A$11:$A$112,'4a. New Fleet Description'!L$11:L$112, "", 0, 1)</f>
        <v/>
      </c>
      <c r="N36" s="126" t="str">
        <f>_xlfn.XLOOKUP($B36, '4a. New Fleet Description'!$A$11:$A$112,'4a. New Fleet Description'!M$11:M$112, "", 0, 1)</f>
        <v/>
      </c>
      <c r="O36" s="126" t="str">
        <f>_xlfn.XLOOKUP($B36, '4a. New Fleet Description'!$A$11:$A$112,'4a. New Fleet Description'!N$11:N$112, "", 0, 1)</f>
        <v/>
      </c>
      <c r="P36" s="126" t="str">
        <f>_xlfn.XLOOKUP($B36, '4a. New Fleet Description'!$A$11:$A$112,'4a. New Fleet Description'!O$11:O$112, "", 0, 1)</f>
        <v/>
      </c>
      <c r="Q36" s="126" t="str">
        <f>_xlfn.XLOOKUP($B36, '4a. New Fleet Description'!$A$11:$A$112,'4a. New Fleet Description'!P$11:P$112, "", 0, 1)</f>
        <v/>
      </c>
      <c r="R36" s="126" t="str">
        <f>_xlfn.XLOOKUP($B36, '4a. New Fleet Description'!$A$11:$A$112,'4a. New Fleet Description'!Q$11:Q$112, "", 0, 1)</f>
        <v/>
      </c>
      <c r="S36" s="126" t="str">
        <f>_xlfn.XLOOKUP($B36, '4a. New Fleet Description'!$A$11:$A$112,'4a. New Fleet Description'!R$11:R$112, "", 0, 1)</f>
        <v/>
      </c>
      <c r="T36" s="126" t="str">
        <f>_xlfn.XLOOKUP($B36, '4a. New Fleet Description'!$A$11:$A$112,'4a. New Fleet Description'!S$11:S$112, "", 0, 1)</f>
        <v/>
      </c>
      <c r="U36" s="126" t="str">
        <f>_xlfn.XLOOKUP($B36, '4a. New Fleet Description'!$A$11:$A$112,'4a. New Fleet Description'!T$11:T$112, "", 0, 1)</f>
        <v/>
      </c>
      <c r="V36" s="126" t="str">
        <f>_xlfn.XLOOKUP($B36, '4a. New Fleet Description'!$A$11:$A$112,'4a. New Fleet Description'!U$11:U$112, "", 0, 1)</f>
        <v/>
      </c>
      <c r="W36" s="126" t="str">
        <f>_xlfn.XLOOKUP($B36, '4a. New Fleet Description'!$A$11:$A$112,'4a. New Fleet Description'!V$11:V$112, "", 0, 1)</f>
        <v/>
      </c>
      <c r="X36" s="126" t="str">
        <f>_xlfn.XLOOKUP($B36, '4a. New Fleet Description'!$A$11:$A$112,'4a. New Fleet Description'!W$11:W$112, "", 0, 1)</f>
        <v/>
      </c>
      <c r="Y36" s="126" t="str">
        <f>_xlfn.XLOOKUP($B36, '4a. New Fleet Description'!$A$11:$A$112,'4a. New Fleet Description'!X$11:X$112, "", 0, 1)</f>
        <v/>
      </c>
      <c r="Z36" s="126" t="str">
        <f>_xlfn.XLOOKUP($B36, '4a. New Fleet Description'!$A$11:$A$112,'4a. New Fleet Description'!Y$11:Y$112, "", 0, 1)</f>
        <v/>
      </c>
      <c r="AA36" s="126" t="str">
        <f>_xlfn.XLOOKUP($B36, '4a. New Fleet Description'!$A$11:$A$112,'4a. New Fleet Description'!Z$11:Z$112, "", 0, 1)</f>
        <v/>
      </c>
      <c r="AB36" s="126" t="str">
        <f>_xlfn.XLOOKUP($B36, '4a. New Fleet Description'!$A$11:$A$112,'4a. New Fleet Description'!AA$11:AA$112, "", 0, 1)</f>
        <v/>
      </c>
      <c r="AC36" s="126" t="str">
        <f>_xlfn.XLOOKUP($B36, '4a. New Fleet Description'!$A$11:$A$112,'4a. New Fleet Description'!AB$11:AB$112, "", 0, 1)</f>
        <v/>
      </c>
      <c r="AD36" s="126" t="str">
        <f>_xlfn.XLOOKUP($B36, '4a. New Fleet Description'!$A$11:$A$112,'4a. New Fleet Description'!AC$11:AC$112, "", 0, 1)</f>
        <v/>
      </c>
      <c r="AE36" s="558"/>
      <c r="AF36" s="559"/>
      <c r="AG36" s="558"/>
      <c r="AH36" s="558"/>
      <c r="AI36" s="558"/>
      <c r="AJ36" s="558"/>
      <c r="AK36" s="560"/>
      <c r="AL36" s="559"/>
      <c r="AM36" s="559"/>
      <c r="AN36" s="559"/>
      <c r="AO36" s="559"/>
      <c r="AP36" s="559"/>
      <c r="AQ36" s="559"/>
      <c r="AR36" s="559"/>
      <c r="AS36" s="559"/>
      <c r="AT36" s="559"/>
      <c r="AU36" s="559"/>
    </row>
    <row r="37" spans="1:47" ht="30" x14ac:dyDescent="0.25">
      <c r="A37" s="125" t="s">
        <v>404</v>
      </c>
      <c r="B37" s="557"/>
      <c r="C37" s="126" t="str">
        <f>_xlfn.XLOOKUP($B37, '4a. New Fleet Description'!$A$11:$A$112,'4a. New Fleet Description'!B$11:B$112, "", 0, 1)</f>
        <v/>
      </c>
      <c r="D37" s="126" t="str">
        <f>_xlfn.XLOOKUP($B37, '4a. New Fleet Description'!$A$11:$A$112,'4a. New Fleet Description'!C$11:C$112, "", 0, 1)</f>
        <v/>
      </c>
      <c r="E37" s="126" t="str">
        <f>_xlfn.XLOOKUP($B37, '4a. New Fleet Description'!$A$11:$A$112,'4a. New Fleet Description'!D$11:D$112, "", 0, 1)</f>
        <v/>
      </c>
      <c r="F37" s="126" t="str">
        <f>_xlfn.XLOOKUP($B37, '4a. New Fleet Description'!$A$11:$A$112,'4a. New Fleet Description'!E$11:E$112, "", 0, 1)</f>
        <v/>
      </c>
      <c r="G37" s="126" t="str">
        <f>_xlfn.XLOOKUP($B37, '4a. New Fleet Description'!$A$11:$A$112,'4a. New Fleet Description'!F$11:F$112, "", 0, 1)</f>
        <v/>
      </c>
      <c r="H37" s="126" t="str">
        <f>_xlfn.XLOOKUP($B37, '4a. New Fleet Description'!$A$11:$A$112,'4a. New Fleet Description'!G$11:G$112, "", 0, 1)</f>
        <v/>
      </c>
      <c r="I37" s="126" t="str">
        <f>_xlfn.XLOOKUP($B37, '4a. New Fleet Description'!$A$11:$A$112,'4a. New Fleet Description'!H$11:H$112, "", 0, 1)</f>
        <v/>
      </c>
      <c r="J37" s="126" t="str">
        <f>_xlfn.XLOOKUP($B37, '4a. New Fleet Description'!$A$11:$A$112,'4a. New Fleet Description'!I$11:I$112, "", 0, 1)</f>
        <v/>
      </c>
      <c r="K37" s="126" t="str">
        <f>_xlfn.XLOOKUP($B37, '4a. New Fleet Description'!$A$11:$A$112,'4a. New Fleet Description'!J$11:J$112, "", 0, 1)</f>
        <v/>
      </c>
      <c r="L37" s="126" t="str">
        <f>_xlfn.XLOOKUP($B37, '4a. New Fleet Description'!$A$11:$A$112,'4a. New Fleet Description'!K$11:K$112, "", 0, 1)</f>
        <v/>
      </c>
      <c r="M37" s="126" t="str">
        <f>_xlfn.XLOOKUP($B37, '4a. New Fleet Description'!$A$11:$A$112,'4a. New Fleet Description'!L$11:L$112, "", 0, 1)</f>
        <v/>
      </c>
      <c r="N37" s="126" t="str">
        <f>_xlfn.XLOOKUP($B37, '4a. New Fleet Description'!$A$11:$A$112,'4a. New Fleet Description'!M$11:M$112, "", 0, 1)</f>
        <v/>
      </c>
      <c r="O37" s="126" t="str">
        <f>_xlfn.XLOOKUP($B37, '4a. New Fleet Description'!$A$11:$A$112,'4a. New Fleet Description'!N$11:N$112, "", 0, 1)</f>
        <v/>
      </c>
      <c r="P37" s="126" t="str">
        <f>_xlfn.XLOOKUP($B37, '4a. New Fleet Description'!$A$11:$A$112,'4a. New Fleet Description'!O$11:O$112, "", 0, 1)</f>
        <v/>
      </c>
      <c r="Q37" s="126" t="str">
        <f>_xlfn.XLOOKUP($B37, '4a. New Fleet Description'!$A$11:$A$112,'4a. New Fleet Description'!P$11:P$112, "", 0, 1)</f>
        <v/>
      </c>
      <c r="R37" s="126" t="str">
        <f>_xlfn.XLOOKUP($B37, '4a. New Fleet Description'!$A$11:$A$112,'4a. New Fleet Description'!Q$11:Q$112, "", 0, 1)</f>
        <v/>
      </c>
      <c r="S37" s="126" t="str">
        <f>_xlfn.XLOOKUP($B37, '4a. New Fleet Description'!$A$11:$A$112,'4a. New Fleet Description'!R$11:R$112, "", 0, 1)</f>
        <v/>
      </c>
      <c r="T37" s="126" t="str">
        <f>_xlfn.XLOOKUP($B37, '4a. New Fleet Description'!$A$11:$A$112,'4a. New Fleet Description'!S$11:S$112, "", 0, 1)</f>
        <v/>
      </c>
      <c r="U37" s="126" t="str">
        <f>_xlfn.XLOOKUP($B37, '4a. New Fleet Description'!$A$11:$A$112,'4a. New Fleet Description'!T$11:T$112, "", 0, 1)</f>
        <v/>
      </c>
      <c r="V37" s="126" t="str">
        <f>_xlfn.XLOOKUP($B37, '4a. New Fleet Description'!$A$11:$A$112,'4a. New Fleet Description'!U$11:U$112, "", 0, 1)</f>
        <v/>
      </c>
      <c r="W37" s="126" t="str">
        <f>_xlfn.XLOOKUP($B37, '4a. New Fleet Description'!$A$11:$A$112,'4a. New Fleet Description'!V$11:V$112, "", 0, 1)</f>
        <v/>
      </c>
      <c r="X37" s="126" t="str">
        <f>_xlfn.XLOOKUP($B37, '4a. New Fleet Description'!$A$11:$A$112,'4a. New Fleet Description'!W$11:W$112, "", 0, 1)</f>
        <v/>
      </c>
      <c r="Y37" s="126" t="str">
        <f>_xlfn.XLOOKUP($B37, '4a. New Fleet Description'!$A$11:$A$112,'4a. New Fleet Description'!X$11:X$112, "", 0, 1)</f>
        <v/>
      </c>
      <c r="Z37" s="126" t="str">
        <f>_xlfn.XLOOKUP($B37, '4a. New Fleet Description'!$A$11:$A$112,'4a. New Fleet Description'!Y$11:Y$112, "", 0, 1)</f>
        <v/>
      </c>
      <c r="AA37" s="126" t="str">
        <f>_xlfn.XLOOKUP($B37, '4a. New Fleet Description'!$A$11:$A$112,'4a. New Fleet Description'!Z$11:Z$112, "", 0, 1)</f>
        <v/>
      </c>
      <c r="AB37" s="126" t="str">
        <f>_xlfn.XLOOKUP($B37, '4a. New Fleet Description'!$A$11:$A$112,'4a. New Fleet Description'!AA$11:AA$112, "", 0, 1)</f>
        <v/>
      </c>
      <c r="AC37" s="126" t="str">
        <f>_xlfn.XLOOKUP($B37, '4a. New Fleet Description'!$A$11:$A$112,'4a. New Fleet Description'!AB$11:AB$112, "", 0, 1)</f>
        <v/>
      </c>
      <c r="AD37" s="126" t="str">
        <f>_xlfn.XLOOKUP($B37, '4a. New Fleet Description'!$A$11:$A$112,'4a. New Fleet Description'!AC$11:AC$112, "", 0, 1)</f>
        <v/>
      </c>
      <c r="AE37" s="558"/>
      <c r="AF37" s="559"/>
      <c r="AG37" s="558"/>
      <c r="AH37" s="558"/>
      <c r="AI37" s="558"/>
      <c r="AJ37" s="558"/>
      <c r="AK37" s="560"/>
      <c r="AL37" s="559"/>
      <c r="AM37" s="559"/>
      <c r="AN37" s="559"/>
      <c r="AO37" s="559"/>
      <c r="AP37" s="559"/>
      <c r="AQ37" s="559"/>
      <c r="AR37" s="559"/>
      <c r="AS37" s="559"/>
      <c r="AT37" s="559"/>
      <c r="AU37" s="559"/>
    </row>
    <row r="38" spans="1:47" ht="30" x14ac:dyDescent="0.25">
      <c r="A38" s="125" t="s">
        <v>405</v>
      </c>
      <c r="B38" s="557"/>
      <c r="C38" s="126" t="str">
        <f>_xlfn.XLOOKUP($B38, '4a. New Fleet Description'!$A$11:$A$112,'4a. New Fleet Description'!B$11:B$112, "", 0, 1)</f>
        <v/>
      </c>
      <c r="D38" s="126" t="str">
        <f>_xlfn.XLOOKUP($B38, '4a. New Fleet Description'!$A$11:$A$112,'4a. New Fleet Description'!C$11:C$112, "", 0, 1)</f>
        <v/>
      </c>
      <c r="E38" s="126" t="str">
        <f>_xlfn.XLOOKUP($B38, '4a. New Fleet Description'!$A$11:$A$112,'4a. New Fleet Description'!D$11:D$112, "", 0, 1)</f>
        <v/>
      </c>
      <c r="F38" s="126" t="str">
        <f>_xlfn.XLOOKUP($B38, '4a. New Fleet Description'!$A$11:$A$112,'4a. New Fleet Description'!E$11:E$112, "", 0, 1)</f>
        <v/>
      </c>
      <c r="G38" s="126" t="str">
        <f>_xlfn.XLOOKUP($B38, '4a. New Fleet Description'!$A$11:$A$112,'4a. New Fleet Description'!F$11:F$112, "", 0, 1)</f>
        <v/>
      </c>
      <c r="H38" s="126" t="str">
        <f>_xlfn.XLOOKUP($B38, '4a. New Fleet Description'!$A$11:$A$112,'4a. New Fleet Description'!G$11:G$112, "", 0, 1)</f>
        <v/>
      </c>
      <c r="I38" s="126" t="str">
        <f>_xlfn.XLOOKUP($B38, '4a. New Fleet Description'!$A$11:$A$112,'4a. New Fleet Description'!H$11:H$112, "", 0, 1)</f>
        <v/>
      </c>
      <c r="J38" s="126" t="str">
        <f>_xlfn.XLOOKUP($B38, '4a. New Fleet Description'!$A$11:$A$112,'4a. New Fleet Description'!I$11:I$112, "", 0, 1)</f>
        <v/>
      </c>
      <c r="K38" s="126" t="str">
        <f>_xlfn.XLOOKUP($B38, '4a. New Fleet Description'!$A$11:$A$112,'4a. New Fleet Description'!J$11:J$112, "", 0, 1)</f>
        <v/>
      </c>
      <c r="L38" s="126" t="str">
        <f>_xlfn.XLOOKUP($B38, '4a. New Fleet Description'!$A$11:$A$112,'4a. New Fleet Description'!K$11:K$112, "", 0, 1)</f>
        <v/>
      </c>
      <c r="M38" s="126" t="str">
        <f>_xlfn.XLOOKUP($B38, '4a. New Fleet Description'!$A$11:$A$112,'4a. New Fleet Description'!L$11:L$112, "", 0, 1)</f>
        <v/>
      </c>
      <c r="N38" s="126" t="str">
        <f>_xlfn.XLOOKUP($B38, '4a. New Fleet Description'!$A$11:$A$112,'4a. New Fleet Description'!M$11:M$112, "", 0, 1)</f>
        <v/>
      </c>
      <c r="O38" s="126" t="str">
        <f>_xlfn.XLOOKUP($B38, '4a. New Fleet Description'!$A$11:$A$112,'4a. New Fleet Description'!N$11:N$112, "", 0, 1)</f>
        <v/>
      </c>
      <c r="P38" s="126" t="str">
        <f>_xlfn.XLOOKUP($B38, '4a. New Fleet Description'!$A$11:$A$112,'4a. New Fleet Description'!O$11:O$112, "", 0, 1)</f>
        <v/>
      </c>
      <c r="Q38" s="126" t="str">
        <f>_xlfn.XLOOKUP($B38, '4a. New Fleet Description'!$A$11:$A$112,'4a. New Fleet Description'!P$11:P$112, "", 0, 1)</f>
        <v/>
      </c>
      <c r="R38" s="126" t="str">
        <f>_xlfn.XLOOKUP($B38, '4a. New Fleet Description'!$A$11:$A$112,'4a. New Fleet Description'!Q$11:Q$112, "", 0, 1)</f>
        <v/>
      </c>
      <c r="S38" s="126" t="str">
        <f>_xlfn.XLOOKUP($B38, '4a. New Fleet Description'!$A$11:$A$112,'4a. New Fleet Description'!R$11:R$112, "", 0, 1)</f>
        <v/>
      </c>
      <c r="T38" s="126" t="str">
        <f>_xlfn.XLOOKUP($B38, '4a. New Fleet Description'!$A$11:$A$112,'4a. New Fleet Description'!S$11:S$112, "", 0, 1)</f>
        <v/>
      </c>
      <c r="U38" s="126" t="str">
        <f>_xlfn.XLOOKUP($B38, '4a. New Fleet Description'!$A$11:$A$112,'4a. New Fleet Description'!T$11:T$112, "", 0, 1)</f>
        <v/>
      </c>
      <c r="V38" s="126" t="str">
        <f>_xlfn.XLOOKUP($B38, '4a. New Fleet Description'!$A$11:$A$112,'4a. New Fleet Description'!U$11:U$112, "", 0, 1)</f>
        <v/>
      </c>
      <c r="W38" s="126" t="str">
        <f>_xlfn.XLOOKUP($B38, '4a. New Fleet Description'!$A$11:$A$112,'4a. New Fleet Description'!V$11:V$112, "", 0, 1)</f>
        <v/>
      </c>
      <c r="X38" s="126" t="str">
        <f>_xlfn.XLOOKUP($B38, '4a. New Fleet Description'!$A$11:$A$112,'4a. New Fleet Description'!W$11:W$112, "", 0, 1)</f>
        <v/>
      </c>
      <c r="Y38" s="126" t="str">
        <f>_xlfn.XLOOKUP($B38, '4a. New Fleet Description'!$A$11:$A$112,'4a. New Fleet Description'!X$11:X$112, "", 0, 1)</f>
        <v/>
      </c>
      <c r="Z38" s="126" t="str">
        <f>_xlfn.XLOOKUP($B38, '4a. New Fleet Description'!$A$11:$A$112,'4a. New Fleet Description'!Y$11:Y$112, "", 0, 1)</f>
        <v/>
      </c>
      <c r="AA38" s="126" t="str">
        <f>_xlfn.XLOOKUP($B38, '4a. New Fleet Description'!$A$11:$A$112,'4a. New Fleet Description'!Z$11:Z$112, "", 0, 1)</f>
        <v/>
      </c>
      <c r="AB38" s="126" t="str">
        <f>_xlfn.XLOOKUP($B38, '4a. New Fleet Description'!$A$11:$A$112,'4a. New Fleet Description'!AA$11:AA$112, "", 0, 1)</f>
        <v/>
      </c>
      <c r="AC38" s="126" t="str">
        <f>_xlfn.XLOOKUP($B38, '4a. New Fleet Description'!$A$11:$A$112,'4a. New Fleet Description'!AB$11:AB$112, "", 0, 1)</f>
        <v/>
      </c>
      <c r="AD38" s="126" t="str">
        <f>_xlfn.XLOOKUP($B38, '4a. New Fleet Description'!$A$11:$A$112,'4a. New Fleet Description'!AC$11:AC$112, "", 0, 1)</f>
        <v/>
      </c>
      <c r="AE38" s="558"/>
      <c r="AF38" s="559"/>
      <c r="AG38" s="558"/>
      <c r="AH38" s="558"/>
      <c r="AI38" s="558"/>
      <c r="AJ38" s="558"/>
      <c r="AK38" s="560"/>
      <c r="AL38" s="559"/>
      <c r="AM38" s="559"/>
      <c r="AN38" s="559"/>
      <c r="AO38" s="559"/>
      <c r="AP38" s="559"/>
      <c r="AQ38" s="559"/>
      <c r="AR38" s="559"/>
      <c r="AS38" s="559"/>
      <c r="AT38" s="559"/>
      <c r="AU38" s="559"/>
    </row>
    <row r="39" spans="1:47" ht="30" x14ac:dyDescent="0.25">
      <c r="A39" s="125" t="s">
        <v>406</v>
      </c>
      <c r="B39" s="557"/>
      <c r="C39" s="126" t="str">
        <f>_xlfn.XLOOKUP($B39, '4a. New Fleet Description'!$A$11:$A$112,'4a. New Fleet Description'!B$11:B$112, "", 0, 1)</f>
        <v/>
      </c>
      <c r="D39" s="126" t="str">
        <f>_xlfn.XLOOKUP($B39, '4a. New Fleet Description'!$A$11:$A$112,'4a. New Fleet Description'!C$11:C$112, "", 0, 1)</f>
        <v/>
      </c>
      <c r="E39" s="126" t="str">
        <f>_xlfn.XLOOKUP($B39, '4a. New Fleet Description'!$A$11:$A$112,'4a. New Fleet Description'!D$11:D$112, "", 0, 1)</f>
        <v/>
      </c>
      <c r="F39" s="126" t="str">
        <f>_xlfn.XLOOKUP($B39, '4a. New Fleet Description'!$A$11:$A$112,'4a. New Fleet Description'!E$11:E$112, "", 0, 1)</f>
        <v/>
      </c>
      <c r="G39" s="126" t="str">
        <f>_xlfn.XLOOKUP($B39, '4a. New Fleet Description'!$A$11:$A$112,'4a. New Fleet Description'!F$11:F$112, "", 0, 1)</f>
        <v/>
      </c>
      <c r="H39" s="126" t="str">
        <f>_xlfn.XLOOKUP($B39, '4a. New Fleet Description'!$A$11:$A$112,'4a. New Fleet Description'!G$11:G$112, "", 0, 1)</f>
        <v/>
      </c>
      <c r="I39" s="126" t="str">
        <f>_xlfn.XLOOKUP($B39, '4a. New Fleet Description'!$A$11:$A$112,'4a. New Fleet Description'!H$11:H$112, "", 0, 1)</f>
        <v/>
      </c>
      <c r="J39" s="126" t="str">
        <f>_xlfn.XLOOKUP($B39, '4a. New Fleet Description'!$A$11:$A$112,'4a. New Fleet Description'!I$11:I$112, "", 0, 1)</f>
        <v/>
      </c>
      <c r="K39" s="126" t="str">
        <f>_xlfn.XLOOKUP($B39, '4a. New Fleet Description'!$A$11:$A$112,'4a. New Fleet Description'!J$11:J$112, "", 0, 1)</f>
        <v/>
      </c>
      <c r="L39" s="126" t="str">
        <f>_xlfn.XLOOKUP($B39, '4a. New Fleet Description'!$A$11:$A$112,'4a. New Fleet Description'!K$11:K$112, "", 0, 1)</f>
        <v/>
      </c>
      <c r="M39" s="126" t="str">
        <f>_xlfn.XLOOKUP($B39, '4a. New Fleet Description'!$A$11:$A$112,'4a. New Fleet Description'!L$11:L$112, "", 0, 1)</f>
        <v/>
      </c>
      <c r="N39" s="126" t="str">
        <f>_xlfn.XLOOKUP($B39, '4a. New Fleet Description'!$A$11:$A$112,'4a. New Fleet Description'!M$11:M$112, "", 0, 1)</f>
        <v/>
      </c>
      <c r="O39" s="126" t="str">
        <f>_xlfn.XLOOKUP($B39, '4a. New Fleet Description'!$A$11:$A$112,'4a. New Fleet Description'!N$11:N$112, "", 0, 1)</f>
        <v/>
      </c>
      <c r="P39" s="126" t="str">
        <f>_xlfn.XLOOKUP($B39, '4a. New Fleet Description'!$A$11:$A$112,'4a. New Fleet Description'!O$11:O$112, "", 0, 1)</f>
        <v/>
      </c>
      <c r="Q39" s="126" t="str">
        <f>_xlfn.XLOOKUP($B39, '4a. New Fleet Description'!$A$11:$A$112,'4a. New Fleet Description'!P$11:P$112, "", 0, 1)</f>
        <v/>
      </c>
      <c r="R39" s="126" t="str">
        <f>_xlfn.XLOOKUP($B39, '4a. New Fleet Description'!$A$11:$A$112,'4a. New Fleet Description'!Q$11:Q$112, "", 0, 1)</f>
        <v/>
      </c>
      <c r="S39" s="126" t="str">
        <f>_xlfn.XLOOKUP($B39, '4a. New Fleet Description'!$A$11:$A$112,'4a. New Fleet Description'!R$11:R$112, "", 0, 1)</f>
        <v/>
      </c>
      <c r="T39" s="126" t="str">
        <f>_xlfn.XLOOKUP($B39, '4a. New Fleet Description'!$A$11:$A$112,'4a. New Fleet Description'!S$11:S$112, "", 0, 1)</f>
        <v/>
      </c>
      <c r="U39" s="126" t="str">
        <f>_xlfn.XLOOKUP($B39, '4a. New Fleet Description'!$A$11:$A$112,'4a. New Fleet Description'!T$11:T$112, "", 0, 1)</f>
        <v/>
      </c>
      <c r="V39" s="126" t="str">
        <f>_xlfn.XLOOKUP($B39, '4a. New Fleet Description'!$A$11:$A$112,'4a. New Fleet Description'!U$11:U$112, "", 0, 1)</f>
        <v/>
      </c>
      <c r="W39" s="126" t="str">
        <f>_xlfn.XLOOKUP($B39, '4a. New Fleet Description'!$A$11:$A$112,'4a. New Fleet Description'!V$11:V$112, "", 0, 1)</f>
        <v/>
      </c>
      <c r="X39" s="126" t="str">
        <f>_xlfn.XLOOKUP($B39, '4a. New Fleet Description'!$A$11:$A$112,'4a. New Fleet Description'!W$11:W$112, "", 0, 1)</f>
        <v/>
      </c>
      <c r="Y39" s="126" t="str">
        <f>_xlfn.XLOOKUP($B39, '4a. New Fleet Description'!$A$11:$A$112,'4a. New Fleet Description'!X$11:X$112, "", 0, 1)</f>
        <v/>
      </c>
      <c r="Z39" s="126" t="str">
        <f>_xlfn.XLOOKUP($B39, '4a. New Fleet Description'!$A$11:$A$112,'4a. New Fleet Description'!Y$11:Y$112, "", 0, 1)</f>
        <v/>
      </c>
      <c r="AA39" s="126" t="str">
        <f>_xlfn.XLOOKUP($B39, '4a. New Fleet Description'!$A$11:$A$112,'4a. New Fleet Description'!Z$11:Z$112, "", 0, 1)</f>
        <v/>
      </c>
      <c r="AB39" s="126" t="str">
        <f>_xlfn.XLOOKUP($B39, '4a. New Fleet Description'!$A$11:$A$112,'4a. New Fleet Description'!AA$11:AA$112, "", 0, 1)</f>
        <v/>
      </c>
      <c r="AC39" s="126" t="str">
        <f>_xlfn.XLOOKUP($B39, '4a. New Fleet Description'!$A$11:$A$112,'4a. New Fleet Description'!AB$11:AB$112, "", 0, 1)</f>
        <v/>
      </c>
      <c r="AD39" s="126" t="str">
        <f>_xlfn.XLOOKUP($B39, '4a. New Fleet Description'!$A$11:$A$112,'4a. New Fleet Description'!AC$11:AC$112, "", 0, 1)</f>
        <v/>
      </c>
      <c r="AE39" s="558"/>
      <c r="AF39" s="559"/>
      <c r="AG39" s="558"/>
      <c r="AH39" s="558"/>
      <c r="AI39" s="558"/>
      <c r="AJ39" s="558"/>
      <c r="AK39" s="560"/>
      <c r="AL39" s="559"/>
      <c r="AM39" s="559"/>
      <c r="AN39" s="559"/>
      <c r="AO39" s="559"/>
      <c r="AP39" s="559"/>
      <c r="AQ39" s="559"/>
      <c r="AR39" s="559"/>
      <c r="AS39" s="559"/>
      <c r="AT39" s="559"/>
      <c r="AU39" s="559"/>
    </row>
    <row r="40" spans="1:47" ht="30" x14ac:dyDescent="0.25">
      <c r="A40" s="125" t="s">
        <v>407</v>
      </c>
      <c r="B40" s="557"/>
      <c r="C40" s="126" t="str">
        <f>_xlfn.XLOOKUP($B40, '4a. New Fleet Description'!$A$11:$A$112,'4a. New Fleet Description'!B$11:B$112, "", 0, 1)</f>
        <v/>
      </c>
      <c r="D40" s="126" t="str">
        <f>_xlfn.XLOOKUP($B40, '4a. New Fleet Description'!$A$11:$A$112,'4a. New Fleet Description'!C$11:C$112, "", 0, 1)</f>
        <v/>
      </c>
      <c r="E40" s="126" t="str">
        <f>_xlfn.XLOOKUP($B40, '4a. New Fleet Description'!$A$11:$A$112,'4a. New Fleet Description'!D$11:D$112, "", 0, 1)</f>
        <v/>
      </c>
      <c r="F40" s="126" t="str">
        <f>_xlfn.XLOOKUP($B40, '4a. New Fleet Description'!$A$11:$A$112,'4a. New Fleet Description'!E$11:E$112, "", 0, 1)</f>
        <v/>
      </c>
      <c r="G40" s="126" t="str">
        <f>_xlfn.XLOOKUP($B40, '4a. New Fleet Description'!$A$11:$A$112,'4a. New Fleet Description'!F$11:F$112, "", 0, 1)</f>
        <v/>
      </c>
      <c r="H40" s="126" t="str">
        <f>_xlfn.XLOOKUP($B40, '4a. New Fleet Description'!$A$11:$A$112,'4a. New Fleet Description'!G$11:G$112, "", 0, 1)</f>
        <v/>
      </c>
      <c r="I40" s="126" t="str">
        <f>_xlfn.XLOOKUP($B40, '4a. New Fleet Description'!$A$11:$A$112,'4a. New Fleet Description'!H$11:H$112, "", 0, 1)</f>
        <v/>
      </c>
      <c r="J40" s="126" t="str">
        <f>_xlfn.XLOOKUP($B40, '4a. New Fleet Description'!$A$11:$A$112,'4a. New Fleet Description'!I$11:I$112, "", 0, 1)</f>
        <v/>
      </c>
      <c r="K40" s="126" t="str">
        <f>_xlfn.XLOOKUP($B40, '4a. New Fleet Description'!$A$11:$A$112,'4a. New Fleet Description'!J$11:J$112, "", 0, 1)</f>
        <v/>
      </c>
      <c r="L40" s="126" t="str">
        <f>_xlfn.XLOOKUP($B40, '4a. New Fleet Description'!$A$11:$A$112,'4a. New Fleet Description'!K$11:K$112, "", 0, 1)</f>
        <v/>
      </c>
      <c r="M40" s="126" t="str">
        <f>_xlfn.XLOOKUP($B40, '4a. New Fleet Description'!$A$11:$A$112,'4a. New Fleet Description'!L$11:L$112, "", 0, 1)</f>
        <v/>
      </c>
      <c r="N40" s="126" t="str">
        <f>_xlfn.XLOOKUP($B40, '4a. New Fleet Description'!$A$11:$A$112,'4a. New Fleet Description'!M$11:M$112, "", 0, 1)</f>
        <v/>
      </c>
      <c r="O40" s="126" t="str">
        <f>_xlfn.XLOOKUP($B40, '4a. New Fleet Description'!$A$11:$A$112,'4a. New Fleet Description'!N$11:N$112, "", 0, 1)</f>
        <v/>
      </c>
      <c r="P40" s="126" t="str">
        <f>_xlfn.XLOOKUP($B40, '4a. New Fleet Description'!$A$11:$A$112,'4a. New Fleet Description'!O$11:O$112, "", 0, 1)</f>
        <v/>
      </c>
      <c r="Q40" s="126" t="str">
        <f>_xlfn.XLOOKUP($B40, '4a. New Fleet Description'!$A$11:$A$112,'4a. New Fleet Description'!P$11:P$112, "", 0, 1)</f>
        <v/>
      </c>
      <c r="R40" s="126" t="str">
        <f>_xlfn.XLOOKUP($B40, '4a. New Fleet Description'!$A$11:$A$112,'4a. New Fleet Description'!Q$11:Q$112, "", 0, 1)</f>
        <v/>
      </c>
      <c r="S40" s="126" t="str">
        <f>_xlfn.XLOOKUP($B40, '4a. New Fleet Description'!$A$11:$A$112,'4a. New Fleet Description'!R$11:R$112, "", 0, 1)</f>
        <v/>
      </c>
      <c r="T40" s="126" t="str">
        <f>_xlfn.XLOOKUP($B40, '4a. New Fleet Description'!$A$11:$A$112,'4a. New Fleet Description'!S$11:S$112, "", 0, 1)</f>
        <v/>
      </c>
      <c r="U40" s="126" t="str">
        <f>_xlfn.XLOOKUP($B40, '4a. New Fleet Description'!$A$11:$A$112,'4a. New Fleet Description'!T$11:T$112, "", 0, 1)</f>
        <v/>
      </c>
      <c r="V40" s="126" t="str">
        <f>_xlfn.XLOOKUP($B40, '4a. New Fleet Description'!$A$11:$A$112,'4a. New Fleet Description'!U$11:U$112, "", 0, 1)</f>
        <v/>
      </c>
      <c r="W40" s="126" t="str">
        <f>_xlfn.XLOOKUP($B40, '4a. New Fleet Description'!$A$11:$A$112,'4a. New Fleet Description'!V$11:V$112, "", 0, 1)</f>
        <v/>
      </c>
      <c r="X40" s="126" t="str">
        <f>_xlfn.XLOOKUP($B40, '4a. New Fleet Description'!$A$11:$A$112,'4a. New Fleet Description'!W$11:W$112, "", 0, 1)</f>
        <v/>
      </c>
      <c r="Y40" s="126" t="str">
        <f>_xlfn.XLOOKUP($B40, '4a. New Fleet Description'!$A$11:$A$112,'4a. New Fleet Description'!X$11:X$112, "", 0, 1)</f>
        <v/>
      </c>
      <c r="Z40" s="126" t="str">
        <f>_xlfn.XLOOKUP($B40, '4a. New Fleet Description'!$A$11:$A$112,'4a. New Fleet Description'!Y$11:Y$112, "", 0, 1)</f>
        <v/>
      </c>
      <c r="AA40" s="126" t="str">
        <f>_xlfn.XLOOKUP($B40, '4a. New Fleet Description'!$A$11:$A$112,'4a. New Fleet Description'!Z$11:Z$112, "", 0, 1)</f>
        <v/>
      </c>
      <c r="AB40" s="126" t="str">
        <f>_xlfn.XLOOKUP($B40, '4a. New Fleet Description'!$A$11:$A$112,'4a. New Fleet Description'!AA$11:AA$112, "", 0, 1)</f>
        <v/>
      </c>
      <c r="AC40" s="126" t="str">
        <f>_xlfn.XLOOKUP($B40, '4a. New Fleet Description'!$A$11:$A$112,'4a. New Fleet Description'!AB$11:AB$112, "", 0, 1)</f>
        <v/>
      </c>
      <c r="AD40" s="126" t="str">
        <f>_xlfn.XLOOKUP($B40, '4a. New Fleet Description'!$A$11:$A$112,'4a. New Fleet Description'!AC$11:AC$112, "", 0, 1)</f>
        <v/>
      </c>
      <c r="AE40" s="558"/>
      <c r="AF40" s="559"/>
      <c r="AG40" s="558"/>
      <c r="AH40" s="558"/>
      <c r="AI40" s="558"/>
      <c r="AJ40" s="558"/>
      <c r="AK40" s="560"/>
      <c r="AL40" s="559"/>
      <c r="AM40" s="559"/>
      <c r="AN40" s="559"/>
      <c r="AO40" s="559"/>
      <c r="AP40" s="559"/>
      <c r="AQ40" s="559"/>
      <c r="AR40" s="559"/>
      <c r="AS40" s="559"/>
      <c r="AT40" s="559"/>
      <c r="AU40" s="559"/>
    </row>
    <row r="41" spans="1:47" ht="30" x14ac:dyDescent="0.25">
      <c r="A41" s="125" t="s">
        <v>408</v>
      </c>
      <c r="B41" s="557"/>
      <c r="C41" s="126" t="str">
        <f>_xlfn.XLOOKUP($B41, '4a. New Fleet Description'!$A$11:$A$112,'4a. New Fleet Description'!B$11:B$112, "", 0, 1)</f>
        <v/>
      </c>
      <c r="D41" s="126" t="str">
        <f>_xlfn.XLOOKUP($B41, '4a. New Fleet Description'!$A$11:$A$112,'4a. New Fleet Description'!C$11:C$112, "", 0, 1)</f>
        <v/>
      </c>
      <c r="E41" s="126" t="str">
        <f>_xlfn.XLOOKUP($B41, '4a. New Fleet Description'!$A$11:$A$112,'4a. New Fleet Description'!D$11:D$112, "", 0, 1)</f>
        <v/>
      </c>
      <c r="F41" s="126" t="str">
        <f>_xlfn.XLOOKUP($B41, '4a. New Fleet Description'!$A$11:$A$112,'4a. New Fleet Description'!E$11:E$112, "", 0, 1)</f>
        <v/>
      </c>
      <c r="G41" s="126" t="str">
        <f>_xlfn.XLOOKUP($B41, '4a. New Fleet Description'!$A$11:$A$112,'4a. New Fleet Description'!F$11:F$112, "", 0, 1)</f>
        <v/>
      </c>
      <c r="H41" s="126" t="str">
        <f>_xlfn.XLOOKUP($B41, '4a. New Fleet Description'!$A$11:$A$112,'4a. New Fleet Description'!G$11:G$112, "", 0, 1)</f>
        <v/>
      </c>
      <c r="I41" s="126" t="str">
        <f>_xlfn.XLOOKUP($B41, '4a. New Fleet Description'!$A$11:$A$112,'4a. New Fleet Description'!H$11:H$112, "", 0, 1)</f>
        <v/>
      </c>
      <c r="J41" s="126" t="str">
        <f>_xlfn.XLOOKUP($B41, '4a. New Fleet Description'!$A$11:$A$112,'4a. New Fleet Description'!I$11:I$112, "", 0, 1)</f>
        <v/>
      </c>
      <c r="K41" s="126" t="str">
        <f>_xlfn.XLOOKUP($B41, '4a. New Fleet Description'!$A$11:$A$112,'4a. New Fleet Description'!J$11:J$112, "", 0, 1)</f>
        <v/>
      </c>
      <c r="L41" s="126" t="str">
        <f>_xlfn.XLOOKUP($B41, '4a. New Fleet Description'!$A$11:$A$112,'4a. New Fleet Description'!K$11:K$112, "", 0, 1)</f>
        <v/>
      </c>
      <c r="M41" s="126" t="str">
        <f>_xlfn.XLOOKUP($B41, '4a. New Fleet Description'!$A$11:$A$112,'4a. New Fleet Description'!L$11:L$112, "", 0, 1)</f>
        <v/>
      </c>
      <c r="N41" s="126" t="str">
        <f>_xlfn.XLOOKUP($B41, '4a. New Fleet Description'!$A$11:$A$112,'4a. New Fleet Description'!M$11:M$112, "", 0, 1)</f>
        <v/>
      </c>
      <c r="O41" s="126" t="str">
        <f>_xlfn.XLOOKUP($B41, '4a. New Fleet Description'!$A$11:$A$112,'4a. New Fleet Description'!N$11:N$112, "", 0, 1)</f>
        <v/>
      </c>
      <c r="P41" s="126" t="str">
        <f>_xlfn.XLOOKUP($B41, '4a. New Fleet Description'!$A$11:$A$112,'4a. New Fleet Description'!O$11:O$112, "", 0, 1)</f>
        <v/>
      </c>
      <c r="Q41" s="126" t="str">
        <f>_xlfn.XLOOKUP($B41, '4a. New Fleet Description'!$A$11:$A$112,'4a. New Fleet Description'!P$11:P$112, "", 0, 1)</f>
        <v/>
      </c>
      <c r="R41" s="126" t="str">
        <f>_xlfn.XLOOKUP($B41, '4a. New Fleet Description'!$A$11:$A$112,'4a. New Fleet Description'!Q$11:Q$112, "", 0, 1)</f>
        <v/>
      </c>
      <c r="S41" s="126" t="str">
        <f>_xlfn.XLOOKUP($B41, '4a. New Fleet Description'!$A$11:$A$112,'4a. New Fleet Description'!R$11:R$112, "", 0, 1)</f>
        <v/>
      </c>
      <c r="T41" s="126" t="str">
        <f>_xlfn.XLOOKUP($B41, '4a. New Fleet Description'!$A$11:$A$112,'4a. New Fleet Description'!S$11:S$112, "", 0, 1)</f>
        <v/>
      </c>
      <c r="U41" s="126" t="str">
        <f>_xlfn.XLOOKUP($B41, '4a. New Fleet Description'!$A$11:$A$112,'4a. New Fleet Description'!T$11:T$112, "", 0, 1)</f>
        <v/>
      </c>
      <c r="V41" s="126" t="str">
        <f>_xlfn.XLOOKUP($B41, '4a. New Fleet Description'!$A$11:$A$112,'4a. New Fleet Description'!U$11:U$112, "", 0, 1)</f>
        <v/>
      </c>
      <c r="W41" s="126" t="str">
        <f>_xlfn.XLOOKUP($B41, '4a. New Fleet Description'!$A$11:$A$112,'4a. New Fleet Description'!V$11:V$112, "", 0, 1)</f>
        <v/>
      </c>
      <c r="X41" s="126" t="str">
        <f>_xlfn.XLOOKUP($B41, '4a. New Fleet Description'!$A$11:$A$112,'4a. New Fleet Description'!W$11:W$112, "", 0, 1)</f>
        <v/>
      </c>
      <c r="Y41" s="126" t="str">
        <f>_xlfn.XLOOKUP($B41, '4a. New Fleet Description'!$A$11:$A$112,'4a. New Fleet Description'!X$11:X$112, "", 0, 1)</f>
        <v/>
      </c>
      <c r="Z41" s="126" t="str">
        <f>_xlfn.XLOOKUP($B41, '4a. New Fleet Description'!$A$11:$A$112,'4a. New Fleet Description'!Y$11:Y$112, "", 0, 1)</f>
        <v/>
      </c>
      <c r="AA41" s="126" t="str">
        <f>_xlfn.XLOOKUP($B41, '4a. New Fleet Description'!$A$11:$A$112,'4a. New Fleet Description'!Z$11:Z$112, "", 0, 1)</f>
        <v/>
      </c>
      <c r="AB41" s="126" t="str">
        <f>_xlfn.XLOOKUP($B41, '4a. New Fleet Description'!$A$11:$A$112,'4a. New Fleet Description'!AA$11:AA$112, "", 0, 1)</f>
        <v/>
      </c>
      <c r="AC41" s="126" t="str">
        <f>_xlfn.XLOOKUP($B41, '4a. New Fleet Description'!$A$11:$A$112,'4a. New Fleet Description'!AB$11:AB$112, "", 0, 1)</f>
        <v/>
      </c>
      <c r="AD41" s="126" t="str">
        <f>_xlfn.XLOOKUP($B41, '4a. New Fleet Description'!$A$11:$A$112,'4a. New Fleet Description'!AC$11:AC$112, "", 0, 1)</f>
        <v/>
      </c>
      <c r="AE41" s="558"/>
      <c r="AF41" s="559"/>
      <c r="AG41" s="558"/>
      <c r="AH41" s="558"/>
      <c r="AI41" s="558"/>
      <c r="AJ41" s="558"/>
      <c r="AK41" s="560"/>
      <c r="AL41" s="559"/>
      <c r="AM41" s="559"/>
      <c r="AN41" s="559"/>
      <c r="AO41" s="559"/>
      <c r="AP41" s="559"/>
      <c r="AQ41" s="559"/>
      <c r="AR41" s="559"/>
      <c r="AS41" s="559"/>
      <c r="AT41" s="559"/>
      <c r="AU41" s="559"/>
    </row>
    <row r="42" spans="1:47" ht="30" x14ac:dyDescent="0.25">
      <c r="A42" s="125" t="s">
        <v>409</v>
      </c>
      <c r="B42" s="557"/>
      <c r="C42" s="126" t="str">
        <f>_xlfn.XLOOKUP($B42, '4a. New Fleet Description'!$A$11:$A$112,'4a. New Fleet Description'!B$11:B$112, "", 0, 1)</f>
        <v/>
      </c>
      <c r="D42" s="126" t="str">
        <f>_xlfn.XLOOKUP($B42, '4a. New Fleet Description'!$A$11:$A$112,'4a. New Fleet Description'!C$11:C$112, "", 0, 1)</f>
        <v/>
      </c>
      <c r="E42" s="126" t="str">
        <f>_xlfn.XLOOKUP($B42, '4a. New Fleet Description'!$A$11:$A$112,'4a. New Fleet Description'!D$11:D$112, "", 0, 1)</f>
        <v/>
      </c>
      <c r="F42" s="126" t="str">
        <f>_xlfn.XLOOKUP($B42, '4a. New Fleet Description'!$A$11:$A$112,'4a. New Fleet Description'!E$11:E$112, "", 0, 1)</f>
        <v/>
      </c>
      <c r="G42" s="126" t="str">
        <f>_xlfn.XLOOKUP($B42, '4a. New Fleet Description'!$A$11:$A$112,'4a. New Fleet Description'!F$11:F$112, "", 0, 1)</f>
        <v/>
      </c>
      <c r="H42" s="126" t="str">
        <f>_xlfn.XLOOKUP($B42, '4a. New Fleet Description'!$A$11:$A$112,'4a. New Fleet Description'!G$11:G$112, "", 0, 1)</f>
        <v/>
      </c>
      <c r="I42" s="126" t="str">
        <f>_xlfn.XLOOKUP($B42, '4a. New Fleet Description'!$A$11:$A$112,'4a. New Fleet Description'!H$11:H$112, "", 0, 1)</f>
        <v/>
      </c>
      <c r="J42" s="126" t="str">
        <f>_xlfn.XLOOKUP($B42, '4a. New Fleet Description'!$A$11:$A$112,'4a. New Fleet Description'!I$11:I$112, "", 0, 1)</f>
        <v/>
      </c>
      <c r="K42" s="126" t="str">
        <f>_xlfn.XLOOKUP($B42, '4a. New Fleet Description'!$A$11:$A$112,'4a. New Fleet Description'!J$11:J$112, "", 0, 1)</f>
        <v/>
      </c>
      <c r="L42" s="126" t="str">
        <f>_xlfn.XLOOKUP($B42, '4a. New Fleet Description'!$A$11:$A$112,'4a. New Fleet Description'!K$11:K$112, "", 0, 1)</f>
        <v/>
      </c>
      <c r="M42" s="126" t="str">
        <f>_xlfn.XLOOKUP($B42, '4a. New Fleet Description'!$A$11:$A$112,'4a. New Fleet Description'!L$11:L$112, "", 0, 1)</f>
        <v/>
      </c>
      <c r="N42" s="126" t="str">
        <f>_xlfn.XLOOKUP($B42, '4a. New Fleet Description'!$A$11:$A$112,'4a. New Fleet Description'!M$11:M$112, "", 0, 1)</f>
        <v/>
      </c>
      <c r="O42" s="126" t="str">
        <f>_xlfn.XLOOKUP($B42, '4a. New Fleet Description'!$A$11:$A$112,'4a. New Fleet Description'!N$11:N$112, "", 0, 1)</f>
        <v/>
      </c>
      <c r="P42" s="126" t="str">
        <f>_xlfn.XLOOKUP($B42, '4a. New Fleet Description'!$A$11:$A$112,'4a. New Fleet Description'!O$11:O$112, "", 0, 1)</f>
        <v/>
      </c>
      <c r="Q42" s="126" t="str">
        <f>_xlfn.XLOOKUP($B42, '4a. New Fleet Description'!$A$11:$A$112,'4a. New Fleet Description'!P$11:P$112, "", 0, 1)</f>
        <v/>
      </c>
      <c r="R42" s="126" t="str">
        <f>_xlfn.XLOOKUP($B42, '4a. New Fleet Description'!$A$11:$A$112,'4a. New Fleet Description'!Q$11:Q$112, "", 0, 1)</f>
        <v/>
      </c>
      <c r="S42" s="126" t="str">
        <f>_xlfn.XLOOKUP($B42, '4a. New Fleet Description'!$A$11:$A$112,'4a. New Fleet Description'!R$11:R$112, "", 0, 1)</f>
        <v/>
      </c>
      <c r="T42" s="126" t="str">
        <f>_xlfn.XLOOKUP($B42, '4a. New Fleet Description'!$A$11:$A$112,'4a. New Fleet Description'!S$11:S$112, "", 0, 1)</f>
        <v/>
      </c>
      <c r="U42" s="126" t="str">
        <f>_xlfn.XLOOKUP($B42, '4a. New Fleet Description'!$A$11:$A$112,'4a. New Fleet Description'!T$11:T$112, "", 0, 1)</f>
        <v/>
      </c>
      <c r="V42" s="126" t="str">
        <f>_xlfn.XLOOKUP($B42, '4a. New Fleet Description'!$A$11:$A$112,'4a. New Fleet Description'!U$11:U$112, "", 0, 1)</f>
        <v/>
      </c>
      <c r="W42" s="126" t="str">
        <f>_xlfn.XLOOKUP($B42, '4a. New Fleet Description'!$A$11:$A$112,'4a. New Fleet Description'!V$11:V$112, "", 0, 1)</f>
        <v/>
      </c>
      <c r="X42" s="126" t="str">
        <f>_xlfn.XLOOKUP($B42, '4a. New Fleet Description'!$A$11:$A$112,'4a. New Fleet Description'!W$11:W$112, "", 0, 1)</f>
        <v/>
      </c>
      <c r="Y42" s="126" t="str">
        <f>_xlfn.XLOOKUP($B42, '4a. New Fleet Description'!$A$11:$A$112,'4a. New Fleet Description'!X$11:X$112, "", 0, 1)</f>
        <v/>
      </c>
      <c r="Z42" s="126" t="str">
        <f>_xlfn.XLOOKUP($B42, '4a. New Fleet Description'!$A$11:$A$112,'4a. New Fleet Description'!Y$11:Y$112, "", 0, 1)</f>
        <v/>
      </c>
      <c r="AA42" s="126" t="str">
        <f>_xlfn.XLOOKUP($B42, '4a. New Fleet Description'!$A$11:$A$112,'4a. New Fleet Description'!Z$11:Z$112, "", 0, 1)</f>
        <v/>
      </c>
      <c r="AB42" s="126" t="str">
        <f>_xlfn.XLOOKUP($B42, '4a. New Fleet Description'!$A$11:$A$112,'4a. New Fleet Description'!AA$11:AA$112, "", 0, 1)</f>
        <v/>
      </c>
      <c r="AC42" s="126" t="str">
        <f>_xlfn.XLOOKUP($B42, '4a. New Fleet Description'!$A$11:$A$112,'4a. New Fleet Description'!AB$11:AB$112, "", 0, 1)</f>
        <v/>
      </c>
      <c r="AD42" s="126" t="str">
        <f>_xlfn.XLOOKUP($B42, '4a. New Fleet Description'!$A$11:$A$112,'4a. New Fleet Description'!AC$11:AC$112, "", 0, 1)</f>
        <v/>
      </c>
      <c r="AE42" s="558"/>
      <c r="AF42" s="559"/>
      <c r="AG42" s="558"/>
      <c r="AH42" s="558"/>
      <c r="AI42" s="558"/>
      <c r="AJ42" s="558"/>
      <c r="AK42" s="560"/>
      <c r="AL42" s="559"/>
      <c r="AM42" s="559"/>
      <c r="AN42" s="559"/>
      <c r="AO42" s="559"/>
      <c r="AP42" s="559"/>
      <c r="AQ42" s="559"/>
      <c r="AR42" s="559"/>
      <c r="AS42" s="559"/>
      <c r="AT42" s="559"/>
      <c r="AU42" s="559"/>
    </row>
    <row r="43" spans="1:47" ht="30" x14ac:dyDescent="0.25">
      <c r="A43" s="125" t="s">
        <v>410</v>
      </c>
      <c r="B43" s="557"/>
      <c r="C43" s="126" t="str">
        <f>_xlfn.XLOOKUP($B43, '4a. New Fleet Description'!$A$11:$A$112,'4a. New Fleet Description'!B$11:B$112, "", 0, 1)</f>
        <v/>
      </c>
      <c r="D43" s="126" t="str">
        <f>_xlfn.XLOOKUP($B43, '4a. New Fleet Description'!$A$11:$A$112,'4a. New Fleet Description'!C$11:C$112, "", 0, 1)</f>
        <v/>
      </c>
      <c r="E43" s="126" t="str">
        <f>_xlfn.XLOOKUP($B43, '4a. New Fleet Description'!$A$11:$A$112,'4a. New Fleet Description'!D$11:D$112, "", 0, 1)</f>
        <v/>
      </c>
      <c r="F43" s="126" t="str">
        <f>_xlfn.XLOOKUP($B43, '4a. New Fleet Description'!$A$11:$A$112,'4a. New Fleet Description'!E$11:E$112, "", 0, 1)</f>
        <v/>
      </c>
      <c r="G43" s="126" t="str">
        <f>_xlfn.XLOOKUP($B43, '4a. New Fleet Description'!$A$11:$A$112,'4a. New Fleet Description'!F$11:F$112, "", 0, 1)</f>
        <v/>
      </c>
      <c r="H43" s="126" t="str">
        <f>_xlfn.XLOOKUP($B43, '4a. New Fleet Description'!$A$11:$A$112,'4a. New Fleet Description'!G$11:G$112, "", 0, 1)</f>
        <v/>
      </c>
      <c r="I43" s="126" t="str">
        <f>_xlfn.XLOOKUP($B43, '4a. New Fleet Description'!$A$11:$A$112,'4a. New Fleet Description'!H$11:H$112, "", 0, 1)</f>
        <v/>
      </c>
      <c r="J43" s="126" t="str">
        <f>_xlfn.XLOOKUP($B43, '4a. New Fleet Description'!$A$11:$A$112,'4a. New Fleet Description'!I$11:I$112, "", 0, 1)</f>
        <v/>
      </c>
      <c r="K43" s="126" t="str">
        <f>_xlfn.XLOOKUP($B43, '4a. New Fleet Description'!$A$11:$A$112,'4a. New Fleet Description'!J$11:J$112, "", 0, 1)</f>
        <v/>
      </c>
      <c r="L43" s="126" t="str">
        <f>_xlfn.XLOOKUP($B43, '4a. New Fleet Description'!$A$11:$A$112,'4a. New Fleet Description'!K$11:K$112, "", 0, 1)</f>
        <v/>
      </c>
      <c r="M43" s="126" t="str">
        <f>_xlfn.XLOOKUP($B43, '4a. New Fleet Description'!$A$11:$A$112,'4a. New Fleet Description'!L$11:L$112, "", 0, 1)</f>
        <v/>
      </c>
      <c r="N43" s="126" t="str">
        <f>_xlfn.XLOOKUP($B43, '4a. New Fleet Description'!$A$11:$A$112,'4a. New Fleet Description'!M$11:M$112, "", 0, 1)</f>
        <v/>
      </c>
      <c r="O43" s="126" t="str">
        <f>_xlfn.XLOOKUP($B43, '4a. New Fleet Description'!$A$11:$A$112,'4a. New Fleet Description'!N$11:N$112, "", 0, 1)</f>
        <v/>
      </c>
      <c r="P43" s="126" t="str">
        <f>_xlfn.XLOOKUP($B43, '4a. New Fleet Description'!$A$11:$A$112,'4a. New Fleet Description'!O$11:O$112, "", 0, 1)</f>
        <v/>
      </c>
      <c r="Q43" s="126" t="str">
        <f>_xlfn.XLOOKUP($B43, '4a. New Fleet Description'!$A$11:$A$112,'4a. New Fleet Description'!P$11:P$112, "", 0, 1)</f>
        <v/>
      </c>
      <c r="R43" s="126" t="str">
        <f>_xlfn.XLOOKUP($B43, '4a. New Fleet Description'!$A$11:$A$112,'4a. New Fleet Description'!Q$11:Q$112, "", 0, 1)</f>
        <v/>
      </c>
      <c r="S43" s="126" t="str">
        <f>_xlfn.XLOOKUP($B43, '4a. New Fleet Description'!$A$11:$A$112,'4a. New Fleet Description'!R$11:R$112, "", 0, 1)</f>
        <v/>
      </c>
      <c r="T43" s="126" t="str">
        <f>_xlfn.XLOOKUP($B43, '4a. New Fleet Description'!$A$11:$A$112,'4a. New Fleet Description'!S$11:S$112, "", 0, 1)</f>
        <v/>
      </c>
      <c r="U43" s="126" t="str">
        <f>_xlfn.XLOOKUP($B43, '4a. New Fleet Description'!$A$11:$A$112,'4a. New Fleet Description'!T$11:T$112, "", 0, 1)</f>
        <v/>
      </c>
      <c r="V43" s="126" t="str">
        <f>_xlfn.XLOOKUP($B43, '4a. New Fleet Description'!$A$11:$A$112,'4a. New Fleet Description'!U$11:U$112, "", 0, 1)</f>
        <v/>
      </c>
      <c r="W43" s="126" t="str">
        <f>_xlfn.XLOOKUP($B43, '4a. New Fleet Description'!$A$11:$A$112,'4a. New Fleet Description'!V$11:V$112, "", 0, 1)</f>
        <v/>
      </c>
      <c r="X43" s="126" t="str">
        <f>_xlfn.XLOOKUP($B43, '4a. New Fleet Description'!$A$11:$A$112,'4a. New Fleet Description'!W$11:W$112, "", 0, 1)</f>
        <v/>
      </c>
      <c r="Y43" s="126" t="str">
        <f>_xlfn.XLOOKUP($B43, '4a. New Fleet Description'!$A$11:$A$112,'4a. New Fleet Description'!X$11:X$112, "", 0, 1)</f>
        <v/>
      </c>
      <c r="Z43" s="126" t="str">
        <f>_xlfn.XLOOKUP($B43, '4a. New Fleet Description'!$A$11:$A$112,'4a. New Fleet Description'!Y$11:Y$112, "", 0, 1)</f>
        <v/>
      </c>
      <c r="AA43" s="126" t="str">
        <f>_xlfn.XLOOKUP($B43, '4a. New Fleet Description'!$A$11:$A$112,'4a. New Fleet Description'!Z$11:Z$112, "", 0, 1)</f>
        <v/>
      </c>
      <c r="AB43" s="126" t="str">
        <f>_xlfn.XLOOKUP($B43, '4a. New Fleet Description'!$A$11:$A$112,'4a. New Fleet Description'!AA$11:AA$112, "", 0, 1)</f>
        <v/>
      </c>
      <c r="AC43" s="126" t="str">
        <f>_xlfn.XLOOKUP($B43, '4a. New Fleet Description'!$A$11:$A$112,'4a. New Fleet Description'!AB$11:AB$112, "", 0, 1)</f>
        <v/>
      </c>
      <c r="AD43" s="126" t="str">
        <f>_xlfn.XLOOKUP($B43, '4a. New Fleet Description'!$A$11:$A$112,'4a. New Fleet Description'!AC$11:AC$112, "", 0, 1)</f>
        <v/>
      </c>
      <c r="AE43" s="558"/>
      <c r="AF43" s="559"/>
      <c r="AG43" s="558"/>
      <c r="AH43" s="558"/>
      <c r="AI43" s="558"/>
      <c r="AJ43" s="558"/>
      <c r="AK43" s="560"/>
      <c r="AL43" s="559"/>
      <c r="AM43" s="559"/>
      <c r="AN43" s="559"/>
      <c r="AO43" s="559"/>
      <c r="AP43" s="559"/>
      <c r="AQ43" s="559"/>
      <c r="AR43" s="559"/>
      <c r="AS43" s="559"/>
      <c r="AT43" s="559"/>
      <c r="AU43" s="559"/>
    </row>
    <row r="44" spans="1:47" ht="30" x14ac:dyDescent="0.25">
      <c r="A44" s="125" t="s">
        <v>411</v>
      </c>
      <c r="B44" s="557"/>
      <c r="C44" s="126" t="str">
        <f>_xlfn.XLOOKUP($B44, '4a. New Fleet Description'!$A$11:$A$112,'4a. New Fleet Description'!B$11:B$112, "", 0, 1)</f>
        <v/>
      </c>
      <c r="D44" s="126" t="str">
        <f>_xlfn.XLOOKUP($B44, '4a. New Fleet Description'!$A$11:$A$112,'4a. New Fleet Description'!C$11:C$112, "", 0, 1)</f>
        <v/>
      </c>
      <c r="E44" s="126" t="str">
        <f>_xlfn.XLOOKUP($B44, '4a. New Fleet Description'!$A$11:$A$112,'4a. New Fleet Description'!D$11:D$112, "", 0, 1)</f>
        <v/>
      </c>
      <c r="F44" s="126" t="str">
        <f>_xlfn.XLOOKUP($B44, '4a. New Fleet Description'!$A$11:$A$112,'4a. New Fleet Description'!E$11:E$112, "", 0, 1)</f>
        <v/>
      </c>
      <c r="G44" s="126" t="str">
        <f>_xlfn.XLOOKUP($B44, '4a. New Fleet Description'!$A$11:$A$112,'4a. New Fleet Description'!F$11:F$112, "", 0, 1)</f>
        <v/>
      </c>
      <c r="H44" s="126" t="str">
        <f>_xlfn.XLOOKUP($B44, '4a. New Fleet Description'!$A$11:$A$112,'4a. New Fleet Description'!G$11:G$112, "", 0, 1)</f>
        <v/>
      </c>
      <c r="I44" s="126" t="str">
        <f>_xlfn.XLOOKUP($B44, '4a. New Fleet Description'!$A$11:$A$112,'4a. New Fleet Description'!H$11:H$112, "", 0, 1)</f>
        <v/>
      </c>
      <c r="J44" s="126" t="str">
        <f>_xlfn.XLOOKUP($B44, '4a. New Fleet Description'!$A$11:$A$112,'4a. New Fleet Description'!I$11:I$112, "", 0, 1)</f>
        <v/>
      </c>
      <c r="K44" s="126" t="str">
        <f>_xlfn.XLOOKUP($B44, '4a. New Fleet Description'!$A$11:$A$112,'4a. New Fleet Description'!J$11:J$112, "", 0, 1)</f>
        <v/>
      </c>
      <c r="L44" s="126" t="str">
        <f>_xlfn.XLOOKUP($B44, '4a. New Fleet Description'!$A$11:$A$112,'4a. New Fleet Description'!K$11:K$112, "", 0, 1)</f>
        <v/>
      </c>
      <c r="M44" s="126" t="str">
        <f>_xlfn.XLOOKUP($B44, '4a. New Fleet Description'!$A$11:$A$112,'4a. New Fleet Description'!L$11:L$112, "", 0, 1)</f>
        <v/>
      </c>
      <c r="N44" s="126" t="str">
        <f>_xlfn.XLOOKUP($B44, '4a. New Fleet Description'!$A$11:$A$112,'4a. New Fleet Description'!M$11:M$112, "", 0, 1)</f>
        <v/>
      </c>
      <c r="O44" s="126" t="str">
        <f>_xlfn.XLOOKUP($B44, '4a. New Fleet Description'!$A$11:$A$112,'4a. New Fleet Description'!N$11:N$112, "", 0, 1)</f>
        <v/>
      </c>
      <c r="P44" s="126" t="str">
        <f>_xlfn.XLOOKUP($B44, '4a. New Fleet Description'!$A$11:$A$112,'4a. New Fleet Description'!O$11:O$112, "", 0, 1)</f>
        <v/>
      </c>
      <c r="Q44" s="126" t="str">
        <f>_xlfn.XLOOKUP($B44, '4a. New Fleet Description'!$A$11:$A$112,'4a. New Fleet Description'!P$11:P$112, "", 0, 1)</f>
        <v/>
      </c>
      <c r="R44" s="126" t="str">
        <f>_xlfn.XLOOKUP($B44, '4a. New Fleet Description'!$A$11:$A$112,'4a. New Fleet Description'!Q$11:Q$112, "", 0, 1)</f>
        <v/>
      </c>
      <c r="S44" s="126" t="str">
        <f>_xlfn.XLOOKUP($B44, '4a. New Fleet Description'!$A$11:$A$112,'4a. New Fleet Description'!R$11:R$112, "", 0, 1)</f>
        <v/>
      </c>
      <c r="T44" s="126" t="str">
        <f>_xlfn.XLOOKUP($B44, '4a. New Fleet Description'!$A$11:$A$112,'4a. New Fleet Description'!S$11:S$112, "", 0, 1)</f>
        <v/>
      </c>
      <c r="U44" s="126" t="str">
        <f>_xlfn.XLOOKUP($B44, '4a. New Fleet Description'!$A$11:$A$112,'4a. New Fleet Description'!T$11:T$112, "", 0, 1)</f>
        <v/>
      </c>
      <c r="V44" s="126" t="str">
        <f>_xlfn.XLOOKUP($B44, '4a. New Fleet Description'!$A$11:$A$112,'4a. New Fleet Description'!U$11:U$112, "", 0, 1)</f>
        <v/>
      </c>
      <c r="W44" s="126" t="str">
        <f>_xlfn.XLOOKUP($B44, '4a. New Fleet Description'!$A$11:$A$112,'4a. New Fleet Description'!V$11:V$112, "", 0, 1)</f>
        <v/>
      </c>
      <c r="X44" s="126" t="str">
        <f>_xlfn.XLOOKUP($B44, '4a. New Fleet Description'!$A$11:$A$112,'4a. New Fleet Description'!W$11:W$112, "", 0, 1)</f>
        <v/>
      </c>
      <c r="Y44" s="126" t="str">
        <f>_xlfn.XLOOKUP($B44, '4a. New Fleet Description'!$A$11:$A$112,'4a. New Fleet Description'!X$11:X$112, "", 0, 1)</f>
        <v/>
      </c>
      <c r="Z44" s="126" t="str">
        <f>_xlfn.XLOOKUP($B44, '4a. New Fleet Description'!$A$11:$A$112,'4a. New Fleet Description'!Y$11:Y$112, "", 0, 1)</f>
        <v/>
      </c>
      <c r="AA44" s="126" t="str">
        <f>_xlfn.XLOOKUP($B44, '4a. New Fleet Description'!$A$11:$A$112,'4a. New Fleet Description'!Z$11:Z$112, "", 0, 1)</f>
        <v/>
      </c>
      <c r="AB44" s="126" t="str">
        <f>_xlfn.XLOOKUP($B44, '4a. New Fleet Description'!$A$11:$A$112,'4a. New Fleet Description'!AA$11:AA$112, "", 0, 1)</f>
        <v/>
      </c>
      <c r="AC44" s="126" t="str">
        <f>_xlfn.XLOOKUP($B44, '4a. New Fleet Description'!$A$11:$A$112,'4a. New Fleet Description'!AB$11:AB$112, "", 0, 1)</f>
        <v/>
      </c>
      <c r="AD44" s="126" t="str">
        <f>_xlfn.XLOOKUP($B44, '4a. New Fleet Description'!$A$11:$A$112,'4a. New Fleet Description'!AC$11:AC$112, "", 0, 1)</f>
        <v/>
      </c>
      <c r="AE44" s="558"/>
      <c r="AF44" s="559"/>
      <c r="AG44" s="558"/>
      <c r="AH44" s="558"/>
      <c r="AI44" s="558"/>
      <c r="AJ44" s="558"/>
      <c r="AK44" s="560"/>
      <c r="AL44" s="559"/>
      <c r="AM44" s="559"/>
      <c r="AN44" s="559"/>
      <c r="AO44" s="559"/>
      <c r="AP44" s="559"/>
      <c r="AQ44" s="559"/>
      <c r="AR44" s="559"/>
      <c r="AS44" s="559"/>
      <c r="AT44" s="559"/>
      <c r="AU44" s="559"/>
    </row>
    <row r="45" spans="1:47" ht="30" x14ac:dyDescent="0.25">
      <c r="A45" s="125" t="s">
        <v>412</v>
      </c>
      <c r="B45" s="557"/>
      <c r="C45" s="126" t="str">
        <f>_xlfn.XLOOKUP($B45, '4a. New Fleet Description'!$A$11:$A$112,'4a. New Fleet Description'!B$11:B$112, "", 0, 1)</f>
        <v/>
      </c>
      <c r="D45" s="126" t="str">
        <f>_xlfn.XLOOKUP($B45, '4a. New Fleet Description'!$A$11:$A$112,'4a. New Fleet Description'!C$11:C$112, "", 0, 1)</f>
        <v/>
      </c>
      <c r="E45" s="126" t="str">
        <f>_xlfn.XLOOKUP($B45, '4a. New Fleet Description'!$A$11:$A$112,'4a. New Fleet Description'!D$11:D$112, "", 0, 1)</f>
        <v/>
      </c>
      <c r="F45" s="126" t="str">
        <f>_xlfn.XLOOKUP($B45, '4a. New Fleet Description'!$A$11:$A$112,'4a. New Fleet Description'!E$11:E$112, "", 0, 1)</f>
        <v/>
      </c>
      <c r="G45" s="126" t="str">
        <f>_xlfn.XLOOKUP($B45, '4a. New Fleet Description'!$A$11:$A$112,'4a. New Fleet Description'!F$11:F$112, "", 0, 1)</f>
        <v/>
      </c>
      <c r="H45" s="126" t="str">
        <f>_xlfn.XLOOKUP($B45, '4a. New Fleet Description'!$A$11:$A$112,'4a. New Fleet Description'!G$11:G$112, "", 0, 1)</f>
        <v/>
      </c>
      <c r="I45" s="126" t="str">
        <f>_xlfn.XLOOKUP($B45, '4a. New Fleet Description'!$A$11:$A$112,'4a. New Fleet Description'!H$11:H$112, "", 0, 1)</f>
        <v/>
      </c>
      <c r="J45" s="126" t="str">
        <f>_xlfn.XLOOKUP($B45, '4a. New Fleet Description'!$A$11:$A$112,'4a. New Fleet Description'!I$11:I$112, "", 0, 1)</f>
        <v/>
      </c>
      <c r="K45" s="126" t="str">
        <f>_xlfn.XLOOKUP($B45, '4a. New Fleet Description'!$A$11:$A$112,'4a. New Fleet Description'!J$11:J$112, "", 0, 1)</f>
        <v/>
      </c>
      <c r="L45" s="126" t="str">
        <f>_xlfn.XLOOKUP($B45, '4a. New Fleet Description'!$A$11:$A$112,'4a. New Fleet Description'!K$11:K$112, "", 0, 1)</f>
        <v/>
      </c>
      <c r="M45" s="126" t="str">
        <f>_xlfn.XLOOKUP($B45, '4a. New Fleet Description'!$A$11:$A$112,'4a. New Fleet Description'!L$11:L$112, "", 0, 1)</f>
        <v/>
      </c>
      <c r="N45" s="126" t="str">
        <f>_xlfn.XLOOKUP($B45, '4a. New Fleet Description'!$A$11:$A$112,'4a. New Fleet Description'!M$11:M$112, "", 0, 1)</f>
        <v/>
      </c>
      <c r="O45" s="126" t="str">
        <f>_xlfn.XLOOKUP($B45, '4a. New Fleet Description'!$A$11:$A$112,'4a. New Fleet Description'!N$11:N$112, "", 0, 1)</f>
        <v/>
      </c>
      <c r="P45" s="126" t="str">
        <f>_xlfn.XLOOKUP($B45, '4a. New Fleet Description'!$A$11:$A$112,'4a. New Fleet Description'!O$11:O$112, "", 0, 1)</f>
        <v/>
      </c>
      <c r="Q45" s="126" t="str">
        <f>_xlfn.XLOOKUP($B45, '4a. New Fleet Description'!$A$11:$A$112,'4a. New Fleet Description'!P$11:P$112, "", 0, 1)</f>
        <v/>
      </c>
      <c r="R45" s="126" t="str">
        <f>_xlfn.XLOOKUP($B45, '4a. New Fleet Description'!$A$11:$A$112,'4a. New Fleet Description'!Q$11:Q$112, "", 0, 1)</f>
        <v/>
      </c>
      <c r="S45" s="126" t="str">
        <f>_xlfn.XLOOKUP($B45, '4a. New Fleet Description'!$A$11:$A$112,'4a. New Fleet Description'!R$11:R$112, "", 0, 1)</f>
        <v/>
      </c>
      <c r="T45" s="126" t="str">
        <f>_xlfn.XLOOKUP($B45, '4a. New Fleet Description'!$A$11:$A$112,'4a. New Fleet Description'!S$11:S$112, "", 0, 1)</f>
        <v/>
      </c>
      <c r="U45" s="126" t="str">
        <f>_xlfn.XLOOKUP($B45, '4a. New Fleet Description'!$A$11:$A$112,'4a. New Fleet Description'!T$11:T$112, "", 0, 1)</f>
        <v/>
      </c>
      <c r="V45" s="126" t="str">
        <f>_xlfn.XLOOKUP($B45, '4a. New Fleet Description'!$A$11:$A$112,'4a. New Fleet Description'!U$11:U$112, "", 0, 1)</f>
        <v/>
      </c>
      <c r="W45" s="126" t="str">
        <f>_xlfn.XLOOKUP($B45, '4a. New Fleet Description'!$A$11:$A$112,'4a. New Fleet Description'!V$11:V$112, "", 0, 1)</f>
        <v/>
      </c>
      <c r="X45" s="126" t="str">
        <f>_xlfn.XLOOKUP($B45, '4a. New Fleet Description'!$A$11:$A$112,'4a. New Fleet Description'!W$11:W$112, "", 0, 1)</f>
        <v/>
      </c>
      <c r="Y45" s="126" t="str">
        <f>_xlfn.XLOOKUP($B45, '4a. New Fleet Description'!$A$11:$A$112,'4a. New Fleet Description'!X$11:X$112, "", 0, 1)</f>
        <v/>
      </c>
      <c r="Z45" s="126" t="str">
        <f>_xlfn.XLOOKUP($B45, '4a. New Fleet Description'!$A$11:$A$112,'4a. New Fleet Description'!Y$11:Y$112, "", 0, 1)</f>
        <v/>
      </c>
      <c r="AA45" s="126" t="str">
        <f>_xlfn.XLOOKUP($B45, '4a. New Fleet Description'!$A$11:$A$112,'4a. New Fleet Description'!Z$11:Z$112, "", 0, 1)</f>
        <v/>
      </c>
      <c r="AB45" s="126" t="str">
        <f>_xlfn.XLOOKUP($B45, '4a. New Fleet Description'!$A$11:$A$112,'4a. New Fleet Description'!AA$11:AA$112, "", 0, 1)</f>
        <v/>
      </c>
      <c r="AC45" s="126" t="str">
        <f>_xlfn.XLOOKUP($B45, '4a. New Fleet Description'!$A$11:$A$112,'4a. New Fleet Description'!AB$11:AB$112, "", 0, 1)</f>
        <v/>
      </c>
      <c r="AD45" s="126" t="str">
        <f>_xlfn.XLOOKUP($B45, '4a. New Fleet Description'!$A$11:$A$112,'4a. New Fleet Description'!AC$11:AC$112, "", 0, 1)</f>
        <v/>
      </c>
      <c r="AE45" s="558"/>
      <c r="AF45" s="559"/>
      <c r="AG45" s="558"/>
      <c r="AH45" s="558"/>
      <c r="AI45" s="558"/>
      <c r="AJ45" s="558"/>
      <c r="AK45" s="560"/>
      <c r="AL45" s="559"/>
      <c r="AM45" s="559"/>
      <c r="AN45" s="559"/>
      <c r="AO45" s="559"/>
      <c r="AP45" s="559"/>
      <c r="AQ45" s="559"/>
      <c r="AR45" s="559"/>
      <c r="AS45" s="559"/>
      <c r="AT45" s="559"/>
      <c r="AU45" s="559"/>
    </row>
    <row r="46" spans="1:47" ht="30" x14ac:dyDescent="0.25">
      <c r="A46" s="125" t="s">
        <v>413</v>
      </c>
      <c r="B46" s="557"/>
      <c r="C46" s="126" t="str">
        <f>_xlfn.XLOOKUP($B46, '4a. New Fleet Description'!$A$11:$A$112,'4a. New Fleet Description'!B$11:B$112, "", 0, 1)</f>
        <v/>
      </c>
      <c r="D46" s="126" t="str">
        <f>_xlfn.XLOOKUP($B46, '4a. New Fleet Description'!$A$11:$A$112,'4a. New Fleet Description'!C$11:C$112, "", 0, 1)</f>
        <v/>
      </c>
      <c r="E46" s="126" t="str">
        <f>_xlfn.XLOOKUP($B46, '4a. New Fleet Description'!$A$11:$A$112,'4a. New Fleet Description'!D$11:D$112, "", 0, 1)</f>
        <v/>
      </c>
      <c r="F46" s="126" t="str">
        <f>_xlfn.XLOOKUP($B46, '4a. New Fleet Description'!$A$11:$A$112,'4a. New Fleet Description'!E$11:E$112, "", 0, 1)</f>
        <v/>
      </c>
      <c r="G46" s="126" t="str">
        <f>_xlfn.XLOOKUP($B46, '4a. New Fleet Description'!$A$11:$A$112,'4a. New Fleet Description'!F$11:F$112, "", 0, 1)</f>
        <v/>
      </c>
      <c r="H46" s="126" t="str">
        <f>_xlfn.XLOOKUP($B46, '4a. New Fleet Description'!$A$11:$A$112,'4a. New Fleet Description'!G$11:G$112, "", 0, 1)</f>
        <v/>
      </c>
      <c r="I46" s="126" t="str">
        <f>_xlfn.XLOOKUP($B46, '4a. New Fleet Description'!$A$11:$A$112,'4a. New Fleet Description'!H$11:H$112, "", 0, 1)</f>
        <v/>
      </c>
      <c r="J46" s="126" t="str">
        <f>_xlfn.XLOOKUP($B46, '4a. New Fleet Description'!$A$11:$A$112,'4a. New Fleet Description'!I$11:I$112, "", 0, 1)</f>
        <v/>
      </c>
      <c r="K46" s="126" t="str">
        <f>_xlfn.XLOOKUP($B46, '4a. New Fleet Description'!$A$11:$A$112,'4a. New Fleet Description'!J$11:J$112, "", 0, 1)</f>
        <v/>
      </c>
      <c r="L46" s="126" t="str">
        <f>_xlfn.XLOOKUP($B46, '4a. New Fleet Description'!$A$11:$A$112,'4a. New Fleet Description'!K$11:K$112, "", 0, 1)</f>
        <v/>
      </c>
      <c r="M46" s="126" t="str">
        <f>_xlfn.XLOOKUP($B46, '4a. New Fleet Description'!$A$11:$A$112,'4a. New Fleet Description'!L$11:L$112, "", 0, 1)</f>
        <v/>
      </c>
      <c r="N46" s="126" t="str">
        <f>_xlfn.XLOOKUP($B46, '4a. New Fleet Description'!$A$11:$A$112,'4a. New Fleet Description'!M$11:M$112, "", 0, 1)</f>
        <v/>
      </c>
      <c r="O46" s="126" t="str">
        <f>_xlfn.XLOOKUP($B46, '4a. New Fleet Description'!$A$11:$A$112,'4a. New Fleet Description'!N$11:N$112, "", 0, 1)</f>
        <v/>
      </c>
      <c r="P46" s="126" t="str">
        <f>_xlfn.XLOOKUP($B46, '4a. New Fleet Description'!$A$11:$A$112,'4a. New Fleet Description'!O$11:O$112, "", 0, 1)</f>
        <v/>
      </c>
      <c r="Q46" s="126" t="str">
        <f>_xlfn.XLOOKUP($B46, '4a. New Fleet Description'!$A$11:$A$112,'4a. New Fleet Description'!P$11:P$112, "", 0, 1)</f>
        <v/>
      </c>
      <c r="R46" s="126" t="str">
        <f>_xlfn.XLOOKUP($B46, '4a. New Fleet Description'!$A$11:$A$112,'4a. New Fleet Description'!Q$11:Q$112, "", 0, 1)</f>
        <v/>
      </c>
      <c r="S46" s="126" t="str">
        <f>_xlfn.XLOOKUP($B46, '4a. New Fleet Description'!$A$11:$A$112,'4a. New Fleet Description'!R$11:R$112, "", 0, 1)</f>
        <v/>
      </c>
      <c r="T46" s="126" t="str">
        <f>_xlfn.XLOOKUP($B46, '4a. New Fleet Description'!$A$11:$A$112,'4a. New Fleet Description'!S$11:S$112, "", 0, 1)</f>
        <v/>
      </c>
      <c r="U46" s="126" t="str">
        <f>_xlfn.XLOOKUP($B46, '4a. New Fleet Description'!$A$11:$A$112,'4a. New Fleet Description'!T$11:T$112, "", 0, 1)</f>
        <v/>
      </c>
      <c r="V46" s="126" t="str">
        <f>_xlfn.XLOOKUP($B46, '4a. New Fleet Description'!$A$11:$A$112,'4a. New Fleet Description'!U$11:U$112, "", 0, 1)</f>
        <v/>
      </c>
      <c r="W46" s="126" t="str">
        <f>_xlfn.XLOOKUP($B46, '4a. New Fleet Description'!$A$11:$A$112,'4a. New Fleet Description'!V$11:V$112, "", 0, 1)</f>
        <v/>
      </c>
      <c r="X46" s="126" t="str">
        <f>_xlfn.XLOOKUP($B46, '4a. New Fleet Description'!$A$11:$A$112,'4a. New Fleet Description'!W$11:W$112, "", 0, 1)</f>
        <v/>
      </c>
      <c r="Y46" s="126" t="str">
        <f>_xlfn.XLOOKUP($B46, '4a. New Fleet Description'!$A$11:$A$112,'4a. New Fleet Description'!X$11:X$112, "", 0, 1)</f>
        <v/>
      </c>
      <c r="Z46" s="126" t="str">
        <f>_xlfn.XLOOKUP($B46, '4a. New Fleet Description'!$A$11:$A$112,'4a. New Fleet Description'!Y$11:Y$112, "", 0, 1)</f>
        <v/>
      </c>
      <c r="AA46" s="126" t="str">
        <f>_xlfn.XLOOKUP($B46, '4a. New Fleet Description'!$A$11:$A$112,'4a. New Fleet Description'!Z$11:Z$112, "", 0, 1)</f>
        <v/>
      </c>
      <c r="AB46" s="126" t="str">
        <f>_xlfn.XLOOKUP($B46, '4a. New Fleet Description'!$A$11:$A$112,'4a. New Fleet Description'!AA$11:AA$112, "", 0, 1)</f>
        <v/>
      </c>
      <c r="AC46" s="126" t="str">
        <f>_xlfn.XLOOKUP($B46, '4a. New Fleet Description'!$A$11:$A$112,'4a. New Fleet Description'!AB$11:AB$112, "", 0, 1)</f>
        <v/>
      </c>
      <c r="AD46" s="126" t="str">
        <f>_xlfn.XLOOKUP($B46, '4a. New Fleet Description'!$A$11:$A$112,'4a. New Fleet Description'!AC$11:AC$112, "", 0, 1)</f>
        <v/>
      </c>
      <c r="AE46" s="558"/>
      <c r="AF46" s="559"/>
      <c r="AG46" s="558"/>
      <c r="AH46" s="558"/>
      <c r="AI46" s="558"/>
      <c r="AJ46" s="558"/>
      <c r="AK46" s="560"/>
      <c r="AL46" s="559"/>
      <c r="AM46" s="559"/>
      <c r="AN46" s="559"/>
      <c r="AO46" s="559"/>
      <c r="AP46" s="559"/>
      <c r="AQ46" s="559"/>
      <c r="AR46" s="559"/>
      <c r="AS46" s="559"/>
      <c r="AT46" s="559"/>
      <c r="AU46" s="559"/>
    </row>
    <row r="47" spans="1:47" ht="30" x14ac:dyDescent="0.25">
      <c r="A47" s="125" t="s">
        <v>414</v>
      </c>
      <c r="B47" s="557"/>
      <c r="C47" s="126" t="str">
        <f>_xlfn.XLOOKUP($B47, '4a. New Fleet Description'!$A$11:$A$112,'4a. New Fleet Description'!B$11:B$112, "", 0, 1)</f>
        <v/>
      </c>
      <c r="D47" s="126" t="str">
        <f>_xlfn.XLOOKUP($B47, '4a. New Fleet Description'!$A$11:$A$112,'4a. New Fleet Description'!C$11:C$112, "", 0, 1)</f>
        <v/>
      </c>
      <c r="E47" s="126" t="str">
        <f>_xlfn.XLOOKUP($B47, '4a. New Fleet Description'!$A$11:$A$112,'4a. New Fleet Description'!D$11:D$112, "", 0, 1)</f>
        <v/>
      </c>
      <c r="F47" s="126" t="str">
        <f>_xlfn.XLOOKUP($B47, '4a. New Fleet Description'!$A$11:$A$112,'4a. New Fleet Description'!E$11:E$112, "", 0, 1)</f>
        <v/>
      </c>
      <c r="G47" s="126" t="str">
        <f>_xlfn.XLOOKUP($B47, '4a. New Fleet Description'!$A$11:$A$112,'4a. New Fleet Description'!F$11:F$112, "", 0, 1)</f>
        <v/>
      </c>
      <c r="H47" s="126" t="str">
        <f>_xlfn.XLOOKUP($B47, '4a. New Fleet Description'!$A$11:$A$112,'4a. New Fleet Description'!G$11:G$112, "", 0, 1)</f>
        <v/>
      </c>
      <c r="I47" s="126" t="str">
        <f>_xlfn.XLOOKUP($B47, '4a. New Fleet Description'!$A$11:$A$112,'4a. New Fleet Description'!H$11:H$112, "", 0, 1)</f>
        <v/>
      </c>
      <c r="J47" s="126" t="str">
        <f>_xlfn.XLOOKUP($B47, '4a. New Fleet Description'!$A$11:$A$112,'4a. New Fleet Description'!I$11:I$112, "", 0, 1)</f>
        <v/>
      </c>
      <c r="K47" s="126" t="str">
        <f>_xlfn.XLOOKUP($B47, '4a. New Fleet Description'!$A$11:$A$112,'4a. New Fleet Description'!J$11:J$112, "", 0, 1)</f>
        <v/>
      </c>
      <c r="L47" s="126" t="str">
        <f>_xlfn.XLOOKUP($B47, '4a. New Fleet Description'!$A$11:$A$112,'4a. New Fleet Description'!K$11:K$112, "", 0, 1)</f>
        <v/>
      </c>
      <c r="M47" s="126" t="str">
        <f>_xlfn.XLOOKUP($B47, '4a. New Fleet Description'!$A$11:$A$112,'4a. New Fleet Description'!L$11:L$112, "", 0, 1)</f>
        <v/>
      </c>
      <c r="N47" s="126" t="str">
        <f>_xlfn.XLOOKUP($B47, '4a. New Fleet Description'!$A$11:$A$112,'4a. New Fleet Description'!M$11:M$112, "", 0, 1)</f>
        <v/>
      </c>
      <c r="O47" s="126" t="str">
        <f>_xlfn.XLOOKUP($B47, '4a. New Fleet Description'!$A$11:$A$112,'4a. New Fleet Description'!N$11:N$112, "", 0, 1)</f>
        <v/>
      </c>
      <c r="P47" s="126" t="str">
        <f>_xlfn.XLOOKUP($B47, '4a. New Fleet Description'!$A$11:$A$112,'4a. New Fleet Description'!O$11:O$112, "", 0, 1)</f>
        <v/>
      </c>
      <c r="Q47" s="126" t="str">
        <f>_xlfn.XLOOKUP($B47, '4a. New Fleet Description'!$A$11:$A$112,'4a. New Fleet Description'!P$11:P$112, "", 0, 1)</f>
        <v/>
      </c>
      <c r="R47" s="126" t="str">
        <f>_xlfn.XLOOKUP($B47, '4a. New Fleet Description'!$A$11:$A$112,'4a. New Fleet Description'!Q$11:Q$112, "", 0, 1)</f>
        <v/>
      </c>
      <c r="S47" s="126" t="str">
        <f>_xlfn.XLOOKUP($B47, '4a. New Fleet Description'!$A$11:$A$112,'4a. New Fleet Description'!R$11:R$112, "", 0, 1)</f>
        <v/>
      </c>
      <c r="T47" s="126" t="str">
        <f>_xlfn.XLOOKUP($B47, '4a. New Fleet Description'!$A$11:$A$112,'4a. New Fleet Description'!S$11:S$112, "", 0, 1)</f>
        <v/>
      </c>
      <c r="U47" s="126" t="str">
        <f>_xlfn.XLOOKUP($B47, '4a. New Fleet Description'!$A$11:$A$112,'4a. New Fleet Description'!T$11:T$112, "", 0, 1)</f>
        <v/>
      </c>
      <c r="V47" s="126" t="str">
        <f>_xlfn.XLOOKUP($B47, '4a. New Fleet Description'!$A$11:$A$112,'4a. New Fleet Description'!U$11:U$112, "", 0, 1)</f>
        <v/>
      </c>
      <c r="W47" s="126" t="str">
        <f>_xlfn.XLOOKUP($B47, '4a. New Fleet Description'!$A$11:$A$112,'4a. New Fleet Description'!V$11:V$112, "", 0, 1)</f>
        <v/>
      </c>
      <c r="X47" s="126" t="str">
        <f>_xlfn.XLOOKUP($B47, '4a. New Fleet Description'!$A$11:$A$112,'4a. New Fleet Description'!W$11:W$112, "", 0, 1)</f>
        <v/>
      </c>
      <c r="Y47" s="126" t="str">
        <f>_xlfn.XLOOKUP($B47, '4a. New Fleet Description'!$A$11:$A$112,'4a. New Fleet Description'!X$11:X$112, "", 0, 1)</f>
        <v/>
      </c>
      <c r="Z47" s="126" t="str">
        <f>_xlfn.XLOOKUP($B47, '4a. New Fleet Description'!$A$11:$A$112,'4a. New Fleet Description'!Y$11:Y$112, "", 0, 1)</f>
        <v/>
      </c>
      <c r="AA47" s="126" t="str">
        <f>_xlfn.XLOOKUP($B47, '4a. New Fleet Description'!$A$11:$A$112,'4a. New Fleet Description'!Z$11:Z$112, "", 0, 1)</f>
        <v/>
      </c>
      <c r="AB47" s="126" t="str">
        <f>_xlfn.XLOOKUP($B47, '4a. New Fleet Description'!$A$11:$A$112,'4a. New Fleet Description'!AA$11:AA$112, "", 0, 1)</f>
        <v/>
      </c>
      <c r="AC47" s="126" t="str">
        <f>_xlfn.XLOOKUP($B47, '4a. New Fleet Description'!$A$11:$A$112,'4a. New Fleet Description'!AB$11:AB$112, "", 0, 1)</f>
        <v/>
      </c>
      <c r="AD47" s="126" t="str">
        <f>_xlfn.XLOOKUP($B47, '4a. New Fleet Description'!$A$11:$A$112,'4a. New Fleet Description'!AC$11:AC$112, "", 0, 1)</f>
        <v/>
      </c>
      <c r="AE47" s="558"/>
      <c r="AF47" s="559"/>
      <c r="AG47" s="558"/>
      <c r="AH47" s="558"/>
      <c r="AI47" s="558"/>
      <c r="AJ47" s="558"/>
      <c r="AK47" s="560"/>
      <c r="AL47" s="559"/>
      <c r="AM47" s="559"/>
      <c r="AN47" s="559"/>
      <c r="AO47" s="559"/>
      <c r="AP47" s="559"/>
      <c r="AQ47" s="559"/>
      <c r="AR47" s="559"/>
      <c r="AS47" s="559"/>
      <c r="AT47" s="559"/>
      <c r="AU47" s="559"/>
    </row>
    <row r="48" spans="1:47" ht="30" x14ac:dyDescent="0.25">
      <c r="A48" s="125" t="s">
        <v>415</v>
      </c>
      <c r="B48" s="557"/>
      <c r="C48" s="126" t="str">
        <f>_xlfn.XLOOKUP($B48, '4a. New Fleet Description'!$A$11:$A$112,'4a. New Fleet Description'!B$11:B$112, "", 0, 1)</f>
        <v/>
      </c>
      <c r="D48" s="126" t="str">
        <f>_xlfn.XLOOKUP($B48, '4a. New Fleet Description'!$A$11:$A$112,'4a. New Fleet Description'!C$11:C$112, "", 0, 1)</f>
        <v/>
      </c>
      <c r="E48" s="126" t="str">
        <f>_xlfn.XLOOKUP($B48, '4a. New Fleet Description'!$A$11:$A$112,'4a. New Fleet Description'!D$11:D$112, "", 0, 1)</f>
        <v/>
      </c>
      <c r="F48" s="126" t="str">
        <f>_xlfn.XLOOKUP($B48, '4a. New Fleet Description'!$A$11:$A$112,'4a. New Fleet Description'!E$11:E$112, "", 0, 1)</f>
        <v/>
      </c>
      <c r="G48" s="126" t="str">
        <f>_xlfn.XLOOKUP($B48, '4a. New Fleet Description'!$A$11:$A$112,'4a. New Fleet Description'!F$11:F$112, "", 0, 1)</f>
        <v/>
      </c>
      <c r="H48" s="126" t="str">
        <f>_xlfn.XLOOKUP($B48, '4a. New Fleet Description'!$A$11:$A$112,'4a. New Fleet Description'!G$11:G$112, "", 0, 1)</f>
        <v/>
      </c>
      <c r="I48" s="126" t="str">
        <f>_xlfn.XLOOKUP($B48, '4a. New Fleet Description'!$A$11:$A$112,'4a. New Fleet Description'!H$11:H$112, "", 0, 1)</f>
        <v/>
      </c>
      <c r="J48" s="126" t="str">
        <f>_xlfn.XLOOKUP($B48, '4a. New Fleet Description'!$A$11:$A$112,'4a. New Fleet Description'!I$11:I$112, "", 0, 1)</f>
        <v/>
      </c>
      <c r="K48" s="126" t="str">
        <f>_xlfn.XLOOKUP($B48, '4a. New Fleet Description'!$A$11:$A$112,'4a. New Fleet Description'!J$11:J$112, "", 0, 1)</f>
        <v/>
      </c>
      <c r="L48" s="126" t="str">
        <f>_xlfn.XLOOKUP($B48, '4a. New Fleet Description'!$A$11:$A$112,'4a. New Fleet Description'!K$11:K$112, "", 0, 1)</f>
        <v/>
      </c>
      <c r="M48" s="126" t="str">
        <f>_xlfn.XLOOKUP($B48, '4a. New Fleet Description'!$A$11:$A$112,'4a. New Fleet Description'!L$11:L$112, "", 0, 1)</f>
        <v/>
      </c>
      <c r="N48" s="126" t="str">
        <f>_xlfn.XLOOKUP($B48, '4a. New Fleet Description'!$A$11:$A$112,'4a. New Fleet Description'!M$11:M$112, "", 0, 1)</f>
        <v/>
      </c>
      <c r="O48" s="126" t="str">
        <f>_xlfn.XLOOKUP($B48, '4a. New Fleet Description'!$A$11:$A$112,'4a. New Fleet Description'!N$11:N$112, "", 0, 1)</f>
        <v/>
      </c>
      <c r="P48" s="126" t="str">
        <f>_xlfn.XLOOKUP($B48, '4a. New Fleet Description'!$A$11:$A$112,'4a. New Fleet Description'!O$11:O$112, "", 0, 1)</f>
        <v/>
      </c>
      <c r="Q48" s="126" t="str">
        <f>_xlfn.XLOOKUP($B48, '4a. New Fleet Description'!$A$11:$A$112,'4a. New Fleet Description'!P$11:P$112, "", 0, 1)</f>
        <v/>
      </c>
      <c r="R48" s="126" t="str">
        <f>_xlfn.XLOOKUP($B48, '4a. New Fleet Description'!$A$11:$A$112,'4a. New Fleet Description'!Q$11:Q$112, "", 0, 1)</f>
        <v/>
      </c>
      <c r="S48" s="126" t="str">
        <f>_xlfn.XLOOKUP($B48, '4a. New Fleet Description'!$A$11:$A$112,'4a. New Fleet Description'!R$11:R$112, "", 0, 1)</f>
        <v/>
      </c>
      <c r="T48" s="126" t="str">
        <f>_xlfn.XLOOKUP($B48, '4a. New Fleet Description'!$A$11:$A$112,'4a. New Fleet Description'!S$11:S$112, "", 0, 1)</f>
        <v/>
      </c>
      <c r="U48" s="126" t="str">
        <f>_xlfn.XLOOKUP($B48, '4a. New Fleet Description'!$A$11:$A$112,'4a. New Fleet Description'!T$11:T$112, "", 0, 1)</f>
        <v/>
      </c>
      <c r="V48" s="126" t="str">
        <f>_xlfn.XLOOKUP($B48, '4a. New Fleet Description'!$A$11:$A$112,'4a. New Fleet Description'!U$11:U$112, "", 0, 1)</f>
        <v/>
      </c>
      <c r="W48" s="126" t="str">
        <f>_xlfn.XLOOKUP($B48, '4a. New Fleet Description'!$A$11:$A$112,'4a. New Fleet Description'!V$11:V$112, "", 0, 1)</f>
        <v/>
      </c>
      <c r="X48" s="126" t="str">
        <f>_xlfn.XLOOKUP($B48, '4a. New Fleet Description'!$A$11:$A$112,'4a. New Fleet Description'!W$11:W$112, "", 0, 1)</f>
        <v/>
      </c>
      <c r="Y48" s="126" t="str">
        <f>_xlfn.XLOOKUP($B48, '4a. New Fleet Description'!$A$11:$A$112,'4a. New Fleet Description'!X$11:X$112, "", 0, 1)</f>
        <v/>
      </c>
      <c r="Z48" s="126" t="str">
        <f>_xlfn.XLOOKUP($B48, '4a. New Fleet Description'!$A$11:$A$112,'4a. New Fleet Description'!Y$11:Y$112, "", 0, 1)</f>
        <v/>
      </c>
      <c r="AA48" s="126" t="str">
        <f>_xlfn.XLOOKUP($B48, '4a. New Fleet Description'!$A$11:$A$112,'4a. New Fleet Description'!Z$11:Z$112, "", 0, 1)</f>
        <v/>
      </c>
      <c r="AB48" s="126" t="str">
        <f>_xlfn.XLOOKUP($B48, '4a. New Fleet Description'!$A$11:$A$112,'4a. New Fleet Description'!AA$11:AA$112, "", 0, 1)</f>
        <v/>
      </c>
      <c r="AC48" s="126" t="str">
        <f>_xlfn.XLOOKUP($B48, '4a. New Fleet Description'!$A$11:$A$112,'4a. New Fleet Description'!AB$11:AB$112, "", 0, 1)</f>
        <v/>
      </c>
      <c r="AD48" s="126" t="str">
        <f>_xlfn.XLOOKUP($B48, '4a. New Fleet Description'!$A$11:$A$112,'4a. New Fleet Description'!AC$11:AC$112, "", 0, 1)</f>
        <v/>
      </c>
      <c r="AE48" s="558"/>
      <c r="AF48" s="559"/>
      <c r="AG48" s="558"/>
      <c r="AH48" s="558"/>
      <c r="AI48" s="558"/>
      <c r="AJ48" s="558"/>
      <c r="AK48" s="560"/>
      <c r="AL48" s="559"/>
      <c r="AM48" s="559"/>
      <c r="AN48" s="559"/>
      <c r="AO48" s="559"/>
      <c r="AP48" s="559"/>
      <c r="AQ48" s="559"/>
      <c r="AR48" s="559"/>
      <c r="AS48" s="559"/>
      <c r="AT48" s="559"/>
      <c r="AU48" s="559"/>
    </row>
    <row r="49" spans="1:47" ht="30" x14ac:dyDescent="0.25">
      <c r="A49" s="125" t="s">
        <v>416</v>
      </c>
      <c r="B49" s="557"/>
      <c r="C49" s="126" t="str">
        <f>_xlfn.XLOOKUP($B49, '4a. New Fleet Description'!$A$11:$A$112,'4a. New Fleet Description'!B$11:B$112, "", 0, 1)</f>
        <v/>
      </c>
      <c r="D49" s="126" t="str">
        <f>_xlfn.XLOOKUP($B49, '4a. New Fleet Description'!$A$11:$A$112,'4a. New Fleet Description'!C$11:C$112, "", 0, 1)</f>
        <v/>
      </c>
      <c r="E49" s="126" t="str">
        <f>_xlfn.XLOOKUP($B49, '4a. New Fleet Description'!$A$11:$A$112,'4a. New Fleet Description'!D$11:D$112, "", 0, 1)</f>
        <v/>
      </c>
      <c r="F49" s="126" t="str">
        <f>_xlfn.XLOOKUP($B49, '4a. New Fleet Description'!$A$11:$A$112,'4a. New Fleet Description'!E$11:E$112, "", 0, 1)</f>
        <v/>
      </c>
      <c r="G49" s="126" t="str">
        <f>_xlfn.XLOOKUP($B49, '4a. New Fleet Description'!$A$11:$A$112,'4a. New Fleet Description'!F$11:F$112, "", 0, 1)</f>
        <v/>
      </c>
      <c r="H49" s="126" t="str">
        <f>_xlfn.XLOOKUP($B49, '4a. New Fleet Description'!$A$11:$A$112,'4a. New Fleet Description'!G$11:G$112, "", 0, 1)</f>
        <v/>
      </c>
      <c r="I49" s="126" t="str">
        <f>_xlfn.XLOOKUP($B49, '4a. New Fleet Description'!$A$11:$A$112,'4a. New Fleet Description'!H$11:H$112, "", 0, 1)</f>
        <v/>
      </c>
      <c r="J49" s="126" t="str">
        <f>_xlfn.XLOOKUP($B49, '4a. New Fleet Description'!$A$11:$A$112,'4a. New Fleet Description'!I$11:I$112, "", 0, 1)</f>
        <v/>
      </c>
      <c r="K49" s="126" t="str">
        <f>_xlfn.XLOOKUP($B49, '4a. New Fleet Description'!$A$11:$A$112,'4a. New Fleet Description'!J$11:J$112, "", 0, 1)</f>
        <v/>
      </c>
      <c r="L49" s="126" t="str">
        <f>_xlfn.XLOOKUP($B49, '4a. New Fleet Description'!$A$11:$A$112,'4a. New Fleet Description'!K$11:K$112, "", 0, 1)</f>
        <v/>
      </c>
      <c r="M49" s="126" t="str">
        <f>_xlfn.XLOOKUP($B49, '4a. New Fleet Description'!$A$11:$A$112,'4a. New Fleet Description'!L$11:L$112, "", 0, 1)</f>
        <v/>
      </c>
      <c r="N49" s="126" t="str">
        <f>_xlfn.XLOOKUP($B49, '4a. New Fleet Description'!$A$11:$A$112,'4a. New Fleet Description'!M$11:M$112, "", 0, 1)</f>
        <v/>
      </c>
      <c r="O49" s="126" t="str">
        <f>_xlfn.XLOOKUP($B49, '4a. New Fleet Description'!$A$11:$A$112,'4a. New Fleet Description'!N$11:N$112, "", 0, 1)</f>
        <v/>
      </c>
      <c r="P49" s="126" t="str">
        <f>_xlfn.XLOOKUP($B49, '4a. New Fleet Description'!$A$11:$A$112,'4a. New Fleet Description'!O$11:O$112, "", 0, 1)</f>
        <v/>
      </c>
      <c r="Q49" s="126" t="str">
        <f>_xlfn.XLOOKUP($B49, '4a. New Fleet Description'!$A$11:$A$112,'4a. New Fleet Description'!P$11:P$112, "", 0, 1)</f>
        <v/>
      </c>
      <c r="R49" s="126" t="str">
        <f>_xlfn.XLOOKUP($B49, '4a. New Fleet Description'!$A$11:$A$112,'4a. New Fleet Description'!Q$11:Q$112, "", 0, 1)</f>
        <v/>
      </c>
      <c r="S49" s="126" t="str">
        <f>_xlfn.XLOOKUP($B49, '4a. New Fleet Description'!$A$11:$A$112,'4a. New Fleet Description'!R$11:R$112, "", 0, 1)</f>
        <v/>
      </c>
      <c r="T49" s="126" t="str">
        <f>_xlfn.XLOOKUP($B49, '4a. New Fleet Description'!$A$11:$A$112,'4a. New Fleet Description'!S$11:S$112, "", 0, 1)</f>
        <v/>
      </c>
      <c r="U49" s="126" t="str">
        <f>_xlfn.XLOOKUP($B49, '4a. New Fleet Description'!$A$11:$A$112,'4a. New Fleet Description'!T$11:T$112, "", 0, 1)</f>
        <v/>
      </c>
      <c r="V49" s="126" t="str">
        <f>_xlfn.XLOOKUP($B49, '4a. New Fleet Description'!$A$11:$A$112,'4a. New Fleet Description'!U$11:U$112, "", 0, 1)</f>
        <v/>
      </c>
      <c r="W49" s="126" t="str">
        <f>_xlfn.XLOOKUP($B49, '4a. New Fleet Description'!$A$11:$A$112,'4a. New Fleet Description'!V$11:V$112, "", 0, 1)</f>
        <v/>
      </c>
      <c r="X49" s="126" t="str">
        <f>_xlfn.XLOOKUP($B49, '4a. New Fleet Description'!$A$11:$A$112,'4a. New Fleet Description'!W$11:W$112, "", 0, 1)</f>
        <v/>
      </c>
      <c r="Y49" s="126" t="str">
        <f>_xlfn.XLOOKUP($B49, '4a. New Fleet Description'!$A$11:$A$112,'4a. New Fleet Description'!X$11:X$112, "", 0, 1)</f>
        <v/>
      </c>
      <c r="Z49" s="126" t="str">
        <f>_xlfn.XLOOKUP($B49, '4a. New Fleet Description'!$A$11:$A$112,'4a. New Fleet Description'!Y$11:Y$112, "", 0, 1)</f>
        <v/>
      </c>
      <c r="AA49" s="126" t="str">
        <f>_xlfn.XLOOKUP($B49, '4a. New Fleet Description'!$A$11:$A$112,'4a. New Fleet Description'!Z$11:Z$112, "", 0, 1)</f>
        <v/>
      </c>
      <c r="AB49" s="126" t="str">
        <f>_xlfn.XLOOKUP($B49, '4a. New Fleet Description'!$A$11:$A$112,'4a. New Fleet Description'!AA$11:AA$112, "", 0, 1)</f>
        <v/>
      </c>
      <c r="AC49" s="126" t="str">
        <f>_xlfn.XLOOKUP($B49, '4a. New Fleet Description'!$A$11:$A$112,'4a. New Fleet Description'!AB$11:AB$112, "", 0, 1)</f>
        <v/>
      </c>
      <c r="AD49" s="126" t="str">
        <f>_xlfn.XLOOKUP($B49, '4a. New Fleet Description'!$A$11:$A$112,'4a. New Fleet Description'!AC$11:AC$112, "", 0, 1)</f>
        <v/>
      </c>
      <c r="AE49" s="558"/>
      <c r="AF49" s="559"/>
      <c r="AG49" s="558"/>
      <c r="AH49" s="558"/>
      <c r="AI49" s="558"/>
      <c r="AJ49" s="558"/>
      <c r="AK49" s="560"/>
      <c r="AL49" s="559"/>
      <c r="AM49" s="559"/>
      <c r="AN49" s="559"/>
      <c r="AO49" s="559"/>
      <c r="AP49" s="559"/>
      <c r="AQ49" s="559"/>
      <c r="AR49" s="559"/>
      <c r="AS49" s="559"/>
      <c r="AT49" s="559"/>
      <c r="AU49" s="559"/>
    </row>
    <row r="50" spans="1:47" ht="30" x14ac:dyDescent="0.25">
      <c r="A50" s="125" t="s">
        <v>417</v>
      </c>
      <c r="B50" s="557"/>
      <c r="C50" s="126" t="str">
        <f>_xlfn.XLOOKUP($B50, '4a. New Fleet Description'!$A$11:$A$112,'4a. New Fleet Description'!B$11:B$112, "", 0, 1)</f>
        <v/>
      </c>
      <c r="D50" s="126" t="str">
        <f>_xlfn.XLOOKUP($B50, '4a. New Fleet Description'!$A$11:$A$112,'4a. New Fleet Description'!C$11:C$112, "", 0, 1)</f>
        <v/>
      </c>
      <c r="E50" s="126" t="str">
        <f>_xlfn.XLOOKUP($B50, '4a. New Fleet Description'!$A$11:$A$112,'4a. New Fleet Description'!D$11:D$112, "", 0, 1)</f>
        <v/>
      </c>
      <c r="F50" s="126" t="str">
        <f>_xlfn.XLOOKUP($B50, '4a. New Fleet Description'!$A$11:$A$112,'4a. New Fleet Description'!E$11:E$112, "", 0, 1)</f>
        <v/>
      </c>
      <c r="G50" s="126" t="str">
        <f>_xlfn.XLOOKUP($B50, '4a. New Fleet Description'!$A$11:$A$112,'4a. New Fleet Description'!F$11:F$112, "", 0, 1)</f>
        <v/>
      </c>
      <c r="H50" s="126" t="str">
        <f>_xlfn.XLOOKUP($B50, '4a. New Fleet Description'!$A$11:$A$112,'4a. New Fleet Description'!G$11:G$112, "", 0, 1)</f>
        <v/>
      </c>
      <c r="I50" s="126" t="str">
        <f>_xlfn.XLOOKUP($B50, '4a. New Fleet Description'!$A$11:$A$112,'4a. New Fleet Description'!H$11:H$112, "", 0, 1)</f>
        <v/>
      </c>
      <c r="J50" s="126" t="str">
        <f>_xlfn.XLOOKUP($B50, '4a. New Fleet Description'!$A$11:$A$112,'4a. New Fleet Description'!I$11:I$112, "", 0, 1)</f>
        <v/>
      </c>
      <c r="K50" s="126" t="str">
        <f>_xlfn.XLOOKUP($B50, '4a. New Fleet Description'!$A$11:$A$112,'4a. New Fleet Description'!J$11:J$112, "", 0, 1)</f>
        <v/>
      </c>
      <c r="L50" s="126" t="str">
        <f>_xlfn.XLOOKUP($B50, '4a. New Fleet Description'!$A$11:$A$112,'4a. New Fleet Description'!K$11:K$112, "", 0, 1)</f>
        <v/>
      </c>
      <c r="M50" s="126" t="str">
        <f>_xlfn.XLOOKUP($B50, '4a. New Fleet Description'!$A$11:$A$112,'4a. New Fleet Description'!L$11:L$112, "", 0, 1)</f>
        <v/>
      </c>
      <c r="N50" s="126" t="str">
        <f>_xlfn.XLOOKUP($B50, '4a. New Fleet Description'!$A$11:$A$112,'4a. New Fleet Description'!M$11:M$112, "", 0, 1)</f>
        <v/>
      </c>
      <c r="O50" s="126" t="str">
        <f>_xlfn.XLOOKUP($B50, '4a. New Fleet Description'!$A$11:$A$112,'4a. New Fleet Description'!N$11:N$112, "", 0, 1)</f>
        <v/>
      </c>
      <c r="P50" s="126" t="str">
        <f>_xlfn.XLOOKUP($B50, '4a. New Fleet Description'!$A$11:$A$112,'4a. New Fleet Description'!O$11:O$112, "", 0, 1)</f>
        <v/>
      </c>
      <c r="Q50" s="126" t="str">
        <f>_xlfn.XLOOKUP($B50, '4a. New Fleet Description'!$A$11:$A$112,'4a. New Fleet Description'!P$11:P$112, "", 0, 1)</f>
        <v/>
      </c>
      <c r="R50" s="126" t="str">
        <f>_xlfn.XLOOKUP($B50, '4a. New Fleet Description'!$A$11:$A$112,'4a. New Fleet Description'!Q$11:Q$112, "", 0, 1)</f>
        <v/>
      </c>
      <c r="S50" s="126" t="str">
        <f>_xlfn.XLOOKUP($B50, '4a. New Fleet Description'!$A$11:$A$112,'4a. New Fleet Description'!R$11:R$112, "", 0, 1)</f>
        <v/>
      </c>
      <c r="T50" s="126" t="str">
        <f>_xlfn.XLOOKUP($B50, '4a. New Fleet Description'!$A$11:$A$112,'4a. New Fleet Description'!S$11:S$112, "", 0, 1)</f>
        <v/>
      </c>
      <c r="U50" s="126" t="str">
        <f>_xlfn.XLOOKUP($B50, '4a. New Fleet Description'!$A$11:$A$112,'4a. New Fleet Description'!T$11:T$112, "", 0, 1)</f>
        <v/>
      </c>
      <c r="V50" s="126" t="str">
        <f>_xlfn.XLOOKUP($B50, '4a. New Fleet Description'!$A$11:$A$112,'4a. New Fleet Description'!U$11:U$112, "", 0, 1)</f>
        <v/>
      </c>
      <c r="W50" s="126" t="str">
        <f>_xlfn.XLOOKUP($B50, '4a. New Fleet Description'!$A$11:$A$112,'4a. New Fleet Description'!V$11:V$112, "", 0, 1)</f>
        <v/>
      </c>
      <c r="X50" s="126" t="str">
        <f>_xlfn.XLOOKUP($B50, '4a. New Fleet Description'!$A$11:$A$112,'4a. New Fleet Description'!W$11:W$112, "", 0, 1)</f>
        <v/>
      </c>
      <c r="Y50" s="126" t="str">
        <f>_xlfn.XLOOKUP($B50, '4a. New Fleet Description'!$A$11:$A$112,'4a. New Fleet Description'!X$11:X$112, "", 0, 1)</f>
        <v/>
      </c>
      <c r="Z50" s="126" t="str">
        <f>_xlfn.XLOOKUP($B50, '4a. New Fleet Description'!$A$11:$A$112,'4a. New Fleet Description'!Y$11:Y$112, "", 0, 1)</f>
        <v/>
      </c>
      <c r="AA50" s="126" t="str">
        <f>_xlfn.XLOOKUP($B50, '4a. New Fleet Description'!$A$11:$A$112,'4a. New Fleet Description'!Z$11:Z$112, "", 0, 1)</f>
        <v/>
      </c>
      <c r="AB50" s="126" t="str">
        <f>_xlfn.XLOOKUP($B50, '4a. New Fleet Description'!$A$11:$A$112,'4a. New Fleet Description'!AA$11:AA$112, "", 0, 1)</f>
        <v/>
      </c>
      <c r="AC50" s="126" t="str">
        <f>_xlfn.XLOOKUP($B50, '4a. New Fleet Description'!$A$11:$A$112,'4a. New Fleet Description'!AB$11:AB$112, "", 0, 1)</f>
        <v/>
      </c>
      <c r="AD50" s="126" t="str">
        <f>_xlfn.XLOOKUP($B50, '4a. New Fleet Description'!$A$11:$A$112,'4a. New Fleet Description'!AC$11:AC$112, "", 0, 1)</f>
        <v/>
      </c>
      <c r="AE50" s="558"/>
      <c r="AF50" s="559"/>
      <c r="AG50" s="558"/>
      <c r="AH50" s="558"/>
      <c r="AI50" s="558"/>
      <c r="AJ50" s="558"/>
      <c r="AK50" s="560"/>
      <c r="AL50" s="559"/>
      <c r="AM50" s="559"/>
      <c r="AN50" s="559"/>
      <c r="AO50" s="559"/>
      <c r="AP50" s="559"/>
      <c r="AQ50" s="559"/>
      <c r="AR50" s="559"/>
      <c r="AS50" s="559"/>
      <c r="AT50" s="559"/>
      <c r="AU50" s="559"/>
    </row>
    <row r="51" spans="1:47" ht="30" x14ac:dyDescent="0.25">
      <c r="A51" s="125" t="s">
        <v>418</v>
      </c>
      <c r="B51" s="557"/>
      <c r="C51" s="126" t="str">
        <f>_xlfn.XLOOKUP($B51, '4a. New Fleet Description'!$A$11:$A$112,'4a. New Fleet Description'!B$11:B$112, "", 0, 1)</f>
        <v/>
      </c>
      <c r="D51" s="126" t="str">
        <f>_xlfn.XLOOKUP($B51, '4a. New Fleet Description'!$A$11:$A$112,'4a. New Fleet Description'!C$11:C$112, "", 0, 1)</f>
        <v/>
      </c>
      <c r="E51" s="126" t="str">
        <f>_xlfn.XLOOKUP($B51, '4a. New Fleet Description'!$A$11:$A$112,'4a. New Fleet Description'!D$11:D$112, "", 0, 1)</f>
        <v/>
      </c>
      <c r="F51" s="126" t="str">
        <f>_xlfn.XLOOKUP($B51, '4a. New Fleet Description'!$A$11:$A$112,'4a. New Fleet Description'!E$11:E$112, "", 0, 1)</f>
        <v/>
      </c>
      <c r="G51" s="126" t="str">
        <f>_xlfn.XLOOKUP($B51, '4a. New Fleet Description'!$A$11:$A$112,'4a. New Fleet Description'!F$11:F$112, "", 0, 1)</f>
        <v/>
      </c>
      <c r="H51" s="126" t="str">
        <f>_xlfn.XLOOKUP($B51, '4a. New Fleet Description'!$A$11:$A$112,'4a. New Fleet Description'!G$11:G$112, "", 0, 1)</f>
        <v/>
      </c>
      <c r="I51" s="126" t="str">
        <f>_xlfn.XLOOKUP($B51, '4a. New Fleet Description'!$A$11:$A$112,'4a. New Fleet Description'!H$11:H$112, "", 0, 1)</f>
        <v/>
      </c>
      <c r="J51" s="126" t="str">
        <f>_xlfn.XLOOKUP($B51, '4a. New Fleet Description'!$A$11:$A$112,'4a. New Fleet Description'!I$11:I$112, "", 0, 1)</f>
        <v/>
      </c>
      <c r="K51" s="126" t="str">
        <f>_xlfn.XLOOKUP($B51, '4a. New Fleet Description'!$A$11:$A$112,'4a. New Fleet Description'!J$11:J$112, "", 0, 1)</f>
        <v/>
      </c>
      <c r="L51" s="126" t="str">
        <f>_xlfn.XLOOKUP($B51, '4a. New Fleet Description'!$A$11:$A$112,'4a. New Fleet Description'!K$11:K$112, "", 0, 1)</f>
        <v/>
      </c>
      <c r="M51" s="126" t="str">
        <f>_xlfn.XLOOKUP($B51, '4a. New Fleet Description'!$A$11:$A$112,'4a. New Fleet Description'!L$11:L$112, "", 0, 1)</f>
        <v/>
      </c>
      <c r="N51" s="126" t="str">
        <f>_xlfn.XLOOKUP($B51, '4a. New Fleet Description'!$A$11:$A$112,'4a. New Fleet Description'!M$11:M$112, "", 0, 1)</f>
        <v/>
      </c>
      <c r="O51" s="126" t="str">
        <f>_xlfn.XLOOKUP($B51, '4a. New Fleet Description'!$A$11:$A$112,'4a. New Fleet Description'!N$11:N$112, "", 0, 1)</f>
        <v/>
      </c>
      <c r="P51" s="126" t="str">
        <f>_xlfn.XLOOKUP($B51, '4a. New Fleet Description'!$A$11:$A$112,'4a. New Fleet Description'!O$11:O$112, "", 0, 1)</f>
        <v/>
      </c>
      <c r="Q51" s="126" t="str">
        <f>_xlfn.XLOOKUP($B51, '4a. New Fleet Description'!$A$11:$A$112,'4a. New Fleet Description'!P$11:P$112, "", 0, 1)</f>
        <v/>
      </c>
      <c r="R51" s="126" t="str">
        <f>_xlfn.XLOOKUP($B51, '4a. New Fleet Description'!$A$11:$A$112,'4a. New Fleet Description'!Q$11:Q$112, "", 0, 1)</f>
        <v/>
      </c>
      <c r="S51" s="126" t="str">
        <f>_xlfn.XLOOKUP($B51, '4a. New Fleet Description'!$A$11:$A$112,'4a. New Fleet Description'!R$11:R$112, "", 0, 1)</f>
        <v/>
      </c>
      <c r="T51" s="126" t="str">
        <f>_xlfn.XLOOKUP($B51, '4a. New Fleet Description'!$A$11:$A$112,'4a. New Fleet Description'!S$11:S$112, "", 0, 1)</f>
        <v/>
      </c>
      <c r="U51" s="126" t="str">
        <f>_xlfn.XLOOKUP($B51, '4a. New Fleet Description'!$A$11:$A$112,'4a. New Fleet Description'!T$11:T$112, "", 0, 1)</f>
        <v/>
      </c>
      <c r="V51" s="126" t="str">
        <f>_xlfn.XLOOKUP($B51, '4a. New Fleet Description'!$A$11:$A$112,'4a. New Fleet Description'!U$11:U$112, "", 0, 1)</f>
        <v/>
      </c>
      <c r="W51" s="126" t="str">
        <f>_xlfn.XLOOKUP($B51, '4a. New Fleet Description'!$A$11:$A$112,'4a. New Fleet Description'!V$11:V$112, "", 0, 1)</f>
        <v/>
      </c>
      <c r="X51" s="126" t="str">
        <f>_xlfn.XLOOKUP($B51, '4a. New Fleet Description'!$A$11:$A$112,'4a. New Fleet Description'!W$11:W$112, "", 0, 1)</f>
        <v/>
      </c>
      <c r="Y51" s="126" t="str">
        <f>_xlfn.XLOOKUP($B51, '4a. New Fleet Description'!$A$11:$A$112,'4a. New Fleet Description'!X$11:X$112, "", 0, 1)</f>
        <v/>
      </c>
      <c r="Z51" s="126" t="str">
        <f>_xlfn.XLOOKUP($B51, '4a. New Fleet Description'!$A$11:$A$112,'4a. New Fleet Description'!Y$11:Y$112, "", 0, 1)</f>
        <v/>
      </c>
      <c r="AA51" s="126" t="str">
        <f>_xlfn.XLOOKUP($B51, '4a. New Fleet Description'!$A$11:$A$112,'4a. New Fleet Description'!Z$11:Z$112, "", 0, 1)</f>
        <v/>
      </c>
      <c r="AB51" s="126" t="str">
        <f>_xlfn.XLOOKUP($B51, '4a. New Fleet Description'!$A$11:$A$112,'4a. New Fleet Description'!AA$11:AA$112, "", 0, 1)</f>
        <v/>
      </c>
      <c r="AC51" s="126" t="str">
        <f>_xlfn.XLOOKUP($B51, '4a. New Fleet Description'!$A$11:$A$112,'4a. New Fleet Description'!AB$11:AB$112, "", 0, 1)</f>
        <v/>
      </c>
      <c r="AD51" s="126" t="str">
        <f>_xlfn.XLOOKUP($B51, '4a. New Fleet Description'!$A$11:$A$112,'4a. New Fleet Description'!AC$11:AC$112, "", 0, 1)</f>
        <v/>
      </c>
      <c r="AE51" s="558"/>
      <c r="AF51" s="559"/>
      <c r="AG51" s="558"/>
      <c r="AH51" s="558"/>
      <c r="AI51" s="558"/>
      <c r="AJ51" s="558"/>
      <c r="AK51" s="560"/>
      <c r="AL51" s="559"/>
      <c r="AM51" s="559"/>
      <c r="AN51" s="559"/>
      <c r="AO51" s="559"/>
      <c r="AP51" s="559"/>
      <c r="AQ51" s="559"/>
      <c r="AR51" s="559"/>
      <c r="AS51" s="559"/>
      <c r="AT51" s="559"/>
      <c r="AU51" s="559"/>
    </row>
    <row r="52" spans="1:47" ht="30" x14ac:dyDescent="0.25">
      <c r="A52" s="125" t="s">
        <v>419</v>
      </c>
      <c r="B52" s="557"/>
      <c r="C52" s="126" t="str">
        <f>_xlfn.XLOOKUP($B52, '4a. New Fleet Description'!$A$11:$A$112,'4a. New Fleet Description'!B$11:B$112, "", 0, 1)</f>
        <v/>
      </c>
      <c r="D52" s="126" t="str">
        <f>_xlfn.XLOOKUP($B52, '4a. New Fleet Description'!$A$11:$A$112,'4a. New Fleet Description'!C$11:C$112, "", 0, 1)</f>
        <v/>
      </c>
      <c r="E52" s="126" t="str">
        <f>_xlfn.XLOOKUP($B52, '4a. New Fleet Description'!$A$11:$A$112,'4a. New Fleet Description'!D$11:D$112, "", 0, 1)</f>
        <v/>
      </c>
      <c r="F52" s="126" t="str">
        <f>_xlfn.XLOOKUP($B52, '4a. New Fleet Description'!$A$11:$A$112,'4a. New Fleet Description'!E$11:E$112, "", 0, 1)</f>
        <v/>
      </c>
      <c r="G52" s="126" t="str">
        <f>_xlfn.XLOOKUP($B52, '4a. New Fleet Description'!$A$11:$A$112,'4a. New Fleet Description'!F$11:F$112, "", 0, 1)</f>
        <v/>
      </c>
      <c r="H52" s="126" t="str">
        <f>_xlfn.XLOOKUP($B52, '4a. New Fleet Description'!$A$11:$A$112,'4a. New Fleet Description'!G$11:G$112, "", 0, 1)</f>
        <v/>
      </c>
      <c r="I52" s="126" t="str">
        <f>_xlfn.XLOOKUP($B52, '4a. New Fleet Description'!$A$11:$A$112,'4a. New Fleet Description'!H$11:H$112, "", 0, 1)</f>
        <v/>
      </c>
      <c r="J52" s="126" t="str">
        <f>_xlfn.XLOOKUP($B52, '4a. New Fleet Description'!$A$11:$A$112,'4a. New Fleet Description'!I$11:I$112, "", 0, 1)</f>
        <v/>
      </c>
      <c r="K52" s="126" t="str">
        <f>_xlfn.XLOOKUP($B52, '4a. New Fleet Description'!$A$11:$A$112,'4a. New Fleet Description'!J$11:J$112, "", 0, 1)</f>
        <v/>
      </c>
      <c r="L52" s="126" t="str">
        <f>_xlfn.XLOOKUP($B52, '4a. New Fleet Description'!$A$11:$A$112,'4a. New Fleet Description'!K$11:K$112, "", 0, 1)</f>
        <v/>
      </c>
      <c r="M52" s="126" t="str">
        <f>_xlfn.XLOOKUP($B52, '4a. New Fleet Description'!$A$11:$A$112,'4a. New Fleet Description'!L$11:L$112, "", 0, 1)</f>
        <v/>
      </c>
      <c r="N52" s="126" t="str">
        <f>_xlfn.XLOOKUP($B52, '4a. New Fleet Description'!$A$11:$A$112,'4a. New Fleet Description'!M$11:M$112, "", 0, 1)</f>
        <v/>
      </c>
      <c r="O52" s="126" t="str">
        <f>_xlfn.XLOOKUP($B52, '4a. New Fleet Description'!$A$11:$A$112,'4a. New Fleet Description'!N$11:N$112, "", 0, 1)</f>
        <v/>
      </c>
      <c r="P52" s="126" t="str">
        <f>_xlfn.XLOOKUP($B52, '4a. New Fleet Description'!$A$11:$A$112,'4a. New Fleet Description'!O$11:O$112, "", 0, 1)</f>
        <v/>
      </c>
      <c r="Q52" s="126" t="str">
        <f>_xlfn.XLOOKUP($B52, '4a. New Fleet Description'!$A$11:$A$112,'4a. New Fleet Description'!P$11:P$112, "", 0, 1)</f>
        <v/>
      </c>
      <c r="R52" s="126" t="str">
        <f>_xlfn.XLOOKUP($B52, '4a. New Fleet Description'!$A$11:$A$112,'4a. New Fleet Description'!Q$11:Q$112, "", 0, 1)</f>
        <v/>
      </c>
      <c r="S52" s="126" t="str">
        <f>_xlfn.XLOOKUP($B52, '4a. New Fleet Description'!$A$11:$A$112,'4a. New Fleet Description'!R$11:R$112, "", 0, 1)</f>
        <v/>
      </c>
      <c r="T52" s="126" t="str">
        <f>_xlfn.XLOOKUP($B52, '4a. New Fleet Description'!$A$11:$A$112,'4a. New Fleet Description'!S$11:S$112, "", 0, 1)</f>
        <v/>
      </c>
      <c r="U52" s="126" t="str">
        <f>_xlfn.XLOOKUP($B52, '4a. New Fleet Description'!$A$11:$A$112,'4a. New Fleet Description'!T$11:T$112, "", 0, 1)</f>
        <v/>
      </c>
      <c r="V52" s="126" t="str">
        <f>_xlfn.XLOOKUP($B52, '4a. New Fleet Description'!$A$11:$A$112,'4a. New Fleet Description'!U$11:U$112, "", 0, 1)</f>
        <v/>
      </c>
      <c r="W52" s="126" t="str">
        <f>_xlfn.XLOOKUP($B52, '4a. New Fleet Description'!$A$11:$A$112,'4a. New Fleet Description'!V$11:V$112, "", 0, 1)</f>
        <v/>
      </c>
      <c r="X52" s="126" t="str">
        <f>_xlfn.XLOOKUP($B52, '4a. New Fleet Description'!$A$11:$A$112,'4a. New Fleet Description'!W$11:W$112, "", 0, 1)</f>
        <v/>
      </c>
      <c r="Y52" s="126" t="str">
        <f>_xlfn.XLOOKUP($B52, '4a. New Fleet Description'!$A$11:$A$112,'4a. New Fleet Description'!X$11:X$112, "", 0, 1)</f>
        <v/>
      </c>
      <c r="Z52" s="126" t="str">
        <f>_xlfn.XLOOKUP($B52, '4a. New Fleet Description'!$A$11:$A$112,'4a. New Fleet Description'!Y$11:Y$112, "", 0, 1)</f>
        <v/>
      </c>
      <c r="AA52" s="126" t="str">
        <f>_xlfn.XLOOKUP($B52, '4a. New Fleet Description'!$A$11:$A$112,'4a. New Fleet Description'!Z$11:Z$112, "", 0, 1)</f>
        <v/>
      </c>
      <c r="AB52" s="126" t="str">
        <f>_xlfn.XLOOKUP($B52, '4a. New Fleet Description'!$A$11:$A$112,'4a. New Fleet Description'!AA$11:AA$112, "", 0, 1)</f>
        <v/>
      </c>
      <c r="AC52" s="126" t="str">
        <f>_xlfn.XLOOKUP($B52, '4a. New Fleet Description'!$A$11:$A$112,'4a. New Fleet Description'!AB$11:AB$112, "", 0, 1)</f>
        <v/>
      </c>
      <c r="AD52" s="126" t="str">
        <f>_xlfn.XLOOKUP($B52, '4a. New Fleet Description'!$A$11:$A$112,'4a. New Fleet Description'!AC$11:AC$112, "", 0, 1)</f>
        <v/>
      </c>
      <c r="AE52" s="558"/>
      <c r="AF52" s="559"/>
      <c r="AG52" s="558"/>
      <c r="AH52" s="558"/>
      <c r="AI52" s="558"/>
      <c r="AJ52" s="558"/>
      <c r="AK52" s="560"/>
      <c r="AL52" s="559"/>
      <c r="AM52" s="559"/>
      <c r="AN52" s="559"/>
      <c r="AO52" s="559"/>
      <c r="AP52" s="559"/>
      <c r="AQ52" s="559"/>
      <c r="AR52" s="559"/>
      <c r="AS52" s="559"/>
      <c r="AT52" s="559"/>
      <c r="AU52" s="559"/>
    </row>
    <row r="53" spans="1:47" ht="30" x14ac:dyDescent="0.25">
      <c r="A53" s="125" t="s">
        <v>420</v>
      </c>
      <c r="B53" s="557"/>
      <c r="C53" s="126" t="str">
        <f>_xlfn.XLOOKUP($B53, '4a. New Fleet Description'!$A$11:$A$112,'4a. New Fleet Description'!B$11:B$112, "", 0, 1)</f>
        <v/>
      </c>
      <c r="D53" s="126" t="str">
        <f>_xlfn.XLOOKUP($B53, '4a. New Fleet Description'!$A$11:$A$112,'4a. New Fleet Description'!C$11:C$112, "", 0, 1)</f>
        <v/>
      </c>
      <c r="E53" s="126" t="str">
        <f>_xlfn.XLOOKUP($B53, '4a. New Fleet Description'!$A$11:$A$112,'4a. New Fleet Description'!D$11:D$112, "", 0, 1)</f>
        <v/>
      </c>
      <c r="F53" s="126" t="str">
        <f>_xlfn.XLOOKUP($B53, '4a. New Fleet Description'!$A$11:$A$112,'4a. New Fleet Description'!E$11:E$112, "", 0, 1)</f>
        <v/>
      </c>
      <c r="G53" s="126" t="str">
        <f>_xlfn.XLOOKUP($B53, '4a. New Fleet Description'!$A$11:$A$112,'4a. New Fleet Description'!F$11:F$112, "", 0, 1)</f>
        <v/>
      </c>
      <c r="H53" s="126" t="str">
        <f>_xlfn.XLOOKUP($B53, '4a. New Fleet Description'!$A$11:$A$112,'4a. New Fleet Description'!G$11:G$112, "", 0, 1)</f>
        <v/>
      </c>
      <c r="I53" s="126" t="str">
        <f>_xlfn.XLOOKUP($B53, '4a. New Fleet Description'!$A$11:$A$112,'4a. New Fleet Description'!H$11:H$112, "", 0, 1)</f>
        <v/>
      </c>
      <c r="J53" s="126" t="str">
        <f>_xlfn.XLOOKUP($B53, '4a. New Fleet Description'!$A$11:$A$112,'4a. New Fleet Description'!I$11:I$112, "", 0, 1)</f>
        <v/>
      </c>
      <c r="K53" s="126" t="str">
        <f>_xlfn.XLOOKUP($B53, '4a. New Fleet Description'!$A$11:$A$112,'4a. New Fleet Description'!J$11:J$112, "", 0, 1)</f>
        <v/>
      </c>
      <c r="L53" s="126" t="str">
        <f>_xlfn.XLOOKUP($B53, '4a. New Fleet Description'!$A$11:$A$112,'4a. New Fleet Description'!K$11:K$112, "", 0, 1)</f>
        <v/>
      </c>
      <c r="M53" s="126" t="str">
        <f>_xlfn.XLOOKUP($B53, '4a. New Fleet Description'!$A$11:$A$112,'4a. New Fleet Description'!L$11:L$112, "", 0, 1)</f>
        <v/>
      </c>
      <c r="N53" s="126" t="str">
        <f>_xlfn.XLOOKUP($B53, '4a. New Fleet Description'!$A$11:$A$112,'4a. New Fleet Description'!M$11:M$112, "", 0, 1)</f>
        <v/>
      </c>
      <c r="O53" s="126" t="str">
        <f>_xlfn.XLOOKUP($B53, '4a. New Fleet Description'!$A$11:$A$112,'4a. New Fleet Description'!N$11:N$112, "", 0, 1)</f>
        <v/>
      </c>
      <c r="P53" s="126" t="str">
        <f>_xlfn.XLOOKUP($B53, '4a. New Fleet Description'!$A$11:$A$112,'4a. New Fleet Description'!O$11:O$112, "", 0, 1)</f>
        <v/>
      </c>
      <c r="Q53" s="126" t="str">
        <f>_xlfn.XLOOKUP($B53, '4a. New Fleet Description'!$A$11:$A$112,'4a. New Fleet Description'!P$11:P$112, "", 0, 1)</f>
        <v/>
      </c>
      <c r="R53" s="126" t="str">
        <f>_xlfn.XLOOKUP($B53, '4a. New Fleet Description'!$A$11:$A$112,'4a. New Fleet Description'!Q$11:Q$112, "", 0, 1)</f>
        <v/>
      </c>
      <c r="S53" s="126" t="str">
        <f>_xlfn.XLOOKUP($B53, '4a. New Fleet Description'!$A$11:$A$112,'4a. New Fleet Description'!R$11:R$112, "", 0, 1)</f>
        <v/>
      </c>
      <c r="T53" s="126" t="str">
        <f>_xlfn.XLOOKUP($B53, '4a. New Fleet Description'!$A$11:$A$112,'4a. New Fleet Description'!S$11:S$112, "", 0, 1)</f>
        <v/>
      </c>
      <c r="U53" s="126" t="str">
        <f>_xlfn.XLOOKUP($B53, '4a. New Fleet Description'!$A$11:$A$112,'4a. New Fleet Description'!T$11:T$112, "", 0, 1)</f>
        <v/>
      </c>
      <c r="V53" s="126" t="str">
        <f>_xlfn.XLOOKUP($B53, '4a. New Fleet Description'!$A$11:$A$112,'4a. New Fleet Description'!U$11:U$112, "", 0, 1)</f>
        <v/>
      </c>
      <c r="W53" s="126" t="str">
        <f>_xlfn.XLOOKUP($B53, '4a. New Fleet Description'!$A$11:$A$112,'4a. New Fleet Description'!V$11:V$112, "", 0, 1)</f>
        <v/>
      </c>
      <c r="X53" s="126" t="str">
        <f>_xlfn.XLOOKUP($B53, '4a. New Fleet Description'!$A$11:$A$112,'4a. New Fleet Description'!W$11:W$112, "", 0, 1)</f>
        <v/>
      </c>
      <c r="Y53" s="126" t="str">
        <f>_xlfn.XLOOKUP($B53, '4a. New Fleet Description'!$A$11:$A$112,'4a. New Fleet Description'!X$11:X$112, "", 0, 1)</f>
        <v/>
      </c>
      <c r="Z53" s="126" t="str">
        <f>_xlfn.XLOOKUP($B53, '4a. New Fleet Description'!$A$11:$A$112,'4a. New Fleet Description'!Y$11:Y$112, "", 0, 1)</f>
        <v/>
      </c>
      <c r="AA53" s="126" t="str">
        <f>_xlfn.XLOOKUP($B53, '4a. New Fleet Description'!$A$11:$A$112,'4a. New Fleet Description'!Z$11:Z$112, "", 0, 1)</f>
        <v/>
      </c>
      <c r="AB53" s="126" t="str">
        <f>_xlfn.XLOOKUP($B53, '4a. New Fleet Description'!$A$11:$A$112,'4a. New Fleet Description'!AA$11:AA$112, "", 0, 1)</f>
        <v/>
      </c>
      <c r="AC53" s="126" t="str">
        <f>_xlfn.XLOOKUP($B53, '4a. New Fleet Description'!$A$11:$A$112,'4a. New Fleet Description'!AB$11:AB$112, "", 0, 1)</f>
        <v/>
      </c>
      <c r="AD53" s="126" t="str">
        <f>_xlfn.XLOOKUP($B53, '4a. New Fleet Description'!$A$11:$A$112,'4a. New Fleet Description'!AC$11:AC$112, "", 0, 1)</f>
        <v/>
      </c>
      <c r="AE53" s="558"/>
      <c r="AF53" s="559"/>
      <c r="AG53" s="558"/>
      <c r="AH53" s="558"/>
      <c r="AI53" s="558"/>
      <c r="AJ53" s="558"/>
      <c r="AK53" s="560"/>
      <c r="AL53" s="559"/>
      <c r="AM53" s="559"/>
      <c r="AN53" s="559"/>
      <c r="AO53" s="559"/>
      <c r="AP53" s="559"/>
      <c r="AQ53" s="559"/>
      <c r="AR53" s="559"/>
      <c r="AS53" s="559"/>
      <c r="AT53" s="559"/>
      <c r="AU53" s="559"/>
    </row>
    <row r="54" spans="1:47" ht="30" x14ac:dyDescent="0.25">
      <c r="A54" s="125" t="s">
        <v>421</v>
      </c>
      <c r="B54" s="557"/>
      <c r="C54" s="126" t="str">
        <f>_xlfn.XLOOKUP($B54, '4a. New Fleet Description'!$A$11:$A$112,'4a. New Fleet Description'!B$11:B$112, "", 0, 1)</f>
        <v/>
      </c>
      <c r="D54" s="126" t="str">
        <f>_xlfn.XLOOKUP($B54, '4a. New Fleet Description'!$A$11:$A$112,'4a. New Fleet Description'!C$11:C$112, "", 0, 1)</f>
        <v/>
      </c>
      <c r="E54" s="126" t="str">
        <f>_xlfn.XLOOKUP($B54, '4a. New Fleet Description'!$A$11:$A$112,'4a. New Fleet Description'!D$11:D$112, "", 0, 1)</f>
        <v/>
      </c>
      <c r="F54" s="126" t="str">
        <f>_xlfn.XLOOKUP($B54, '4a. New Fleet Description'!$A$11:$A$112,'4a. New Fleet Description'!E$11:E$112, "", 0, 1)</f>
        <v/>
      </c>
      <c r="G54" s="126" t="str">
        <f>_xlfn.XLOOKUP($B54, '4a. New Fleet Description'!$A$11:$A$112,'4a. New Fleet Description'!F$11:F$112, "", 0, 1)</f>
        <v/>
      </c>
      <c r="H54" s="126" t="str">
        <f>_xlfn.XLOOKUP($B54, '4a. New Fleet Description'!$A$11:$A$112,'4a. New Fleet Description'!G$11:G$112, "", 0, 1)</f>
        <v/>
      </c>
      <c r="I54" s="126" t="str">
        <f>_xlfn.XLOOKUP($B54, '4a. New Fleet Description'!$A$11:$A$112,'4a. New Fleet Description'!H$11:H$112, "", 0, 1)</f>
        <v/>
      </c>
      <c r="J54" s="126" t="str">
        <f>_xlfn.XLOOKUP($B54, '4a. New Fleet Description'!$A$11:$A$112,'4a. New Fleet Description'!I$11:I$112, "", 0, 1)</f>
        <v/>
      </c>
      <c r="K54" s="126" t="str">
        <f>_xlfn.XLOOKUP($B54, '4a. New Fleet Description'!$A$11:$A$112,'4a. New Fleet Description'!J$11:J$112, "", 0, 1)</f>
        <v/>
      </c>
      <c r="L54" s="126" t="str">
        <f>_xlfn.XLOOKUP($B54, '4a. New Fleet Description'!$A$11:$A$112,'4a. New Fleet Description'!K$11:K$112, "", 0, 1)</f>
        <v/>
      </c>
      <c r="M54" s="126" t="str">
        <f>_xlfn.XLOOKUP($B54, '4a. New Fleet Description'!$A$11:$A$112,'4a. New Fleet Description'!L$11:L$112, "", 0, 1)</f>
        <v/>
      </c>
      <c r="N54" s="126" t="str">
        <f>_xlfn.XLOOKUP($B54, '4a. New Fleet Description'!$A$11:$A$112,'4a. New Fleet Description'!M$11:M$112, "", 0, 1)</f>
        <v/>
      </c>
      <c r="O54" s="126" t="str">
        <f>_xlfn.XLOOKUP($B54, '4a. New Fleet Description'!$A$11:$A$112,'4a. New Fleet Description'!N$11:N$112, "", 0, 1)</f>
        <v/>
      </c>
      <c r="P54" s="126" t="str">
        <f>_xlfn.XLOOKUP($B54, '4a. New Fleet Description'!$A$11:$A$112,'4a. New Fleet Description'!O$11:O$112, "", 0, 1)</f>
        <v/>
      </c>
      <c r="Q54" s="126" t="str">
        <f>_xlfn.XLOOKUP($B54, '4a. New Fleet Description'!$A$11:$A$112,'4a. New Fleet Description'!P$11:P$112, "", 0, 1)</f>
        <v/>
      </c>
      <c r="R54" s="126" t="str">
        <f>_xlfn.XLOOKUP($B54, '4a. New Fleet Description'!$A$11:$A$112,'4a. New Fleet Description'!Q$11:Q$112, "", 0, 1)</f>
        <v/>
      </c>
      <c r="S54" s="126" t="str">
        <f>_xlfn.XLOOKUP($B54, '4a. New Fleet Description'!$A$11:$A$112,'4a. New Fleet Description'!R$11:R$112, "", 0, 1)</f>
        <v/>
      </c>
      <c r="T54" s="126" t="str">
        <f>_xlfn.XLOOKUP($B54, '4a. New Fleet Description'!$A$11:$A$112,'4a. New Fleet Description'!S$11:S$112, "", 0, 1)</f>
        <v/>
      </c>
      <c r="U54" s="126" t="str">
        <f>_xlfn.XLOOKUP($B54, '4a. New Fleet Description'!$A$11:$A$112,'4a. New Fleet Description'!T$11:T$112, "", 0, 1)</f>
        <v/>
      </c>
      <c r="V54" s="126" t="str">
        <f>_xlfn.XLOOKUP($B54, '4a. New Fleet Description'!$A$11:$A$112,'4a. New Fleet Description'!U$11:U$112, "", 0, 1)</f>
        <v/>
      </c>
      <c r="W54" s="126" t="str">
        <f>_xlfn.XLOOKUP($B54, '4a. New Fleet Description'!$A$11:$A$112,'4a. New Fleet Description'!V$11:V$112, "", 0, 1)</f>
        <v/>
      </c>
      <c r="X54" s="126" t="str">
        <f>_xlfn.XLOOKUP($B54, '4a. New Fleet Description'!$A$11:$A$112,'4a. New Fleet Description'!W$11:W$112, "", 0, 1)</f>
        <v/>
      </c>
      <c r="Y54" s="126" t="str">
        <f>_xlfn.XLOOKUP($B54, '4a. New Fleet Description'!$A$11:$A$112,'4a. New Fleet Description'!X$11:X$112, "", 0, 1)</f>
        <v/>
      </c>
      <c r="Z54" s="126" t="str">
        <f>_xlfn.XLOOKUP($B54, '4a. New Fleet Description'!$A$11:$A$112,'4a. New Fleet Description'!Y$11:Y$112, "", 0, 1)</f>
        <v/>
      </c>
      <c r="AA54" s="126" t="str">
        <f>_xlfn.XLOOKUP($B54, '4a. New Fleet Description'!$A$11:$A$112,'4a. New Fleet Description'!Z$11:Z$112, "", 0, 1)</f>
        <v/>
      </c>
      <c r="AB54" s="126" t="str">
        <f>_xlfn.XLOOKUP($B54, '4a. New Fleet Description'!$A$11:$A$112,'4a. New Fleet Description'!AA$11:AA$112, "", 0, 1)</f>
        <v/>
      </c>
      <c r="AC54" s="126" t="str">
        <f>_xlfn.XLOOKUP($B54, '4a. New Fleet Description'!$A$11:$A$112,'4a. New Fleet Description'!AB$11:AB$112, "", 0, 1)</f>
        <v/>
      </c>
      <c r="AD54" s="126" t="str">
        <f>_xlfn.XLOOKUP($B54, '4a. New Fleet Description'!$A$11:$A$112,'4a. New Fleet Description'!AC$11:AC$112, "", 0, 1)</f>
        <v/>
      </c>
      <c r="AE54" s="558"/>
      <c r="AF54" s="559"/>
      <c r="AG54" s="558"/>
      <c r="AH54" s="558"/>
      <c r="AI54" s="558"/>
      <c r="AJ54" s="558"/>
      <c r="AK54" s="560"/>
      <c r="AL54" s="559"/>
      <c r="AM54" s="559"/>
      <c r="AN54" s="559"/>
      <c r="AO54" s="559"/>
      <c r="AP54" s="559"/>
      <c r="AQ54" s="559"/>
      <c r="AR54" s="559"/>
      <c r="AS54" s="559"/>
      <c r="AT54" s="559"/>
      <c r="AU54" s="559"/>
    </row>
    <row r="55" spans="1:47" ht="30" x14ac:dyDescent="0.25">
      <c r="A55" s="125" t="s">
        <v>422</v>
      </c>
      <c r="B55" s="557"/>
      <c r="C55" s="126" t="str">
        <f>_xlfn.XLOOKUP($B55, '4a. New Fleet Description'!$A$11:$A$112,'4a. New Fleet Description'!B$11:B$112, "", 0, 1)</f>
        <v/>
      </c>
      <c r="D55" s="126" t="str">
        <f>_xlfn.XLOOKUP($B55, '4a. New Fleet Description'!$A$11:$A$112,'4a. New Fleet Description'!C$11:C$112, "", 0, 1)</f>
        <v/>
      </c>
      <c r="E55" s="126" t="str">
        <f>_xlfn.XLOOKUP($B55, '4a. New Fleet Description'!$A$11:$A$112,'4a. New Fleet Description'!D$11:D$112, "", 0, 1)</f>
        <v/>
      </c>
      <c r="F55" s="126" t="str">
        <f>_xlfn.XLOOKUP($B55, '4a. New Fleet Description'!$A$11:$A$112,'4a. New Fleet Description'!E$11:E$112, "", 0, 1)</f>
        <v/>
      </c>
      <c r="G55" s="126" t="str">
        <f>_xlfn.XLOOKUP($B55, '4a. New Fleet Description'!$A$11:$A$112,'4a. New Fleet Description'!F$11:F$112, "", 0, 1)</f>
        <v/>
      </c>
      <c r="H55" s="126" t="str">
        <f>_xlfn.XLOOKUP($B55, '4a. New Fleet Description'!$A$11:$A$112,'4a. New Fleet Description'!G$11:G$112, "", 0, 1)</f>
        <v/>
      </c>
      <c r="I55" s="126" t="str">
        <f>_xlfn.XLOOKUP($B55, '4a. New Fleet Description'!$A$11:$A$112,'4a. New Fleet Description'!H$11:H$112, "", 0, 1)</f>
        <v/>
      </c>
      <c r="J55" s="126" t="str">
        <f>_xlfn.XLOOKUP($B55, '4a. New Fleet Description'!$A$11:$A$112,'4a. New Fleet Description'!I$11:I$112, "", 0, 1)</f>
        <v/>
      </c>
      <c r="K55" s="126" t="str">
        <f>_xlfn.XLOOKUP($B55, '4a. New Fleet Description'!$A$11:$A$112,'4a. New Fleet Description'!J$11:J$112, "", 0, 1)</f>
        <v/>
      </c>
      <c r="L55" s="126" t="str">
        <f>_xlfn.XLOOKUP($B55, '4a. New Fleet Description'!$A$11:$A$112,'4a. New Fleet Description'!K$11:K$112, "", 0, 1)</f>
        <v/>
      </c>
      <c r="M55" s="126" t="str">
        <f>_xlfn.XLOOKUP($B55, '4a. New Fleet Description'!$A$11:$A$112,'4a. New Fleet Description'!L$11:L$112, "", 0, 1)</f>
        <v/>
      </c>
      <c r="N55" s="126" t="str">
        <f>_xlfn.XLOOKUP($B55, '4a. New Fleet Description'!$A$11:$A$112,'4a. New Fleet Description'!M$11:M$112, "", 0, 1)</f>
        <v/>
      </c>
      <c r="O55" s="126" t="str">
        <f>_xlfn.XLOOKUP($B55, '4a. New Fleet Description'!$A$11:$A$112,'4a. New Fleet Description'!N$11:N$112, "", 0, 1)</f>
        <v/>
      </c>
      <c r="P55" s="126" t="str">
        <f>_xlfn.XLOOKUP($B55, '4a. New Fleet Description'!$A$11:$A$112,'4a. New Fleet Description'!O$11:O$112, "", 0, 1)</f>
        <v/>
      </c>
      <c r="Q55" s="126" t="str">
        <f>_xlfn.XLOOKUP($B55, '4a. New Fleet Description'!$A$11:$A$112,'4a. New Fleet Description'!P$11:P$112, "", 0, 1)</f>
        <v/>
      </c>
      <c r="R55" s="126" t="str">
        <f>_xlfn.XLOOKUP($B55, '4a. New Fleet Description'!$A$11:$A$112,'4a. New Fleet Description'!Q$11:Q$112, "", 0, 1)</f>
        <v/>
      </c>
      <c r="S55" s="126" t="str">
        <f>_xlfn.XLOOKUP($B55, '4a. New Fleet Description'!$A$11:$A$112,'4a. New Fleet Description'!R$11:R$112, "", 0, 1)</f>
        <v/>
      </c>
      <c r="T55" s="126" t="str">
        <f>_xlfn.XLOOKUP($B55, '4a. New Fleet Description'!$A$11:$A$112,'4a. New Fleet Description'!S$11:S$112, "", 0, 1)</f>
        <v/>
      </c>
      <c r="U55" s="126" t="str">
        <f>_xlfn.XLOOKUP($B55, '4a. New Fleet Description'!$A$11:$A$112,'4a. New Fleet Description'!T$11:T$112, "", 0, 1)</f>
        <v/>
      </c>
      <c r="V55" s="126" t="str">
        <f>_xlfn.XLOOKUP($B55, '4a. New Fleet Description'!$A$11:$A$112,'4a. New Fleet Description'!U$11:U$112, "", 0, 1)</f>
        <v/>
      </c>
      <c r="W55" s="126" t="str">
        <f>_xlfn.XLOOKUP($B55, '4a. New Fleet Description'!$A$11:$A$112,'4a. New Fleet Description'!V$11:V$112, "", 0, 1)</f>
        <v/>
      </c>
      <c r="X55" s="126" t="str">
        <f>_xlfn.XLOOKUP($B55, '4a. New Fleet Description'!$A$11:$A$112,'4a. New Fleet Description'!W$11:W$112, "", 0, 1)</f>
        <v/>
      </c>
      <c r="Y55" s="126" t="str">
        <f>_xlfn.XLOOKUP($B55, '4a. New Fleet Description'!$A$11:$A$112,'4a. New Fleet Description'!X$11:X$112, "", 0, 1)</f>
        <v/>
      </c>
      <c r="Z55" s="126" t="str">
        <f>_xlfn.XLOOKUP($B55, '4a. New Fleet Description'!$A$11:$A$112,'4a. New Fleet Description'!Y$11:Y$112, "", 0, 1)</f>
        <v/>
      </c>
      <c r="AA55" s="126" t="str">
        <f>_xlfn.XLOOKUP($B55, '4a. New Fleet Description'!$A$11:$A$112,'4a. New Fleet Description'!Z$11:Z$112, "", 0, 1)</f>
        <v/>
      </c>
      <c r="AB55" s="126" t="str">
        <f>_xlfn.XLOOKUP($B55, '4a. New Fleet Description'!$A$11:$A$112,'4a. New Fleet Description'!AA$11:AA$112, "", 0, 1)</f>
        <v/>
      </c>
      <c r="AC55" s="126" t="str">
        <f>_xlfn.XLOOKUP($B55, '4a. New Fleet Description'!$A$11:$A$112,'4a. New Fleet Description'!AB$11:AB$112, "", 0, 1)</f>
        <v/>
      </c>
      <c r="AD55" s="126" t="str">
        <f>_xlfn.XLOOKUP($B55, '4a. New Fleet Description'!$A$11:$A$112,'4a. New Fleet Description'!AC$11:AC$112, "", 0, 1)</f>
        <v/>
      </c>
      <c r="AE55" s="558"/>
      <c r="AF55" s="559"/>
      <c r="AG55" s="558"/>
      <c r="AH55" s="558"/>
      <c r="AI55" s="558"/>
      <c r="AJ55" s="558"/>
      <c r="AK55" s="560"/>
      <c r="AL55" s="559"/>
      <c r="AM55" s="559"/>
      <c r="AN55" s="559"/>
      <c r="AO55" s="559"/>
      <c r="AP55" s="559"/>
      <c r="AQ55" s="559"/>
      <c r="AR55" s="559"/>
      <c r="AS55" s="559"/>
      <c r="AT55" s="559"/>
      <c r="AU55" s="559"/>
    </row>
    <row r="56" spans="1:47" ht="30" x14ac:dyDescent="0.25">
      <c r="A56" s="125" t="s">
        <v>423</v>
      </c>
      <c r="B56" s="557"/>
      <c r="C56" s="126" t="str">
        <f>_xlfn.XLOOKUP($B56, '4a. New Fleet Description'!$A$11:$A$112,'4a. New Fleet Description'!B$11:B$112, "", 0, 1)</f>
        <v/>
      </c>
      <c r="D56" s="126" t="str">
        <f>_xlfn.XLOOKUP($B56, '4a. New Fleet Description'!$A$11:$A$112,'4a. New Fleet Description'!C$11:C$112, "", 0, 1)</f>
        <v/>
      </c>
      <c r="E56" s="126" t="str">
        <f>_xlfn.XLOOKUP($B56, '4a. New Fleet Description'!$A$11:$A$112,'4a. New Fleet Description'!D$11:D$112, "", 0, 1)</f>
        <v/>
      </c>
      <c r="F56" s="126" t="str">
        <f>_xlfn.XLOOKUP($B56, '4a. New Fleet Description'!$A$11:$A$112,'4a. New Fleet Description'!E$11:E$112, "", 0, 1)</f>
        <v/>
      </c>
      <c r="G56" s="126" t="str">
        <f>_xlfn.XLOOKUP($B56, '4a. New Fleet Description'!$A$11:$A$112,'4a. New Fleet Description'!F$11:F$112, "", 0, 1)</f>
        <v/>
      </c>
      <c r="H56" s="126" t="str">
        <f>_xlfn.XLOOKUP($B56, '4a. New Fleet Description'!$A$11:$A$112,'4a. New Fleet Description'!G$11:G$112, "", 0, 1)</f>
        <v/>
      </c>
      <c r="I56" s="126" t="str">
        <f>_xlfn.XLOOKUP($B56, '4a. New Fleet Description'!$A$11:$A$112,'4a. New Fleet Description'!H$11:H$112, "", 0, 1)</f>
        <v/>
      </c>
      <c r="J56" s="126" t="str">
        <f>_xlfn.XLOOKUP($B56, '4a. New Fleet Description'!$A$11:$A$112,'4a. New Fleet Description'!I$11:I$112, "", 0, 1)</f>
        <v/>
      </c>
      <c r="K56" s="126" t="str">
        <f>_xlfn.XLOOKUP($B56, '4a. New Fleet Description'!$A$11:$A$112,'4a. New Fleet Description'!J$11:J$112, "", 0, 1)</f>
        <v/>
      </c>
      <c r="L56" s="126" t="str">
        <f>_xlfn.XLOOKUP($B56, '4a. New Fleet Description'!$A$11:$A$112,'4a. New Fleet Description'!K$11:K$112, "", 0, 1)</f>
        <v/>
      </c>
      <c r="M56" s="126" t="str">
        <f>_xlfn.XLOOKUP($B56, '4a. New Fleet Description'!$A$11:$A$112,'4a. New Fleet Description'!L$11:L$112, "", 0, 1)</f>
        <v/>
      </c>
      <c r="N56" s="126" t="str">
        <f>_xlfn.XLOOKUP($B56, '4a. New Fleet Description'!$A$11:$A$112,'4a. New Fleet Description'!M$11:M$112, "", 0, 1)</f>
        <v/>
      </c>
      <c r="O56" s="126" t="str">
        <f>_xlfn.XLOOKUP($B56, '4a. New Fleet Description'!$A$11:$A$112,'4a. New Fleet Description'!N$11:N$112, "", 0, 1)</f>
        <v/>
      </c>
      <c r="P56" s="126" t="str">
        <f>_xlfn.XLOOKUP($B56, '4a. New Fleet Description'!$A$11:$A$112,'4a. New Fleet Description'!O$11:O$112, "", 0, 1)</f>
        <v/>
      </c>
      <c r="Q56" s="126" t="str">
        <f>_xlfn.XLOOKUP($B56, '4a. New Fleet Description'!$A$11:$A$112,'4a. New Fleet Description'!P$11:P$112, "", 0, 1)</f>
        <v/>
      </c>
      <c r="R56" s="126" t="str">
        <f>_xlfn.XLOOKUP($B56, '4a. New Fleet Description'!$A$11:$A$112,'4a. New Fleet Description'!Q$11:Q$112, "", 0, 1)</f>
        <v/>
      </c>
      <c r="S56" s="126" t="str">
        <f>_xlfn.XLOOKUP($B56, '4a. New Fleet Description'!$A$11:$A$112,'4a. New Fleet Description'!R$11:R$112, "", 0, 1)</f>
        <v/>
      </c>
      <c r="T56" s="126" t="str">
        <f>_xlfn.XLOOKUP($B56, '4a. New Fleet Description'!$A$11:$A$112,'4a. New Fleet Description'!S$11:S$112, "", 0, 1)</f>
        <v/>
      </c>
      <c r="U56" s="126" t="str">
        <f>_xlfn.XLOOKUP($B56, '4a. New Fleet Description'!$A$11:$A$112,'4a. New Fleet Description'!T$11:T$112, "", 0, 1)</f>
        <v/>
      </c>
      <c r="V56" s="126" t="str">
        <f>_xlfn.XLOOKUP($B56, '4a. New Fleet Description'!$A$11:$A$112,'4a. New Fleet Description'!U$11:U$112, "", 0, 1)</f>
        <v/>
      </c>
      <c r="W56" s="126" t="str">
        <f>_xlfn.XLOOKUP($B56, '4a. New Fleet Description'!$A$11:$A$112,'4a. New Fleet Description'!V$11:V$112, "", 0, 1)</f>
        <v/>
      </c>
      <c r="X56" s="126" t="str">
        <f>_xlfn.XLOOKUP($B56, '4a. New Fleet Description'!$A$11:$A$112,'4a. New Fleet Description'!W$11:W$112, "", 0, 1)</f>
        <v/>
      </c>
      <c r="Y56" s="126" t="str">
        <f>_xlfn.XLOOKUP($B56, '4a. New Fleet Description'!$A$11:$A$112,'4a. New Fleet Description'!X$11:X$112, "", 0, 1)</f>
        <v/>
      </c>
      <c r="Z56" s="126" t="str">
        <f>_xlfn.XLOOKUP($B56, '4a. New Fleet Description'!$A$11:$A$112,'4a. New Fleet Description'!Y$11:Y$112, "", 0, 1)</f>
        <v/>
      </c>
      <c r="AA56" s="126" t="str">
        <f>_xlfn.XLOOKUP($B56, '4a. New Fleet Description'!$A$11:$A$112,'4a. New Fleet Description'!Z$11:Z$112, "", 0, 1)</f>
        <v/>
      </c>
      <c r="AB56" s="126" t="str">
        <f>_xlfn.XLOOKUP($B56, '4a. New Fleet Description'!$A$11:$A$112,'4a. New Fleet Description'!AA$11:AA$112, "", 0, 1)</f>
        <v/>
      </c>
      <c r="AC56" s="126" t="str">
        <f>_xlfn.XLOOKUP($B56, '4a. New Fleet Description'!$A$11:$A$112,'4a. New Fleet Description'!AB$11:AB$112, "", 0, 1)</f>
        <v/>
      </c>
      <c r="AD56" s="126" t="str">
        <f>_xlfn.XLOOKUP($B56, '4a. New Fleet Description'!$A$11:$A$112,'4a. New Fleet Description'!AC$11:AC$112, "", 0, 1)</f>
        <v/>
      </c>
      <c r="AE56" s="558"/>
      <c r="AF56" s="559"/>
      <c r="AG56" s="558"/>
      <c r="AH56" s="558"/>
      <c r="AI56" s="558"/>
      <c r="AJ56" s="558"/>
      <c r="AK56" s="560"/>
      <c r="AL56" s="559"/>
      <c r="AM56" s="559"/>
      <c r="AN56" s="559"/>
      <c r="AO56" s="559"/>
      <c r="AP56" s="559"/>
      <c r="AQ56" s="559"/>
      <c r="AR56" s="559"/>
      <c r="AS56" s="559"/>
      <c r="AT56" s="559"/>
      <c r="AU56" s="559"/>
    </row>
    <row r="57" spans="1:47" ht="30" x14ac:dyDescent="0.25">
      <c r="A57" s="125" t="s">
        <v>424</v>
      </c>
      <c r="B57" s="557"/>
      <c r="C57" s="126" t="str">
        <f>_xlfn.XLOOKUP($B57, '4a. New Fleet Description'!$A$11:$A$112,'4a. New Fleet Description'!B$11:B$112, "", 0, 1)</f>
        <v/>
      </c>
      <c r="D57" s="126" t="str">
        <f>_xlfn.XLOOKUP($B57, '4a. New Fleet Description'!$A$11:$A$112,'4a. New Fleet Description'!C$11:C$112, "", 0, 1)</f>
        <v/>
      </c>
      <c r="E57" s="126" t="str">
        <f>_xlfn.XLOOKUP($B57, '4a. New Fleet Description'!$A$11:$A$112,'4a. New Fleet Description'!D$11:D$112, "", 0, 1)</f>
        <v/>
      </c>
      <c r="F57" s="126" t="str">
        <f>_xlfn.XLOOKUP($B57, '4a. New Fleet Description'!$A$11:$A$112,'4a. New Fleet Description'!E$11:E$112, "", 0, 1)</f>
        <v/>
      </c>
      <c r="G57" s="126" t="str">
        <f>_xlfn.XLOOKUP($B57, '4a. New Fleet Description'!$A$11:$A$112,'4a. New Fleet Description'!F$11:F$112, "", 0, 1)</f>
        <v/>
      </c>
      <c r="H57" s="126" t="str">
        <f>_xlfn.XLOOKUP($B57, '4a. New Fleet Description'!$A$11:$A$112,'4a. New Fleet Description'!G$11:G$112, "", 0, 1)</f>
        <v/>
      </c>
      <c r="I57" s="126" t="str">
        <f>_xlfn.XLOOKUP($B57, '4a. New Fleet Description'!$A$11:$A$112,'4a. New Fleet Description'!H$11:H$112, "", 0, 1)</f>
        <v/>
      </c>
      <c r="J57" s="126" t="str">
        <f>_xlfn.XLOOKUP($B57, '4a. New Fleet Description'!$A$11:$A$112,'4a. New Fleet Description'!I$11:I$112, "", 0, 1)</f>
        <v/>
      </c>
      <c r="K57" s="126" t="str">
        <f>_xlfn.XLOOKUP($B57, '4a. New Fleet Description'!$A$11:$A$112,'4a. New Fleet Description'!J$11:J$112, "", 0, 1)</f>
        <v/>
      </c>
      <c r="L57" s="126" t="str">
        <f>_xlfn.XLOOKUP($B57, '4a. New Fleet Description'!$A$11:$A$112,'4a. New Fleet Description'!K$11:K$112, "", 0, 1)</f>
        <v/>
      </c>
      <c r="M57" s="126" t="str">
        <f>_xlfn.XLOOKUP($B57, '4a. New Fleet Description'!$A$11:$A$112,'4a. New Fleet Description'!L$11:L$112, "", 0, 1)</f>
        <v/>
      </c>
      <c r="N57" s="126" t="str">
        <f>_xlfn.XLOOKUP($B57, '4a. New Fleet Description'!$A$11:$A$112,'4a. New Fleet Description'!M$11:M$112, "", 0, 1)</f>
        <v/>
      </c>
      <c r="O57" s="126" t="str">
        <f>_xlfn.XLOOKUP($B57, '4a. New Fleet Description'!$A$11:$A$112,'4a. New Fleet Description'!N$11:N$112, "", 0, 1)</f>
        <v/>
      </c>
      <c r="P57" s="126" t="str">
        <f>_xlfn.XLOOKUP($B57, '4a. New Fleet Description'!$A$11:$A$112,'4a. New Fleet Description'!O$11:O$112, "", 0, 1)</f>
        <v/>
      </c>
      <c r="Q57" s="126" t="str">
        <f>_xlfn.XLOOKUP($B57, '4a. New Fleet Description'!$A$11:$A$112,'4a. New Fleet Description'!P$11:P$112, "", 0, 1)</f>
        <v/>
      </c>
      <c r="R57" s="126" t="str">
        <f>_xlfn.XLOOKUP($B57, '4a. New Fleet Description'!$A$11:$A$112,'4a. New Fleet Description'!Q$11:Q$112, "", 0, 1)</f>
        <v/>
      </c>
      <c r="S57" s="126" t="str">
        <f>_xlfn.XLOOKUP($B57, '4a. New Fleet Description'!$A$11:$A$112,'4a. New Fleet Description'!R$11:R$112, "", 0, 1)</f>
        <v/>
      </c>
      <c r="T57" s="126" t="str">
        <f>_xlfn.XLOOKUP($B57, '4a. New Fleet Description'!$A$11:$A$112,'4a. New Fleet Description'!S$11:S$112, "", 0, 1)</f>
        <v/>
      </c>
      <c r="U57" s="126" t="str">
        <f>_xlfn.XLOOKUP($B57, '4a. New Fleet Description'!$A$11:$A$112,'4a. New Fleet Description'!T$11:T$112, "", 0, 1)</f>
        <v/>
      </c>
      <c r="V57" s="126" t="str">
        <f>_xlfn.XLOOKUP($B57, '4a. New Fleet Description'!$A$11:$A$112,'4a. New Fleet Description'!U$11:U$112, "", 0, 1)</f>
        <v/>
      </c>
      <c r="W57" s="126" t="str">
        <f>_xlfn.XLOOKUP($B57, '4a. New Fleet Description'!$A$11:$A$112,'4a. New Fleet Description'!V$11:V$112, "", 0, 1)</f>
        <v/>
      </c>
      <c r="X57" s="126" t="str">
        <f>_xlfn.XLOOKUP($B57, '4a. New Fleet Description'!$A$11:$A$112,'4a. New Fleet Description'!W$11:W$112, "", 0, 1)</f>
        <v/>
      </c>
      <c r="Y57" s="126" t="str">
        <f>_xlfn.XLOOKUP($B57, '4a. New Fleet Description'!$A$11:$A$112,'4a. New Fleet Description'!X$11:X$112, "", 0, 1)</f>
        <v/>
      </c>
      <c r="Z57" s="126" t="str">
        <f>_xlfn.XLOOKUP($B57, '4a. New Fleet Description'!$A$11:$A$112,'4a. New Fleet Description'!Y$11:Y$112, "", 0, 1)</f>
        <v/>
      </c>
      <c r="AA57" s="126" t="str">
        <f>_xlfn.XLOOKUP($B57, '4a. New Fleet Description'!$A$11:$A$112,'4a. New Fleet Description'!Z$11:Z$112, "", 0, 1)</f>
        <v/>
      </c>
      <c r="AB57" s="126" t="str">
        <f>_xlfn.XLOOKUP($B57, '4a. New Fleet Description'!$A$11:$A$112,'4a. New Fleet Description'!AA$11:AA$112, "", 0, 1)</f>
        <v/>
      </c>
      <c r="AC57" s="126" t="str">
        <f>_xlfn.XLOOKUP($B57, '4a. New Fleet Description'!$A$11:$A$112,'4a. New Fleet Description'!AB$11:AB$112, "", 0, 1)</f>
        <v/>
      </c>
      <c r="AD57" s="126" t="str">
        <f>_xlfn.XLOOKUP($B57, '4a. New Fleet Description'!$A$11:$A$112,'4a. New Fleet Description'!AC$11:AC$112, "", 0, 1)</f>
        <v/>
      </c>
      <c r="AE57" s="558"/>
      <c r="AF57" s="559"/>
      <c r="AG57" s="558"/>
      <c r="AH57" s="558"/>
      <c r="AI57" s="558"/>
      <c r="AJ57" s="558"/>
      <c r="AK57" s="560"/>
      <c r="AL57" s="559"/>
      <c r="AM57" s="559"/>
      <c r="AN57" s="559"/>
      <c r="AO57" s="559"/>
      <c r="AP57" s="559"/>
      <c r="AQ57" s="559"/>
      <c r="AR57" s="559"/>
      <c r="AS57" s="559"/>
      <c r="AT57" s="559"/>
      <c r="AU57" s="559"/>
    </row>
    <row r="58" spans="1:47" ht="30" x14ac:dyDescent="0.25">
      <c r="A58" s="125" t="s">
        <v>425</v>
      </c>
      <c r="B58" s="557"/>
      <c r="C58" s="126" t="str">
        <f>_xlfn.XLOOKUP($B58, '4a. New Fleet Description'!$A$11:$A$112,'4a. New Fleet Description'!B$11:B$112, "", 0, 1)</f>
        <v/>
      </c>
      <c r="D58" s="126" t="str">
        <f>_xlfn.XLOOKUP($B58, '4a. New Fleet Description'!$A$11:$A$112,'4a. New Fleet Description'!C$11:C$112, "", 0, 1)</f>
        <v/>
      </c>
      <c r="E58" s="126" t="str">
        <f>_xlfn.XLOOKUP($B58, '4a. New Fleet Description'!$A$11:$A$112,'4a. New Fleet Description'!D$11:D$112, "", 0, 1)</f>
        <v/>
      </c>
      <c r="F58" s="126" t="str">
        <f>_xlfn.XLOOKUP($B58, '4a. New Fleet Description'!$A$11:$A$112,'4a. New Fleet Description'!E$11:E$112, "", 0, 1)</f>
        <v/>
      </c>
      <c r="G58" s="126" t="str">
        <f>_xlfn.XLOOKUP($B58, '4a. New Fleet Description'!$A$11:$A$112,'4a. New Fleet Description'!F$11:F$112, "", 0, 1)</f>
        <v/>
      </c>
      <c r="H58" s="126" t="str">
        <f>_xlfn.XLOOKUP($B58, '4a. New Fleet Description'!$A$11:$A$112,'4a. New Fleet Description'!G$11:G$112, "", 0, 1)</f>
        <v/>
      </c>
      <c r="I58" s="126" t="str">
        <f>_xlfn.XLOOKUP($B58, '4a. New Fleet Description'!$A$11:$A$112,'4a. New Fleet Description'!H$11:H$112, "", 0, 1)</f>
        <v/>
      </c>
      <c r="J58" s="126" t="str">
        <f>_xlfn.XLOOKUP($B58, '4a. New Fleet Description'!$A$11:$A$112,'4a. New Fleet Description'!I$11:I$112, "", 0, 1)</f>
        <v/>
      </c>
      <c r="K58" s="126" t="str">
        <f>_xlfn.XLOOKUP($B58, '4a. New Fleet Description'!$A$11:$A$112,'4a. New Fleet Description'!J$11:J$112, "", 0, 1)</f>
        <v/>
      </c>
      <c r="L58" s="126" t="str">
        <f>_xlfn.XLOOKUP($B58, '4a. New Fleet Description'!$A$11:$A$112,'4a. New Fleet Description'!K$11:K$112, "", 0, 1)</f>
        <v/>
      </c>
      <c r="M58" s="126" t="str">
        <f>_xlfn.XLOOKUP($B58, '4a. New Fleet Description'!$A$11:$A$112,'4a. New Fleet Description'!L$11:L$112, "", 0, 1)</f>
        <v/>
      </c>
      <c r="N58" s="126" t="str">
        <f>_xlfn.XLOOKUP($B58, '4a. New Fleet Description'!$A$11:$A$112,'4a. New Fleet Description'!M$11:M$112, "", 0, 1)</f>
        <v/>
      </c>
      <c r="O58" s="126" t="str">
        <f>_xlfn.XLOOKUP($B58, '4a. New Fleet Description'!$A$11:$A$112,'4a. New Fleet Description'!N$11:N$112, "", 0, 1)</f>
        <v/>
      </c>
      <c r="P58" s="126" t="str">
        <f>_xlfn.XLOOKUP($B58, '4a. New Fleet Description'!$A$11:$A$112,'4a. New Fleet Description'!O$11:O$112, "", 0, 1)</f>
        <v/>
      </c>
      <c r="Q58" s="126" t="str">
        <f>_xlfn.XLOOKUP($B58, '4a. New Fleet Description'!$A$11:$A$112,'4a. New Fleet Description'!P$11:P$112, "", 0, 1)</f>
        <v/>
      </c>
      <c r="R58" s="126" t="str">
        <f>_xlfn.XLOOKUP($B58, '4a. New Fleet Description'!$A$11:$A$112,'4a. New Fleet Description'!Q$11:Q$112, "", 0, 1)</f>
        <v/>
      </c>
      <c r="S58" s="126" t="str">
        <f>_xlfn.XLOOKUP($B58, '4a. New Fleet Description'!$A$11:$A$112,'4a. New Fleet Description'!R$11:R$112, "", 0, 1)</f>
        <v/>
      </c>
      <c r="T58" s="126" t="str">
        <f>_xlfn.XLOOKUP($B58, '4a. New Fleet Description'!$A$11:$A$112,'4a. New Fleet Description'!S$11:S$112, "", 0, 1)</f>
        <v/>
      </c>
      <c r="U58" s="126" t="str">
        <f>_xlfn.XLOOKUP($B58, '4a. New Fleet Description'!$A$11:$A$112,'4a. New Fleet Description'!T$11:T$112, "", 0, 1)</f>
        <v/>
      </c>
      <c r="V58" s="126" t="str">
        <f>_xlfn.XLOOKUP($B58, '4a. New Fleet Description'!$A$11:$A$112,'4a. New Fleet Description'!U$11:U$112, "", 0, 1)</f>
        <v/>
      </c>
      <c r="W58" s="126" t="str">
        <f>_xlfn.XLOOKUP($B58, '4a. New Fleet Description'!$A$11:$A$112,'4a. New Fleet Description'!V$11:V$112, "", 0, 1)</f>
        <v/>
      </c>
      <c r="X58" s="126" t="str">
        <f>_xlfn.XLOOKUP($B58, '4a. New Fleet Description'!$A$11:$A$112,'4a. New Fleet Description'!W$11:W$112, "", 0, 1)</f>
        <v/>
      </c>
      <c r="Y58" s="126" t="str">
        <f>_xlfn.XLOOKUP($B58, '4a. New Fleet Description'!$A$11:$A$112,'4a. New Fleet Description'!X$11:X$112, "", 0, 1)</f>
        <v/>
      </c>
      <c r="Z58" s="126" t="str">
        <f>_xlfn.XLOOKUP($B58, '4a. New Fleet Description'!$A$11:$A$112,'4a. New Fleet Description'!Y$11:Y$112, "", 0, 1)</f>
        <v/>
      </c>
      <c r="AA58" s="126" t="str">
        <f>_xlfn.XLOOKUP($B58, '4a. New Fleet Description'!$A$11:$A$112,'4a. New Fleet Description'!Z$11:Z$112, "", 0, 1)</f>
        <v/>
      </c>
      <c r="AB58" s="126" t="str">
        <f>_xlfn.XLOOKUP($B58, '4a. New Fleet Description'!$A$11:$A$112,'4a. New Fleet Description'!AA$11:AA$112, "", 0, 1)</f>
        <v/>
      </c>
      <c r="AC58" s="126" t="str">
        <f>_xlfn.XLOOKUP($B58, '4a. New Fleet Description'!$A$11:$A$112,'4a. New Fleet Description'!AB$11:AB$112, "", 0, 1)</f>
        <v/>
      </c>
      <c r="AD58" s="126" t="str">
        <f>_xlfn.XLOOKUP($B58, '4a. New Fleet Description'!$A$11:$A$112,'4a. New Fleet Description'!AC$11:AC$112, "", 0, 1)</f>
        <v/>
      </c>
      <c r="AE58" s="558"/>
      <c r="AF58" s="559"/>
      <c r="AG58" s="558"/>
      <c r="AH58" s="558"/>
      <c r="AI58" s="558"/>
      <c r="AJ58" s="558"/>
      <c r="AK58" s="560"/>
      <c r="AL58" s="559"/>
      <c r="AM58" s="559"/>
      <c r="AN58" s="559"/>
      <c r="AO58" s="559"/>
      <c r="AP58" s="559"/>
      <c r="AQ58" s="559"/>
      <c r="AR58" s="559"/>
      <c r="AS58" s="559"/>
      <c r="AT58" s="559"/>
      <c r="AU58" s="559"/>
    </row>
    <row r="59" spans="1:47" ht="30" x14ac:dyDescent="0.25">
      <c r="A59" s="125" t="s">
        <v>426</v>
      </c>
      <c r="B59" s="557"/>
      <c r="C59" s="126" t="str">
        <f>_xlfn.XLOOKUP($B59, '4a. New Fleet Description'!$A$11:$A$112,'4a. New Fleet Description'!B$11:B$112, "", 0, 1)</f>
        <v/>
      </c>
      <c r="D59" s="126" t="str">
        <f>_xlfn.XLOOKUP($B59, '4a. New Fleet Description'!$A$11:$A$112,'4a. New Fleet Description'!C$11:C$112, "", 0, 1)</f>
        <v/>
      </c>
      <c r="E59" s="126" t="str">
        <f>_xlfn.XLOOKUP($B59, '4a. New Fleet Description'!$A$11:$A$112,'4a. New Fleet Description'!D$11:D$112, "", 0, 1)</f>
        <v/>
      </c>
      <c r="F59" s="126" t="str">
        <f>_xlfn.XLOOKUP($B59, '4a. New Fleet Description'!$A$11:$A$112,'4a. New Fleet Description'!E$11:E$112, "", 0, 1)</f>
        <v/>
      </c>
      <c r="G59" s="126" t="str">
        <f>_xlfn.XLOOKUP($B59, '4a. New Fleet Description'!$A$11:$A$112,'4a. New Fleet Description'!F$11:F$112, "", 0, 1)</f>
        <v/>
      </c>
      <c r="H59" s="126" t="str">
        <f>_xlfn.XLOOKUP($B59, '4a. New Fleet Description'!$A$11:$A$112,'4a. New Fleet Description'!G$11:G$112, "", 0, 1)</f>
        <v/>
      </c>
      <c r="I59" s="126" t="str">
        <f>_xlfn.XLOOKUP($B59, '4a. New Fleet Description'!$A$11:$A$112,'4a. New Fleet Description'!H$11:H$112, "", 0, 1)</f>
        <v/>
      </c>
      <c r="J59" s="126" t="str">
        <f>_xlfn.XLOOKUP($B59, '4a. New Fleet Description'!$A$11:$A$112,'4a. New Fleet Description'!I$11:I$112, "", 0, 1)</f>
        <v/>
      </c>
      <c r="K59" s="126" t="str">
        <f>_xlfn.XLOOKUP($B59, '4a. New Fleet Description'!$A$11:$A$112,'4a. New Fleet Description'!J$11:J$112, "", 0, 1)</f>
        <v/>
      </c>
      <c r="L59" s="126" t="str">
        <f>_xlfn.XLOOKUP($B59, '4a. New Fleet Description'!$A$11:$A$112,'4a. New Fleet Description'!K$11:K$112, "", 0, 1)</f>
        <v/>
      </c>
      <c r="M59" s="126" t="str">
        <f>_xlfn.XLOOKUP($B59, '4a. New Fleet Description'!$A$11:$A$112,'4a. New Fleet Description'!L$11:L$112, "", 0, 1)</f>
        <v/>
      </c>
      <c r="N59" s="126" t="str">
        <f>_xlfn.XLOOKUP($B59, '4a. New Fleet Description'!$A$11:$A$112,'4a. New Fleet Description'!M$11:M$112, "", 0, 1)</f>
        <v/>
      </c>
      <c r="O59" s="126" t="str">
        <f>_xlfn.XLOOKUP($B59, '4a. New Fleet Description'!$A$11:$A$112,'4a. New Fleet Description'!N$11:N$112, "", 0, 1)</f>
        <v/>
      </c>
      <c r="P59" s="126" t="str">
        <f>_xlfn.XLOOKUP($B59, '4a. New Fleet Description'!$A$11:$A$112,'4a. New Fleet Description'!O$11:O$112, "", 0, 1)</f>
        <v/>
      </c>
      <c r="Q59" s="126" t="str">
        <f>_xlfn.XLOOKUP($B59, '4a. New Fleet Description'!$A$11:$A$112,'4a. New Fleet Description'!P$11:P$112, "", 0, 1)</f>
        <v/>
      </c>
      <c r="R59" s="126" t="str">
        <f>_xlfn.XLOOKUP($B59, '4a. New Fleet Description'!$A$11:$A$112,'4a. New Fleet Description'!Q$11:Q$112, "", 0, 1)</f>
        <v/>
      </c>
      <c r="S59" s="126" t="str">
        <f>_xlfn.XLOOKUP($B59, '4a. New Fleet Description'!$A$11:$A$112,'4a. New Fleet Description'!R$11:R$112, "", 0, 1)</f>
        <v/>
      </c>
      <c r="T59" s="126" t="str">
        <f>_xlfn.XLOOKUP($B59, '4a. New Fleet Description'!$A$11:$A$112,'4a. New Fleet Description'!S$11:S$112, "", 0, 1)</f>
        <v/>
      </c>
      <c r="U59" s="126" t="str">
        <f>_xlfn.XLOOKUP($B59, '4a. New Fleet Description'!$A$11:$A$112,'4a. New Fleet Description'!T$11:T$112, "", 0, 1)</f>
        <v/>
      </c>
      <c r="V59" s="126" t="str">
        <f>_xlfn.XLOOKUP($B59, '4a. New Fleet Description'!$A$11:$A$112,'4a. New Fleet Description'!U$11:U$112, "", 0, 1)</f>
        <v/>
      </c>
      <c r="W59" s="126" t="str">
        <f>_xlfn.XLOOKUP($B59, '4a. New Fleet Description'!$A$11:$A$112,'4a. New Fleet Description'!V$11:V$112, "", 0, 1)</f>
        <v/>
      </c>
      <c r="X59" s="126" t="str">
        <f>_xlfn.XLOOKUP($B59, '4a. New Fleet Description'!$A$11:$A$112,'4a. New Fleet Description'!W$11:W$112, "", 0, 1)</f>
        <v/>
      </c>
      <c r="Y59" s="126" t="str">
        <f>_xlfn.XLOOKUP($B59, '4a. New Fleet Description'!$A$11:$A$112,'4a. New Fleet Description'!X$11:X$112, "", 0, 1)</f>
        <v/>
      </c>
      <c r="Z59" s="126" t="str">
        <f>_xlfn.XLOOKUP($B59, '4a. New Fleet Description'!$A$11:$A$112,'4a. New Fleet Description'!Y$11:Y$112, "", 0, 1)</f>
        <v/>
      </c>
      <c r="AA59" s="126" t="str">
        <f>_xlfn.XLOOKUP($B59, '4a. New Fleet Description'!$A$11:$A$112,'4a. New Fleet Description'!Z$11:Z$112, "", 0, 1)</f>
        <v/>
      </c>
      <c r="AB59" s="126" t="str">
        <f>_xlfn.XLOOKUP($B59, '4a. New Fleet Description'!$A$11:$A$112,'4a. New Fleet Description'!AA$11:AA$112, "", 0, 1)</f>
        <v/>
      </c>
      <c r="AC59" s="126" t="str">
        <f>_xlfn.XLOOKUP($B59, '4a. New Fleet Description'!$A$11:$A$112,'4a. New Fleet Description'!AB$11:AB$112, "", 0, 1)</f>
        <v/>
      </c>
      <c r="AD59" s="126" t="str">
        <f>_xlfn.XLOOKUP($B59, '4a. New Fleet Description'!$A$11:$A$112,'4a. New Fleet Description'!AC$11:AC$112, "", 0, 1)</f>
        <v/>
      </c>
      <c r="AE59" s="558"/>
      <c r="AF59" s="559"/>
      <c r="AG59" s="558"/>
      <c r="AH59" s="558"/>
      <c r="AI59" s="558"/>
      <c r="AJ59" s="558"/>
      <c r="AK59" s="560"/>
      <c r="AL59" s="559"/>
      <c r="AM59" s="559"/>
      <c r="AN59" s="559"/>
      <c r="AO59" s="559"/>
      <c r="AP59" s="559"/>
      <c r="AQ59" s="559"/>
      <c r="AR59" s="559"/>
      <c r="AS59" s="559"/>
      <c r="AT59" s="559"/>
      <c r="AU59" s="559"/>
    </row>
    <row r="60" spans="1:47" ht="30" x14ac:dyDescent="0.25">
      <c r="A60" s="125" t="s">
        <v>427</v>
      </c>
      <c r="B60" s="557"/>
      <c r="C60" s="126" t="str">
        <f>_xlfn.XLOOKUP($B60, '4a. New Fleet Description'!$A$11:$A$112,'4a. New Fleet Description'!B$11:B$112, "", 0, 1)</f>
        <v/>
      </c>
      <c r="D60" s="126" t="str">
        <f>_xlfn.XLOOKUP($B60, '4a. New Fleet Description'!$A$11:$A$112,'4a. New Fleet Description'!C$11:C$112, "", 0, 1)</f>
        <v/>
      </c>
      <c r="E60" s="126" t="str">
        <f>_xlfn.XLOOKUP($B60, '4a. New Fleet Description'!$A$11:$A$112,'4a. New Fleet Description'!D$11:D$112, "", 0, 1)</f>
        <v/>
      </c>
      <c r="F60" s="126" t="str">
        <f>_xlfn.XLOOKUP($B60, '4a. New Fleet Description'!$A$11:$A$112,'4a. New Fleet Description'!E$11:E$112, "", 0, 1)</f>
        <v/>
      </c>
      <c r="G60" s="126" t="str">
        <f>_xlfn.XLOOKUP($B60, '4a. New Fleet Description'!$A$11:$A$112,'4a. New Fleet Description'!F$11:F$112, "", 0, 1)</f>
        <v/>
      </c>
      <c r="H60" s="126" t="str">
        <f>_xlfn.XLOOKUP($B60, '4a. New Fleet Description'!$A$11:$A$112,'4a. New Fleet Description'!G$11:G$112, "", 0, 1)</f>
        <v/>
      </c>
      <c r="I60" s="126" t="str">
        <f>_xlfn.XLOOKUP($B60, '4a. New Fleet Description'!$A$11:$A$112,'4a. New Fleet Description'!H$11:H$112, "", 0, 1)</f>
        <v/>
      </c>
      <c r="J60" s="126" t="str">
        <f>_xlfn.XLOOKUP($B60, '4a. New Fleet Description'!$A$11:$A$112,'4a. New Fleet Description'!I$11:I$112, "", 0, 1)</f>
        <v/>
      </c>
      <c r="K60" s="126" t="str">
        <f>_xlfn.XLOOKUP($B60, '4a. New Fleet Description'!$A$11:$A$112,'4a. New Fleet Description'!J$11:J$112, "", 0, 1)</f>
        <v/>
      </c>
      <c r="L60" s="126" t="str">
        <f>_xlfn.XLOOKUP($B60, '4a. New Fleet Description'!$A$11:$A$112,'4a. New Fleet Description'!K$11:K$112, "", 0, 1)</f>
        <v/>
      </c>
      <c r="M60" s="126" t="str">
        <f>_xlfn.XLOOKUP($B60, '4a. New Fleet Description'!$A$11:$A$112,'4a. New Fleet Description'!L$11:L$112, "", 0, 1)</f>
        <v/>
      </c>
      <c r="N60" s="126" t="str">
        <f>_xlfn.XLOOKUP($B60, '4a. New Fleet Description'!$A$11:$A$112,'4a. New Fleet Description'!M$11:M$112, "", 0, 1)</f>
        <v/>
      </c>
      <c r="O60" s="126" t="str">
        <f>_xlfn.XLOOKUP($B60, '4a. New Fleet Description'!$A$11:$A$112,'4a. New Fleet Description'!N$11:N$112, "", 0, 1)</f>
        <v/>
      </c>
      <c r="P60" s="126" t="str">
        <f>_xlfn.XLOOKUP($B60, '4a. New Fleet Description'!$A$11:$A$112,'4a. New Fleet Description'!O$11:O$112, "", 0, 1)</f>
        <v/>
      </c>
      <c r="Q60" s="126" t="str">
        <f>_xlfn.XLOOKUP($B60, '4a. New Fleet Description'!$A$11:$A$112,'4a. New Fleet Description'!P$11:P$112, "", 0, 1)</f>
        <v/>
      </c>
      <c r="R60" s="126" t="str">
        <f>_xlfn.XLOOKUP($B60, '4a. New Fleet Description'!$A$11:$A$112,'4a. New Fleet Description'!Q$11:Q$112, "", 0, 1)</f>
        <v/>
      </c>
      <c r="S60" s="126" t="str">
        <f>_xlfn.XLOOKUP($B60, '4a. New Fleet Description'!$A$11:$A$112,'4a. New Fleet Description'!R$11:R$112, "", 0, 1)</f>
        <v/>
      </c>
      <c r="T60" s="126" t="str">
        <f>_xlfn.XLOOKUP($B60, '4a. New Fleet Description'!$A$11:$A$112,'4a. New Fleet Description'!S$11:S$112, "", 0, 1)</f>
        <v/>
      </c>
      <c r="U60" s="126" t="str">
        <f>_xlfn.XLOOKUP($B60, '4a. New Fleet Description'!$A$11:$A$112,'4a. New Fleet Description'!T$11:T$112, "", 0, 1)</f>
        <v/>
      </c>
      <c r="V60" s="126" t="str">
        <f>_xlfn.XLOOKUP($B60, '4a. New Fleet Description'!$A$11:$A$112,'4a. New Fleet Description'!U$11:U$112, "", 0, 1)</f>
        <v/>
      </c>
      <c r="W60" s="126" t="str">
        <f>_xlfn.XLOOKUP($B60, '4a. New Fleet Description'!$A$11:$A$112,'4a. New Fleet Description'!V$11:V$112, "", 0, 1)</f>
        <v/>
      </c>
      <c r="X60" s="126" t="str">
        <f>_xlfn.XLOOKUP($B60, '4a. New Fleet Description'!$A$11:$A$112,'4a. New Fleet Description'!W$11:W$112, "", 0, 1)</f>
        <v/>
      </c>
      <c r="Y60" s="126" t="str">
        <f>_xlfn.XLOOKUP($B60, '4a. New Fleet Description'!$A$11:$A$112,'4a. New Fleet Description'!X$11:X$112, "", 0, 1)</f>
        <v/>
      </c>
      <c r="Z60" s="126" t="str">
        <f>_xlfn.XLOOKUP($B60, '4a. New Fleet Description'!$A$11:$A$112,'4a. New Fleet Description'!Y$11:Y$112, "", 0, 1)</f>
        <v/>
      </c>
      <c r="AA60" s="126" t="str">
        <f>_xlfn.XLOOKUP($B60, '4a. New Fleet Description'!$A$11:$A$112,'4a. New Fleet Description'!Z$11:Z$112, "", 0, 1)</f>
        <v/>
      </c>
      <c r="AB60" s="126" t="str">
        <f>_xlfn.XLOOKUP($B60, '4a. New Fleet Description'!$A$11:$A$112,'4a. New Fleet Description'!AA$11:AA$112, "", 0, 1)</f>
        <v/>
      </c>
      <c r="AC60" s="126" t="str">
        <f>_xlfn.XLOOKUP($B60, '4a. New Fleet Description'!$A$11:$A$112,'4a. New Fleet Description'!AB$11:AB$112, "", 0, 1)</f>
        <v/>
      </c>
      <c r="AD60" s="126" t="str">
        <f>_xlfn.XLOOKUP($B60, '4a. New Fleet Description'!$A$11:$A$112,'4a. New Fleet Description'!AC$11:AC$112, "", 0, 1)</f>
        <v/>
      </c>
      <c r="AE60" s="558"/>
      <c r="AF60" s="559"/>
      <c r="AG60" s="558"/>
      <c r="AH60" s="558"/>
      <c r="AI60" s="558"/>
      <c r="AJ60" s="558"/>
      <c r="AK60" s="560"/>
      <c r="AL60" s="559"/>
      <c r="AM60" s="559"/>
      <c r="AN60" s="559"/>
      <c r="AO60" s="559"/>
      <c r="AP60" s="559"/>
      <c r="AQ60" s="559"/>
      <c r="AR60" s="559"/>
      <c r="AS60" s="559"/>
      <c r="AT60" s="559"/>
      <c r="AU60" s="559"/>
    </row>
    <row r="61" spans="1:47" ht="30" x14ac:dyDescent="0.25">
      <c r="A61" s="125" t="s">
        <v>428</v>
      </c>
      <c r="B61" s="557"/>
      <c r="C61" s="126" t="str">
        <f>_xlfn.XLOOKUP($B61, '4a. New Fleet Description'!$A$11:$A$112,'4a. New Fleet Description'!B$11:B$112, "", 0, 1)</f>
        <v/>
      </c>
      <c r="D61" s="126" t="str">
        <f>_xlfn.XLOOKUP($B61, '4a. New Fleet Description'!$A$11:$A$112,'4a. New Fleet Description'!C$11:C$112, "", 0, 1)</f>
        <v/>
      </c>
      <c r="E61" s="126" t="str">
        <f>_xlfn.XLOOKUP($B61, '4a. New Fleet Description'!$A$11:$A$112,'4a. New Fleet Description'!D$11:D$112, "", 0, 1)</f>
        <v/>
      </c>
      <c r="F61" s="126" t="str">
        <f>_xlfn.XLOOKUP($B61, '4a. New Fleet Description'!$A$11:$A$112,'4a. New Fleet Description'!E$11:E$112, "", 0, 1)</f>
        <v/>
      </c>
      <c r="G61" s="126" t="str">
        <f>_xlfn.XLOOKUP($B61, '4a. New Fleet Description'!$A$11:$A$112,'4a. New Fleet Description'!F$11:F$112, "", 0, 1)</f>
        <v/>
      </c>
      <c r="H61" s="126" t="str">
        <f>_xlfn.XLOOKUP($B61, '4a. New Fleet Description'!$A$11:$A$112,'4a. New Fleet Description'!G$11:G$112, "", 0, 1)</f>
        <v/>
      </c>
      <c r="I61" s="126" t="str">
        <f>_xlfn.XLOOKUP($B61, '4a. New Fleet Description'!$A$11:$A$112,'4a. New Fleet Description'!H$11:H$112, "", 0, 1)</f>
        <v/>
      </c>
      <c r="J61" s="126" t="str">
        <f>_xlfn.XLOOKUP($B61, '4a. New Fleet Description'!$A$11:$A$112,'4a. New Fleet Description'!I$11:I$112, "", 0, 1)</f>
        <v/>
      </c>
      <c r="K61" s="126" t="str">
        <f>_xlfn.XLOOKUP($B61, '4a. New Fleet Description'!$A$11:$A$112,'4a. New Fleet Description'!J$11:J$112, "", 0, 1)</f>
        <v/>
      </c>
      <c r="L61" s="126" t="str">
        <f>_xlfn.XLOOKUP($B61, '4a. New Fleet Description'!$A$11:$A$112,'4a. New Fleet Description'!K$11:K$112, "", 0, 1)</f>
        <v/>
      </c>
      <c r="M61" s="126" t="str">
        <f>_xlfn.XLOOKUP($B61, '4a. New Fleet Description'!$A$11:$A$112,'4a. New Fleet Description'!L$11:L$112, "", 0, 1)</f>
        <v/>
      </c>
      <c r="N61" s="126" t="str">
        <f>_xlfn.XLOOKUP($B61, '4a. New Fleet Description'!$A$11:$A$112,'4a. New Fleet Description'!M$11:M$112, "", 0, 1)</f>
        <v/>
      </c>
      <c r="O61" s="126" t="str">
        <f>_xlfn.XLOOKUP($B61, '4a. New Fleet Description'!$A$11:$A$112,'4a. New Fleet Description'!N$11:N$112, "", 0, 1)</f>
        <v/>
      </c>
      <c r="P61" s="126" t="str">
        <f>_xlfn.XLOOKUP($B61, '4a. New Fleet Description'!$A$11:$A$112,'4a. New Fleet Description'!O$11:O$112, "", 0, 1)</f>
        <v/>
      </c>
      <c r="Q61" s="126" t="str">
        <f>_xlfn.XLOOKUP($B61, '4a. New Fleet Description'!$A$11:$A$112,'4a. New Fleet Description'!P$11:P$112, "", 0, 1)</f>
        <v/>
      </c>
      <c r="R61" s="126" t="str">
        <f>_xlfn.XLOOKUP($B61, '4a. New Fleet Description'!$A$11:$A$112,'4a. New Fleet Description'!Q$11:Q$112, "", 0, 1)</f>
        <v/>
      </c>
      <c r="S61" s="126" t="str">
        <f>_xlfn.XLOOKUP($B61, '4a. New Fleet Description'!$A$11:$A$112,'4a. New Fleet Description'!R$11:R$112, "", 0, 1)</f>
        <v/>
      </c>
      <c r="T61" s="126" t="str">
        <f>_xlfn.XLOOKUP($B61, '4a. New Fleet Description'!$A$11:$A$112,'4a. New Fleet Description'!S$11:S$112, "", 0, 1)</f>
        <v/>
      </c>
      <c r="U61" s="126" t="str">
        <f>_xlfn.XLOOKUP($B61, '4a. New Fleet Description'!$A$11:$A$112,'4a. New Fleet Description'!T$11:T$112, "", 0, 1)</f>
        <v/>
      </c>
      <c r="V61" s="126" t="str">
        <f>_xlfn.XLOOKUP($B61, '4a. New Fleet Description'!$A$11:$A$112,'4a. New Fleet Description'!U$11:U$112, "", 0, 1)</f>
        <v/>
      </c>
      <c r="W61" s="126" t="str">
        <f>_xlfn.XLOOKUP($B61, '4a. New Fleet Description'!$A$11:$A$112,'4a. New Fleet Description'!V$11:V$112, "", 0, 1)</f>
        <v/>
      </c>
      <c r="X61" s="126" t="str">
        <f>_xlfn.XLOOKUP($B61, '4a. New Fleet Description'!$A$11:$A$112,'4a. New Fleet Description'!W$11:W$112, "", 0, 1)</f>
        <v/>
      </c>
      <c r="Y61" s="126" t="str">
        <f>_xlfn.XLOOKUP($B61, '4a. New Fleet Description'!$A$11:$A$112,'4a. New Fleet Description'!X$11:X$112, "", 0, 1)</f>
        <v/>
      </c>
      <c r="Z61" s="126" t="str">
        <f>_xlfn.XLOOKUP($B61, '4a. New Fleet Description'!$A$11:$A$112,'4a. New Fleet Description'!Y$11:Y$112, "", 0, 1)</f>
        <v/>
      </c>
      <c r="AA61" s="126" t="str">
        <f>_xlfn.XLOOKUP($B61, '4a. New Fleet Description'!$A$11:$A$112,'4a. New Fleet Description'!Z$11:Z$112, "", 0, 1)</f>
        <v/>
      </c>
      <c r="AB61" s="126" t="str">
        <f>_xlfn.XLOOKUP($B61, '4a. New Fleet Description'!$A$11:$A$112,'4a. New Fleet Description'!AA$11:AA$112, "", 0, 1)</f>
        <v/>
      </c>
      <c r="AC61" s="126" t="str">
        <f>_xlfn.XLOOKUP($B61, '4a. New Fleet Description'!$A$11:$A$112,'4a. New Fleet Description'!AB$11:AB$112, "", 0, 1)</f>
        <v/>
      </c>
      <c r="AD61" s="126" t="str">
        <f>_xlfn.XLOOKUP($B61, '4a. New Fleet Description'!$A$11:$A$112,'4a. New Fleet Description'!AC$11:AC$112, "", 0, 1)</f>
        <v/>
      </c>
      <c r="AE61" s="558"/>
      <c r="AF61" s="559"/>
      <c r="AG61" s="558"/>
      <c r="AH61" s="558"/>
      <c r="AI61" s="558"/>
      <c r="AJ61" s="558"/>
      <c r="AK61" s="560"/>
      <c r="AL61" s="559"/>
      <c r="AM61" s="559"/>
      <c r="AN61" s="559"/>
      <c r="AO61" s="559"/>
      <c r="AP61" s="559"/>
      <c r="AQ61" s="559"/>
      <c r="AR61" s="559"/>
      <c r="AS61" s="559"/>
      <c r="AT61" s="559"/>
      <c r="AU61" s="559"/>
    </row>
    <row r="62" spans="1:47" ht="30" x14ac:dyDescent="0.25">
      <c r="A62" s="125" t="s">
        <v>429</v>
      </c>
      <c r="B62" s="557"/>
      <c r="C62" s="126" t="str">
        <f>_xlfn.XLOOKUP($B62, '4a. New Fleet Description'!$A$11:$A$112,'4a. New Fleet Description'!B$11:B$112, "", 0, 1)</f>
        <v/>
      </c>
      <c r="D62" s="126" t="str">
        <f>_xlfn.XLOOKUP($B62, '4a. New Fleet Description'!$A$11:$A$112,'4a. New Fleet Description'!C$11:C$112, "", 0, 1)</f>
        <v/>
      </c>
      <c r="E62" s="126" t="str">
        <f>_xlfn.XLOOKUP($B62, '4a. New Fleet Description'!$A$11:$A$112,'4a. New Fleet Description'!D$11:D$112, "", 0, 1)</f>
        <v/>
      </c>
      <c r="F62" s="126" t="str">
        <f>_xlfn.XLOOKUP($B62, '4a. New Fleet Description'!$A$11:$A$112,'4a. New Fleet Description'!E$11:E$112, "", 0, 1)</f>
        <v/>
      </c>
      <c r="G62" s="126" t="str">
        <f>_xlfn.XLOOKUP($B62, '4a. New Fleet Description'!$A$11:$A$112,'4a. New Fleet Description'!F$11:F$112, "", 0, 1)</f>
        <v/>
      </c>
      <c r="H62" s="126" t="str">
        <f>_xlfn.XLOOKUP($B62, '4a. New Fleet Description'!$A$11:$A$112,'4a. New Fleet Description'!G$11:G$112, "", 0, 1)</f>
        <v/>
      </c>
      <c r="I62" s="126" t="str">
        <f>_xlfn.XLOOKUP($B62, '4a. New Fleet Description'!$A$11:$A$112,'4a. New Fleet Description'!H$11:H$112, "", 0, 1)</f>
        <v/>
      </c>
      <c r="J62" s="126" t="str">
        <f>_xlfn.XLOOKUP($B62, '4a. New Fleet Description'!$A$11:$A$112,'4a. New Fleet Description'!I$11:I$112, "", 0, 1)</f>
        <v/>
      </c>
      <c r="K62" s="126" t="str">
        <f>_xlfn.XLOOKUP($B62, '4a. New Fleet Description'!$A$11:$A$112,'4a. New Fleet Description'!J$11:J$112, "", 0, 1)</f>
        <v/>
      </c>
      <c r="L62" s="126" t="str">
        <f>_xlfn.XLOOKUP($B62, '4a. New Fleet Description'!$A$11:$A$112,'4a. New Fleet Description'!K$11:K$112, "", 0, 1)</f>
        <v/>
      </c>
      <c r="M62" s="126" t="str">
        <f>_xlfn.XLOOKUP($B62, '4a. New Fleet Description'!$A$11:$A$112,'4a. New Fleet Description'!L$11:L$112, "", 0, 1)</f>
        <v/>
      </c>
      <c r="N62" s="126" t="str">
        <f>_xlfn.XLOOKUP($B62, '4a. New Fleet Description'!$A$11:$A$112,'4a. New Fleet Description'!M$11:M$112, "", 0, 1)</f>
        <v/>
      </c>
      <c r="O62" s="126" t="str">
        <f>_xlfn.XLOOKUP($B62, '4a. New Fleet Description'!$A$11:$A$112,'4a. New Fleet Description'!N$11:N$112, "", 0, 1)</f>
        <v/>
      </c>
      <c r="P62" s="126" t="str">
        <f>_xlfn.XLOOKUP($B62, '4a. New Fleet Description'!$A$11:$A$112,'4a. New Fleet Description'!O$11:O$112, "", 0, 1)</f>
        <v/>
      </c>
      <c r="Q62" s="126" t="str">
        <f>_xlfn.XLOOKUP($B62, '4a. New Fleet Description'!$A$11:$A$112,'4a. New Fleet Description'!P$11:P$112, "", 0, 1)</f>
        <v/>
      </c>
      <c r="R62" s="126" t="str">
        <f>_xlfn.XLOOKUP($B62, '4a. New Fleet Description'!$A$11:$A$112,'4a. New Fleet Description'!Q$11:Q$112, "", 0, 1)</f>
        <v/>
      </c>
      <c r="S62" s="126" t="str">
        <f>_xlfn.XLOOKUP($B62, '4a. New Fleet Description'!$A$11:$A$112,'4a. New Fleet Description'!R$11:R$112, "", 0, 1)</f>
        <v/>
      </c>
      <c r="T62" s="126" t="str">
        <f>_xlfn.XLOOKUP($B62, '4a. New Fleet Description'!$A$11:$A$112,'4a. New Fleet Description'!S$11:S$112, "", 0, 1)</f>
        <v/>
      </c>
      <c r="U62" s="126" t="str">
        <f>_xlfn.XLOOKUP($B62, '4a. New Fleet Description'!$A$11:$A$112,'4a. New Fleet Description'!T$11:T$112, "", 0, 1)</f>
        <v/>
      </c>
      <c r="V62" s="126" t="str">
        <f>_xlfn.XLOOKUP($B62, '4a. New Fleet Description'!$A$11:$A$112,'4a. New Fleet Description'!U$11:U$112, "", 0, 1)</f>
        <v/>
      </c>
      <c r="W62" s="126" t="str">
        <f>_xlfn.XLOOKUP($B62, '4a. New Fleet Description'!$A$11:$A$112,'4a. New Fleet Description'!V$11:V$112, "", 0, 1)</f>
        <v/>
      </c>
      <c r="X62" s="126" t="str">
        <f>_xlfn.XLOOKUP($B62, '4a. New Fleet Description'!$A$11:$A$112,'4a. New Fleet Description'!W$11:W$112, "", 0, 1)</f>
        <v/>
      </c>
      <c r="Y62" s="126" t="str">
        <f>_xlfn.XLOOKUP($B62, '4a. New Fleet Description'!$A$11:$A$112,'4a. New Fleet Description'!X$11:X$112, "", 0, 1)</f>
        <v/>
      </c>
      <c r="Z62" s="126" t="str">
        <f>_xlfn.XLOOKUP($B62, '4a. New Fleet Description'!$A$11:$A$112,'4a. New Fleet Description'!Y$11:Y$112, "", 0, 1)</f>
        <v/>
      </c>
      <c r="AA62" s="126" t="str">
        <f>_xlfn.XLOOKUP($B62, '4a. New Fleet Description'!$A$11:$A$112,'4a. New Fleet Description'!Z$11:Z$112, "", 0, 1)</f>
        <v/>
      </c>
      <c r="AB62" s="126" t="str">
        <f>_xlfn.XLOOKUP($B62, '4a. New Fleet Description'!$A$11:$A$112,'4a. New Fleet Description'!AA$11:AA$112, "", 0, 1)</f>
        <v/>
      </c>
      <c r="AC62" s="126" t="str">
        <f>_xlfn.XLOOKUP($B62, '4a. New Fleet Description'!$A$11:$A$112,'4a. New Fleet Description'!AB$11:AB$112, "", 0, 1)</f>
        <v/>
      </c>
      <c r="AD62" s="126" t="str">
        <f>_xlfn.XLOOKUP($B62, '4a. New Fleet Description'!$A$11:$A$112,'4a. New Fleet Description'!AC$11:AC$112, "", 0, 1)</f>
        <v/>
      </c>
      <c r="AE62" s="558"/>
      <c r="AF62" s="559"/>
      <c r="AG62" s="558"/>
      <c r="AH62" s="558"/>
      <c r="AI62" s="558"/>
      <c r="AJ62" s="558"/>
      <c r="AK62" s="560"/>
      <c r="AL62" s="559"/>
      <c r="AM62" s="559"/>
      <c r="AN62" s="559"/>
      <c r="AO62" s="559"/>
      <c r="AP62" s="559"/>
      <c r="AQ62" s="559"/>
      <c r="AR62" s="559"/>
      <c r="AS62" s="559"/>
      <c r="AT62" s="559"/>
      <c r="AU62" s="559"/>
    </row>
    <row r="63" spans="1:47" ht="30" x14ac:dyDescent="0.25">
      <c r="A63" s="125" t="s">
        <v>430</v>
      </c>
      <c r="B63" s="557"/>
      <c r="C63" s="126" t="str">
        <f>_xlfn.XLOOKUP($B63, '4a. New Fleet Description'!$A$11:$A$112,'4a. New Fleet Description'!B$11:B$112, "", 0, 1)</f>
        <v/>
      </c>
      <c r="D63" s="126" t="str">
        <f>_xlfn.XLOOKUP($B63, '4a. New Fleet Description'!$A$11:$A$112,'4a. New Fleet Description'!C$11:C$112, "", 0, 1)</f>
        <v/>
      </c>
      <c r="E63" s="126" t="str">
        <f>_xlfn.XLOOKUP($B63, '4a. New Fleet Description'!$A$11:$A$112,'4a. New Fleet Description'!D$11:D$112, "", 0, 1)</f>
        <v/>
      </c>
      <c r="F63" s="126" t="str">
        <f>_xlfn.XLOOKUP($B63, '4a. New Fleet Description'!$A$11:$A$112,'4a. New Fleet Description'!E$11:E$112, "", 0, 1)</f>
        <v/>
      </c>
      <c r="G63" s="126" t="str">
        <f>_xlfn.XLOOKUP($B63, '4a. New Fleet Description'!$A$11:$A$112,'4a. New Fleet Description'!F$11:F$112, "", 0, 1)</f>
        <v/>
      </c>
      <c r="H63" s="126" t="str">
        <f>_xlfn.XLOOKUP($B63, '4a. New Fleet Description'!$A$11:$A$112,'4a. New Fleet Description'!G$11:G$112, "", 0, 1)</f>
        <v/>
      </c>
      <c r="I63" s="126" t="str">
        <f>_xlfn.XLOOKUP($B63, '4a. New Fleet Description'!$A$11:$A$112,'4a. New Fleet Description'!H$11:H$112, "", 0, 1)</f>
        <v/>
      </c>
      <c r="J63" s="126" t="str">
        <f>_xlfn.XLOOKUP($B63, '4a. New Fleet Description'!$A$11:$A$112,'4a. New Fleet Description'!I$11:I$112, "", 0, 1)</f>
        <v/>
      </c>
      <c r="K63" s="126" t="str">
        <f>_xlfn.XLOOKUP($B63, '4a. New Fleet Description'!$A$11:$A$112,'4a. New Fleet Description'!J$11:J$112, "", 0, 1)</f>
        <v/>
      </c>
      <c r="L63" s="126" t="str">
        <f>_xlfn.XLOOKUP($B63, '4a. New Fleet Description'!$A$11:$A$112,'4a. New Fleet Description'!K$11:K$112, "", 0, 1)</f>
        <v/>
      </c>
      <c r="M63" s="126" t="str">
        <f>_xlfn.XLOOKUP($B63, '4a. New Fleet Description'!$A$11:$A$112,'4a. New Fleet Description'!L$11:L$112, "", 0, 1)</f>
        <v/>
      </c>
      <c r="N63" s="126" t="str">
        <f>_xlfn.XLOOKUP($B63, '4a. New Fleet Description'!$A$11:$A$112,'4a. New Fleet Description'!M$11:M$112, "", 0, 1)</f>
        <v/>
      </c>
      <c r="O63" s="126" t="str">
        <f>_xlfn.XLOOKUP($B63, '4a. New Fleet Description'!$A$11:$A$112,'4a. New Fleet Description'!N$11:N$112, "", 0, 1)</f>
        <v/>
      </c>
      <c r="P63" s="126" t="str">
        <f>_xlfn.XLOOKUP($B63, '4a. New Fleet Description'!$A$11:$A$112,'4a. New Fleet Description'!O$11:O$112, "", 0, 1)</f>
        <v/>
      </c>
      <c r="Q63" s="126" t="str">
        <f>_xlfn.XLOOKUP($B63, '4a. New Fleet Description'!$A$11:$A$112,'4a. New Fleet Description'!P$11:P$112, "", 0, 1)</f>
        <v/>
      </c>
      <c r="R63" s="126" t="str">
        <f>_xlfn.XLOOKUP($B63, '4a. New Fleet Description'!$A$11:$A$112,'4a. New Fleet Description'!Q$11:Q$112, "", 0, 1)</f>
        <v/>
      </c>
      <c r="S63" s="126" t="str">
        <f>_xlfn.XLOOKUP($B63, '4a. New Fleet Description'!$A$11:$A$112,'4a. New Fleet Description'!R$11:R$112, "", 0, 1)</f>
        <v/>
      </c>
      <c r="T63" s="126" t="str">
        <f>_xlfn.XLOOKUP($B63, '4a. New Fleet Description'!$A$11:$A$112,'4a. New Fleet Description'!S$11:S$112, "", 0, 1)</f>
        <v/>
      </c>
      <c r="U63" s="126" t="str">
        <f>_xlfn.XLOOKUP($B63, '4a. New Fleet Description'!$A$11:$A$112,'4a. New Fleet Description'!T$11:T$112, "", 0, 1)</f>
        <v/>
      </c>
      <c r="V63" s="126" t="str">
        <f>_xlfn.XLOOKUP($B63, '4a. New Fleet Description'!$A$11:$A$112,'4a. New Fleet Description'!U$11:U$112, "", 0, 1)</f>
        <v/>
      </c>
      <c r="W63" s="126" t="str">
        <f>_xlfn.XLOOKUP($B63, '4a. New Fleet Description'!$A$11:$A$112,'4a. New Fleet Description'!V$11:V$112, "", 0, 1)</f>
        <v/>
      </c>
      <c r="X63" s="126" t="str">
        <f>_xlfn.XLOOKUP($B63, '4a. New Fleet Description'!$A$11:$A$112,'4a. New Fleet Description'!W$11:W$112, "", 0, 1)</f>
        <v/>
      </c>
      <c r="Y63" s="126" t="str">
        <f>_xlfn.XLOOKUP($B63, '4a. New Fleet Description'!$A$11:$A$112,'4a. New Fleet Description'!X$11:X$112, "", 0, 1)</f>
        <v/>
      </c>
      <c r="Z63" s="126" t="str">
        <f>_xlfn.XLOOKUP($B63, '4a. New Fleet Description'!$A$11:$A$112,'4a. New Fleet Description'!Y$11:Y$112, "", 0, 1)</f>
        <v/>
      </c>
      <c r="AA63" s="126" t="str">
        <f>_xlfn.XLOOKUP($B63, '4a. New Fleet Description'!$A$11:$A$112,'4a. New Fleet Description'!Z$11:Z$112, "", 0, 1)</f>
        <v/>
      </c>
      <c r="AB63" s="126" t="str">
        <f>_xlfn.XLOOKUP($B63, '4a. New Fleet Description'!$A$11:$A$112,'4a. New Fleet Description'!AA$11:AA$112, "", 0, 1)</f>
        <v/>
      </c>
      <c r="AC63" s="126" t="str">
        <f>_xlfn.XLOOKUP($B63, '4a. New Fleet Description'!$A$11:$A$112,'4a. New Fleet Description'!AB$11:AB$112, "", 0, 1)</f>
        <v/>
      </c>
      <c r="AD63" s="126" t="str">
        <f>_xlfn.XLOOKUP($B63, '4a. New Fleet Description'!$A$11:$A$112,'4a. New Fleet Description'!AC$11:AC$112, "", 0, 1)</f>
        <v/>
      </c>
      <c r="AE63" s="558"/>
      <c r="AF63" s="559"/>
      <c r="AG63" s="558"/>
      <c r="AH63" s="558"/>
      <c r="AI63" s="558"/>
      <c r="AJ63" s="558"/>
      <c r="AK63" s="560"/>
      <c r="AL63" s="559"/>
      <c r="AM63" s="559"/>
      <c r="AN63" s="559"/>
      <c r="AO63" s="559"/>
      <c r="AP63" s="559"/>
      <c r="AQ63" s="559"/>
      <c r="AR63" s="559"/>
      <c r="AS63" s="559"/>
      <c r="AT63" s="559"/>
      <c r="AU63" s="559"/>
    </row>
    <row r="64" spans="1:47" ht="30" x14ac:dyDescent="0.25">
      <c r="A64" s="125" t="s">
        <v>431</v>
      </c>
      <c r="B64" s="557"/>
      <c r="C64" s="126" t="str">
        <f>_xlfn.XLOOKUP($B64, '4a. New Fleet Description'!$A$11:$A$112,'4a. New Fleet Description'!B$11:B$112, "", 0, 1)</f>
        <v/>
      </c>
      <c r="D64" s="126" t="str">
        <f>_xlfn.XLOOKUP($B64, '4a. New Fleet Description'!$A$11:$A$112,'4a. New Fleet Description'!C$11:C$112, "", 0, 1)</f>
        <v/>
      </c>
      <c r="E64" s="126" t="str">
        <f>_xlfn.XLOOKUP($B64, '4a. New Fleet Description'!$A$11:$A$112,'4a. New Fleet Description'!D$11:D$112, "", 0, 1)</f>
        <v/>
      </c>
      <c r="F64" s="126" t="str">
        <f>_xlfn.XLOOKUP($B64, '4a. New Fleet Description'!$A$11:$A$112,'4a. New Fleet Description'!E$11:E$112, "", 0, 1)</f>
        <v/>
      </c>
      <c r="G64" s="126" t="str">
        <f>_xlfn.XLOOKUP($B64, '4a. New Fleet Description'!$A$11:$A$112,'4a. New Fleet Description'!F$11:F$112, "", 0, 1)</f>
        <v/>
      </c>
      <c r="H64" s="126" t="str">
        <f>_xlfn.XLOOKUP($B64, '4a. New Fleet Description'!$A$11:$A$112,'4a. New Fleet Description'!G$11:G$112, "", 0, 1)</f>
        <v/>
      </c>
      <c r="I64" s="126" t="str">
        <f>_xlfn.XLOOKUP($B64, '4a. New Fleet Description'!$A$11:$A$112,'4a. New Fleet Description'!H$11:H$112, "", 0, 1)</f>
        <v/>
      </c>
      <c r="J64" s="126" t="str">
        <f>_xlfn.XLOOKUP($B64, '4a. New Fleet Description'!$A$11:$A$112,'4a. New Fleet Description'!I$11:I$112, "", 0, 1)</f>
        <v/>
      </c>
      <c r="K64" s="126" t="str">
        <f>_xlfn.XLOOKUP($B64, '4a. New Fleet Description'!$A$11:$A$112,'4a. New Fleet Description'!J$11:J$112, "", 0, 1)</f>
        <v/>
      </c>
      <c r="L64" s="126" t="str">
        <f>_xlfn.XLOOKUP($B64, '4a. New Fleet Description'!$A$11:$A$112,'4a. New Fleet Description'!K$11:K$112, "", 0, 1)</f>
        <v/>
      </c>
      <c r="M64" s="126" t="str">
        <f>_xlfn.XLOOKUP($B64, '4a. New Fleet Description'!$A$11:$A$112,'4a. New Fleet Description'!L$11:L$112, "", 0, 1)</f>
        <v/>
      </c>
      <c r="N64" s="126" t="str">
        <f>_xlfn.XLOOKUP($B64, '4a. New Fleet Description'!$A$11:$A$112,'4a. New Fleet Description'!M$11:M$112, "", 0, 1)</f>
        <v/>
      </c>
      <c r="O64" s="126" t="str">
        <f>_xlfn.XLOOKUP($B64, '4a. New Fleet Description'!$A$11:$A$112,'4a. New Fleet Description'!N$11:N$112, "", 0, 1)</f>
        <v/>
      </c>
      <c r="P64" s="126" t="str">
        <f>_xlfn.XLOOKUP($B64, '4a. New Fleet Description'!$A$11:$A$112,'4a. New Fleet Description'!O$11:O$112, "", 0, 1)</f>
        <v/>
      </c>
      <c r="Q64" s="126" t="str">
        <f>_xlfn.XLOOKUP($B64, '4a. New Fleet Description'!$A$11:$A$112,'4a. New Fleet Description'!P$11:P$112, "", 0, 1)</f>
        <v/>
      </c>
      <c r="R64" s="126" t="str">
        <f>_xlfn.XLOOKUP($B64, '4a. New Fleet Description'!$A$11:$A$112,'4a. New Fleet Description'!Q$11:Q$112, "", 0, 1)</f>
        <v/>
      </c>
      <c r="S64" s="126" t="str">
        <f>_xlfn.XLOOKUP($B64, '4a. New Fleet Description'!$A$11:$A$112,'4a. New Fleet Description'!R$11:R$112, "", 0, 1)</f>
        <v/>
      </c>
      <c r="T64" s="126" t="str">
        <f>_xlfn.XLOOKUP($B64, '4a. New Fleet Description'!$A$11:$A$112,'4a. New Fleet Description'!S$11:S$112, "", 0, 1)</f>
        <v/>
      </c>
      <c r="U64" s="126" t="str">
        <f>_xlfn.XLOOKUP($B64, '4a. New Fleet Description'!$A$11:$A$112,'4a. New Fleet Description'!T$11:T$112, "", 0, 1)</f>
        <v/>
      </c>
      <c r="V64" s="126" t="str">
        <f>_xlfn.XLOOKUP($B64, '4a. New Fleet Description'!$A$11:$A$112,'4a. New Fleet Description'!U$11:U$112, "", 0, 1)</f>
        <v/>
      </c>
      <c r="W64" s="126" t="str">
        <f>_xlfn.XLOOKUP($B64, '4a. New Fleet Description'!$A$11:$A$112,'4a. New Fleet Description'!V$11:V$112, "", 0, 1)</f>
        <v/>
      </c>
      <c r="X64" s="126" t="str">
        <f>_xlfn.XLOOKUP($B64, '4a. New Fleet Description'!$A$11:$A$112,'4a. New Fleet Description'!W$11:W$112, "", 0, 1)</f>
        <v/>
      </c>
      <c r="Y64" s="126" t="str">
        <f>_xlfn.XLOOKUP($B64, '4a. New Fleet Description'!$A$11:$A$112,'4a. New Fleet Description'!X$11:X$112, "", 0, 1)</f>
        <v/>
      </c>
      <c r="Z64" s="126" t="str">
        <f>_xlfn.XLOOKUP($B64, '4a. New Fleet Description'!$A$11:$A$112,'4a. New Fleet Description'!Y$11:Y$112, "", 0, 1)</f>
        <v/>
      </c>
      <c r="AA64" s="126" t="str">
        <f>_xlfn.XLOOKUP($B64, '4a. New Fleet Description'!$A$11:$A$112,'4a. New Fleet Description'!Z$11:Z$112, "", 0, 1)</f>
        <v/>
      </c>
      <c r="AB64" s="126" t="str">
        <f>_xlfn.XLOOKUP($B64, '4a. New Fleet Description'!$A$11:$A$112,'4a. New Fleet Description'!AA$11:AA$112, "", 0, 1)</f>
        <v/>
      </c>
      <c r="AC64" s="126" t="str">
        <f>_xlfn.XLOOKUP($B64, '4a. New Fleet Description'!$A$11:$A$112,'4a. New Fleet Description'!AB$11:AB$112, "", 0, 1)</f>
        <v/>
      </c>
      <c r="AD64" s="126" t="str">
        <f>_xlfn.XLOOKUP($B64, '4a. New Fleet Description'!$A$11:$A$112,'4a. New Fleet Description'!AC$11:AC$112, "", 0, 1)</f>
        <v/>
      </c>
      <c r="AE64" s="558"/>
      <c r="AF64" s="559"/>
      <c r="AG64" s="558"/>
      <c r="AH64" s="558"/>
      <c r="AI64" s="558"/>
      <c r="AJ64" s="558"/>
      <c r="AK64" s="560"/>
      <c r="AL64" s="559"/>
      <c r="AM64" s="559"/>
      <c r="AN64" s="559"/>
      <c r="AO64" s="559"/>
      <c r="AP64" s="559"/>
      <c r="AQ64" s="559"/>
      <c r="AR64" s="559"/>
      <c r="AS64" s="559"/>
      <c r="AT64" s="559"/>
      <c r="AU64" s="559"/>
    </row>
    <row r="65" spans="1:47" ht="30" x14ac:dyDescent="0.25">
      <c r="A65" s="125" t="s">
        <v>432</v>
      </c>
      <c r="B65" s="557"/>
      <c r="C65" s="126" t="str">
        <f>_xlfn.XLOOKUP($B65, '4a. New Fleet Description'!$A$11:$A$112,'4a. New Fleet Description'!B$11:B$112, "", 0, 1)</f>
        <v/>
      </c>
      <c r="D65" s="126" t="str">
        <f>_xlfn.XLOOKUP($B65, '4a. New Fleet Description'!$A$11:$A$112,'4a. New Fleet Description'!C$11:C$112, "", 0, 1)</f>
        <v/>
      </c>
      <c r="E65" s="126" t="str">
        <f>_xlfn.XLOOKUP($B65, '4a. New Fleet Description'!$A$11:$A$112,'4a. New Fleet Description'!D$11:D$112, "", 0, 1)</f>
        <v/>
      </c>
      <c r="F65" s="126" t="str">
        <f>_xlfn.XLOOKUP($B65, '4a. New Fleet Description'!$A$11:$A$112,'4a. New Fleet Description'!E$11:E$112, "", 0, 1)</f>
        <v/>
      </c>
      <c r="G65" s="126" t="str">
        <f>_xlfn.XLOOKUP($B65, '4a. New Fleet Description'!$A$11:$A$112,'4a. New Fleet Description'!F$11:F$112, "", 0, 1)</f>
        <v/>
      </c>
      <c r="H65" s="126" t="str">
        <f>_xlfn.XLOOKUP($B65, '4a. New Fleet Description'!$A$11:$A$112,'4a. New Fleet Description'!G$11:G$112, "", 0, 1)</f>
        <v/>
      </c>
      <c r="I65" s="126" t="str">
        <f>_xlfn.XLOOKUP($B65, '4a. New Fleet Description'!$A$11:$A$112,'4a. New Fleet Description'!H$11:H$112, "", 0, 1)</f>
        <v/>
      </c>
      <c r="J65" s="126" t="str">
        <f>_xlfn.XLOOKUP($B65, '4a. New Fleet Description'!$A$11:$A$112,'4a. New Fleet Description'!I$11:I$112, "", 0, 1)</f>
        <v/>
      </c>
      <c r="K65" s="126" t="str">
        <f>_xlfn.XLOOKUP($B65, '4a. New Fleet Description'!$A$11:$A$112,'4a. New Fleet Description'!J$11:J$112, "", 0, 1)</f>
        <v/>
      </c>
      <c r="L65" s="126" t="str">
        <f>_xlfn.XLOOKUP($B65, '4a. New Fleet Description'!$A$11:$A$112,'4a. New Fleet Description'!K$11:K$112, "", 0, 1)</f>
        <v/>
      </c>
      <c r="M65" s="126" t="str">
        <f>_xlfn.XLOOKUP($B65, '4a. New Fleet Description'!$A$11:$A$112,'4a. New Fleet Description'!L$11:L$112, "", 0, 1)</f>
        <v/>
      </c>
      <c r="N65" s="126" t="str">
        <f>_xlfn.XLOOKUP($B65, '4a. New Fleet Description'!$A$11:$A$112,'4a. New Fleet Description'!M$11:M$112, "", 0, 1)</f>
        <v/>
      </c>
      <c r="O65" s="126" t="str">
        <f>_xlfn.XLOOKUP($B65, '4a. New Fleet Description'!$A$11:$A$112,'4a. New Fleet Description'!N$11:N$112, "", 0, 1)</f>
        <v/>
      </c>
      <c r="P65" s="126" t="str">
        <f>_xlfn.XLOOKUP($B65, '4a. New Fleet Description'!$A$11:$A$112,'4a. New Fleet Description'!O$11:O$112, "", 0, 1)</f>
        <v/>
      </c>
      <c r="Q65" s="126" t="str">
        <f>_xlfn.XLOOKUP($B65, '4a. New Fleet Description'!$A$11:$A$112,'4a. New Fleet Description'!P$11:P$112, "", 0, 1)</f>
        <v/>
      </c>
      <c r="R65" s="126" t="str">
        <f>_xlfn.XLOOKUP($B65, '4a. New Fleet Description'!$A$11:$A$112,'4a. New Fleet Description'!Q$11:Q$112, "", 0, 1)</f>
        <v/>
      </c>
      <c r="S65" s="126" t="str">
        <f>_xlfn.XLOOKUP($B65, '4a. New Fleet Description'!$A$11:$A$112,'4a. New Fleet Description'!R$11:R$112, "", 0, 1)</f>
        <v/>
      </c>
      <c r="T65" s="126" t="str">
        <f>_xlfn.XLOOKUP($B65, '4a. New Fleet Description'!$A$11:$A$112,'4a. New Fleet Description'!S$11:S$112, "", 0, 1)</f>
        <v/>
      </c>
      <c r="U65" s="126" t="str">
        <f>_xlfn.XLOOKUP($B65, '4a. New Fleet Description'!$A$11:$A$112,'4a. New Fleet Description'!T$11:T$112, "", 0, 1)</f>
        <v/>
      </c>
      <c r="V65" s="126" t="str">
        <f>_xlfn.XLOOKUP($B65, '4a. New Fleet Description'!$A$11:$A$112,'4a. New Fleet Description'!U$11:U$112, "", 0, 1)</f>
        <v/>
      </c>
      <c r="W65" s="126" t="str">
        <f>_xlfn.XLOOKUP($B65, '4a. New Fleet Description'!$A$11:$A$112,'4a. New Fleet Description'!V$11:V$112, "", 0, 1)</f>
        <v/>
      </c>
      <c r="X65" s="126" t="str">
        <f>_xlfn.XLOOKUP($B65, '4a. New Fleet Description'!$A$11:$A$112,'4a. New Fleet Description'!W$11:W$112, "", 0, 1)</f>
        <v/>
      </c>
      <c r="Y65" s="126" t="str">
        <f>_xlfn.XLOOKUP($B65, '4a. New Fleet Description'!$A$11:$A$112,'4a. New Fleet Description'!X$11:X$112, "", 0, 1)</f>
        <v/>
      </c>
      <c r="Z65" s="126" t="str">
        <f>_xlfn.XLOOKUP($B65, '4a. New Fleet Description'!$A$11:$A$112,'4a. New Fleet Description'!Y$11:Y$112, "", 0, 1)</f>
        <v/>
      </c>
      <c r="AA65" s="126" t="str">
        <f>_xlfn.XLOOKUP($B65, '4a. New Fleet Description'!$A$11:$A$112,'4a. New Fleet Description'!Z$11:Z$112, "", 0, 1)</f>
        <v/>
      </c>
      <c r="AB65" s="126" t="str">
        <f>_xlfn.XLOOKUP($B65, '4a. New Fleet Description'!$A$11:$A$112,'4a. New Fleet Description'!AA$11:AA$112, "", 0, 1)</f>
        <v/>
      </c>
      <c r="AC65" s="126" t="str">
        <f>_xlfn.XLOOKUP($B65, '4a. New Fleet Description'!$A$11:$A$112,'4a. New Fleet Description'!AB$11:AB$112, "", 0, 1)</f>
        <v/>
      </c>
      <c r="AD65" s="126" t="str">
        <f>_xlfn.XLOOKUP($B65, '4a. New Fleet Description'!$A$11:$A$112,'4a. New Fleet Description'!AC$11:AC$112, "", 0, 1)</f>
        <v/>
      </c>
      <c r="AE65" s="558"/>
      <c r="AF65" s="559"/>
      <c r="AG65" s="558"/>
      <c r="AH65" s="558"/>
      <c r="AI65" s="558"/>
      <c r="AJ65" s="558"/>
      <c r="AK65" s="560"/>
      <c r="AL65" s="559"/>
      <c r="AM65" s="559"/>
      <c r="AN65" s="559"/>
      <c r="AO65" s="559"/>
      <c r="AP65" s="559"/>
      <c r="AQ65" s="559"/>
      <c r="AR65" s="559"/>
      <c r="AS65" s="559"/>
      <c r="AT65" s="559"/>
      <c r="AU65" s="559"/>
    </row>
    <row r="66" spans="1:47" ht="30" x14ac:dyDescent="0.25">
      <c r="A66" s="125" t="s">
        <v>433</v>
      </c>
      <c r="B66" s="557"/>
      <c r="C66" s="126" t="str">
        <f>_xlfn.XLOOKUP($B66, '4a. New Fleet Description'!$A$11:$A$112,'4a. New Fleet Description'!B$11:B$112, "", 0, 1)</f>
        <v/>
      </c>
      <c r="D66" s="126" t="str">
        <f>_xlfn.XLOOKUP($B66, '4a. New Fleet Description'!$A$11:$A$112,'4a. New Fleet Description'!C$11:C$112, "", 0, 1)</f>
        <v/>
      </c>
      <c r="E66" s="126" t="str">
        <f>_xlfn.XLOOKUP($B66, '4a. New Fleet Description'!$A$11:$A$112,'4a. New Fleet Description'!D$11:D$112, "", 0, 1)</f>
        <v/>
      </c>
      <c r="F66" s="126" t="str">
        <f>_xlfn.XLOOKUP($B66, '4a. New Fleet Description'!$A$11:$A$112,'4a. New Fleet Description'!E$11:E$112, "", 0, 1)</f>
        <v/>
      </c>
      <c r="G66" s="126" t="str">
        <f>_xlfn.XLOOKUP($B66, '4a. New Fleet Description'!$A$11:$A$112,'4a. New Fleet Description'!F$11:F$112, "", 0, 1)</f>
        <v/>
      </c>
      <c r="H66" s="126" t="str">
        <f>_xlfn.XLOOKUP($B66, '4a. New Fleet Description'!$A$11:$A$112,'4a. New Fleet Description'!G$11:G$112, "", 0, 1)</f>
        <v/>
      </c>
      <c r="I66" s="126" t="str">
        <f>_xlfn.XLOOKUP($B66, '4a. New Fleet Description'!$A$11:$A$112,'4a. New Fleet Description'!H$11:H$112, "", 0, 1)</f>
        <v/>
      </c>
      <c r="J66" s="126" t="str">
        <f>_xlfn.XLOOKUP($B66, '4a. New Fleet Description'!$A$11:$A$112,'4a. New Fleet Description'!I$11:I$112, "", 0, 1)</f>
        <v/>
      </c>
      <c r="K66" s="126" t="str">
        <f>_xlfn.XLOOKUP($B66, '4a. New Fleet Description'!$A$11:$A$112,'4a. New Fleet Description'!J$11:J$112, "", 0, 1)</f>
        <v/>
      </c>
      <c r="L66" s="126" t="str">
        <f>_xlfn.XLOOKUP($B66, '4a. New Fleet Description'!$A$11:$A$112,'4a. New Fleet Description'!K$11:K$112, "", 0, 1)</f>
        <v/>
      </c>
      <c r="M66" s="126" t="str">
        <f>_xlfn.XLOOKUP($B66, '4a. New Fleet Description'!$A$11:$A$112,'4a. New Fleet Description'!L$11:L$112, "", 0, 1)</f>
        <v/>
      </c>
      <c r="N66" s="126" t="str">
        <f>_xlfn.XLOOKUP($B66, '4a. New Fleet Description'!$A$11:$A$112,'4a. New Fleet Description'!M$11:M$112, "", 0, 1)</f>
        <v/>
      </c>
      <c r="O66" s="126" t="str">
        <f>_xlfn.XLOOKUP($B66, '4a. New Fleet Description'!$A$11:$A$112,'4a. New Fleet Description'!N$11:N$112, "", 0, 1)</f>
        <v/>
      </c>
      <c r="P66" s="126" t="str">
        <f>_xlfn.XLOOKUP($B66, '4a. New Fleet Description'!$A$11:$A$112,'4a. New Fleet Description'!O$11:O$112, "", 0, 1)</f>
        <v/>
      </c>
      <c r="Q66" s="126" t="str">
        <f>_xlfn.XLOOKUP($B66, '4a. New Fleet Description'!$A$11:$A$112,'4a. New Fleet Description'!P$11:P$112, "", 0, 1)</f>
        <v/>
      </c>
      <c r="R66" s="126" t="str">
        <f>_xlfn.XLOOKUP($B66, '4a. New Fleet Description'!$A$11:$A$112,'4a. New Fleet Description'!Q$11:Q$112, "", 0, 1)</f>
        <v/>
      </c>
      <c r="S66" s="126" t="str">
        <f>_xlfn.XLOOKUP($B66, '4a. New Fleet Description'!$A$11:$A$112,'4a. New Fleet Description'!R$11:R$112, "", 0, 1)</f>
        <v/>
      </c>
      <c r="T66" s="126" t="str">
        <f>_xlfn.XLOOKUP($B66, '4a. New Fleet Description'!$A$11:$A$112,'4a. New Fleet Description'!S$11:S$112, "", 0, 1)</f>
        <v/>
      </c>
      <c r="U66" s="126" t="str">
        <f>_xlfn.XLOOKUP($B66, '4a. New Fleet Description'!$A$11:$A$112,'4a. New Fleet Description'!T$11:T$112, "", 0, 1)</f>
        <v/>
      </c>
      <c r="V66" s="126" t="str">
        <f>_xlfn.XLOOKUP($B66, '4a. New Fleet Description'!$A$11:$A$112,'4a. New Fleet Description'!U$11:U$112, "", 0, 1)</f>
        <v/>
      </c>
      <c r="W66" s="126" t="str">
        <f>_xlfn.XLOOKUP($B66, '4a. New Fleet Description'!$A$11:$A$112,'4a. New Fleet Description'!V$11:V$112, "", 0, 1)</f>
        <v/>
      </c>
      <c r="X66" s="126" t="str">
        <f>_xlfn.XLOOKUP($B66, '4a. New Fleet Description'!$A$11:$A$112,'4a. New Fleet Description'!W$11:W$112, "", 0, 1)</f>
        <v/>
      </c>
      <c r="Y66" s="126" t="str">
        <f>_xlfn.XLOOKUP($B66, '4a. New Fleet Description'!$A$11:$A$112,'4a. New Fleet Description'!X$11:X$112, "", 0, 1)</f>
        <v/>
      </c>
      <c r="Z66" s="126" t="str">
        <f>_xlfn.XLOOKUP($B66, '4a. New Fleet Description'!$A$11:$A$112,'4a. New Fleet Description'!Y$11:Y$112, "", 0, 1)</f>
        <v/>
      </c>
      <c r="AA66" s="126" t="str">
        <f>_xlfn.XLOOKUP($B66, '4a. New Fleet Description'!$A$11:$A$112,'4a. New Fleet Description'!Z$11:Z$112, "", 0, 1)</f>
        <v/>
      </c>
      <c r="AB66" s="126" t="str">
        <f>_xlfn.XLOOKUP($B66, '4a. New Fleet Description'!$A$11:$A$112,'4a. New Fleet Description'!AA$11:AA$112, "", 0, 1)</f>
        <v/>
      </c>
      <c r="AC66" s="126" t="str">
        <f>_xlfn.XLOOKUP($B66, '4a. New Fleet Description'!$A$11:$A$112,'4a. New Fleet Description'!AB$11:AB$112, "", 0, 1)</f>
        <v/>
      </c>
      <c r="AD66" s="126" t="str">
        <f>_xlfn.XLOOKUP($B66, '4a. New Fleet Description'!$A$11:$A$112,'4a. New Fleet Description'!AC$11:AC$112, "", 0, 1)</f>
        <v/>
      </c>
      <c r="AE66" s="558"/>
      <c r="AF66" s="559"/>
      <c r="AG66" s="558"/>
      <c r="AH66" s="558"/>
      <c r="AI66" s="558"/>
      <c r="AJ66" s="558"/>
      <c r="AK66" s="560"/>
      <c r="AL66" s="559"/>
      <c r="AM66" s="559"/>
      <c r="AN66" s="559"/>
      <c r="AO66" s="559"/>
      <c r="AP66" s="559"/>
      <c r="AQ66" s="559"/>
      <c r="AR66" s="559"/>
      <c r="AS66" s="559"/>
      <c r="AT66" s="559"/>
      <c r="AU66" s="559"/>
    </row>
    <row r="67" spans="1:47" ht="30" x14ac:dyDescent="0.25">
      <c r="A67" s="125" t="s">
        <v>434</v>
      </c>
      <c r="B67" s="557"/>
      <c r="C67" s="126" t="str">
        <f>_xlfn.XLOOKUP($B67, '4a. New Fleet Description'!$A$11:$A$112,'4a. New Fleet Description'!B$11:B$112, "", 0, 1)</f>
        <v/>
      </c>
      <c r="D67" s="126" t="str">
        <f>_xlfn.XLOOKUP($B67, '4a. New Fleet Description'!$A$11:$A$112,'4a. New Fleet Description'!C$11:C$112, "", 0, 1)</f>
        <v/>
      </c>
      <c r="E67" s="126" t="str">
        <f>_xlfn.XLOOKUP($B67, '4a. New Fleet Description'!$A$11:$A$112,'4a. New Fleet Description'!D$11:D$112, "", 0, 1)</f>
        <v/>
      </c>
      <c r="F67" s="126" t="str">
        <f>_xlfn.XLOOKUP($B67, '4a. New Fleet Description'!$A$11:$A$112,'4a. New Fleet Description'!E$11:E$112, "", 0, 1)</f>
        <v/>
      </c>
      <c r="G67" s="126" t="str">
        <f>_xlfn.XLOOKUP($B67, '4a. New Fleet Description'!$A$11:$A$112,'4a. New Fleet Description'!F$11:F$112, "", 0, 1)</f>
        <v/>
      </c>
      <c r="H67" s="126" t="str">
        <f>_xlfn.XLOOKUP($B67, '4a. New Fleet Description'!$A$11:$A$112,'4a. New Fleet Description'!G$11:G$112, "", 0, 1)</f>
        <v/>
      </c>
      <c r="I67" s="126" t="str">
        <f>_xlfn.XLOOKUP($B67, '4a. New Fleet Description'!$A$11:$A$112,'4a. New Fleet Description'!H$11:H$112, "", 0, 1)</f>
        <v/>
      </c>
      <c r="J67" s="126" t="str">
        <f>_xlfn.XLOOKUP($B67, '4a. New Fleet Description'!$A$11:$A$112,'4a. New Fleet Description'!I$11:I$112, "", 0, 1)</f>
        <v/>
      </c>
      <c r="K67" s="126" t="str">
        <f>_xlfn.XLOOKUP($B67, '4a. New Fleet Description'!$A$11:$A$112,'4a. New Fleet Description'!J$11:J$112, "", 0, 1)</f>
        <v/>
      </c>
      <c r="L67" s="126" t="str">
        <f>_xlfn.XLOOKUP($B67, '4a. New Fleet Description'!$A$11:$A$112,'4a. New Fleet Description'!K$11:K$112, "", 0, 1)</f>
        <v/>
      </c>
      <c r="M67" s="126" t="str">
        <f>_xlfn.XLOOKUP($B67, '4a. New Fleet Description'!$A$11:$A$112,'4a. New Fleet Description'!L$11:L$112, "", 0, 1)</f>
        <v/>
      </c>
      <c r="N67" s="126" t="str">
        <f>_xlfn.XLOOKUP($B67, '4a. New Fleet Description'!$A$11:$A$112,'4a. New Fleet Description'!M$11:M$112, "", 0, 1)</f>
        <v/>
      </c>
      <c r="O67" s="126" t="str">
        <f>_xlfn.XLOOKUP($B67, '4a. New Fleet Description'!$A$11:$A$112,'4a. New Fleet Description'!N$11:N$112, "", 0, 1)</f>
        <v/>
      </c>
      <c r="P67" s="126" t="str">
        <f>_xlfn.XLOOKUP($B67, '4a. New Fleet Description'!$A$11:$A$112,'4a. New Fleet Description'!O$11:O$112, "", 0, 1)</f>
        <v/>
      </c>
      <c r="Q67" s="126" t="str">
        <f>_xlfn.XLOOKUP($B67, '4a. New Fleet Description'!$A$11:$A$112,'4a. New Fleet Description'!P$11:P$112, "", 0, 1)</f>
        <v/>
      </c>
      <c r="R67" s="126" t="str">
        <f>_xlfn.XLOOKUP($B67, '4a. New Fleet Description'!$A$11:$A$112,'4a. New Fleet Description'!Q$11:Q$112, "", 0, 1)</f>
        <v/>
      </c>
      <c r="S67" s="126" t="str">
        <f>_xlfn.XLOOKUP($B67, '4a. New Fleet Description'!$A$11:$A$112,'4a. New Fleet Description'!R$11:R$112, "", 0, 1)</f>
        <v/>
      </c>
      <c r="T67" s="126" t="str">
        <f>_xlfn.XLOOKUP($B67, '4a. New Fleet Description'!$A$11:$A$112,'4a. New Fleet Description'!S$11:S$112, "", 0, 1)</f>
        <v/>
      </c>
      <c r="U67" s="126" t="str">
        <f>_xlfn.XLOOKUP($B67, '4a. New Fleet Description'!$A$11:$A$112,'4a. New Fleet Description'!T$11:T$112, "", 0, 1)</f>
        <v/>
      </c>
      <c r="V67" s="126" t="str">
        <f>_xlfn.XLOOKUP($B67, '4a. New Fleet Description'!$A$11:$A$112,'4a. New Fleet Description'!U$11:U$112, "", 0, 1)</f>
        <v/>
      </c>
      <c r="W67" s="126" t="str">
        <f>_xlfn.XLOOKUP($B67, '4a. New Fleet Description'!$A$11:$A$112,'4a. New Fleet Description'!V$11:V$112, "", 0, 1)</f>
        <v/>
      </c>
      <c r="X67" s="126" t="str">
        <f>_xlfn.XLOOKUP($B67, '4a. New Fleet Description'!$A$11:$A$112,'4a. New Fleet Description'!W$11:W$112, "", 0, 1)</f>
        <v/>
      </c>
      <c r="Y67" s="126" t="str">
        <f>_xlfn.XLOOKUP($B67, '4a. New Fleet Description'!$A$11:$A$112,'4a. New Fleet Description'!X$11:X$112, "", 0, 1)</f>
        <v/>
      </c>
      <c r="Z67" s="126" t="str">
        <f>_xlfn.XLOOKUP($B67, '4a. New Fleet Description'!$A$11:$A$112,'4a. New Fleet Description'!Y$11:Y$112, "", 0, 1)</f>
        <v/>
      </c>
      <c r="AA67" s="126" t="str">
        <f>_xlfn.XLOOKUP($B67, '4a. New Fleet Description'!$A$11:$A$112,'4a. New Fleet Description'!Z$11:Z$112, "", 0, 1)</f>
        <v/>
      </c>
      <c r="AB67" s="126" t="str">
        <f>_xlfn.XLOOKUP($B67, '4a. New Fleet Description'!$A$11:$A$112,'4a. New Fleet Description'!AA$11:AA$112, "", 0, 1)</f>
        <v/>
      </c>
      <c r="AC67" s="126" t="str">
        <f>_xlfn.XLOOKUP($B67, '4a. New Fleet Description'!$A$11:$A$112,'4a. New Fleet Description'!AB$11:AB$112, "", 0, 1)</f>
        <v/>
      </c>
      <c r="AD67" s="126" t="str">
        <f>_xlfn.XLOOKUP($B67, '4a. New Fleet Description'!$A$11:$A$112,'4a. New Fleet Description'!AC$11:AC$112, "", 0, 1)</f>
        <v/>
      </c>
      <c r="AE67" s="558"/>
      <c r="AF67" s="559"/>
      <c r="AG67" s="558"/>
      <c r="AH67" s="558"/>
      <c r="AI67" s="558"/>
      <c r="AJ67" s="558"/>
      <c r="AK67" s="560"/>
      <c r="AL67" s="559"/>
      <c r="AM67" s="559"/>
      <c r="AN67" s="559"/>
      <c r="AO67" s="559"/>
      <c r="AP67" s="559"/>
      <c r="AQ67" s="559"/>
      <c r="AR67" s="559"/>
      <c r="AS67" s="559"/>
      <c r="AT67" s="559"/>
      <c r="AU67" s="559"/>
    </row>
    <row r="68" spans="1:47" ht="30" x14ac:dyDescent="0.25">
      <c r="A68" s="125" t="s">
        <v>435</v>
      </c>
      <c r="B68" s="557"/>
      <c r="C68" s="126" t="str">
        <f>_xlfn.XLOOKUP($B68, '4a. New Fleet Description'!$A$11:$A$112,'4a. New Fleet Description'!B$11:B$112, "", 0, 1)</f>
        <v/>
      </c>
      <c r="D68" s="126" t="str">
        <f>_xlfn.XLOOKUP($B68, '4a. New Fleet Description'!$A$11:$A$112,'4a. New Fleet Description'!C$11:C$112, "", 0, 1)</f>
        <v/>
      </c>
      <c r="E68" s="126" t="str">
        <f>_xlfn.XLOOKUP($B68, '4a. New Fleet Description'!$A$11:$A$112,'4a. New Fleet Description'!D$11:D$112, "", 0, 1)</f>
        <v/>
      </c>
      <c r="F68" s="126" t="str">
        <f>_xlfn.XLOOKUP($B68, '4a. New Fleet Description'!$A$11:$A$112,'4a. New Fleet Description'!E$11:E$112, "", 0, 1)</f>
        <v/>
      </c>
      <c r="G68" s="126" t="str">
        <f>_xlfn.XLOOKUP($B68, '4a. New Fleet Description'!$A$11:$A$112,'4a. New Fleet Description'!F$11:F$112, "", 0, 1)</f>
        <v/>
      </c>
      <c r="H68" s="126" t="str">
        <f>_xlfn.XLOOKUP($B68, '4a. New Fleet Description'!$A$11:$A$112,'4a. New Fleet Description'!G$11:G$112, "", 0, 1)</f>
        <v/>
      </c>
      <c r="I68" s="126" t="str">
        <f>_xlfn.XLOOKUP($B68, '4a. New Fleet Description'!$A$11:$A$112,'4a. New Fleet Description'!H$11:H$112, "", 0, 1)</f>
        <v/>
      </c>
      <c r="J68" s="126" t="str">
        <f>_xlfn.XLOOKUP($B68, '4a. New Fleet Description'!$A$11:$A$112,'4a. New Fleet Description'!I$11:I$112, "", 0, 1)</f>
        <v/>
      </c>
      <c r="K68" s="126" t="str">
        <f>_xlfn.XLOOKUP($B68, '4a. New Fleet Description'!$A$11:$A$112,'4a. New Fleet Description'!J$11:J$112, "", 0, 1)</f>
        <v/>
      </c>
      <c r="L68" s="126" t="str">
        <f>_xlfn.XLOOKUP($B68, '4a. New Fleet Description'!$A$11:$A$112,'4a. New Fleet Description'!K$11:K$112, "", 0, 1)</f>
        <v/>
      </c>
      <c r="M68" s="126" t="str">
        <f>_xlfn.XLOOKUP($B68, '4a. New Fleet Description'!$A$11:$A$112,'4a. New Fleet Description'!L$11:L$112, "", 0, 1)</f>
        <v/>
      </c>
      <c r="N68" s="126" t="str">
        <f>_xlfn.XLOOKUP($B68, '4a. New Fleet Description'!$A$11:$A$112,'4a. New Fleet Description'!M$11:M$112, "", 0, 1)</f>
        <v/>
      </c>
      <c r="O68" s="126" t="str">
        <f>_xlfn.XLOOKUP($B68, '4a. New Fleet Description'!$A$11:$A$112,'4a. New Fleet Description'!N$11:N$112, "", 0, 1)</f>
        <v/>
      </c>
      <c r="P68" s="126" t="str">
        <f>_xlfn.XLOOKUP($B68, '4a. New Fleet Description'!$A$11:$A$112,'4a. New Fleet Description'!O$11:O$112, "", 0, 1)</f>
        <v/>
      </c>
      <c r="Q68" s="126" t="str">
        <f>_xlfn.XLOOKUP($B68, '4a. New Fleet Description'!$A$11:$A$112,'4a. New Fleet Description'!P$11:P$112, "", 0, 1)</f>
        <v/>
      </c>
      <c r="R68" s="126" t="str">
        <f>_xlfn.XLOOKUP($B68, '4a. New Fleet Description'!$A$11:$A$112,'4a. New Fleet Description'!Q$11:Q$112, "", 0, 1)</f>
        <v/>
      </c>
      <c r="S68" s="126" t="str">
        <f>_xlfn.XLOOKUP($B68, '4a. New Fleet Description'!$A$11:$A$112,'4a. New Fleet Description'!R$11:R$112, "", 0, 1)</f>
        <v/>
      </c>
      <c r="T68" s="126" t="str">
        <f>_xlfn.XLOOKUP($B68, '4a. New Fleet Description'!$A$11:$A$112,'4a. New Fleet Description'!S$11:S$112, "", 0, 1)</f>
        <v/>
      </c>
      <c r="U68" s="126" t="str">
        <f>_xlfn.XLOOKUP($B68, '4a. New Fleet Description'!$A$11:$A$112,'4a. New Fleet Description'!T$11:T$112, "", 0, 1)</f>
        <v/>
      </c>
      <c r="V68" s="126" t="str">
        <f>_xlfn.XLOOKUP($B68, '4a. New Fleet Description'!$A$11:$A$112,'4a. New Fleet Description'!U$11:U$112, "", 0, 1)</f>
        <v/>
      </c>
      <c r="W68" s="126" t="str">
        <f>_xlfn.XLOOKUP($B68, '4a. New Fleet Description'!$A$11:$A$112,'4a. New Fleet Description'!V$11:V$112, "", 0, 1)</f>
        <v/>
      </c>
      <c r="X68" s="126" t="str">
        <f>_xlfn.XLOOKUP($B68, '4a. New Fleet Description'!$A$11:$A$112,'4a. New Fleet Description'!W$11:W$112, "", 0, 1)</f>
        <v/>
      </c>
      <c r="Y68" s="126" t="str">
        <f>_xlfn.XLOOKUP($B68, '4a. New Fleet Description'!$A$11:$A$112,'4a. New Fleet Description'!X$11:X$112, "", 0, 1)</f>
        <v/>
      </c>
      <c r="Z68" s="126" t="str">
        <f>_xlfn.XLOOKUP($B68, '4a. New Fleet Description'!$A$11:$A$112,'4a. New Fleet Description'!Y$11:Y$112, "", 0, 1)</f>
        <v/>
      </c>
      <c r="AA68" s="126" t="str">
        <f>_xlfn.XLOOKUP($B68, '4a. New Fleet Description'!$A$11:$A$112,'4a. New Fleet Description'!Z$11:Z$112, "", 0, 1)</f>
        <v/>
      </c>
      <c r="AB68" s="126" t="str">
        <f>_xlfn.XLOOKUP($B68, '4a. New Fleet Description'!$A$11:$A$112,'4a. New Fleet Description'!AA$11:AA$112, "", 0, 1)</f>
        <v/>
      </c>
      <c r="AC68" s="126" t="str">
        <f>_xlfn.XLOOKUP($B68, '4a. New Fleet Description'!$A$11:$A$112,'4a. New Fleet Description'!AB$11:AB$112, "", 0, 1)</f>
        <v/>
      </c>
      <c r="AD68" s="126" t="str">
        <f>_xlfn.XLOOKUP($B68, '4a. New Fleet Description'!$A$11:$A$112,'4a. New Fleet Description'!AC$11:AC$112, "", 0, 1)</f>
        <v/>
      </c>
      <c r="AE68" s="558"/>
      <c r="AF68" s="559"/>
      <c r="AG68" s="558"/>
      <c r="AH68" s="558"/>
      <c r="AI68" s="558"/>
      <c r="AJ68" s="558"/>
      <c r="AK68" s="560"/>
      <c r="AL68" s="559"/>
      <c r="AM68" s="559"/>
      <c r="AN68" s="559"/>
      <c r="AO68" s="559"/>
      <c r="AP68" s="559"/>
      <c r="AQ68" s="559"/>
      <c r="AR68" s="559"/>
      <c r="AS68" s="559"/>
      <c r="AT68" s="559"/>
      <c r="AU68" s="559"/>
    </row>
    <row r="69" spans="1:47" ht="30" x14ac:dyDescent="0.25">
      <c r="A69" s="125" t="s">
        <v>436</v>
      </c>
      <c r="B69" s="557"/>
      <c r="C69" s="126" t="str">
        <f>_xlfn.XLOOKUP($B69, '4a. New Fleet Description'!$A$11:$A$112,'4a. New Fleet Description'!B$11:B$112, "", 0, 1)</f>
        <v/>
      </c>
      <c r="D69" s="126" t="str">
        <f>_xlfn.XLOOKUP($B69, '4a. New Fleet Description'!$A$11:$A$112,'4a. New Fleet Description'!C$11:C$112, "", 0, 1)</f>
        <v/>
      </c>
      <c r="E69" s="126" t="str">
        <f>_xlfn.XLOOKUP($B69, '4a. New Fleet Description'!$A$11:$A$112,'4a. New Fleet Description'!D$11:D$112, "", 0, 1)</f>
        <v/>
      </c>
      <c r="F69" s="126" t="str">
        <f>_xlfn.XLOOKUP($B69, '4a. New Fleet Description'!$A$11:$A$112,'4a. New Fleet Description'!E$11:E$112, "", 0, 1)</f>
        <v/>
      </c>
      <c r="G69" s="126" t="str">
        <f>_xlfn.XLOOKUP($B69, '4a. New Fleet Description'!$A$11:$A$112,'4a. New Fleet Description'!F$11:F$112, "", 0, 1)</f>
        <v/>
      </c>
      <c r="H69" s="126" t="str">
        <f>_xlfn.XLOOKUP($B69, '4a. New Fleet Description'!$A$11:$A$112,'4a. New Fleet Description'!G$11:G$112, "", 0, 1)</f>
        <v/>
      </c>
      <c r="I69" s="126" t="str">
        <f>_xlfn.XLOOKUP($B69, '4a. New Fleet Description'!$A$11:$A$112,'4a. New Fleet Description'!H$11:H$112, "", 0, 1)</f>
        <v/>
      </c>
      <c r="J69" s="126" t="str">
        <f>_xlfn.XLOOKUP($B69, '4a. New Fleet Description'!$A$11:$A$112,'4a. New Fleet Description'!I$11:I$112, "", 0, 1)</f>
        <v/>
      </c>
      <c r="K69" s="126" t="str">
        <f>_xlfn.XLOOKUP($B69, '4a. New Fleet Description'!$A$11:$A$112,'4a. New Fleet Description'!J$11:J$112, "", 0, 1)</f>
        <v/>
      </c>
      <c r="L69" s="126" t="str">
        <f>_xlfn.XLOOKUP($B69, '4a. New Fleet Description'!$A$11:$A$112,'4a. New Fleet Description'!K$11:K$112, "", 0, 1)</f>
        <v/>
      </c>
      <c r="M69" s="126" t="str">
        <f>_xlfn.XLOOKUP($B69, '4a. New Fleet Description'!$A$11:$A$112,'4a. New Fleet Description'!L$11:L$112, "", 0, 1)</f>
        <v/>
      </c>
      <c r="N69" s="126" t="str">
        <f>_xlfn.XLOOKUP($B69, '4a. New Fleet Description'!$A$11:$A$112,'4a. New Fleet Description'!M$11:M$112, "", 0, 1)</f>
        <v/>
      </c>
      <c r="O69" s="126" t="str">
        <f>_xlfn.XLOOKUP($B69, '4a. New Fleet Description'!$A$11:$A$112,'4a. New Fleet Description'!N$11:N$112, "", 0, 1)</f>
        <v/>
      </c>
      <c r="P69" s="126" t="str">
        <f>_xlfn.XLOOKUP($B69, '4a. New Fleet Description'!$A$11:$A$112,'4a. New Fleet Description'!O$11:O$112, "", 0, 1)</f>
        <v/>
      </c>
      <c r="Q69" s="126" t="str">
        <f>_xlfn.XLOOKUP($B69, '4a. New Fleet Description'!$A$11:$A$112,'4a. New Fleet Description'!P$11:P$112, "", 0, 1)</f>
        <v/>
      </c>
      <c r="R69" s="126" t="str">
        <f>_xlfn.XLOOKUP($B69, '4a. New Fleet Description'!$A$11:$A$112,'4a. New Fleet Description'!Q$11:Q$112, "", 0, 1)</f>
        <v/>
      </c>
      <c r="S69" s="126" t="str">
        <f>_xlfn.XLOOKUP($B69, '4a. New Fleet Description'!$A$11:$A$112,'4a. New Fleet Description'!R$11:R$112, "", 0, 1)</f>
        <v/>
      </c>
      <c r="T69" s="126" t="str">
        <f>_xlfn.XLOOKUP($B69, '4a. New Fleet Description'!$A$11:$A$112,'4a. New Fleet Description'!S$11:S$112, "", 0, 1)</f>
        <v/>
      </c>
      <c r="U69" s="126" t="str">
        <f>_xlfn.XLOOKUP($B69, '4a. New Fleet Description'!$A$11:$A$112,'4a. New Fleet Description'!T$11:T$112, "", 0, 1)</f>
        <v/>
      </c>
      <c r="V69" s="126" t="str">
        <f>_xlfn.XLOOKUP($B69, '4a. New Fleet Description'!$A$11:$A$112,'4a. New Fleet Description'!U$11:U$112, "", 0, 1)</f>
        <v/>
      </c>
      <c r="W69" s="126" t="str">
        <f>_xlfn.XLOOKUP($B69, '4a. New Fleet Description'!$A$11:$A$112,'4a. New Fleet Description'!V$11:V$112, "", 0, 1)</f>
        <v/>
      </c>
      <c r="X69" s="126" t="str">
        <f>_xlfn.XLOOKUP($B69, '4a. New Fleet Description'!$A$11:$A$112,'4a. New Fleet Description'!W$11:W$112, "", 0, 1)</f>
        <v/>
      </c>
      <c r="Y69" s="126" t="str">
        <f>_xlfn.XLOOKUP($B69, '4a. New Fleet Description'!$A$11:$A$112,'4a. New Fleet Description'!X$11:X$112, "", 0, 1)</f>
        <v/>
      </c>
      <c r="Z69" s="126" t="str">
        <f>_xlfn.XLOOKUP($B69, '4a. New Fleet Description'!$A$11:$A$112,'4a. New Fleet Description'!Y$11:Y$112, "", 0, 1)</f>
        <v/>
      </c>
      <c r="AA69" s="126" t="str">
        <f>_xlfn.XLOOKUP($B69, '4a. New Fleet Description'!$A$11:$A$112,'4a. New Fleet Description'!Z$11:Z$112, "", 0, 1)</f>
        <v/>
      </c>
      <c r="AB69" s="126" t="str">
        <f>_xlfn.XLOOKUP($B69, '4a. New Fleet Description'!$A$11:$A$112,'4a. New Fleet Description'!AA$11:AA$112, "", 0, 1)</f>
        <v/>
      </c>
      <c r="AC69" s="126" t="str">
        <f>_xlfn.XLOOKUP($B69, '4a. New Fleet Description'!$A$11:$A$112,'4a. New Fleet Description'!AB$11:AB$112, "", 0, 1)</f>
        <v/>
      </c>
      <c r="AD69" s="126" t="str">
        <f>_xlfn.XLOOKUP($B69, '4a. New Fleet Description'!$A$11:$A$112,'4a. New Fleet Description'!AC$11:AC$112, "", 0, 1)</f>
        <v/>
      </c>
      <c r="AE69" s="558"/>
      <c r="AF69" s="559"/>
      <c r="AG69" s="558"/>
      <c r="AH69" s="558"/>
      <c r="AI69" s="558"/>
      <c r="AJ69" s="558"/>
      <c r="AK69" s="560"/>
      <c r="AL69" s="559"/>
      <c r="AM69" s="559"/>
      <c r="AN69" s="559"/>
      <c r="AO69" s="559"/>
      <c r="AP69" s="559"/>
      <c r="AQ69" s="559"/>
      <c r="AR69" s="559"/>
      <c r="AS69" s="559"/>
      <c r="AT69" s="559"/>
      <c r="AU69" s="559"/>
    </row>
    <row r="70" spans="1:47" ht="30" x14ac:dyDescent="0.25">
      <c r="A70" s="125" t="s">
        <v>437</v>
      </c>
      <c r="B70" s="557"/>
      <c r="C70" s="126" t="str">
        <f>_xlfn.XLOOKUP($B70, '4a. New Fleet Description'!$A$11:$A$112,'4a. New Fleet Description'!B$11:B$112, "", 0, 1)</f>
        <v/>
      </c>
      <c r="D70" s="126" t="str">
        <f>_xlfn.XLOOKUP($B70, '4a. New Fleet Description'!$A$11:$A$112,'4a. New Fleet Description'!C$11:C$112, "", 0, 1)</f>
        <v/>
      </c>
      <c r="E70" s="126" t="str">
        <f>_xlfn.XLOOKUP($B70, '4a. New Fleet Description'!$A$11:$A$112,'4a. New Fleet Description'!D$11:D$112, "", 0, 1)</f>
        <v/>
      </c>
      <c r="F70" s="126" t="str">
        <f>_xlfn.XLOOKUP($B70, '4a. New Fleet Description'!$A$11:$A$112,'4a. New Fleet Description'!E$11:E$112, "", 0, 1)</f>
        <v/>
      </c>
      <c r="G70" s="126" t="str">
        <f>_xlfn.XLOOKUP($B70, '4a. New Fleet Description'!$A$11:$A$112,'4a. New Fleet Description'!F$11:F$112, "", 0, 1)</f>
        <v/>
      </c>
      <c r="H70" s="126" t="str">
        <f>_xlfn.XLOOKUP($B70, '4a. New Fleet Description'!$A$11:$A$112,'4a. New Fleet Description'!G$11:G$112, "", 0, 1)</f>
        <v/>
      </c>
      <c r="I70" s="126" t="str">
        <f>_xlfn.XLOOKUP($B70, '4a. New Fleet Description'!$A$11:$A$112,'4a. New Fleet Description'!H$11:H$112, "", 0, 1)</f>
        <v/>
      </c>
      <c r="J70" s="126" t="str">
        <f>_xlfn.XLOOKUP($B70, '4a. New Fleet Description'!$A$11:$A$112,'4a. New Fleet Description'!I$11:I$112, "", 0, 1)</f>
        <v/>
      </c>
      <c r="K70" s="126" t="str">
        <f>_xlfn.XLOOKUP($B70, '4a. New Fleet Description'!$A$11:$A$112,'4a. New Fleet Description'!J$11:J$112, "", 0, 1)</f>
        <v/>
      </c>
      <c r="L70" s="126" t="str">
        <f>_xlfn.XLOOKUP($B70, '4a. New Fleet Description'!$A$11:$A$112,'4a. New Fleet Description'!K$11:K$112, "", 0, 1)</f>
        <v/>
      </c>
      <c r="M70" s="126" t="str">
        <f>_xlfn.XLOOKUP($B70, '4a. New Fleet Description'!$A$11:$A$112,'4a. New Fleet Description'!L$11:L$112, "", 0, 1)</f>
        <v/>
      </c>
      <c r="N70" s="126" t="str">
        <f>_xlfn.XLOOKUP($B70, '4a. New Fleet Description'!$A$11:$A$112,'4a. New Fleet Description'!M$11:M$112, "", 0, 1)</f>
        <v/>
      </c>
      <c r="O70" s="126" t="str">
        <f>_xlfn.XLOOKUP($B70, '4a. New Fleet Description'!$A$11:$A$112,'4a. New Fleet Description'!N$11:N$112, "", 0, 1)</f>
        <v/>
      </c>
      <c r="P70" s="126" t="str">
        <f>_xlfn.XLOOKUP($B70, '4a. New Fleet Description'!$A$11:$A$112,'4a. New Fleet Description'!O$11:O$112, "", 0, 1)</f>
        <v/>
      </c>
      <c r="Q70" s="126" t="str">
        <f>_xlfn.XLOOKUP($B70, '4a. New Fleet Description'!$A$11:$A$112,'4a. New Fleet Description'!P$11:P$112, "", 0, 1)</f>
        <v/>
      </c>
      <c r="R70" s="126" t="str">
        <f>_xlfn.XLOOKUP($B70, '4a. New Fleet Description'!$A$11:$A$112,'4a. New Fleet Description'!Q$11:Q$112, "", 0, 1)</f>
        <v/>
      </c>
      <c r="S70" s="126" t="str">
        <f>_xlfn.XLOOKUP($B70, '4a. New Fleet Description'!$A$11:$A$112,'4a. New Fleet Description'!R$11:R$112, "", 0, 1)</f>
        <v/>
      </c>
      <c r="T70" s="126" t="str">
        <f>_xlfn.XLOOKUP($B70, '4a. New Fleet Description'!$A$11:$A$112,'4a. New Fleet Description'!S$11:S$112, "", 0, 1)</f>
        <v/>
      </c>
      <c r="U70" s="126" t="str">
        <f>_xlfn.XLOOKUP($B70, '4a. New Fleet Description'!$A$11:$A$112,'4a. New Fleet Description'!T$11:T$112, "", 0, 1)</f>
        <v/>
      </c>
      <c r="V70" s="126" t="str">
        <f>_xlfn.XLOOKUP($B70, '4a. New Fleet Description'!$A$11:$A$112,'4a. New Fleet Description'!U$11:U$112, "", 0, 1)</f>
        <v/>
      </c>
      <c r="W70" s="126" t="str">
        <f>_xlfn.XLOOKUP($B70, '4a. New Fleet Description'!$A$11:$A$112,'4a. New Fleet Description'!V$11:V$112, "", 0, 1)</f>
        <v/>
      </c>
      <c r="X70" s="126" t="str">
        <f>_xlfn.XLOOKUP($B70, '4a. New Fleet Description'!$A$11:$A$112,'4a. New Fleet Description'!W$11:W$112, "", 0, 1)</f>
        <v/>
      </c>
      <c r="Y70" s="126" t="str">
        <f>_xlfn.XLOOKUP($B70, '4a. New Fleet Description'!$A$11:$A$112,'4a. New Fleet Description'!X$11:X$112, "", 0, 1)</f>
        <v/>
      </c>
      <c r="Z70" s="126" t="str">
        <f>_xlfn.XLOOKUP($B70, '4a. New Fleet Description'!$A$11:$A$112,'4a. New Fleet Description'!Y$11:Y$112, "", 0, 1)</f>
        <v/>
      </c>
      <c r="AA70" s="126" t="str">
        <f>_xlfn.XLOOKUP($B70, '4a. New Fleet Description'!$A$11:$A$112,'4a. New Fleet Description'!Z$11:Z$112, "", 0, 1)</f>
        <v/>
      </c>
      <c r="AB70" s="126" t="str">
        <f>_xlfn.XLOOKUP($B70, '4a. New Fleet Description'!$A$11:$A$112,'4a. New Fleet Description'!AA$11:AA$112, "", 0, 1)</f>
        <v/>
      </c>
      <c r="AC70" s="126" t="str">
        <f>_xlfn.XLOOKUP($B70, '4a. New Fleet Description'!$A$11:$A$112,'4a. New Fleet Description'!AB$11:AB$112, "", 0, 1)</f>
        <v/>
      </c>
      <c r="AD70" s="126" t="str">
        <f>_xlfn.XLOOKUP($B70, '4a. New Fleet Description'!$A$11:$A$112,'4a. New Fleet Description'!AC$11:AC$112, "", 0, 1)</f>
        <v/>
      </c>
      <c r="AE70" s="558"/>
      <c r="AF70" s="559"/>
      <c r="AG70" s="558"/>
      <c r="AH70" s="558"/>
      <c r="AI70" s="558"/>
      <c r="AJ70" s="558"/>
      <c r="AK70" s="560"/>
      <c r="AL70" s="559"/>
      <c r="AM70" s="559"/>
      <c r="AN70" s="559"/>
      <c r="AO70" s="559"/>
      <c r="AP70" s="559"/>
      <c r="AQ70" s="559"/>
      <c r="AR70" s="559"/>
      <c r="AS70" s="559"/>
      <c r="AT70" s="559"/>
      <c r="AU70" s="559"/>
    </row>
    <row r="71" spans="1:47" ht="30" x14ac:dyDescent="0.25">
      <c r="A71" s="125" t="s">
        <v>438</v>
      </c>
      <c r="B71" s="557"/>
      <c r="C71" s="126" t="str">
        <f>_xlfn.XLOOKUP($B71, '4a. New Fleet Description'!$A$11:$A$112,'4a. New Fleet Description'!B$11:B$112, "", 0, 1)</f>
        <v/>
      </c>
      <c r="D71" s="126" t="str">
        <f>_xlfn.XLOOKUP($B71, '4a. New Fleet Description'!$A$11:$A$112,'4a. New Fleet Description'!C$11:C$112, "", 0, 1)</f>
        <v/>
      </c>
      <c r="E71" s="126" t="str">
        <f>_xlfn.XLOOKUP($B71, '4a. New Fleet Description'!$A$11:$A$112,'4a. New Fleet Description'!D$11:D$112, "", 0, 1)</f>
        <v/>
      </c>
      <c r="F71" s="126" t="str">
        <f>_xlfn.XLOOKUP($B71, '4a. New Fleet Description'!$A$11:$A$112,'4a. New Fleet Description'!E$11:E$112, "", 0, 1)</f>
        <v/>
      </c>
      <c r="G71" s="126" t="str">
        <f>_xlfn.XLOOKUP($B71, '4a. New Fleet Description'!$A$11:$A$112,'4a. New Fleet Description'!F$11:F$112, "", 0, 1)</f>
        <v/>
      </c>
      <c r="H71" s="126" t="str">
        <f>_xlfn.XLOOKUP($B71, '4a. New Fleet Description'!$A$11:$A$112,'4a. New Fleet Description'!G$11:G$112, "", 0, 1)</f>
        <v/>
      </c>
      <c r="I71" s="126" t="str">
        <f>_xlfn.XLOOKUP($B71, '4a. New Fleet Description'!$A$11:$A$112,'4a. New Fleet Description'!H$11:H$112, "", 0, 1)</f>
        <v/>
      </c>
      <c r="J71" s="126" t="str">
        <f>_xlfn.XLOOKUP($B71, '4a. New Fleet Description'!$A$11:$A$112,'4a. New Fleet Description'!I$11:I$112, "", 0, 1)</f>
        <v/>
      </c>
      <c r="K71" s="126" t="str">
        <f>_xlfn.XLOOKUP($B71, '4a. New Fleet Description'!$A$11:$A$112,'4a. New Fleet Description'!J$11:J$112, "", 0, 1)</f>
        <v/>
      </c>
      <c r="L71" s="126" t="str">
        <f>_xlfn.XLOOKUP($B71, '4a. New Fleet Description'!$A$11:$A$112,'4a. New Fleet Description'!K$11:K$112, "", 0, 1)</f>
        <v/>
      </c>
      <c r="M71" s="126" t="str">
        <f>_xlfn.XLOOKUP($B71, '4a. New Fleet Description'!$A$11:$A$112,'4a. New Fleet Description'!L$11:L$112, "", 0, 1)</f>
        <v/>
      </c>
      <c r="N71" s="126" t="str">
        <f>_xlfn.XLOOKUP($B71, '4a. New Fleet Description'!$A$11:$A$112,'4a. New Fleet Description'!M$11:M$112, "", 0, 1)</f>
        <v/>
      </c>
      <c r="O71" s="126" t="str">
        <f>_xlfn.XLOOKUP($B71, '4a. New Fleet Description'!$A$11:$A$112,'4a. New Fleet Description'!N$11:N$112, "", 0, 1)</f>
        <v/>
      </c>
      <c r="P71" s="126" t="str">
        <f>_xlfn.XLOOKUP($B71, '4a. New Fleet Description'!$A$11:$A$112,'4a. New Fleet Description'!O$11:O$112, "", 0, 1)</f>
        <v/>
      </c>
      <c r="Q71" s="126" t="str">
        <f>_xlfn.XLOOKUP($B71, '4a. New Fleet Description'!$A$11:$A$112,'4a. New Fleet Description'!P$11:P$112, "", 0, 1)</f>
        <v/>
      </c>
      <c r="R71" s="126" t="str">
        <f>_xlfn.XLOOKUP($B71, '4a. New Fleet Description'!$A$11:$A$112,'4a. New Fleet Description'!Q$11:Q$112, "", 0, 1)</f>
        <v/>
      </c>
      <c r="S71" s="126" t="str">
        <f>_xlfn.XLOOKUP($B71, '4a. New Fleet Description'!$A$11:$A$112,'4a. New Fleet Description'!R$11:R$112, "", 0, 1)</f>
        <v/>
      </c>
      <c r="T71" s="126" t="str">
        <f>_xlfn.XLOOKUP($B71, '4a. New Fleet Description'!$A$11:$A$112,'4a. New Fleet Description'!S$11:S$112, "", 0, 1)</f>
        <v/>
      </c>
      <c r="U71" s="126" t="str">
        <f>_xlfn.XLOOKUP($B71, '4a. New Fleet Description'!$A$11:$A$112,'4a. New Fleet Description'!T$11:T$112, "", 0, 1)</f>
        <v/>
      </c>
      <c r="V71" s="126" t="str">
        <f>_xlfn.XLOOKUP($B71, '4a. New Fleet Description'!$A$11:$A$112,'4a. New Fleet Description'!U$11:U$112, "", 0, 1)</f>
        <v/>
      </c>
      <c r="W71" s="126" t="str">
        <f>_xlfn.XLOOKUP($B71, '4a. New Fleet Description'!$A$11:$A$112,'4a. New Fleet Description'!V$11:V$112, "", 0, 1)</f>
        <v/>
      </c>
      <c r="X71" s="126" t="str">
        <f>_xlfn.XLOOKUP($B71, '4a. New Fleet Description'!$A$11:$A$112,'4a. New Fleet Description'!W$11:W$112, "", 0, 1)</f>
        <v/>
      </c>
      <c r="Y71" s="126" t="str">
        <f>_xlfn.XLOOKUP($B71, '4a. New Fleet Description'!$A$11:$A$112,'4a. New Fleet Description'!X$11:X$112, "", 0, 1)</f>
        <v/>
      </c>
      <c r="Z71" s="126" t="str">
        <f>_xlfn.XLOOKUP($B71, '4a. New Fleet Description'!$A$11:$A$112,'4a. New Fleet Description'!Y$11:Y$112, "", 0, 1)</f>
        <v/>
      </c>
      <c r="AA71" s="126" t="str">
        <f>_xlfn.XLOOKUP($B71, '4a. New Fleet Description'!$A$11:$A$112,'4a. New Fleet Description'!Z$11:Z$112, "", 0, 1)</f>
        <v/>
      </c>
      <c r="AB71" s="126" t="str">
        <f>_xlfn.XLOOKUP($B71, '4a. New Fleet Description'!$A$11:$A$112,'4a. New Fleet Description'!AA$11:AA$112, "", 0, 1)</f>
        <v/>
      </c>
      <c r="AC71" s="126" t="str">
        <f>_xlfn.XLOOKUP($B71, '4a. New Fleet Description'!$A$11:$A$112,'4a. New Fleet Description'!AB$11:AB$112, "", 0, 1)</f>
        <v/>
      </c>
      <c r="AD71" s="126" t="str">
        <f>_xlfn.XLOOKUP($B71, '4a. New Fleet Description'!$A$11:$A$112,'4a. New Fleet Description'!AC$11:AC$112, "", 0, 1)</f>
        <v/>
      </c>
      <c r="AE71" s="558"/>
      <c r="AF71" s="559"/>
      <c r="AG71" s="558"/>
      <c r="AH71" s="558"/>
      <c r="AI71" s="558"/>
      <c r="AJ71" s="558"/>
      <c r="AK71" s="560"/>
      <c r="AL71" s="559"/>
      <c r="AM71" s="559"/>
      <c r="AN71" s="559"/>
      <c r="AO71" s="559"/>
      <c r="AP71" s="559"/>
      <c r="AQ71" s="559"/>
      <c r="AR71" s="559"/>
      <c r="AS71" s="559"/>
      <c r="AT71" s="559"/>
      <c r="AU71" s="559"/>
    </row>
    <row r="72" spans="1:47" ht="30" x14ac:dyDescent="0.25">
      <c r="A72" s="125" t="s">
        <v>439</v>
      </c>
      <c r="B72" s="557"/>
      <c r="C72" s="126" t="str">
        <f>_xlfn.XLOOKUP($B72, '4a. New Fleet Description'!$A$11:$A$112,'4a. New Fleet Description'!B$11:B$112, "", 0, 1)</f>
        <v/>
      </c>
      <c r="D72" s="126" t="str">
        <f>_xlfn.XLOOKUP($B72, '4a. New Fleet Description'!$A$11:$A$112,'4a. New Fleet Description'!C$11:C$112, "", 0, 1)</f>
        <v/>
      </c>
      <c r="E72" s="126" t="str">
        <f>_xlfn.XLOOKUP($B72, '4a. New Fleet Description'!$A$11:$A$112,'4a. New Fleet Description'!D$11:D$112, "", 0, 1)</f>
        <v/>
      </c>
      <c r="F72" s="126" t="str">
        <f>_xlfn.XLOOKUP($B72, '4a. New Fleet Description'!$A$11:$A$112,'4a. New Fleet Description'!E$11:E$112, "", 0, 1)</f>
        <v/>
      </c>
      <c r="G72" s="126" t="str">
        <f>_xlfn.XLOOKUP($B72, '4a. New Fleet Description'!$A$11:$A$112,'4a. New Fleet Description'!F$11:F$112, "", 0, 1)</f>
        <v/>
      </c>
      <c r="H72" s="126" t="str">
        <f>_xlfn.XLOOKUP($B72, '4a. New Fleet Description'!$A$11:$A$112,'4a. New Fleet Description'!G$11:G$112, "", 0, 1)</f>
        <v/>
      </c>
      <c r="I72" s="126" t="str">
        <f>_xlfn.XLOOKUP($B72, '4a. New Fleet Description'!$A$11:$A$112,'4a. New Fleet Description'!H$11:H$112, "", 0, 1)</f>
        <v/>
      </c>
      <c r="J72" s="126" t="str">
        <f>_xlfn.XLOOKUP($B72, '4a. New Fleet Description'!$A$11:$A$112,'4a. New Fleet Description'!I$11:I$112, "", 0, 1)</f>
        <v/>
      </c>
      <c r="K72" s="126" t="str">
        <f>_xlfn.XLOOKUP($B72, '4a. New Fleet Description'!$A$11:$A$112,'4a. New Fleet Description'!J$11:J$112, "", 0, 1)</f>
        <v/>
      </c>
      <c r="L72" s="126" t="str">
        <f>_xlfn.XLOOKUP($B72, '4a. New Fleet Description'!$A$11:$A$112,'4a. New Fleet Description'!K$11:K$112, "", 0, 1)</f>
        <v/>
      </c>
      <c r="M72" s="126" t="str">
        <f>_xlfn.XLOOKUP($B72, '4a. New Fleet Description'!$A$11:$A$112,'4a. New Fleet Description'!L$11:L$112, "", 0, 1)</f>
        <v/>
      </c>
      <c r="N72" s="126" t="str">
        <f>_xlfn.XLOOKUP($B72, '4a. New Fleet Description'!$A$11:$A$112,'4a. New Fleet Description'!M$11:M$112, "", 0, 1)</f>
        <v/>
      </c>
      <c r="O72" s="126" t="str">
        <f>_xlfn.XLOOKUP($B72, '4a. New Fleet Description'!$A$11:$A$112,'4a. New Fleet Description'!N$11:N$112, "", 0, 1)</f>
        <v/>
      </c>
      <c r="P72" s="126" t="str">
        <f>_xlfn.XLOOKUP($B72, '4a. New Fleet Description'!$A$11:$A$112,'4a. New Fleet Description'!O$11:O$112, "", 0, 1)</f>
        <v/>
      </c>
      <c r="Q72" s="126" t="str">
        <f>_xlfn.XLOOKUP($B72, '4a. New Fleet Description'!$A$11:$A$112,'4a. New Fleet Description'!P$11:P$112, "", 0, 1)</f>
        <v/>
      </c>
      <c r="R72" s="126" t="str">
        <f>_xlfn.XLOOKUP($B72, '4a. New Fleet Description'!$A$11:$A$112,'4a. New Fleet Description'!Q$11:Q$112, "", 0, 1)</f>
        <v/>
      </c>
      <c r="S72" s="126" t="str">
        <f>_xlfn.XLOOKUP($B72, '4a. New Fleet Description'!$A$11:$A$112,'4a. New Fleet Description'!R$11:R$112, "", 0, 1)</f>
        <v/>
      </c>
      <c r="T72" s="126" t="str">
        <f>_xlfn.XLOOKUP($B72, '4a. New Fleet Description'!$A$11:$A$112,'4a. New Fleet Description'!S$11:S$112, "", 0, 1)</f>
        <v/>
      </c>
      <c r="U72" s="126" t="str">
        <f>_xlfn.XLOOKUP($B72, '4a. New Fleet Description'!$A$11:$A$112,'4a. New Fleet Description'!T$11:T$112, "", 0, 1)</f>
        <v/>
      </c>
      <c r="V72" s="126" t="str">
        <f>_xlfn.XLOOKUP($B72, '4a. New Fleet Description'!$A$11:$A$112,'4a. New Fleet Description'!U$11:U$112, "", 0, 1)</f>
        <v/>
      </c>
      <c r="W72" s="126" t="str">
        <f>_xlfn.XLOOKUP($B72, '4a. New Fleet Description'!$A$11:$A$112,'4a. New Fleet Description'!V$11:V$112, "", 0, 1)</f>
        <v/>
      </c>
      <c r="X72" s="126" t="str">
        <f>_xlfn.XLOOKUP($B72, '4a. New Fleet Description'!$A$11:$A$112,'4a. New Fleet Description'!W$11:W$112, "", 0, 1)</f>
        <v/>
      </c>
      <c r="Y72" s="126" t="str">
        <f>_xlfn.XLOOKUP($B72, '4a. New Fleet Description'!$A$11:$A$112,'4a. New Fleet Description'!X$11:X$112, "", 0, 1)</f>
        <v/>
      </c>
      <c r="Z72" s="126" t="str">
        <f>_xlfn.XLOOKUP($B72, '4a. New Fleet Description'!$A$11:$A$112,'4a. New Fleet Description'!Y$11:Y$112, "", 0, 1)</f>
        <v/>
      </c>
      <c r="AA72" s="126" t="str">
        <f>_xlfn.XLOOKUP($B72, '4a. New Fleet Description'!$A$11:$A$112,'4a. New Fleet Description'!Z$11:Z$112, "", 0, 1)</f>
        <v/>
      </c>
      <c r="AB72" s="126" t="str">
        <f>_xlfn.XLOOKUP($B72, '4a. New Fleet Description'!$A$11:$A$112,'4a. New Fleet Description'!AA$11:AA$112, "", 0, 1)</f>
        <v/>
      </c>
      <c r="AC72" s="126" t="str">
        <f>_xlfn.XLOOKUP($B72, '4a. New Fleet Description'!$A$11:$A$112,'4a. New Fleet Description'!AB$11:AB$112, "", 0, 1)</f>
        <v/>
      </c>
      <c r="AD72" s="126" t="str">
        <f>_xlfn.XLOOKUP($B72, '4a. New Fleet Description'!$A$11:$A$112,'4a. New Fleet Description'!AC$11:AC$112, "", 0, 1)</f>
        <v/>
      </c>
      <c r="AE72" s="558"/>
      <c r="AF72" s="559"/>
      <c r="AG72" s="558"/>
      <c r="AH72" s="558"/>
      <c r="AI72" s="558"/>
      <c r="AJ72" s="558"/>
      <c r="AK72" s="560"/>
      <c r="AL72" s="559"/>
      <c r="AM72" s="559"/>
      <c r="AN72" s="559"/>
      <c r="AO72" s="559"/>
      <c r="AP72" s="559"/>
      <c r="AQ72" s="559"/>
      <c r="AR72" s="559"/>
      <c r="AS72" s="559"/>
      <c r="AT72" s="559"/>
      <c r="AU72" s="559"/>
    </row>
    <row r="73" spans="1:47" ht="30" x14ac:dyDescent="0.25">
      <c r="A73" s="125" t="s">
        <v>440</v>
      </c>
      <c r="B73" s="557"/>
      <c r="C73" s="126" t="str">
        <f>_xlfn.XLOOKUP($B73, '4a. New Fleet Description'!$A$11:$A$112,'4a. New Fleet Description'!B$11:B$112, "", 0, 1)</f>
        <v/>
      </c>
      <c r="D73" s="126" t="str">
        <f>_xlfn.XLOOKUP($B73, '4a. New Fleet Description'!$A$11:$A$112,'4a. New Fleet Description'!C$11:C$112, "", 0, 1)</f>
        <v/>
      </c>
      <c r="E73" s="126" t="str">
        <f>_xlfn.XLOOKUP($B73, '4a. New Fleet Description'!$A$11:$A$112,'4a. New Fleet Description'!D$11:D$112, "", 0, 1)</f>
        <v/>
      </c>
      <c r="F73" s="126" t="str">
        <f>_xlfn.XLOOKUP($B73, '4a. New Fleet Description'!$A$11:$A$112,'4a. New Fleet Description'!E$11:E$112, "", 0, 1)</f>
        <v/>
      </c>
      <c r="G73" s="126" t="str">
        <f>_xlfn.XLOOKUP($B73, '4a. New Fleet Description'!$A$11:$A$112,'4a. New Fleet Description'!F$11:F$112, "", 0, 1)</f>
        <v/>
      </c>
      <c r="H73" s="126" t="str">
        <f>_xlfn.XLOOKUP($B73, '4a. New Fleet Description'!$A$11:$A$112,'4a. New Fleet Description'!G$11:G$112, "", 0, 1)</f>
        <v/>
      </c>
      <c r="I73" s="126" t="str">
        <f>_xlfn.XLOOKUP($B73, '4a. New Fleet Description'!$A$11:$A$112,'4a. New Fleet Description'!H$11:H$112, "", 0, 1)</f>
        <v/>
      </c>
      <c r="J73" s="126" t="str">
        <f>_xlfn.XLOOKUP($B73, '4a. New Fleet Description'!$A$11:$A$112,'4a. New Fleet Description'!I$11:I$112, "", 0, 1)</f>
        <v/>
      </c>
      <c r="K73" s="126" t="str">
        <f>_xlfn.XLOOKUP($B73, '4a. New Fleet Description'!$A$11:$A$112,'4a. New Fleet Description'!J$11:J$112, "", 0, 1)</f>
        <v/>
      </c>
      <c r="L73" s="126" t="str">
        <f>_xlfn.XLOOKUP($B73, '4a. New Fleet Description'!$A$11:$A$112,'4a. New Fleet Description'!K$11:K$112, "", 0, 1)</f>
        <v/>
      </c>
      <c r="M73" s="126" t="str">
        <f>_xlfn.XLOOKUP($B73, '4a. New Fleet Description'!$A$11:$A$112,'4a. New Fleet Description'!L$11:L$112, "", 0, 1)</f>
        <v/>
      </c>
      <c r="N73" s="126" t="str">
        <f>_xlfn.XLOOKUP($B73, '4a. New Fleet Description'!$A$11:$A$112,'4a. New Fleet Description'!M$11:M$112, "", 0, 1)</f>
        <v/>
      </c>
      <c r="O73" s="126" t="str">
        <f>_xlfn.XLOOKUP($B73, '4a. New Fleet Description'!$A$11:$A$112,'4a. New Fleet Description'!N$11:N$112, "", 0, 1)</f>
        <v/>
      </c>
      <c r="P73" s="126" t="str">
        <f>_xlfn.XLOOKUP($B73, '4a. New Fleet Description'!$A$11:$A$112,'4a. New Fleet Description'!O$11:O$112, "", 0, 1)</f>
        <v/>
      </c>
      <c r="Q73" s="126" t="str">
        <f>_xlfn.XLOOKUP($B73, '4a. New Fleet Description'!$A$11:$A$112,'4a. New Fleet Description'!P$11:P$112, "", 0, 1)</f>
        <v/>
      </c>
      <c r="R73" s="126" t="str">
        <f>_xlfn.XLOOKUP($B73, '4a. New Fleet Description'!$A$11:$A$112,'4a. New Fleet Description'!Q$11:Q$112, "", 0, 1)</f>
        <v/>
      </c>
      <c r="S73" s="126" t="str">
        <f>_xlfn.XLOOKUP($B73, '4a. New Fleet Description'!$A$11:$A$112,'4a. New Fleet Description'!R$11:R$112, "", 0, 1)</f>
        <v/>
      </c>
      <c r="T73" s="126" t="str">
        <f>_xlfn.XLOOKUP($B73, '4a. New Fleet Description'!$A$11:$A$112,'4a. New Fleet Description'!S$11:S$112, "", 0, 1)</f>
        <v/>
      </c>
      <c r="U73" s="126" t="str">
        <f>_xlfn.XLOOKUP($B73, '4a. New Fleet Description'!$A$11:$A$112,'4a. New Fleet Description'!T$11:T$112, "", 0, 1)</f>
        <v/>
      </c>
      <c r="V73" s="126" t="str">
        <f>_xlfn.XLOOKUP($B73, '4a. New Fleet Description'!$A$11:$A$112,'4a. New Fleet Description'!U$11:U$112, "", 0, 1)</f>
        <v/>
      </c>
      <c r="W73" s="126" t="str">
        <f>_xlfn.XLOOKUP($B73, '4a. New Fleet Description'!$A$11:$A$112,'4a. New Fleet Description'!V$11:V$112, "", 0, 1)</f>
        <v/>
      </c>
      <c r="X73" s="126" t="str">
        <f>_xlfn.XLOOKUP($B73, '4a. New Fleet Description'!$A$11:$A$112,'4a. New Fleet Description'!W$11:W$112, "", 0, 1)</f>
        <v/>
      </c>
      <c r="Y73" s="126" t="str">
        <f>_xlfn.XLOOKUP($B73, '4a. New Fleet Description'!$A$11:$A$112,'4a. New Fleet Description'!X$11:X$112, "", 0, 1)</f>
        <v/>
      </c>
      <c r="Z73" s="126" t="str">
        <f>_xlfn.XLOOKUP($B73, '4a. New Fleet Description'!$A$11:$A$112,'4a. New Fleet Description'!Y$11:Y$112, "", 0, 1)</f>
        <v/>
      </c>
      <c r="AA73" s="126" t="str">
        <f>_xlfn.XLOOKUP($B73, '4a. New Fleet Description'!$A$11:$A$112,'4a. New Fleet Description'!Z$11:Z$112, "", 0, 1)</f>
        <v/>
      </c>
      <c r="AB73" s="126" t="str">
        <f>_xlfn.XLOOKUP($B73, '4a. New Fleet Description'!$A$11:$A$112,'4a. New Fleet Description'!AA$11:AA$112, "", 0, 1)</f>
        <v/>
      </c>
      <c r="AC73" s="126" t="str">
        <f>_xlfn.XLOOKUP($B73, '4a. New Fleet Description'!$A$11:$A$112,'4a. New Fleet Description'!AB$11:AB$112, "", 0, 1)</f>
        <v/>
      </c>
      <c r="AD73" s="126" t="str">
        <f>_xlfn.XLOOKUP($B73, '4a. New Fleet Description'!$A$11:$A$112,'4a. New Fleet Description'!AC$11:AC$112, "", 0, 1)</f>
        <v/>
      </c>
      <c r="AE73" s="558"/>
      <c r="AF73" s="559"/>
      <c r="AG73" s="558"/>
      <c r="AH73" s="558"/>
      <c r="AI73" s="558"/>
      <c r="AJ73" s="558"/>
      <c r="AK73" s="560"/>
      <c r="AL73" s="559"/>
      <c r="AM73" s="559"/>
      <c r="AN73" s="559"/>
      <c r="AO73" s="559"/>
      <c r="AP73" s="559"/>
      <c r="AQ73" s="559"/>
      <c r="AR73" s="559"/>
      <c r="AS73" s="559"/>
      <c r="AT73" s="559"/>
      <c r="AU73" s="559"/>
    </row>
    <row r="74" spans="1:47" ht="30" x14ac:dyDescent="0.25">
      <c r="A74" s="125" t="s">
        <v>441</v>
      </c>
      <c r="B74" s="557"/>
      <c r="C74" s="126" t="str">
        <f>_xlfn.XLOOKUP($B74, '4a. New Fleet Description'!$A$11:$A$112,'4a. New Fleet Description'!B$11:B$112, "", 0, 1)</f>
        <v/>
      </c>
      <c r="D74" s="126" t="str">
        <f>_xlfn.XLOOKUP($B74, '4a. New Fleet Description'!$A$11:$A$112,'4a. New Fleet Description'!C$11:C$112, "", 0, 1)</f>
        <v/>
      </c>
      <c r="E74" s="126" t="str">
        <f>_xlfn.XLOOKUP($B74, '4a. New Fleet Description'!$A$11:$A$112,'4a. New Fleet Description'!D$11:D$112, "", 0, 1)</f>
        <v/>
      </c>
      <c r="F74" s="126" t="str">
        <f>_xlfn.XLOOKUP($B74, '4a. New Fleet Description'!$A$11:$A$112,'4a. New Fleet Description'!E$11:E$112, "", 0, 1)</f>
        <v/>
      </c>
      <c r="G74" s="126" t="str">
        <f>_xlfn.XLOOKUP($B74, '4a. New Fleet Description'!$A$11:$A$112,'4a. New Fleet Description'!F$11:F$112, "", 0, 1)</f>
        <v/>
      </c>
      <c r="H74" s="126" t="str">
        <f>_xlfn.XLOOKUP($B74, '4a. New Fleet Description'!$A$11:$A$112,'4a. New Fleet Description'!G$11:G$112, "", 0, 1)</f>
        <v/>
      </c>
      <c r="I74" s="126" t="str">
        <f>_xlfn.XLOOKUP($B74, '4a. New Fleet Description'!$A$11:$A$112,'4a. New Fleet Description'!H$11:H$112, "", 0, 1)</f>
        <v/>
      </c>
      <c r="J74" s="126" t="str">
        <f>_xlfn.XLOOKUP($B74, '4a. New Fleet Description'!$A$11:$A$112,'4a. New Fleet Description'!I$11:I$112, "", 0, 1)</f>
        <v/>
      </c>
      <c r="K74" s="126" t="str">
        <f>_xlfn.XLOOKUP($B74, '4a. New Fleet Description'!$A$11:$A$112,'4a. New Fleet Description'!J$11:J$112, "", 0, 1)</f>
        <v/>
      </c>
      <c r="L74" s="126" t="str">
        <f>_xlfn.XLOOKUP($B74, '4a. New Fleet Description'!$A$11:$A$112,'4a. New Fleet Description'!K$11:K$112, "", 0, 1)</f>
        <v/>
      </c>
      <c r="M74" s="126" t="str">
        <f>_xlfn.XLOOKUP($B74, '4a. New Fleet Description'!$A$11:$A$112,'4a. New Fleet Description'!L$11:L$112, "", 0, 1)</f>
        <v/>
      </c>
      <c r="N74" s="126" t="str">
        <f>_xlfn.XLOOKUP($B74, '4a. New Fleet Description'!$A$11:$A$112,'4a. New Fleet Description'!M$11:M$112, "", 0, 1)</f>
        <v/>
      </c>
      <c r="O74" s="126" t="str">
        <f>_xlfn.XLOOKUP($B74, '4a. New Fleet Description'!$A$11:$A$112,'4a. New Fleet Description'!N$11:N$112, "", 0, 1)</f>
        <v/>
      </c>
      <c r="P74" s="126" t="str">
        <f>_xlfn.XLOOKUP($B74, '4a. New Fleet Description'!$A$11:$A$112,'4a. New Fleet Description'!O$11:O$112, "", 0, 1)</f>
        <v/>
      </c>
      <c r="Q74" s="126" t="str">
        <f>_xlfn.XLOOKUP($B74, '4a. New Fleet Description'!$A$11:$A$112,'4a. New Fleet Description'!P$11:P$112, "", 0, 1)</f>
        <v/>
      </c>
      <c r="R74" s="126" t="str">
        <f>_xlfn.XLOOKUP($B74, '4a. New Fleet Description'!$A$11:$A$112,'4a. New Fleet Description'!Q$11:Q$112, "", 0, 1)</f>
        <v/>
      </c>
      <c r="S74" s="126" t="str">
        <f>_xlfn.XLOOKUP($B74, '4a. New Fleet Description'!$A$11:$A$112,'4a. New Fleet Description'!R$11:R$112, "", 0, 1)</f>
        <v/>
      </c>
      <c r="T74" s="126" t="str">
        <f>_xlfn.XLOOKUP($B74, '4a. New Fleet Description'!$A$11:$A$112,'4a. New Fleet Description'!S$11:S$112, "", 0, 1)</f>
        <v/>
      </c>
      <c r="U74" s="126" t="str">
        <f>_xlfn.XLOOKUP($B74, '4a. New Fleet Description'!$A$11:$A$112,'4a. New Fleet Description'!T$11:T$112, "", 0, 1)</f>
        <v/>
      </c>
      <c r="V74" s="126" t="str">
        <f>_xlfn.XLOOKUP($B74, '4a. New Fleet Description'!$A$11:$A$112,'4a. New Fleet Description'!U$11:U$112, "", 0, 1)</f>
        <v/>
      </c>
      <c r="W74" s="126" t="str">
        <f>_xlfn.XLOOKUP($B74, '4a. New Fleet Description'!$A$11:$A$112,'4a. New Fleet Description'!V$11:V$112, "", 0, 1)</f>
        <v/>
      </c>
      <c r="X74" s="126" t="str">
        <f>_xlfn.XLOOKUP($B74, '4a. New Fleet Description'!$A$11:$A$112,'4a. New Fleet Description'!W$11:W$112, "", 0, 1)</f>
        <v/>
      </c>
      <c r="Y74" s="126" t="str">
        <f>_xlfn.XLOOKUP($B74, '4a. New Fleet Description'!$A$11:$A$112,'4a. New Fleet Description'!X$11:X$112, "", 0, 1)</f>
        <v/>
      </c>
      <c r="Z74" s="126" t="str">
        <f>_xlfn.XLOOKUP($B74, '4a. New Fleet Description'!$A$11:$A$112,'4a. New Fleet Description'!Y$11:Y$112, "", 0, 1)</f>
        <v/>
      </c>
      <c r="AA74" s="126" t="str">
        <f>_xlfn.XLOOKUP($B74, '4a. New Fleet Description'!$A$11:$A$112,'4a. New Fleet Description'!Z$11:Z$112, "", 0, 1)</f>
        <v/>
      </c>
      <c r="AB74" s="126" t="str">
        <f>_xlfn.XLOOKUP($B74, '4a. New Fleet Description'!$A$11:$A$112,'4a. New Fleet Description'!AA$11:AA$112, "", 0, 1)</f>
        <v/>
      </c>
      <c r="AC74" s="126" t="str">
        <f>_xlfn.XLOOKUP($B74, '4a. New Fleet Description'!$A$11:$A$112,'4a. New Fleet Description'!AB$11:AB$112, "", 0, 1)</f>
        <v/>
      </c>
      <c r="AD74" s="126" t="str">
        <f>_xlfn.XLOOKUP($B74, '4a. New Fleet Description'!$A$11:$A$112,'4a. New Fleet Description'!AC$11:AC$112, "", 0, 1)</f>
        <v/>
      </c>
      <c r="AE74" s="558"/>
      <c r="AF74" s="559"/>
      <c r="AG74" s="558"/>
      <c r="AH74" s="558"/>
      <c r="AI74" s="558"/>
      <c r="AJ74" s="558"/>
      <c r="AK74" s="560"/>
      <c r="AL74" s="559"/>
      <c r="AM74" s="559"/>
      <c r="AN74" s="559"/>
      <c r="AO74" s="559"/>
      <c r="AP74" s="559"/>
      <c r="AQ74" s="559"/>
      <c r="AR74" s="559"/>
      <c r="AS74" s="559"/>
      <c r="AT74" s="559"/>
      <c r="AU74" s="559"/>
    </row>
    <row r="75" spans="1:47" ht="30" x14ac:dyDescent="0.25">
      <c r="A75" s="125" t="s">
        <v>442</v>
      </c>
      <c r="B75" s="557"/>
      <c r="C75" s="126" t="str">
        <f>_xlfn.XLOOKUP($B75, '4a. New Fleet Description'!$A$11:$A$112,'4a. New Fleet Description'!B$11:B$112, "", 0, 1)</f>
        <v/>
      </c>
      <c r="D75" s="126" t="str">
        <f>_xlfn.XLOOKUP($B75, '4a. New Fleet Description'!$A$11:$A$112,'4a. New Fleet Description'!C$11:C$112, "", 0, 1)</f>
        <v/>
      </c>
      <c r="E75" s="126" t="str">
        <f>_xlfn.XLOOKUP($B75, '4a. New Fleet Description'!$A$11:$A$112,'4a. New Fleet Description'!D$11:D$112, "", 0, 1)</f>
        <v/>
      </c>
      <c r="F75" s="126" t="str">
        <f>_xlfn.XLOOKUP($B75, '4a. New Fleet Description'!$A$11:$A$112,'4a. New Fleet Description'!E$11:E$112, "", 0, 1)</f>
        <v/>
      </c>
      <c r="G75" s="126" t="str">
        <f>_xlfn.XLOOKUP($B75, '4a. New Fleet Description'!$A$11:$A$112,'4a. New Fleet Description'!F$11:F$112, "", 0, 1)</f>
        <v/>
      </c>
      <c r="H75" s="126" t="str">
        <f>_xlfn.XLOOKUP($B75, '4a. New Fleet Description'!$A$11:$A$112,'4a. New Fleet Description'!G$11:G$112, "", 0, 1)</f>
        <v/>
      </c>
      <c r="I75" s="126" t="str">
        <f>_xlfn.XLOOKUP($B75, '4a. New Fleet Description'!$A$11:$A$112,'4a. New Fleet Description'!H$11:H$112, "", 0, 1)</f>
        <v/>
      </c>
      <c r="J75" s="126" t="str">
        <f>_xlfn.XLOOKUP($B75, '4a. New Fleet Description'!$A$11:$A$112,'4a. New Fleet Description'!I$11:I$112, "", 0, 1)</f>
        <v/>
      </c>
      <c r="K75" s="126" t="str">
        <f>_xlfn.XLOOKUP($B75, '4a. New Fleet Description'!$A$11:$A$112,'4a. New Fleet Description'!J$11:J$112, "", 0, 1)</f>
        <v/>
      </c>
      <c r="L75" s="126" t="str">
        <f>_xlfn.XLOOKUP($B75, '4a. New Fleet Description'!$A$11:$A$112,'4a. New Fleet Description'!K$11:K$112, "", 0, 1)</f>
        <v/>
      </c>
      <c r="M75" s="126" t="str">
        <f>_xlfn.XLOOKUP($B75, '4a. New Fleet Description'!$A$11:$A$112,'4a. New Fleet Description'!L$11:L$112, "", 0, 1)</f>
        <v/>
      </c>
      <c r="N75" s="126" t="str">
        <f>_xlfn.XLOOKUP($B75, '4a. New Fleet Description'!$A$11:$A$112,'4a. New Fleet Description'!M$11:M$112, "", 0, 1)</f>
        <v/>
      </c>
      <c r="O75" s="126" t="str">
        <f>_xlfn.XLOOKUP($B75, '4a. New Fleet Description'!$A$11:$A$112,'4a. New Fleet Description'!N$11:N$112, "", 0, 1)</f>
        <v/>
      </c>
      <c r="P75" s="126" t="str">
        <f>_xlfn.XLOOKUP($B75, '4a. New Fleet Description'!$A$11:$A$112,'4a. New Fleet Description'!O$11:O$112, "", 0, 1)</f>
        <v/>
      </c>
      <c r="Q75" s="126" t="str">
        <f>_xlfn.XLOOKUP($B75, '4a. New Fleet Description'!$A$11:$A$112,'4a. New Fleet Description'!P$11:P$112, "", 0, 1)</f>
        <v/>
      </c>
      <c r="R75" s="126" t="str">
        <f>_xlfn.XLOOKUP($B75, '4a. New Fleet Description'!$A$11:$A$112,'4a. New Fleet Description'!Q$11:Q$112, "", 0, 1)</f>
        <v/>
      </c>
      <c r="S75" s="126" t="str">
        <f>_xlfn.XLOOKUP($B75, '4a. New Fleet Description'!$A$11:$A$112,'4a. New Fleet Description'!R$11:R$112, "", 0, 1)</f>
        <v/>
      </c>
      <c r="T75" s="126" t="str">
        <f>_xlfn.XLOOKUP($B75, '4a. New Fleet Description'!$A$11:$A$112,'4a. New Fleet Description'!S$11:S$112, "", 0, 1)</f>
        <v/>
      </c>
      <c r="U75" s="126" t="str">
        <f>_xlfn.XLOOKUP($B75, '4a. New Fleet Description'!$A$11:$A$112,'4a. New Fleet Description'!T$11:T$112, "", 0, 1)</f>
        <v/>
      </c>
      <c r="V75" s="126" t="str">
        <f>_xlfn.XLOOKUP($B75, '4a. New Fleet Description'!$A$11:$A$112,'4a. New Fleet Description'!U$11:U$112, "", 0, 1)</f>
        <v/>
      </c>
      <c r="W75" s="126" t="str">
        <f>_xlfn.XLOOKUP($B75, '4a. New Fleet Description'!$A$11:$A$112,'4a. New Fleet Description'!V$11:V$112, "", 0, 1)</f>
        <v/>
      </c>
      <c r="X75" s="126" t="str">
        <f>_xlfn.XLOOKUP($B75, '4a. New Fleet Description'!$A$11:$A$112,'4a. New Fleet Description'!W$11:W$112, "", 0, 1)</f>
        <v/>
      </c>
      <c r="Y75" s="126" t="str">
        <f>_xlfn.XLOOKUP($B75, '4a. New Fleet Description'!$A$11:$A$112,'4a. New Fleet Description'!X$11:X$112, "", 0, 1)</f>
        <v/>
      </c>
      <c r="Z75" s="126" t="str">
        <f>_xlfn.XLOOKUP($B75, '4a. New Fleet Description'!$A$11:$A$112,'4a. New Fleet Description'!Y$11:Y$112, "", 0, 1)</f>
        <v/>
      </c>
      <c r="AA75" s="126" t="str">
        <f>_xlfn.XLOOKUP($B75, '4a. New Fleet Description'!$A$11:$A$112,'4a. New Fleet Description'!Z$11:Z$112, "", 0, 1)</f>
        <v/>
      </c>
      <c r="AB75" s="126" t="str">
        <f>_xlfn.XLOOKUP($B75, '4a. New Fleet Description'!$A$11:$A$112,'4a. New Fleet Description'!AA$11:AA$112, "", 0, 1)</f>
        <v/>
      </c>
      <c r="AC75" s="126" t="str">
        <f>_xlfn.XLOOKUP($B75, '4a. New Fleet Description'!$A$11:$A$112,'4a. New Fleet Description'!AB$11:AB$112, "", 0, 1)</f>
        <v/>
      </c>
      <c r="AD75" s="126" t="str">
        <f>_xlfn.XLOOKUP($B75, '4a. New Fleet Description'!$A$11:$A$112,'4a. New Fleet Description'!AC$11:AC$112, "", 0, 1)</f>
        <v/>
      </c>
      <c r="AE75" s="558"/>
      <c r="AF75" s="559"/>
      <c r="AG75" s="558"/>
      <c r="AH75" s="558"/>
      <c r="AI75" s="558"/>
      <c r="AJ75" s="558"/>
      <c r="AK75" s="560"/>
      <c r="AL75" s="559"/>
      <c r="AM75" s="559"/>
      <c r="AN75" s="559"/>
      <c r="AO75" s="559"/>
      <c r="AP75" s="559"/>
      <c r="AQ75" s="559"/>
      <c r="AR75" s="559"/>
      <c r="AS75" s="559"/>
      <c r="AT75" s="559"/>
      <c r="AU75" s="559"/>
    </row>
    <row r="76" spans="1:47" ht="30" x14ac:dyDescent="0.25">
      <c r="A76" s="125" t="s">
        <v>443</v>
      </c>
      <c r="B76" s="557"/>
      <c r="C76" s="126" t="str">
        <f>_xlfn.XLOOKUP($B76, '4a. New Fleet Description'!$A$11:$A$112,'4a. New Fleet Description'!B$11:B$112, "", 0, 1)</f>
        <v/>
      </c>
      <c r="D76" s="126" t="str">
        <f>_xlfn.XLOOKUP($B76, '4a. New Fleet Description'!$A$11:$A$112,'4a. New Fleet Description'!C$11:C$112, "", 0, 1)</f>
        <v/>
      </c>
      <c r="E76" s="126" t="str">
        <f>_xlfn.XLOOKUP($B76, '4a. New Fleet Description'!$A$11:$A$112,'4a. New Fleet Description'!D$11:D$112, "", 0, 1)</f>
        <v/>
      </c>
      <c r="F76" s="126" t="str">
        <f>_xlfn.XLOOKUP($B76, '4a. New Fleet Description'!$A$11:$A$112,'4a. New Fleet Description'!E$11:E$112, "", 0, 1)</f>
        <v/>
      </c>
      <c r="G76" s="126" t="str">
        <f>_xlfn.XLOOKUP($B76, '4a. New Fleet Description'!$A$11:$A$112,'4a. New Fleet Description'!F$11:F$112, "", 0, 1)</f>
        <v/>
      </c>
      <c r="H76" s="126" t="str">
        <f>_xlfn.XLOOKUP($B76, '4a. New Fleet Description'!$A$11:$A$112,'4a. New Fleet Description'!G$11:G$112, "", 0, 1)</f>
        <v/>
      </c>
      <c r="I76" s="126" t="str">
        <f>_xlfn.XLOOKUP($B76, '4a. New Fleet Description'!$A$11:$A$112,'4a. New Fleet Description'!H$11:H$112, "", 0, 1)</f>
        <v/>
      </c>
      <c r="J76" s="126" t="str">
        <f>_xlfn.XLOOKUP($B76, '4a. New Fleet Description'!$A$11:$A$112,'4a. New Fleet Description'!I$11:I$112, "", 0, 1)</f>
        <v/>
      </c>
      <c r="K76" s="126" t="str">
        <f>_xlfn.XLOOKUP($B76, '4a. New Fleet Description'!$A$11:$A$112,'4a. New Fleet Description'!J$11:J$112, "", 0, 1)</f>
        <v/>
      </c>
      <c r="L76" s="126" t="str">
        <f>_xlfn.XLOOKUP($B76, '4a. New Fleet Description'!$A$11:$A$112,'4a. New Fleet Description'!K$11:K$112, "", 0, 1)</f>
        <v/>
      </c>
      <c r="M76" s="126" t="str">
        <f>_xlfn.XLOOKUP($B76, '4a. New Fleet Description'!$A$11:$A$112,'4a. New Fleet Description'!L$11:L$112, "", 0, 1)</f>
        <v/>
      </c>
      <c r="N76" s="126" t="str">
        <f>_xlfn.XLOOKUP($B76, '4a. New Fleet Description'!$A$11:$A$112,'4a. New Fleet Description'!M$11:M$112, "", 0, 1)</f>
        <v/>
      </c>
      <c r="O76" s="126" t="str">
        <f>_xlfn.XLOOKUP($B76, '4a. New Fleet Description'!$A$11:$A$112,'4a. New Fleet Description'!N$11:N$112, "", 0, 1)</f>
        <v/>
      </c>
      <c r="P76" s="126" t="str">
        <f>_xlfn.XLOOKUP($B76, '4a. New Fleet Description'!$A$11:$A$112,'4a. New Fleet Description'!O$11:O$112, "", 0, 1)</f>
        <v/>
      </c>
      <c r="Q76" s="126" t="str">
        <f>_xlfn.XLOOKUP($B76, '4a. New Fleet Description'!$A$11:$A$112,'4a. New Fleet Description'!P$11:P$112, "", 0, 1)</f>
        <v/>
      </c>
      <c r="R76" s="126" t="str">
        <f>_xlfn.XLOOKUP($B76, '4a. New Fleet Description'!$A$11:$A$112,'4a. New Fleet Description'!Q$11:Q$112, "", 0, 1)</f>
        <v/>
      </c>
      <c r="S76" s="126" t="str">
        <f>_xlfn.XLOOKUP($B76, '4a. New Fleet Description'!$A$11:$A$112,'4a. New Fleet Description'!R$11:R$112, "", 0, 1)</f>
        <v/>
      </c>
      <c r="T76" s="126" t="str">
        <f>_xlfn.XLOOKUP($B76, '4a. New Fleet Description'!$A$11:$A$112,'4a. New Fleet Description'!S$11:S$112, "", 0, 1)</f>
        <v/>
      </c>
      <c r="U76" s="126" t="str">
        <f>_xlfn.XLOOKUP($B76, '4a. New Fleet Description'!$A$11:$A$112,'4a. New Fleet Description'!T$11:T$112, "", 0, 1)</f>
        <v/>
      </c>
      <c r="V76" s="126" t="str">
        <f>_xlfn.XLOOKUP($B76, '4a. New Fleet Description'!$A$11:$A$112,'4a. New Fleet Description'!U$11:U$112, "", 0, 1)</f>
        <v/>
      </c>
      <c r="W76" s="126" t="str">
        <f>_xlfn.XLOOKUP($B76, '4a. New Fleet Description'!$A$11:$A$112,'4a. New Fleet Description'!V$11:V$112, "", 0, 1)</f>
        <v/>
      </c>
      <c r="X76" s="126" t="str">
        <f>_xlfn.XLOOKUP($B76, '4a. New Fleet Description'!$A$11:$A$112,'4a. New Fleet Description'!W$11:W$112, "", 0, 1)</f>
        <v/>
      </c>
      <c r="Y76" s="126" t="str">
        <f>_xlfn.XLOOKUP($B76, '4a. New Fleet Description'!$A$11:$A$112,'4a. New Fleet Description'!X$11:X$112, "", 0, 1)</f>
        <v/>
      </c>
      <c r="Z76" s="126" t="str">
        <f>_xlfn.XLOOKUP($B76, '4a. New Fleet Description'!$A$11:$A$112,'4a. New Fleet Description'!Y$11:Y$112, "", 0, 1)</f>
        <v/>
      </c>
      <c r="AA76" s="126" t="str">
        <f>_xlfn.XLOOKUP($B76, '4a. New Fleet Description'!$A$11:$A$112,'4a. New Fleet Description'!Z$11:Z$112, "", 0, 1)</f>
        <v/>
      </c>
      <c r="AB76" s="126" t="str">
        <f>_xlfn.XLOOKUP($B76, '4a. New Fleet Description'!$A$11:$A$112,'4a. New Fleet Description'!AA$11:AA$112, "", 0, 1)</f>
        <v/>
      </c>
      <c r="AC76" s="126" t="str">
        <f>_xlfn.XLOOKUP($B76, '4a. New Fleet Description'!$A$11:$A$112,'4a. New Fleet Description'!AB$11:AB$112, "", 0, 1)</f>
        <v/>
      </c>
      <c r="AD76" s="126" t="str">
        <f>_xlfn.XLOOKUP($B76, '4a. New Fleet Description'!$A$11:$A$112,'4a. New Fleet Description'!AC$11:AC$112, "", 0, 1)</f>
        <v/>
      </c>
      <c r="AE76" s="558"/>
      <c r="AF76" s="559"/>
      <c r="AG76" s="558"/>
      <c r="AH76" s="558"/>
      <c r="AI76" s="558"/>
      <c r="AJ76" s="558"/>
      <c r="AK76" s="560"/>
      <c r="AL76" s="559"/>
      <c r="AM76" s="559"/>
      <c r="AN76" s="559"/>
      <c r="AO76" s="559"/>
      <c r="AP76" s="559"/>
      <c r="AQ76" s="559"/>
      <c r="AR76" s="559"/>
      <c r="AS76" s="559"/>
      <c r="AT76" s="559"/>
      <c r="AU76" s="559"/>
    </row>
    <row r="77" spans="1:47" ht="30" x14ac:dyDescent="0.25">
      <c r="A77" s="125" t="s">
        <v>444</v>
      </c>
      <c r="B77" s="557"/>
      <c r="C77" s="126" t="str">
        <f>_xlfn.XLOOKUP($B77, '4a. New Fleet Description'!$A$11:$A$112,'4a. New Fleet Description'!B$11:B$112, "", 0, 1)</f>
        <v/>
      </c>
      <c r="D77" s="126" t="str">
        <f>_xlfn.XLOOKUP($B77, '4a. New Fleet Description'!$A$11:$A$112,'4a. New Fleet Description'!C$11:C$112, "", 0, 1)</f>
        <v/>
      </c>
      <c r="E77" s="126" t="str">
        <f>_xlfn.XLOOKUP($B77, '4a. New Fleet Description'!$A$11:$A$112,'4a. New Fleet Description'!D$11:D$112, "", 0, 1)</f>
        <v/>
      </c>
      <c r="F77" s="126" t="str">
        <f>_xlfn.XLOOKUP($B77, '4a. New Fleet Description'!$A$11:$A$112,'4a. New Fleet Description'!E$11:E$112, "", 0, 1)</f>
        <v/>
      </c>
      <c r="G77" s="126" t="str">
        <f>_xlfn.XLOOKUP($B77, '4a. New Fleet Description'!$A$11:$A$112,'4a. New Fleet Description'!F$11:F$112, "", 0, 1)</f>
        <v/>
      </c>
      <c r="H77" s="126" t="str">
        <f>_xlfn.XLOOKUP($B77, '4a. New Fleet Description'!$A$11:$A$112,'4a. New Fleet Description'!G$11:G$112, "", 0, 1)</f>
        <v/>
      </c>
      <c r="I77" s="126" t="str">
        <f>_xlfn.XLOOKUP($B77, '4a. New Fleet Description'!$A$11:$A$112,'4a. New Fleet Description'!H$11:H$112, "", 0, 1)</f>
        <v/>
      </c>
      <c r="J77" s="126" t="str">
        <f>_xlfn.XLOOKUP($B77, '4a. New Fleet Description'!$A$11:$A$112,'4a. New Fleet Description'!I$11:I$112, "", 0, 1)</f>
        <v/>
      </c>
      <c r="K77" s="126" t="str">
        <f>_xlfn.XLOOKUP($B77, '4a. New Fleet Description'!$A$11:$A$112,'4a. New Fleet Description'!J$11:J$112, "", 0, 1)</f>
        <v/>
      </c>
      <c r="L77" s="126" t="str">
        <f>_xlfn.XLOOKUP($B77, '4a. New Fleet Description'!$A$11:$A$112,'4a. New Fleet Description'!K$11:K$112, "", 0, 1)</f>
        <v/>
      </c>
      <c r="M77" s="126" t="str">
        <f>_xlfn.XLOOKUP($B77, '4a. New Fleet Description'!$A$11:$A$112,'4a. New Fleet Description'!L$11:L$112, "", 0, 1)</f>
        <v/>
      </c>
      <c r="N77" s="126" t="str">
        <f>_xlfn.XLOOKUP($B77, '4a. New Fleet Description'!$A$11:$A$112,'4a. New Fleet Description'!M$11:M$112, "", 0, 1)</f>
        <v/>
      </c>
      <c r="O77" s="126" t="str">
        <f>_xlfn.XLOOKUP($B77, '4a. New Fleet Description'!$A$11:$A$112,'4a. New Fleet Description'!N$11:N$112, "", 0, 1)</f>
        <v/>
      </c>
      <c r="P77" s="126" t="str">
        <f>_xlfn.XLOOKUP($B77, '4a. New Fleet Description'!$A$11:$A$112,'4a. New Fleet Description'!O$11:O$112, "", 0, 1)</f>
        <v/>
      </c>
      <c r="Q77" s="126" t="str">
        <f>_xlfn.XLOOKUP($B77, '4a. New Fleet Description'!$A$11:$A$112,'4a. New Fleet Description'!P$11:P$112, "", 0, 1)</f>
        <v/>
      </c>
      <c r="R77" s="126" t="str">
        <f>_xlfn.XLOOKUP($B77, '4a. New Fleet Description'!$A$11:$A$112,'4a. New Fleet Description'!Q$11:Q$112, "", 0, 1)</f>
        <v/>
      </c>
      <c r="S77" s="126" t="str">
        <f>_xlfn.XLOOKUP($B77, '4a. New Fleet Description'!$A$11:$A$112,'4a. New Fleet Description'!R$11:R$112, "", 0, 1)</f>
        <v/>
      </c>
      <c r="T77" s="126" t="str">
        <f>_xlfn.XLOOKUP($B77, '4a. New Fleet Description'!$A$11:$A$112,'4a. New Fleet Description'!S$11:S$112, "", 0, 1)</f>
        <v/>
      </c>
      <c r="U77" s="126" t="str">
        <f>_xlfn.XLOOKUP($B77, '4a. New Fleet Description'!$A$11:$A$112,'4a. New Fleet Description'!T$11:T$112, "", 0, 1)</f>
        <v/>
      </c>
      <c r="V77" s="126" t="str">
        <f>_xlfn.XLOOKUP($B77, '4a. New Fleet Description'!$A$11:$A$112,'4a. New Fleet Description'!U$11:U$112, "", 0, 1)</f>
        <v/>
      </c>
      <c r="W77" s="126" t="str">
        <f>_xlfn.XLOOKUP($B77, '4a. New Fleet Description'!$A$11:$A$112,'4a. New Fleet Description'!V$11:V$112, "", 0, 1)</f>
        <v/>
      </c>
      <c r="X77" s="126" t="str">
        <f>_xlfn.XLOOKUP($B77, '4a. New Fleet Description'!$A$11:$A$112,'4a. New Fleet Description'!W$11:W$112, "", 0, 1)</f>
        <v/>
      </c>
      <c r="Y77" s="126" t="str">
        <f>_xlfn.XLOOKUP($B77, '4a. New Fleet Description'!$A$11:$A$112,'4a. New Fleet Description'!X$11:X$112, "", 0, 1)</f>
        <v/>
      </c>
      <c r="Z77" s="126" t="str">
        <f>_xlfn.XLOOKUP($B77, '4a. New Fleet Description'!$A$11:$A$112,'4a. New Fleet Description'!Y$11:Y$112, "", 0, 1)</f>
        <v/>
      </c>
      <c r="AA77" s="126" t="str">
        <f>_xlfn.XLOOKUP($B77, '4a. New Fleet Description'!$A$11:$A$112,'4a. New Fleet Description'!Z$11:Z$112, "", 0, 1)</f>
        <v/>
      </c>
      <c r="AB77" s="126" t="str">
        <f>_xlfn.XLOOKUP($B77, '4a. New Fleet Description'!$A$11:$A$112,'4a. New Fleet Description'!AA$11:AA$112, "", 0, 1)</f>
        <v/>
      </c>
      <c r="AC77" s="126" t="str">
        <f>_xlfn.XLOOKUP($B77, '4a. New Fleet Description'!$A$11:$A$112,'4a. New Fleet Description'!AB$11:AB$112, "", 0, 1)</f>
        <v/>
      </c>
      <c r="AD77" s="126" t="str">
        <f>_xlfn.XLOOKUP($B77, '4a. New Fleet Description'!$A$11:$A$112,'4a. New Fleet Description'!AC$11:AC$112, "", 0, 1)</f>
        <v/>
      </c>
      <c r="AE77" s="558"/>
      <c r="AF77" s="559"/>
      <c r="AG77" s="558"/>
      <c r="AH77" s="558"/>
      <c r="AI77" s="558"/>
      <c r="AJ77" s="558"/>
      <c r="AK77" s="560"/>
      <c r="AL77" s="559"/>
      <c r="AM77" s="559"/>
      <c r="AN77" s="559"/>
      <c r="AO77" s="559"/>
      <c r="AP77" s="559"/>
      <c r="AQ77" s="559"/>
      <c r="AR77" s="559"/>
      <c r="AS77" s="559"/>
      <c r="AT77" s="559"/>
      <c r="AU77" s="559"/>
    </row>
    <row r="78" spans="1:47" ht="30" x14ac:dyDescent="0.25">
      <c r="A78" s="125" t="s">
        <v>445</v>
      </c>
      <c r="B78" s="557"/>
      <c r="C78" s="126" t="str">
        <f>_xlfn.XLOOKUP($B78, '4a. New Fleet Description'!$A$11:$A$112,'4a. New Fleet Description'!B$11:B$112, "", 0, 1)</f>
        <v/>
      </c>
      <c r="D78" s="126" t="str">
        <f>_xlfn.XLOOKUP($B78, '4a. New Fleet Description'!$A$11:$A$112,'4a. New Fleet Description'!C$11:C$112, "", 0, 1)</f>
        <v/>
      </c>
      <c r="E78" s="126" t="str">
        <f>_xlfn.XLOOKUP($B78, '4a. New Fleet Description'!$A$11:$A$112,'4a. New Fleet Description'!D$11:D$112, "", 0, 1)</f>
        <v/>
      </c>
      <c r="F78" s="126" t="str">
        <f>_xlfn.XLOOKUP($B78, '4a. New Fleet Description'!$A$11:$A$112,'4a. New Fleet Description'!E$11:E$112, "", 0, 1)</f>
        <v/>
      </c>
      <c r="G78" s="126" t="str">
        <f>_xlfn.XLOOKUP($B78, '4a. New Fleet Description'!$A$11:$A$112,'4a. New Fleet Description'!F$11:F$112, "", 0, 1)</f>
        <v/>
      </c>
      <c r="H78" s="126" t="str">
        <f>_xlfn.XLOOKUP($B78, '4a. New Fleet Description'!$A$11:$A$112,'4a. New Fleet Description'!G$11:G$112, "", 0, 1)</f>
        <v/>
      </c>
      <c r="I78" s="126" t="str">
        <f>_xlfn.XLOOKUP($B78, '4a. New Fleet Description'!$A$11:$A$112,'4a. New Fleet Description'!H$11:H$112, "", 0, 1)</f>
        <v/>
      </c>
      <c r="J78" s="126" t="str">
        <f>_xlfn.XLOOKUP($B78, '4a. New Fleet Description'!$A$11:$A$112,'4a. New Fleet Description'!I$11:I$112, "", 0, 1)</f>
        <v/>
      </c>
      <c r="K78" s="126" t="str">
        <f>_xlfn.XLOOKUP($B78, '4a. New Fleet Description'!$A$11:$A$112,'4a. New Fleet Description'!J$11:J$112, "", 0, 1)</f>
        <v/>
      </c>
      <c r="L78" s="126" t="str">
        <f>_xlfn.XLOOKUP($B78, '4a. New Fleet Description'!$A$11:$A$112,'4a. New Fleet Description'!K$11:K$112, "", 0, 1)</f>
        <v/>
      </c>
      <c r="M78" s="126" t="str">
        <f>_xlfn.XLOOKUP($B78, '4a. New Fleet Description'!$A$11:$A$112,'4a. New Fleet Description'!L$11:L$112, "", 0, 1)</f>
        <v/>
      </c>
      <c r="N78" s="126" t="str">
        <f>_xlfn.XLOOKUP($B78, '4a. New Fleet Description'!$A$11:$A$112,'4a. New Fleet Description'!M$11:M$112, "", 0, 1)</f>
        <v/>
      </c>
      <c r="O78" s="126" t="str">
        <f>_xlfn.XLOOKUP($B78, '4a. New Fleet Description'!$A$11:$A$112,'4a. New Fleet Description'!N$11:N$112, "", 0, 1)</f>
        <v/>
      </c>
      <c r="P78" s="126" t="str">
        <f>_xlfn.XLOOKUP($B78, '4a. New Fleet Description'!$A$11:$A$112,'4a. New Fleet Description'!O$11:O$112, "", 0, 1)</f>
        <v/>
      </c>
      <c r="Q78" s="126" t="str">
        <f>_xlfn.XLOOKUP($B78, '4a. New Fleet Description'!$A$11:$A$112,'4a. New Fleet Description'!P$11:P$112, "", 0, 1)</f>
        <v/>
      </c>
      <c r="R78" s="126" t="str">
        <f>_xlfn.XLOOKUP($B78, '4a. New Fleet Description'!$A$11:$A$112,'4a. New Fleet Description'!Q$11:Q$112, "", 0, 1)</f>
        <v/>
      </c>
      <c r="S78" s="126" t="str">
        <f>_xlfn.XLOOKUP($B78, '4a. New Fleet Description'!$A$11:$A$112,'4a. New Fleet Description'!R$11:R$112, "", 0, 1)</f>
        <v/>
      </c>
      <c r="T78" s="126" t="str">
        <f>_xlfn.XLOOKUP($B78, '4a. New Fleet Description'!$A$11:$A$112,'4a. New Fleet Description'!S$11:S$112, "", 0, 1)</f>
        <v/>
      </c>
      <c r="U78" s="126" t="str">
        <f>_xlfn.XLOOKUP($B78, '4a. New Fleet Description'!$A$11:$A$112,'4a. New Fleet Description'!T$11:T$112, "", 0, 1)</f>
        <v/>
      </c>
      <c r="V78" s="126" t="str">
        <f>_xlfn.XLOOKUP($B78, '4a. New Fleet Description'!$A$11:$A$112,'4a. New Fleet Description'!U$11:U$112, "", 0, 1)</f>
        <v/>
      </c>
      <c r="W78" s="126" t="str">
        <f>_xlfn.XLOOKUP($B78, '4a. New Fleet Description'!$A$11:$A$112,'4a. New Fleet Description'!V$11:V$112, "", 0, 1)</f>
        <v/>
      </c>
      <c r="X78" s="126" t="str">
        <f>_xlfn.XLOOKUP($B78, '4a. New Fleet Description'!$A$11:$A$112,'4a. New Fleet Description'!W$11:W$112, "", 0, 1)</f>
        <v/>
      </c>
      <c r="Y78" s="126" t="str">
        <f>_xlfn.XLOOKUP($B78, '4a. New Fleet Description'!$A$11:$A$112,'4a. New Fleet Description'!X$11:X$112, "", 0, 1)</f>
        <v/>
      </c>
      <c r="Z78" s="126" t="str">
        <f>_xlfn.XLOOKUP($B78, '4a. New Fleet Description'!$A$11:$A$112,'4a. New Fleet Description'!Y$11:Y$112, "", 0, 1)</f>
        <v/>
      </c>
      <c r="AA78" s="126" t="str">
        <f>_xlfn.XLOOKUP($B78, '4a. New Fleet Description'!$A$11:$A$112,'4a. New Fleet Description'!Z$11:Z$112, "", 0, 1)</f>
        <v/>
      </c>
      <c r="AB78" s="126" t="str">
        <f>_xlfn.XLOOKUP($B78, '4a. New Fleet Description'!$A$11:$A$112,'4a. New Fleet Description'!AA$11:AA$112, "", 0, 1)</f>
        <v/>
      </c>
      <c r="AC78" s="126" t="str">
        <f>_xlfn.XLOOKUP($B78, '4a. New Fleet Description'!$A$11:$A$112,'4a. New Fleet Description'!AB$11:AB$112, "", 0, 1)</f>
        <v/>
      </c>
      <c r="AD78" s="126" t="str">
        <f>_xlfn.XLOOKUP($B78, '4a. New Fleet Description'!$A$11:$A$112,'4a. New Fleet Description'!AC$11:AC$112, "", 0, 1)</f>
        <v/>
      </c>
      <c r="AE78" s="558"/>
      <c r="AF78" s="559"/>
      <c r="AG78" s="558"/>
      <c r="AH78" s="558"/>
      <c r="AI78" s="558"/>
      <c r="AJ78" s="558"/>
      <c r="AK78" s="560"/>
      <c r="AL78" s="559"/>
      <c r="AM78" s="559"/>
      <c r="AN78" s="559"/>
      <c r="AO78" s="559"/>
      <c r="AP78" s="559"/>
      <c r="AQ78" s="559"/>
      <c r="AR78" s="559"/>
      <c r="AS78" s="559"/>
      <c r="AT78" s="559"/>
      <c r="AU78" s="559"/>
    </row>
    <row r="79" spans="1:47" ht="30" x14ac:dyDescent="0.25">
      <c r="A79" s="125" t="s">
        <v>446</v>
      </c>
      <c r="B79" s="557"/>
      <c r="C79" s="126" t="str">
        <f>_xlfn.XLOOKUP($B79, '4a. New Fleet Description'!$A$11:$A$112,'4a. New Fleet Description'!B$11:B$112, "", 0, 1)</f>
        <v/>
      </c>
      <c r="D79" s="126" t="str">
        <f>_xlfn.XLOOKUP($B79, '4a. New Fleet Description'!$A$11:$A$112,'4a. New Fleet Description'!C$11:C$112, "", 0, 1)</f>
        <v/>
      </c>
      <c r="E79" s="126" t="str">
        <f>_xlfn.XLOOKUP($B79, '4a. New Fleet Description'!$A$11:$A$112,'4a. New Fleet Description'!D$11:D$112, "", 0, 1)</f>
        <v/>
      </c>
      <c r="F79" s="126" t="str">
        <f>_xlfn.XLOOKUP($B79, '4a. New Fleet Description'!$A$11:$A$112,'4a. New Fleet Description'!E$11:E$112, "", 0, 1)</f>
        <v/>
      </c>
      <c r="G79" s="126" t="str">
        <f>_xlfn.XLOOKUP($B79, '4a. New Fleet Description'!$A$11:$A$112,'4a. New Fleet Description'!F$11:F$112, "", 0, 1)</f>
        <v/>
      </c>
      <c r="H79" s="126" t="str">
        <f>_xlfn.XLOOKUP($B79, '4a. New Fleet Description'!$A$11:$A$112,'4a. New Fleet Description'!G$11:G$112, "", 0, 1)</f>
        <v/>
      </c>
      <c r="I79" s="126" t="str">
        <f>_xlfn.XLOOKUP($B79, '4a. New Fleet Description'!$A$11:$A$112,'4a. New Fleet Description'!H$11:H$112, "", 0, 1)</f>
        <v/>
      </c>
      <c r="J79" s="126" t="str">
        <f>_xlfn.XLOOKUP($B79, '4a. New Fleet Description'!$A$11:$A$112,'4a. New Fleet Description'!I$11:I$112, "", 0, 1)</f>
        <v/>
      </c>
      <c r="K79" s="126" t="str">
        <f>_xlfn.XLOOKUP($B79, '4a. New Fleet Description'!$A$11:$A$112,'4a. New Fleet Description'!J$11:J$112, "", 0, 1)</f>
        <v/>
      </c>
      <c r="L79" s="126" t="str">
        <f>_xlfn.XLOOKUP($B79, '4a. New Fleet Description'!$A$11:$A$112,'4a. New Fleet Description'!K$11:K$112, "", 0, 1)</f>
        <v/>
      </c>
      <c r="M79" s="126" t="str">
        <f>_xlfn.XLOOKUP($B79, '4a. New Fleet Description'!$A$11:$A$112,'4a. New Fleet Description'!L$11:L$112, "", 0, 1)</f>
        <v/>
      </c>
      <c r="N79" s="126" t="str">
        <f>_xlfn.XLOOKUP($B79, '4a. New Fleet Description'!$A$11:$A$112,'4a. New Fleet Description'!M$11:M$112, "", 0, 1)</f>
        <v/>
      </c>
      <c r="O79" s="126" t="str">
        <f>_xlfn.XLOOKUP($B79, '4a. New Fleet Description'!$A$11:$A$112,'4a. New Fleet Description'!N$11:N$112, "", 0, 1)</f>
        <v/>
      </c>
      <c r="P79" s="126" t="str">
        <f>_xlfn.XLOOKUP($B79, '4a. New Fleet Description'!$A$11:$A$112,'4a. New Fleet Description'!O$11:O$112, "", 0, 1)</f>
        <v/>
      </c>
      <c r="Q79" s="126" t="str">
        <f>_xlfn.XLOOKUP($B79, '4a. New Fleet Description'!$A$11:$A$112,'4a. New Fleet Description'!P$11:P$112, "", 0, 1)</f>
        <v/>
      </c>
      <c r="R79" s="126" t="str">
        <f>_xlfn.XLOOKUP($B79, '4a. New Fleet Description'!$A$11:$A$112,'4a. New Fleet Description'!Q$11:Q$112, "", 0, 1)</f>
        <v/>
      </c>
      <c r="S79" s="126" t="str">
        <f>_xlfn.XLOOKUP($B79, '4a. New Fleet Description'!$A$11:$A$112,'4a. New Fleet Description'!R$11:R$112, "", 0, 1)</f>
        <v/>
      </c>
      <c r="T79" s="126" t="str">
        <f>_xlfn.XLOOKUP($B79, '4a. New Fleet Description'!$A$11:$A$112,'4a. New Fleet Description'!S$11:S$112, "", 0, 1)</f>
        <v/>
      </c>
      <c r="U79" s="126" t="str">
        <f>_xlfn.XLOOKUP($B79, '4a. New Fleet Description'!$A$11:$A$112,'4a. New Fleet Description'!T$11:T$112, "", 0, 1)</f>
        <v/>
      </c>
      <c r="V79" s="126" t="str">
        <f>_xlfn.XLOOKUP($B79, '4a. New Fleet Description'!$A$11:$A$112,'4a. New Fleet Description'!U$11:U$112, "", 0, 1)</f>
        <v/>
      </c>
      <c r="W79" s="126" t="str">
        <f>_xlfn.XLOOKUP($B79, '4a. New Fleet Description'!$A$11:$A$112,'4a. New Fleet Description'!V$11:V$112, "", 0, 1)</f>
        <v/>
      </c>
      <c r="X79" s="126" t="str">
        <f>_xlfn.XLOOKUP($B79, '4a. New Fleet Description'!$A$11:$A$112,'4a. New Fleet Description'!W$11:W$112, "", 0, 1)</f>
        <v/>
      </c>
      <c r="Y79" s="126" t="str">
        <f>_xlfn.XLOOKUP($B79, '4a. New Fleet Description'!$A$11:$A$112,'4a. New Fleet Description'!X$11:X$112, "", 0, 1)</f>
        <v/>
      </c>
      <c r="Z79" s="126" t="str">
        <f>_xlfn.XLOOKUP($B79, '4a. New Fleet Description'!$A$11:$A$112,'4a. New Fleet Description'!Y$11:Y$112, "", 0, 1)</f>
        <v/>
      </c>
      <c r="AA79" s="126" t="str">
        <f>_xlfn.XLOOKUP($B79, '4a. New Fleet Description'!$A$11:$A$112,'4a. New Fleet Description'!Z$11:Z$112, "", 0, 1)</f>
        <v/>
      </c>
      <c r="AB79" s="126" t="str">
        <f>_xlfn.XLOOKUP($B79, '4a. New Fleet Description'!$A$11:$A$112,'4a. New Fleet Description'!AA$11:AA$112, "", 0, 1)</f>
        <v/>
      </c>
      <c r="AC79" s="126" t="str">
        <f>_xlfn.XLOOKUP($B79, '4a. New Fleet Description'!$A$11:$A$112,'4a. New Fleet Description'!AB$11:AB$112, "", 0, 1)</f>
        <v/>
      </c>
      <c r="AD79" s="126" t="str">
        <f>_xlfn.XLOOKUP($B79, '4a. New Fleet Description'!$A$11:$A$112,'4a. New Fleet Description'!AC$11:AC$112, "", 0, 1)</f>
        <v/>
      </c>
      <c r="AE79" s="558"/>
      <c r="AF79" s="559"/>
      <c r="AG79" s="558"/>
      <c r="AH79" s="558"/>
      <c r="AI79" s="558"/>
      <c r="AJ79" s="558"/>
      <c r="AK79" s="560"/>
      <c r="AL79" s="559"/>
      <c r="AM79" s="559"/>
      <c r="AN79" s="559"/>
      <c r="AO79" s="559"/>
      <c r="AP79" s="559"/>
      <c r="AQ79" s="559"/>
      <c r="AR79" s="559"/>
      <c r="AS79" s="559"/>
      <c r="AT79" s="559"/>
      <c r="AU79" s="559"/>
    </row>
    <row r="80" spans="1:47" ht="30" x14ac:dyDescent="0.25">
      <c r="A80" s="125" t="s">
        <v>447</v>
      </c>
      <c r="B80" s="557"/>
      <c r="C80" s="126" t="str">
        <f>_xlfn.XLOOKUP($B80, '4a. New Fleet Description'!$A$11:$A$112,'4a. New Fleet Description'!B$11:B$112, "", 0, 1)</f>
        <v/>
      </c>
      <c r="D80" s="126" t="str">
        <f>_xlfn.XLOOKUP($B80, '4a. New Fleet Description'!$A$11:$A$112,'4a. New Fleet Description'!C$11:C$112, "", 0, 1)</f>
        <v/>
      </c>
      <c r="E80" s="126" t="str">
        <f>_xlfn.XLOOKUP($B80, '4a. New Fleet Description'!$A$11:$A$112,'4a. New Fleet Description'!D$11:D$112, "", 0, 1)</f>
        <v/>
      </c>
      <c r="F80" s="126" t="str">
        <f>_xlfn.XLOOKUP($B80, '4a. New Fleet Description'!$A$11:$A$112,'4a. New Fleet Description'!E$11:E$112, "", 0, 1)</f>
        <v/>
      </c>
      <c r="G80" s="126" t="str">
        <f>_xlfn.XLOOKUP($B80, '4a. New Fleet Description'!$A$11:$A$112,'4a. New Fleet Description'!F$11:F$112, "", 0, 1)</f>
        <v/>
      </c>
      <c r="H80" s="126" t="str">
        <f>_xlfn.XLOOKUP($B80, '4a. New Fleet Description'!$A$11:$A$112,'4a. New Fleet Description'!G$11:G$112, "", 0, 1)</f>
        <v/>
      </c>
      <c r="I80" s="126" t="str">
        <f>_xlfn.XLOOKUP($B80, '4a. New Fleet Description'!$A$11:$A$112,'4a. New Fleet Description'!H$11:H$112, "", 0, 1)</f>
        <v/>
      </c>
      <c r="J80" s="126" t="str">
        <f>_xlfn.XLOOKUP($B80, '4a. New Fleet Description'!$A$11:$A$112,'4a. New Fleet Description'!I$11:I$112, "", 0, 1)</f>
        <v/>
      </c>
      <c r="K80" s="126" t="str">
        <f>_xlfn.XLOOKUP($B80, '4a. New Fleet Description'!$A$11:$A$112,'4a. New Fleet Description'!J$11:J$112, "", 0, 1)</f>
        <v/>
      </c>
      <c r="L80" s="126" t="str">
        <f>_xlfn.XLOOKUP($B80, '4a. New Fleet Description'!$A$11:$A$112,'4a. New Fleet Description'!K$11:K$112, "", 0, 1)</f>
        <v/>
      </c>
      <c r="M80" s="126" t="str">
        <f>_xlfn.XLOOKUP($B80, '4a. New Fleet Description'!$A$11:$A$112,'4a. New Fleet Description'!L$11:L$112, "", 0, 1)</f>
        <v/>
      </c>
      <c r="N80" s="126" t="str">
        <f>_xlfn.XLOOKUP($B80, '4a. New Fleet Description'!$A$11:$A$112,'4a. New Fleet Description'!M$11:M$112, "", 0, 1)</f>
        <v/>
      </c>
      <c r="O80" s="126" t="str">
        <f>_xlfn.XLOOKUP($B80, '4a. New Fleet Description'!$A$11:$A$112,'4a. New Fleet Description'!N$11:N$112, "", 0, 1)</f>
        <v/>
      </c>
      <c r="P80" s="126" t="str">
        <f>_xlfn.XLOOKUP($B80, '4a. New Fleet Description'!$A$11:$A$112,'4a. New Fleet Description'!O$11:O$112, "", 0, 1)</f>
        <v/>
      </c>
      <c r="Q80" s="126" t="str">
        <f>_xlfn.XLOOKUP($B80, '4a. New Fleet Description'!$A$11:$A$112,'4a. New Fleet Description'!P$11:P$112, "", 0, 1)</f>
        <v/>
      </c>
      <c r="R80" s="126" t="str">
        <f>_xlfn.XLOOKUP($B80, '4a. New Fleet Description'!$A$11:$A$112,'4a. New Fleet Description'!Q$11:Q$112, "", 0, 1)</f>
        <v/>
      </c>
      <c r="S80" s="126" t="str">
        <f>_xlfn.XLOOKUP($B80, '4a. New Fleet Description'!$A$11:$A$112,'4a. New Fleet Description'!R$11:R$112, "", 0, 1)</f>
        <v/>
      </c>
      <c r="T80" s="126" t="str">
        <f>_xlfn.XLOOKUP($B80, '4a. New Fleet Description'!$A$11:$A$112,'4a. New Fleet Description'!S$11:S$112, "", 0, 1)</f>
        <v/>
      </c>
      <c r="U80" s="126" t="str">
        <f>_xlfn.XLOOKUP($B80, '4a. New Fleet Description'!$A$11:$A$112,'4a. New Fleet Description'!T$11:T$112, "", 0, 1)</f>
        <v/>
      </c>
      <c r="V80" s="126" t="str">
        <f>_xlfn.XLOOKUP($B80, '4a. New Fleet Description'!$A$11:$A$112,'4a. New Fleet Description'!U$11:U$112, "", 0, 1)</f>
        <v/>
      </c>
      <c r="W80" s="126" t="str">
        <f>_xlfn.XLOOKUP($B80, '4a. New Fleet Description'!$A$11:$A$112,'4a. New Fleet Description'!V$11:V$112, "", 0, 1)</f>
        <v/>
      </c>
      <c r="X80" s="126" t="str">
        <f>_xlfn.XLOOKUP($B80, '4a. New Fleet Description'!$A$11:$A$112,'4a. New Fleet Description'!W$11:W$112, "", 0, 1)</f>
        <v/>
      </c>
      <c r="Y80" s="126" t="str">
        <f>_xlfn.XLOOKUP($B80, '4a. New Fleet Description'!$A$11:$A$112,'4a. New Fleet Description'!X$11:X$112, "", 0, 1)</f>
        <v/>
      </c>
      <c r="Z80" s="126" t="str">
        <f>_xlfn.XLOOKUP($B80, '4a. New Fleet Description'!$A$11:$A$112,'4a. New Fleet Description'!Y$11:Y$112, "", 0, 1)</f>
        <v/>
      </c>
      <c r="AA80" s="126" t="str">
        <f>_xlfn.XLOOKUP($B80, '4a. New Fleet Description'!$A$11:$A$112,'4a. New Fleet Description'!Z$11:Z$112, "", 0, 1)</f>
        <v/>
      </c>
      <c r="AB80" s="126" t="str">
        <f>_xlfn.XLOOKUP($B80, '4a. New Fleet Description'!$A$11:$A$112,'4a. New Fleet Description'!AA$11:AA$112, "", 0, 1)</f>
        <v/>
      </c>
      <c r="AC80" s="126" t="str">
        <f>_xlfn.XLOOKUP($B80, '4a. New Fleet Description'!$A$11:$A$112,'4a. New Fleet Description'!AB$11:AB$112, "", 0, 1)</f>
        <v/>
      </c>
      <c r="AD80" s="126" t="str">
        <f>_xlfn.XLOOKUP($B80, '4a. New Fleet Description'!$A$11:$A$112,'4a. New Fleet Description'!AC$11:AC$112, "", 0, 1)</f>
        <v/>
      </c>
      <c r="AE80" s="558"/>
      <c r="AF80" s="559"/>
      <c r="AG80" s="558"/>
      <c r="AH80" s="558"/>
      <c r="AI80" s="558"/>
      <c r="AJ80" s="558"/>
      <c r="AK80" s="560"/>
      <c r="AL80" s="559"/>
      <c r="AM80" s="559"/>
      <c r="AN80" s="559"/>
      <c r="AO80" s="559"/>
      <c r="AP80" s="559"/>
      <c r="AQ80" s="559"/>
      <c r="AR80" s="559"/>
      <c r="AS80" s="559"/>
      <c r="AT80" s="559"/>
      <c r="AU80" s="559"/>
    </row>
    <row r="81" spans="1:47" ht="30" x14ac:dyDescent="0.25">
      <c r="A81" s="125" t="s">
        <v>448</v>
      </c>
      <c r="B81" s="557"/>
      <c r="C81" s="126" t="str">
        <f>_xlfn.XLOOKUP($B81, '4a. New Fleet Description'!$A$11:$A$112,'4a. New Fleet Description'!B$11:B$112, "", 0, 1)</f>
        <v/>
      </c>
      <c r="D81" s="126" t="str">
        <f>_xlfn.XLOOKUP($B81, '4a. New Fleet Description'!$A$11:$A$112,'4a. New Fleet Description'!C$11:C$112, "", 0, 1)</f>
        <v/>
      </c>
      <c r="E81" s="126" t="str">
        <f>_xlfn.XLOOKUP($B81, '4a. New Fleet Description'!$A$11:$A$112,'4a. New Fleet Description'!D$11:D$112, "", 0, 1)</f>
        <v/>
      </c>
      <c r="F81" s="126" t="str">
        <f>_xlfn.XLOOKUP($B81, '4a. New Fleet Description'!$A$11:$A$112,'4a. New Fleet Description'!E$11:E$112, "", 0, 1)</f>
        <v/>
      </c>
      <c r="G81" s="126" t="str">
        <f>_xlfn.XLOOKUP($B81, '4a. New Fleet Description'!$A$11:$A$112,'4a. New Fleet Description'!F$11:F$112, "", 0, 1)</f>
        <v/>
      </c>
      <c r="H81" s="126" t="str">
        <f>_xlfn.XLOOKUP($B81, '4a. New Fleet Description'!$A$11:$A$112,'4a. New Fleet Description'!G$11:G$112, "", 0, 1)</f>
        <v/>
      </c>
      <c r="I81" s="126" t="str">
        <f>_xlfn.XLOOKUP($B81, '4a. New Fleet Description'!$A$11:$A$112,'4a. New Fleet Description'!H$11:H$112, "", 0, 1)</f>
        <v/>
      </c>
      <c r="J81" s="126" t="str">
        <f>_xlfn.XLOOKUP($B81, '4a. New Fleet Description'!$A$11:$A$112,'4a. New Fleet Description'!I$11:I$112, "", 0, 1)</f>
        <v/>
      </c>
      <c r="K81" s="126" t="str">
        <f>_xlfn.XLOOKUP($B81, '4a. New Fleet Description'!$A$11:$A$112,'4a. New Fleet Description'!J$11:J$112, "", 0, 1)</f>
        <v/>
      </c>
      <c r="L81" s="126" t="str">
        <f>_xlfn.XLOOKUP($B81, '4a. New Fleet Description'!$A$11:$A$112,'4a. New Fleet Description'!K$11:K$112, "", 0, 1)</f>
        <v/>
      </c>
      <c r="M81" s="126" t="str">
        <f>_xlfn.XLOOKUP($B81, '4a. New Fleet Description'!$A$11:$A$112,'4a. New Fleet Description'!L$11:L$112, "", 0, 1)</f>
        <v/>
      </c>
      <c r="N81" s="126" t="str">
        <f>_xlfn.XLOOKUP($B81, '4a. New Fleet Description'!$A$11:$A$112,'4a. New Fleet Description'!M$11:M$112, "", 0, 1)</f>
        <v/>
      </c>
      <c r="O81" s="126" t="str">
        <f>_xlfn.XLOOKUP($B81, '4a. New Fleet Description'!$A$11:$A$112,'4a. New Fleet Description'!N$11:N$112, "", 0, 1)</f>
        <v/>
      </c>
      <c r="P81" s="126" t="str">
        <f>_xlfn.XLOOKUP($B81, '4a. New Fleet Description'!$A$11:$A$112,'4a. New Fleet Description'!O$11:O$112, "", 0, 1)</f>
        <v/>
      </c>
      <c r="Q81" s="126" t="str">
        <f>_xlfn.XLOOKUP($B81, '4a. New Fleet Description'!$A$11:$A$112,'4a. New Fleet Description'!P$11:P$112, "", 0, 1)</f>
        <v/>
      </c>
      <c r="R81" s="126" t="str">
        <f>_xlfn.XLOOKUP($B81, '4a. New Fleet Description'!$A$11:$A$112,'4a. New Fleet Description'!Q$11:Q$112, "", 0, 1)</f>
        <v/>
      </c>
      <c r="S81" s="126" t="str">
        <f>_xlfn.XLOOKUP($B81, '4a. New Fleet Description'!$A$11:$A$112,'4a. New Fleet Description'!R$11:R$112, "", 0, 1)</f>
        <v/>
      </c>
      <c r="T81" s="126" t="str">
        <f>_xlfn.XLOOKUP($B81, '4a. New Fleet Description'!$A$11:$A$112,'4a. New Fleet Description'!S$11:S$112, "", 0, 1)</f>
        <v/>
      </c>
      <c r="U81" s="126" t="str">
        <f>_xlfn.XLOOKUP($B81, '4a. New Fleet Description'!$A$11:$A$112,'4a. New Fleet Description'!T$11:T$112, "", 0, 1)</f>
        <v/>
      </c>
      <c r="V81" s="126" t="str">
        <f>_xlfn.XLOOKUP($B81, '4a. New Fleet Description'!$A$11:$A$112,'4a. New Fleet Description'!U$11:U$112, "", 0, 1)</f>
        <v/>
      </c>
      <c r="W81" s="126" t="str">
        <f>_xlfn.XLOOKUP($B81, '4a. New Fleet Description'!$A$11:$A$112,'4a. New Fleet Description'!V$11:V$112, "", 0, 1)</f>
        <v/>
      </c>
      <c r="X81" s="126" t="str">
        <f>_xlfn.XLOOKUP($B81, '4a. New Fleet Description'!$A$11:$A$112,'4a. New Fleet Description'!W$11:W$112, "", 0, 1)</f>
        <v/>
      </c>
      <c r="Y81" s="126" t="str">
        <f>_xlfn.XLOOKUP($B81, '4a. New Fleet Description'!$A$11:$A$112,'4a. New Fleet Description'!X$11:X$112, "", 0, 1)</f>
        <v/>
      </c>
      <c r="Z81" s="126" t="str">
        <f>_xlfn.XLOOKUP($B81, '4a. New Fleet Description'!$A$11:$A$112,'4a. New Fleet Description'!Y$11:Y$112, "", 0, 1)</f>
        <v/>
      </c>
      <c r="AA81" s="126" t="str">
        <f>_xlfn.XLOOKUP($B81, '4a. New Fleet Description'!$A$11:$A$112,'4a. New Fleet Description'!Z$11:Z$112, "", 0, 1)</f>
        <v/>
      </c>
      <c r="AB81" s="126" t="str">
        <f>_xlfn.XLOOKUP($B81, '4a. New Fleet Description'!$A$11:$A$112,'4a. New Fleet Description'!AA$11:AA$112, "", 0, 1)</f>
        <v/>
      </c>
      <c r="AC81" s="126" t="str">
        <f>_xlfn.XLOOKUP($B81, '4a. New Fleet Description'!$A$11:$A$112,'4a. New Fleet Description'!AB$11:AB$112, "", 0, 1)</f>
        <v/>
      </c>
      <c r="AD81" s="126" t="str">
        <f>_xlfn.XLOOKUP($B81, '4a. New Fleet Description'!$A$11:$A$112,'4a. New Fleet Description'!AC$11:AC$112, "", 0, 1)</f>
        <v/>
      </c>
      <c r="AE81" s="558"/>
      <c r="AF81" s="559"/>
      <c r="AG81" s="558"/>
      <c r="AH81" s="558"/>
      <c r="AI81" s="558"/>
      <c r="AJ81" s="558"/>
      <c r="AK81" s="560"/>
      <c r="AL81" s="559"/>
      <c r="AM81" s="559"/>
      <c r="AN81" s="559"/>
      <c r="AO81" s="559"/>
      <c r="AP81" s="559"/>
      <c r="AQ81" s="559"/>
      <c r="AR81" s="559"/>
      <c r="AS81" s="559"/>
      <c r="AT81" s="559"/>
      <c r="AU81" s="559"/>
    </row>
    <row r="82" spans="1:47" ht="30" x14ac:dyDescent="0.25">
      <c r="A82" s="125" t="s">
        <v>449</v>
      </c>
      <c r="B82" s="557"/>
      <c r="C82" s="126" t="str">
        <f>_xlfn.XLOOKUP($B82, '4a. New Fleet Description'!$A$11:$A$112,'4a. New Fleet Description'!B$11:B$112, "", 0, 1)</f>
        <v/>
      </c>
      <c r="D82" s="126" t="str">
        <f>_xlfn.XLOOKUP($B82, '4a. New Fleet Description'!$A$11:$A$112,'4a. New Fleet Description'!C$11:C$112, "", 0, 1)</f>
        <v/>
      </c>
      <c r="E82" s="126" t="str">
        <f>_xlfn.XLOOKUP($B82, '4a. New Fleet Description'!$A$11:$A$112,'4a. New Fleet Description'!D$11:D$112, "", 0, 1)</f>
        <v/>
      </c>
      <c r="F82" s="126" t="str">
        <f>_xlfn.XLOOKUP($B82, '4a. New Fleet Description'!$A$11:$A$112,'4a. New Fleet Description'!E$11:E$112, "", 0, 1)</f>
        <v/>
      </c>
      <c r="G82" s="126" t="str">
        <f>_xlfn.XLOOKUP($B82, '4a. New Fleet Description'!$A$11:$A$112,'4a. New Fleet Description'!F$11:F$112, "", 0, 1)</f>
        <v/>
      </c>
      <c r="H82" s="126" t="str">
        <f>_xlfn.XLOOKUP($B82, '4a. New Fleet Description'!$A$11:$A$112,'4a. New Fleet Description'!G$11:G$112, "", 0, 1)</f>
        <v/>
      </c>
      <c r="I82" s="126" t="str">
        <f>_xlfn.XLOOKUP($B82, '4a. New Fleet Description'!$A$11:$A$112,'4a. New Fleet Description'!H$11:H$112, "", 0, 1)</f>
        <v/>
      </c>
      <c r="J82" s="126" t="str">
        <f>_xlfn.XLOOKUP($B82, '4a. New Fleet Description'!$A$11:$A$112,'4a. New Fleet Description'!I$11:I$112, "", 0, 1)</f>
        <v/>
      </c>
      <c r="K82" s="126" t="str">
        <f>_xlfn.XLOOKUP($B82, '4a. New Fleet Description'!$A$11:$A$112,'4a. New Fleet Description'!J$11:J$112, "", 0, 1)</f>
        <v/>
      </c>
      <c r="L82" s="126" t="str">
        <f>_xlfn.XLOOKUP($B82, '4a. New Fleet Description'!$A$11:$A$112,'4a. New Fleet Description'!K$11:K$112, "", 0, 1)</f>
        <v/>
      </c>
      <c r="M82" s="126" t="str">
        <f>_xlfn.XLOOKUP($B82, '4a. New Fleet Description'!$A$11:$A$112,'4a. New Fleet Description'!L$11:L$112, "", 0, 1)</f>
        <v/>
      </c>
      <c r="N82" s="126" t="str">
        <f>_xlfn.XLOOKUP($B82, '4a. New Fleet Description'!$A$11:$A$112,'4a. New Fleet Description'!M$11:M$112, "", 0, 1)</f>
        <v/>
      </c>
      <c r="O82" s="126" t="str">
        <f>_xlfn.XLOOKUP($B82, '4a. New Fleet Description'!$A$11:$A$112,'4a. New Fleet Description'!N$11:N$112, "", 0, 1)</f>
        <v/>
      </c>
      <c r="P82" s="126" t="str">
        <f>_xlfn.XLOOKUP($B82, '4a. New Fleet Description'!$A$11:$A$112,'4a. New Fleet Description'!O$11:O$112, "", 0, 1)</f>
        <v/>
      </c>
      <c r="Q82" s="126" t="str">
        <f>_xlfn.XLOOKUP($B82, '4a. New Fleet Description'!$A$11:$A$112,'4a. New Fleet Description'!P$11:P$112, "", 0, 1)</f>
        <v/>
      </c>
      <c r="R82" s="126" t="str">
        <f>_xlfn.XLOOKUP($B82, '4a. New Fleet Description'!$A$11:$A$112,'4a. New Fleet Description'!Q$11:Q$112, "", 0, 1)</f>
        <v/>
      </c>
      <c r="S82" s="126" t="str">
        <f>_xlfn.XLOOKUP($B82, '4a. New Fleet Description'!$A$11:$A$112,'4a. New Fleet Description'!R$11:R$112, "", 0, 1)</f>
        <v/>
      </c>
      <c r="T82" s="126" t="str">
        <f>_xlfn.XLOOKUP($B82, '4a. New Fleet Description'!$A$11:$A$112,'4a. New Fleet Description'!S$11:S$112, "", 0, 1)</f>
        <v/>
      </c>
      <c r="U82" s="126" t="str">
        <f>_xlfn.XLOOKUP($B82, '4a. New Fleet Description'!$A$11:$A$112,'4a. New Fleet Description'!T$11:T$112, "", 0, 1)</f>
        <v/>
      </c>
      <c r="V82" s="126" t="str">
        <f>_xlfn.XLOOKUP($B82, '4a. New Fleet Description'!$A$11:$A$112,'4a. New Fleet Description'!U$11:U$112, "", 0, 1)</f>
        <v/>
      </c>
      <c r="W82" s="126" t="str">
        <f>_xlfn.XLOOKUP($B82, '4a. New Fleet Description'!$A$11:$A$112,'4a. New Fleet Description'!V$11:V$112, "", 0, 1)</f>
        <v/>
      </c>
      <c r="X82" s="126" t="str">
        <f>_xlfn.XLOOKUP($B82, '4a. New Fleet Description'!$A$11:$A$112,'4a. New Fleet Description'!W$11:W$112, "", 0, 1)</f>
        <v/>
      </c>
      <c r="Y82" s="126" t="str">
        <f>_xlfn.XLOOKUP($B82, '4a. New Fleet Description'!$A$11:$A$112,'4a. New Fleet Description'!X$11:X$112, "", 0, 1)</f>
        <v/>
      </c>
      <c r="Z82" s="126" t="str">
        <f>_xlfn.XLOOKUP($B82, '4a. New Fleet Description'!$A$11:$A$112,'4a. New Fleet Description'!Y$11:Y$112, "", 0, 1)</f>
        <v/>
      </c>
      <c r="AA82" s="126" t="str">
        <f>_xlfn.XLOOKUP($B82, '4a. New Fleet Description'!$A$11:$A$112,'4a. New Fleet Description'!Z$11:Z$112, "", 0, 1)</f>
        <v/>
      </c>
      <c r="AB82" s="126" t="str">
        <f>_xlfn.XLOOKUP($B82, '4a. New Fleet Description'!$A$11:$A$112,'4a. New Fleet Description'!AA$11:AA$112, "", 0, 1)</f>
        <v/>
      </c>
      <c r="AC82" s="126" t="str">
        <f>_xlfn.XLOOKUP($B82, '4a. New Fleet Description'!$A$11:$A$112,'4a. New Fleet Description'!AB$11:AB$112, "", 0, 1)</f>
        <v/>
      </c>
      <c r="AD82" s="126" t="str">
        <f>_xlfn.XLOOKUP($B82, '4a. New Fleet Description'!$A$11:$A$112,'4a. New Fleet Description'!AC$11:AC$112, "", 0, 1)</f>
        <v/>
      </c>
      <c r="AE82" s="558"/>
      <c r="AF82" s="559"/>
      <c r="AG82" s="558"/>
      <c r="AH82" s="558"/>
      <c r="AI82" s="558"/>
      <c r="AJ82" s="558"/>
      <c r="AK82" s="560"/>
      <c r="AL82" s="559"/>
      <c r="AM82" s="559"/>
      <c r="AN82" s="559"/>
      <c r="AO82" s="559"/>
      <c r="AP82" s="559"/>
      <c r="AQ82" s="559"/>
      <c r="AR82" s="559"/>
      <c r="AS82" s="559"/>
      <c r="AT82" s="559"/>
      <c r="AU82" s="559"/>
    </row>
    <row r="83" spans="1:47" ht="30" x14ac:dyDescent="0.25">
      <c r="A83" s="125" t="s">
        <v>450</v>
      </c>
      <c r="B83" s="557"/>
      <c r="C83" s="126" t="str">
        <f>_xlfn.XLOOKUP($B83, '4a. New Fleet Description'!$A$11:$A$112,'4a. New Fleet Description'!B$11:B$112, "", 0, 1)</f>
        <v/>
      </c>
      <c r="D83" s="126" t="str">
        <f>_xlfn.XLOOKUP($B83, '4a. New Fleet Description'!$A$11:$A$112,'4a. New Fleet Description'!C$11:C$112, "", 0, 1)</f>
        <v/>
      </c>
      <c r="E83" s="126" t="str">
        <f>_xlfn.XLOOKUP($B83, '4a. New Fleet Description'!$A$11:$A$112,'4a. New Fleet Description'!D$11:D$112, "", 0, 1)</f>
        <v/>
      </c>
      <c r="F83" s="126" t="str">
        <f>_xlfn.XLOOKUP($B83, '4a. New Fleet Description'!$A$11:$A$112,'4a. New Fleet Description'!E$11:E$112, "", 0, 1)</f>
        <v/>
      </c>
      <c r="G83" s="126" t="str">
        <f>_xlfn.XLOOKUP($B83, '4a. New Fleet Description'!$A$11:$A$112,'4a. New Fleet Description'!F$11:F$112, "", 0, 1)</f>
        <v/>
      </c>
      <c r="H83" s="126" t="str">
        <f>_xlfn.XLOOKUP($B83, '4a. New Fleet Description'!$A$11:$A$112,'4a. New Fleet Description'!G$11:G$112, "", 0, 1)</f>
        <v/>
      </c>
      <c r="I83" s="126" t="str">
        <f>_xlfn.XLOOKUP($B83, '4a. New Fleet Description'!$A$11:$A$112,'4a. New Fleet Description'!H$11:H$112, "", 0, 1)</f>
        <v/>
      </c>
      <c r="J83" s="126" t="str">
        <f>_xlfn.XLOOKUP($B83, '4a. New Fleet Description'!$A$11:$A$112,'4a. New Fleet Description'!I$11:I$112, "", 0, 1)</f>
        <v/>
      </c>
      <c r="K83" s="126" t="str">
        <f>_xlfn.XLOOKUP($B83, '4a. New Fleet Description'!$A$11:$A$112,'4a. New Fleet Description'!J$11:J$112, "", 0, 1)</f>
        <v/>
      </c>
      <c r="L83" s="126" t="str">
        <f>_xlfn.XLOOKUP($B83, '4a. New Fleet Description'!$A$11:$A$112,'4a. New Fleet Description'!K$11:K$112, "", 0, 1)</f>
        <v/>
      </c>
      <c r="M83" s="126" t="str">
        <f>_xlfn.XLOOKUP($B83, '4a. New Fleet Description'!$A$11:$A$112,'4a. New Fleet Description'!L$11:L$112, "", 0, 1)</f>
        <v/>
      </c>
      <c r="N83" s="126" t="str">
        <f>_xlfn.XLOOKUP($B83, '4a. New Fleet Description'!$A$11:$A$112,'4a. New Fleet Description'!M$11:M$112, "", 0, 1)</f>
        <v/>
      </c>
      <c r="O83" s="126" t="str">
        <f>_xlfn.XLOOKUP($B83, '4a. New Fleet Description'!$A$11:$A$112,'4a. New Fleet Description'!N$11:N$112, "", 0, 1)</f>
        <v/>
      </c>
      <c r="P83" s="126" t="str">
        <f>_xlfn.XLOOKUP($B83, '4a. New Fleet Description'!$A$11:$A$112,'4a. New Fleet Description'!O$11:O$112, "", 0, 1)</f>
        <v/>
      </c>
      <c r="Q83" s="126" t="str">
        <f>_xlfn.XLOOKUP($B83, '4a. New Fleet Description'!$A$11:$A$112,'4a. New Fleet Description'!P$11:P$112, "", 0, 1)</f>
        <v/>
      </c>
      <c r="R83" s="126" t="str">
        <f>_xlfn.XLOOKUP($B83, '4a. New Fleet Description'!$A$11:$A$112,'4a. New Fleet Description'!Q$11:Q$112, "", 0, 1)</f>
        <v/>
      </c>
      <c r="S83" s="126" t="str">
        <f>_xlfn.XLOOKUP($B83, '4a. New Fleet Description'!$A$11:$A$112,'4a. New Fleet Description'!R$11:R$112, "", 0, 1)</f>
        <v/>
      </c>
      <c r="T83" s="126" t="str">
        <f>_xlfn.XLOOKUP($B83, '4a. New Fleet Description'!$A$11:$A$112,'4a. New Fleet Description'!S$11:S$112, "", 0, 1)</f>
        <v/>
      </c>
      <c r="U83" s="126" t="str">
        <f>_xlfn.XLOOKUP($B83, '4a. New Fleet Description'!$A$11:$A$112,'4a. New Fleet Description'!T$11:T$112, "", 0, 1)</f>
        <v/>
      </c>
      <c r="V83" s="126" t="str">
        <f>_xlfn.XLOOKUP($B83, '4a. New Fleet Description'!$A$11:$A$112,'4a. New Fleet Description'!U$11:U$112, "", 0, 1)</f>
        <v/>
      </c>
      <c r="W83" s="126" t="str">
        <f>_xlfn.XLOOKUP($B83, '4a. New Fleet Description'!$A$11:$A$112,'4a. New Fleet Description'!V$11:V$112, "", 0, 1)</f>
        <v/>
      </c>
      <c r="X83" s="126" t="str">
        <f>_xlfn.XLOOKUP($B83, '4a. New Fleet Description'!$A$11:$A$112,'4a. New Fleet Description'!W$11:W$112, "", 0, 1)</f>
        <v/>
      </c>
      <c r="Y83" s="126" t="str">
        <f>_xlfn.XLOOKUP($B83, '4a. New Fleet Description'!$A$11:$A$112,'4a. New Fleet Description'!X$11:X$112, "", 0, 1)</f>
        <v/>
      </c>
      <c r="Z83" s="126" t="str">
        <f>_xlfn.XLOOKUP($B83, '4a. New Fleet Description'!$A$11:$A$112,'4a. New Fleet Description'!Y$11:Y$112, "", 0, 1)</f>
        <v/>
      </c>
      <c r="AA83" s="126" t="str">
        <f>_xlfn.XLOOKUP($B83, '4a. New Fleet Description'!$A$11:$A$112,'4a. New Fleet Description'!Z$11:Z$112, "", 0, 1)</f>
        <v/>
      </c>
      <c r="AB83" s="126" t="str">
        <f>_xlfn.XLOOKUP($B83, '4a. New Fleet Description'!$A$11:$A$112,'4a. New Fleet Description'!AA$11:AA$112, "", 0, 1)</f>
        <v/>
      </c>
      <c r="AC83" s="126" t="str">
        <f>_xlfn.XLOOKUP($B83, '4a. New Fleet Description'!$A$11:$A$112,'4a. New Fleet Description'!AB$11:AB$112, "", 0, 1)</f>
        <v/>
      </c>
      <c r="AD83" s="126" t="str">
        <f>_xlfn.XLOOKUP($B83, '4a. New Fleet Description'!$A$11:$A$112,'4a. New Fleet Description'!AC$11:AC$112, "", 0, 1)</f>
        <v/>
      </c>
      <c r="AE83" s="558"/>
      <c r="AF83" s="559"/>
      <c r="AG83" s="558"/>
      <c r="AH83" s="558"/>
      <c r="AI83" s="558"/>
      <c r="AJ83" s="558"/>
      <c r="AK83" s="560"/>
      <c r="AL83" s="559"/>
      <c r="AM83" s="559"/>
      <c r="AN83" s="559"/>
      <c r="AO83" s="559"/>
      <c r="AP83" s="559"/>
      <c r="AQ83" s="559"/>
      <c r="AR83" s="559"/>
      <c r="AS83" s="559"/>
      <c r="AT83" s="559"/>
      <c r="AU83" s="559"/>
    </row>
    <row r="84" spans="1:47" ht="30" x14ac:dyDescent="0.25">
      <c r="A84" s="125" t="s">
        <v>451</v>
      </c>
      <c r="B84" s="557"/>
      <c r="C84" s="126" t="str">
        <f>_xlfn.XLOOKUP($B84, '4a. New Fleet Description'!$A$11:$A$112,'4a. New Fleet Description'!B$11:B$112, "", 0, 1)</f>
        <v/>
      </c>
      <c r="D84" s="126" t="str">
        <f>_xlfn.XLOOKUP($B84, '4a. New Fleet Description'!$A$11:$A$112,'4a. New Fleet Description'!C$11:C$112, "", 0, 1)</f>
        <v/>
      </c>
      <c r="E84" s="126" t="str">
        <f>_xlfn.XLOOKUP($B84, '4a. New Fleet Description'!$A$11:$A$112,'4a. New Fleet Description'!D$11:D$112, "", 0, 1)</f>
        <v/>
      </c>
      <c r="F84" s="126" t="str">
        <f>_xlfn.XLOOKUP($B84, '4a. New Fleet Description'!$A$11:$A$112,'4a. New Fleet Description'!E$11:E$112, "", 0, 1)</f>
        <v/>
      </c>
      <c r="G84" s="126" t="str">
        <f>_xlfn.XLOOKUP($B84, '4a. New Fleet Description'!$A$11:$A$112,'4a. New Fleet Description'!F$11:F$112, "", 0, 1)</f>
        <v/>
      </c>
      <c r="H84" s="126" t="str">
        <f>_xlfn.XLOOKUP($B84, '4a. New Fleet Description'!$A$11:$A$112,'4a. New Fleet Description'!G$11:G$112, "", 0, 1)</f>
        <v/>
      </c>
      <c r="I84" s="126" t="str">
        <f>_xlfn.XLOOKUP($B84, '4a. New Fleet Description'!$A$11:$A$112,'4a. New Fleet Description'!H$11:H$112, "", 0, 1)</f>
        <v/>
      </c>
      <c r="J84" s="126" t="str">
        <f>_xlfn.XLOOKUP($B84, '4a. New Fleet Description'!$A$11:$A$112,'4a. New Fleet Description'!I$11:I$112, "", 0, 1)</f>
        <v/>
      </c>
      <c r="K84" s="126" t="str">
        <f>_xlfn.XLOOKUP($B84, '4a. New Fleet Description'!$A$11:$A$112,'4a. New Fleet Description'!J$11:J$112, "", 0, 1)</f>
        <v/>
      </c>
      <c r="L84" s="126" t="str">
        <f>_xlfn.XLOOKUP($B84, '4a. New Fleet Description'!$A$11:$A$112,'4a. New Fleet Description'!K$11:K$112, "", 0, 1)</f>
        <v/>
      </c>
      <c r="M84" s="126" t="str">
        <f>_xlfn.XLOOKUP($B84, '4a. New Fleet Description'!$A$11:$A$112,'4a. New Fleet Description'!L$11:L$112, "", 0, 1)</f>
        <v/>
      </c>
      <c r="N84" s="126" t="str">
        <f>_xlfn.XLOOKUP($B84, '4a. New Fleet Description'!$A$11:$A$112,'4a. New Fleet Description'!M$11:M$112, "", 0, 1)</f>
        <v/>
      </c>
      <c r="O84" s="126" t="str">
        <f>_xlfn.XLOOKUP($B84, '4a. New Fleet Description'!$A$11:$A$112,'4a. New Fleet Description'!N$11:N$112, "", 0, 1)</f>
        <v/>
      </c>
      <c r="P84" s="126" t="str">
        <f>_xlfn.XLOOKUP($B84, '4a. New Fleet Description'!$A$11:$A$112,'4a. New Fleet Description'!O$11:O$112, "", 0, 1)</f>
        <v/>
      </c>
      <c r="Q84" s="126" t="str">
        <f>_xlfn.XLOOKUP($B84, '4a. New Fleet Description'!$A$11:$A$112,'4a. New Fleet Description'!P$11:P$112, "", 0, 1)</f>
        <v/>
      </c>
      <c r="R84" s="126" t="str">
        <f>_xlfn.XLOOKUP($B84, '4a. New Fleet Description'!$A$11:$A$112,'4a. New Fleet Description'!Q$11:Q$112, "", 0, 1)</f>
        <v/>
      </c>
      <c r="S84" s="126" t="str">
        <f>_xlfn.XLOOKUP($B84, '4a. New Fleet Description'!$A$11:$A$112,'4a. New Fleet Description'!R$11:R$112, "", 0, 1)</f>
        <v/>
      </c>
      <c r="T84" s="126" t="str">
        <f>_xlfn.XLOOKUP($B84, '4a. New Fleet Description'!$A$11:$A$112,'4a. New Fleet Description'!S$11:S$112, "", 0, 1)</f>
        <v/>
      </c>
      <c r="U84" s="126" t="str">
        <f>_xlfn.XLOOKUP($B84, '4a. New Fleet Description'!$A$11:$A$112,'4a. New Fleet Description'!T$11:T$112, "", 0, 1)</f>
        <v/>
      </c>
      <c r="V84" s="126" t="str">
        <f>_xlfn.XLOOKUP($B84, '4a. New Fleet Description'!$A$11:$A$112,'4a. New Fleet Description'!U$11:U$112, "", 0, 1)</f>
        <v/>
      </c>
      <c r="W84" s="126" t="str">
        <f>_xlfn.XLOOKUP($B84, '4a. New Fleet Description'!$A$11:$A$112,'4a. New Fleet Description'!V$11:V$112, "", 0, 1)</f>
        <v/>
      </c>
      <c r="X84" s="126" t="str">
        <f>_xlfn.XLOOKUP($B84, '4a. New Fleet Description'!$A$11:$A$112,'4a. New Fleet Description'!W$11:W$112, "", 0, 1)</f>
        <v/>
      </c>
      <c r="Y84" s="126" t="str">
        <f>_xlfn.XLOOKUP($B84, '4a. New Fleet Description'!$A$11:$A$112,'4a. New Fleet Description'!X$11:X$112, "", 0, 1)</f>
        <v/>
      </c>
      <c r="Z84" s="126" t="str">
        <f>_xlfn.XLOOKUP($B84, '4a. New Fleet Description'!$A$11:$A$112,'4a. New Fleet Description'!Y$11:Y$112, "", 0, 1)</f>
        <v/>
      </c>
      <c r="AA84" s="126" t="str">
        <f>_xlfn.XLOOKUP($B84, '4a. New Fleet Description'!$A$11:$A$112,'4a. New Fleet Description'!Z$11:Z$112, "", 0, 1)</f>
        <v/>
      </c>
      <c r="AB84" s="126" t="str">
        <f>_xlfn.XLOOKUP($B84, '4a. New Fleet Description'!$A$11:$A$112,'4a. New Fleet Description'!AA$11:AA$112, "", 0, 1)</f>
        <v/>
      </c>
      <c r="AC84" s="126" t="str">
        <f>_xlfn.XLOOKUP($B84, '4a. New Fleet Description'!$A$11:$A$112,'4a. New Fleet Description'!AB$11:AB$112, "", 0, 1)</f>
        <v/>
      </c>
      <c r="AD84" s="126" t="str">
        <f>_xlfn.XLOOKUP($B84, '4a. New Fleet Description'!$A$11:$A$112,'4a. New Fleet Description'!AC$11:AC$112, "", 0, 1)</f>
        <v/>
      </c>
      <c r="AE84" s="558"/>
      <c r="AF84" s="559"/>
      <c r="AG84" s="558"/>
      <c r="AH84" s="558"/>
      <c r="AI84" s="558"/>
      <c r="AJ84" s="558"/>
      <c r="AK84" s="560"/>
      <c r="AL84" s="559"/>
      <c r="AM84" s="559"/>
      <c r="AN84" s="559"/>
      <c r="AO84" s="559"/>
      <c r="AP84" s="559"/>
      <c r="AQ84" s="559"/>
      <c r="AR84" s="559"/>
      <c r="AS84" s="559"/>
      <c r="AT84" s="559"/>
      <c r="AU84" s="559"/>
    </row>
    <row r="85" spans="1:47" ht="30" x14ac:dyDescent="0.25">
      <c r="A85" s="125" t="s">
        <v>452</v>
      </c>
      <c r="B85" s="557"/>
      <c r="C85" s="126" t="str">
        <f>_xlfn.XLOOKUP($B85, '4a. New Fleet Description'!$A$11:$A$112,'4a. New Fleet Description'!B$11:B$112, "", 0, 1)</f>
        <v/>
      </c>
      <c r="D85" s="126" t="str">
        <f>_xlfn.XLOOKUP($B85, '4a. New Fleet Description'!$A$11:$A$112,'4a. New Fleet Description'!C$11:C$112, "", 0, 1)</f>
        <v/>
      </c>
      <c r="E85" s="126" t="str">
        <f>_xlfn.XLOOKUP($B85, '4a. New Fleet Description'!$A$11:$A$112,'4a. New Fleet Description'!D$11:D$112, "", 0, 1)</f>
        <v/>
      </c>
      <c r="F85" s="126" t="str">
        <f>_xlfn.XLOOKUP($B85, '4a. New Fleet Description'!$A$11:$A$112,'4a. New Fleet Description'!E$11:E$112, "", 0, 1)</f>
        <v/>
      </c>
      <c r="G85" s="126" t="str">
        <f>_xlfn.XLOOKUP($B85, '4a. New Fleet Description'!$A$11:$A$112,'4a. New Fleet Description'!F$11:F$112, "", 0, 1)</f>
        <v/>
      </c>
      <c r="H85" s="126" t="str">
        <f>_xlfn.XLOOKUP($B85, '4a. New Fleet Description'!$A$11:$A$112,'4a. New Fleet Description'!G$11:G$112, "", 0, 1)</f>
        <v/>
      </c>
      <c r="I85" s="126" t="str">
        <f>_xlfn.XLOOKUP($B85, '4a. New Fleet Description'!$A$11:$A$112,'4a. New Fleet Description'!H$11:H$112, "", 0, 1)</f>
        <v/>
      </c>
      <c r="J85" s="126" t="str">
        <f>_xlfn.XLOOKUP($B85, '4a. New Fleet Description'!$A$11:$A$112,'4a. New Fleet Description'!I$11:I$112, "", 0, 1)</f>
        <v/>
      </c>
      <c r="K85" s="126" t="str">
        <f>_xlfn.XLOOKUP($B85, '4a. New Fleet Description'!$A$11:$A$112,'4a. New Fleet Description'!J$11:J$112, "", 0, 1)</f>
        <v/>
      </c>
      <c r="L85" s="126" t="str">
        <f>_xlfn.XLOOKUP($B85, '4a. New Fleet Description'!$A$11:$A$112,'4a. New Fleet Description'!K$11:K$112, "", 0, 1)</f>
        <v/>
      </c>
      <c r="M85" s="126" t="str">
        <f>_xlfn.XLOOKUP($B85, '4a. New Fleet Description'!$A$11:$A$112,'4a. New Fleet Description'!L$11:L$112, "", 0, 1)</f>
        <v/>
      </c>
      <c r="N85" s="126" t="str">
        <f>_xlfn.XLOOKUP($B85, '4a. New Fleet Description'!$A$11:$A$112,'4a. New Fleet Description'!M$11:M$112, "", 0, 1)</f>
        <v/>
      </c>
      <c r="O85" s="126" t="str">
        <f>_xlfn.XLOOKUP($B85, '4a. New Fleet Description'!$A$11:$A$112,'4a. New Fleet Description'!N$11:N$112, "", 0, 1)</f>
        <v/>
      </c>
      <c r="P85" s="126" t="str">
        <f>_xlfn.XLOOKUP($B85, '4a. New Fleet Description'!$A$11:$A$112,'4a. New Fleet Description'!O$11:O$112, "", 0, 1)</f>
        <v/>
      </c>
      <c r="Q85" s="126" t="str">
        <f>_xlfn.XLOOKUP($B85, '4a. New Fleet Description'!$A$11:$A$112,'4a. New Fleet Description'!P$11:P$112, "", 0, 1)</f>
        <v/>
      </c>
      <c r="R85" s="126" t="str">
        <f>_xlfn.XLOOKUP($B85, '4a. New Fleet Description'!$A$11:$A$112,'4a. New Fleet Description'!Q$11:Q$112, "", 0, 1)</f>
        <v/>
      </c>
      <c r="S85" s="126" t="str">
        <f>_xlfn.XLOOKUP($B85, '4a. New Fleet Description'!$A$11:$A$112,'4a. New Fleet Description'!R$11:R$112, "", 0, 1)</f>
        <v/>
      </c>
      <c r="T85" s="126" t="str">
        <f>_xlfn.XLOOKUP($B85, '4a. New Fleet Description'!$A$11:$A$112,'4a. New Fleet Description'!S$11:S$112, "", 0, 1)</f>
        <v/>
      </c>
      <c r="U85" s="126" t="str">
        <f>_xlfn.XLOOKUP($B85, '4a. New Fleet Description'!$A$11:$A$112,'4a. New Fleet Description'!T$11:T$112, "", 0, 1)</f>
        <v/>
      </c>
      <c r="V85" s="126" t="str">
        <f>_xlfn.XLOOKUP($B85, '4a. New Fleet Description'!$A$11:$A$112,'4a. New Fleet Description'!U$11:U$112, "", 0, 1)</f>
        <v/>
      </c>
      <c r="W85" s="126" t="str">
        <f>_xlfn.XLOOKUP($B85, '4a. New Fleet Description'!$A$11:$A$112,'4a. New Fleet Description'!V$11:V$112, "", 0, 1)</f>
        <v/>
      </c>
      <c r="X85" s="126" t="str">
        <f>_xlfn.XLOOKUP($B85, '4a. New Fleet Description'!$A$11:$A$112,'4a. New Fleet Description'!W$11:W$112, "", 0, 1)</f>
        <v/>
      </c>
      <c r="Y85" s="126" t="str">
        <f>_xlfn.XLOOKUP($B85, '4a. New Fleet Description'!$A$11:$A$112,'4a. New Fleet Description'!X$11:X$112, "", 0, 1)</f>
        <v/>
      </c>
      <c r="Z85" s="126" t="str">
        <f>_xlfn.XLOOKUP($B85, '4a. New Fleet Description'!$A$11:$A$112,'4a. New Fleet Description'!Y$11:Y$112, "", 0, 1)</f>
        <v/>
      </c>
      <c r="AA85" s="126" t="str">
        <f>_xlfn.XLOOKUP($B85, '4a. New Fleet Description'!$A$11:$A$112,'4a. New Fleet Description'!Z$11:Z$112, "", 0, 1)</f>
        <v/>
      </c>
      <c r="AB85" s="126" t="str">
        <f>_xlfn.XLOOKUP($B85, '4a. New Fleet Description'!$A$11:$A$112,'4a. New Fleet Description'!AA$11:AA$112, "", 0, 1)</f>
        <v/>
      </c>
      <c r="AC85" s="126" t="str">
        <f>_xlfn.XLOOKUP($B85, '4a. New Fleet Description'!$A$11:$A$112,'4a. New Fleet Description'!AB$11:AB$112, "", 0, 1)</f>
        <v/>
      </c>
      <c r="AD85" s="126" t="str">
        <f>_xlfn.XLOOKUP($B85, '4a. New Fleet Description'!$A$11:$A$112,'4a. New Fleet Description'!AC$11:AC$112, "", 0, 1)</f>
        <v/>
      </c>
      <c r="AE85" s="558"/>
      <c r="AF85" s="559"/>
      <c r="AG85" s="558"/>
      <c r="AH85" s="558"/>
      <c r="AI85" s="558"/>
      <c r="AJ85" s="558"/>
      <c r="AK85" s="560"/>
      <c r="AL85" s="559"/>
      <c r="AM85" s="559"/>
      <c r="AN85" s="559"/>
      <c r="AO85" s="559"/>
      <c r="AP85" s="559"/>
      <c r="AQ85" s="559"/>
      <c r="AR85" s="559"/>
      <c r="AS85" s="559"/>
      <c r="AT85" s="559"/>
      <c r="AU85" s="559"/>
    </row>
    <row r="86" spans="1:47" ht="30" x14ac:dyDescent="0.25">
      <c r="A86" s="125" t="s">
        <v>453</v>
      </c>
      <c r="B86" s="557"/>
      <c r="C86" s="126" t="str">
        <f>_xlfn.XLOOKUP($B86, '4a. New Fleet Description'!$A$11:$A$112,'4a. New Fleet Description'!B$11:B$112, "", 0, 1)</f>
        <v/>
      </c>
      <c r="D86" s="126" t="str">
        <f>_xlfn.XLOOKUP($B86, '4a. New Fleet Description'!$A$11:$A$112,'4a. New Fleet Description'!C$11:C$112, "", 0, 1)</f>
        <v/>
      </c>
      <c r="E86" s="126" t="str">
        <f>_xlfn.XLOOKUP($B86, '4a. New Fleet Description'!$A$11:$A$112,'4a. New Fleet Description'!D$11:D$112, "", 0, 1)</f>
        <v/>
      </c>
      <c r="F86" s="126" t="str">
        <f>_xlfn.XLOOKUP($B86, '4a. New Fleet Description'!$A$11:$A$112,'4a. New Fleet Description'!E$11:E$112, "", 0, 1)</f>
        <v/>
      </c>
      <c r="G86" s="126" t="str">
        <f>_xlfn.XLOOKUP($B86, '4a. New Fleet Description'!$A$11:$A$112,'4a. New Fleet Description'!F$11:F$112, "", 0, 1)</f>
        <v/>
      </c>
      <c r="H86" s="126" t="str">
        <f>_xlfn.XLOOKUP($B86, '4a. New Fleet Description'!$A$11:$A$112,'4a. New Fleet Description'!G$11:G$112, "", 0, 1)</f>
        <v/>
      </c>
      <c r="I86" s="126" t="str">
        <f>_xlfn.XLOOKUP($B86, '4a. New Fleet Description'!$A$11:$A$112,'4a. New Fleet Description'!H$11:H$112, "", 0, 1)</f>
        <v/>
      </c>
      <c r="J86" s="126" t="str">
        <f>_xlfn.XLOOKUP($B86, '4a. New Fleet Description'!$A$11:$A$112,'4a. New Fleet Description'!I$11:I$112, "", 0, 1)</f>
        <v/>
      </c>
      <c r="K86" s="126" t="str">
        <f>_xlfn.XLOOKUP($B86, '4a. New Fleet Description'!$A$11:$A$112,'4a. New Fleet Description'!J$11:J$112, "", 0, 1)</f>
        <v/>
      </c>
      <c r="L86" s="126" t="str">
        <f>_xlfn.XLOOKUP($B86, '4a. New Fleet Description'!$A$11:$A$112,'4a. New Fleet Description'!K$11:K$112, "", 0, 1)</f>
        <v/>
      </c>
      <c r="M86" s="126" t="str">
        <f>_xlfn.XLOOKUP($B86, '4a. New Fleet Description'!$A$11:$A$112,'4a. New Fleet Description'!L$11:L$112, "", 0, 1)</f>
        <v/>
      </c>
      <c r="N86" s="126" t="str">
        <f>_xlfn.XLOOKUP($B86, '4a. New Fleet Description'!$A$11:$A$112,'4a. New Fleet Description'!M$11:M$112, "", 0, 1)</f>
        <v/>
      </c>
      <c r="O86" s="126" t="str">
        <f>_xlfn.XLOOKUP($B86, '4a. New Fleet Description'!$A$11:$A$112,'4a. New Fleet Description'!N$11:N$112, "", 0, 1)</f>
        <v/>
      </c>
      <c r="P86" s="126" t="str">
        <f>_xlfn.XLOOKUP($B86, '4a. New Fleet Description'!$A$11:$A$112,'4a. New Fleet Description'!O$11:O$112, "", 0, 1)</f>
        <v/>
      </c>
      <c r="Q86" s="126" t="str">
        <f>_xlfn.XLOOKUP($B86, '4a. New Fleet Description'!$A$11:$A$112,'4a. New Fleet Description'!P$11:P$112, "", 0, 1)</f>
        <v/>
      </c>
      <c r="R86" s="126" t="str">
        <f>_xlfn.XLOOKUP($B86, '4a. New Fleet Description'!$A$11:$A$112,'4a. New Fleet Description'!Q$11:Q$112, "", 0, 1)</f>
        <v/>
      </c>
      <c r="S86" s="126" t="str">
        <f>_xlfn.XLOOKUP($B86, '4a. New Fleet Description'!$A$11:$A$112,'4a. New Fleet Description'!R$11:R$112, "", 0, 1)</f>
        <v/>
      </c>
      <c r="T86" s="126" t="str">
        <f>_xlfn.XLOOKUP($B86, '4a. New Fleet Description'!$A$11:$A$112,'4a. New Fleet Description'!S$11:S$112, "", 0, 1)</f>
        <v/>
      </c>
      <c r="U86" s="126" t="str">
        <f>_xlfn.XLOOKUP($B86, '4a. New Fleet Description'!$A$11:$A$112,'4a. New Fleet Description'!T$11:T$112, "", 0, 1)</f>
        <v/>
      </c>
      <c r="V86" s="126" t="str">
        <f>_xlfn.XLOOKUP($B86, '4a. New Fleet Description'!$A$11:$A$112,'4a. New Fleet Description'!U$11:U$112, "", 0, 1)</f>
        <v/>
      </c>
      <c r="W86" s="126" t="str">
        <f>_xlfn.XLOOKUP($B86, '4a. New Fleet Description'!$A$11:$A$112,'4a. New Fleet Description'!V$11:V$112, "", 0, 1)</f>
        <v/>
      </c>
      <c r="X86" s="126" t="str">
        <f>_xlfn.XLOOKUP($B86, '4a. New Fleet Description'!$A$11:$A$112,'4a. New Fleet Description'!W$11:W$112, "", 0, 1)</f>
        <v/>
      </c>
      <c r="Y86" s="126" t="str">
        <f>_xlfn.XLOOKUP($B86, '4a. New Fleet Description'!$A$11:$A$112,'4a. New Fleet Description'!X$11:X$112, "", 0, 1)</f>
        <v/>
      </c>
      <c r="Z86" s="126" t="str">
        <f>_xlfn.XLOOKUP($B86, '4a. New Fleet Description'!$A$11:$A$112,'4a. New Fleet Description'!Y$11:Y$112, "", 0, 1)</f>
        <v/>
      </c>
      <c r="AA86" s="126" t="str">
        <f>_xlfn.XLOOKUP($B86, '4a. New Fleet Description'!$A$11:$A$112,'4a. New Fleet Description'!Z$11:Z$112, "", 0, 1)</f>
        <v/>
      </c>
      <c r="AB86" s="126" t="str">
        <f>_xlfn.XLOOKUP($B86, '4a. New Fleet Description'!$A$11:$A$112,'4a. New Fleet Description'!AA$11:AA$112, "", 0, 1)</f>
        <v/>
      </c>
      <c r="AC86" s="126" t="str">
        <f>_xlfn.XLOOKUP($B86, '4a. New Fleet Description'!$A$11:$A$112,'4a. New Fleet Description'!AB$11:AB$112, "", 0, 1)</f>
        <v/>
      </c>
      <c r="AD86" s="126" t="str">
        <f>_xlfn.XLOOKUP($B86, '4a. New Fleet Description'!$A$11:$A$112,'4a. New Fleet Description'!AC$11:AC$112, "", 0, 1)</f>
        <v/>
      </c>
      <c r="AE86" s="558"/>
      <c r="AF86" s="559"/>
      <c r="AG86" s="558"/>
      <c r="AH86" s="558"/>
      <c r="AI86" s="558"/>
      <c r="AJ86" s="558"/>
      <c r="AK86" s="560"/>
      <c r="AL86" s="559"/>
      <c r="AM86" s="559"/>
      <c r="AN86" s="559"/>
      <c r="AO86" s="559"/>
      <c r="AP86" s="559"/>
      <c r="AQ86" s="559"/>
      <c r="AR86" s="559"/>
      <c r="AS86" s="559"/>
      <c r="AT86" s="559"/>
      <c r="AU86" s="559"/>
    </row>
    <row r="87" spans="1:47" ht="30" x14ac:dyDescent="0.25">
      <c r="A87" s="125" t="s">
        <v>454</v>
      </c>
      <c r="B87" s="557"/>
      <c r="C87" s="126" t="str">
        <f>_xlfn.XLOOKUP($B87, '4a. New Fleet Description'!$A$11:$A$112,'4a. New Fleet Description'!B$11:B$112, "", 0, 1)</f>
        <v/>
      </c>
      <c r="D87" s="126" t="str">
        <f>_xlfn.XLOOKUP($B87, '4a. New Fleet Description'!$A$11:$A$112,'4a. New Fleet Description'!C$11:C$112, "", 0, 1)</f>
        <v/>
      </c>
      <c r="E87" s="126" t="str">
        <f>_xlfn.XLOOKUP($B87, '4a. New Fleet Description'!$A$11:$A$112,'4a. New Fleet Description'!D$11:D$112, "", 0, 1)</f>
        <v/>
      </c>
      <c r="F87" s="126" t="str">
        <f>_xlfn.XLOOKUP($B87, '4a. New Fleet Description'!$A$11:$A$112,'4a. New Fleet Description'!E$11:E$112, "", 0, 1)</f>
        <v/>
      </c>
      <c r="G87" s="126" t="str">
        <f>_xlfn.XLOOKUP($B87, '4a. New Fleet Description'!$A$11:$A$112,'4a. New Fleet Description'!F$11:F$112, "", 0, 1)</f>
        <v/>
      </c>
      <c r="H87" s="126" t="str">
        <f>_xlfn.XLOOKUP($B87, '4a. New Fleet Description'!$A$11:$A$112,'4a. New Fleet Description'!G$11:G$112, "", 0, 1)</f>
        <v/>
      </c>
      <c r="I87" s="126" t="str">
        <f>_xlfn.XLOOKUP($B87, '4a. New Fleet Description'!$A$11:$A$112,'4a. New Fleet Description'!H$11:H$112, "", 0, 1)</f>
        <v/>
      </c>
      <c r="J87" s="126" t="str">
        <f>_xlfn.XLOOKUP($B87, '4a. New Fleet Description'!$A$11:$A$112,'4a. New Fleet Description'!I$11:I$112, "", 0, 1)</f>
        <v/>
      </c>
      <c r="K87" s="126" t="str">
        <f>_xlfn.XLOOKUP($B87, '4a. New Fleet Description'!$A$11:$A$112,'4a. New Fleet Description'!J$11:J$112, "", 0, 1)</f>
        <v/>
      </c>
      <c r="L87" s="126" t="str">
        <f>_xlfn.XLOOKUP($B87, '4a. New Fleet Description'!$A$11:$A$112,'4a. New Fleet Description'!K$11:K$112, "", 0, 1)</f>
        <v/>
      </c>
      <c r="M87" s="126" t="str">
        <f>_xlfn.XLOOKUP($B87, '4a. New Fleet Description'!$A$11:$A$112,'4a. New Fleet Description'!L$11:L$112, "", 0, 1)</f>
        <v/>
      </c>
      <c r="N87" s="126" t="str">
        <f>_xlfn.XLOOKUP($B87, '4a. New Fleet Description'!$A$11:$A$112,'4a. New Fleet Description'!M$11:M$112, "", 0, 1)</f>
        <v/>
      </c>
      <c r="O87" s="126" t="str">
        <f>_xlfn.XLOOKUP($B87, '4a. New Fleet Description'!$A$11:$A$112,'4a. New Fleet Description'!N$11:N$112, "", 0, 1)</f>
        <v/>
      </c>
      <c r="P87" s="126" t="str">
        <f>_xlfn.XLOOKUP($B87, '4a. New Fleet Description'!$A$11:$A$112,'4a. New Fleet Description'!O$11:O$112, "", 0, 1)</f>
        <v/>
      </c>
      <c r="Q87" s="126" t="str">
        <f>_xlfn.XLOOKUP($B87, '4a. New Fleet Description'!$A$11:$A$112,'4a. New Fleet Description'!P$11:P$112, "", 0, 1)</f>
        <v/>
      </c>
      <c r="R87" s="126" t="str">
        <f>_xlfn.XLOOKUP($B87, '4a. New Fleet Description'!$A$11:$A$112,'4a. New Fleet Description'!Q$11:Q$112, "", 0, 1)</f>
        <v/>
      </c>
      <c r="S87" s="126" t="str">
        <f>_xlfn.XLOOKUP($B87, '4a. New Fleet Description'!$A$11:$A$112,'4a. New Fleet Description'!R$11:R$112, "", 0, 1)</f>
        <v/>
      </c>
      <c r="T87" s="126" t="str">
        <f>_xlfn.XLOOKUP($B87, '4a. New Fleet Description'!$A$11:$A$112,'4a. New Fleet Description'!S$11:S$112, "", 0, 1)</f>
        <v/>
      </c>
      <c r="U87" s="126" t="str">
        <f>_xlfn.XLOOKUP($B87, '4a. New Fleet Description'!$A$11:$A$112,'4a. New Fleet Description'!T$11:T$112, "", 0, 1)</f>
        <v/>
      </c>
      <c r="V87" s="126" t="str">
        <f>_xlfn.XLOOKUP($B87, '4a. New Fleet Description'!$A$11:$A$112,'4a. New Fleet Description'!U$11:U$112, "", 0, 1)</f>
        <v/>
      </c>
      <c r="W87" s="126" t="str">
        <f>_xlfn.XLOOKUP($B87, '4a. New Fleet Description'!$A$11:$A$112,'4a. New Fleet Description'!V$11:V$112, "", 0, 1)</f>
        <v/>
      </c>
      <c r="X87" s="126" t="str">
        <f>_xlfn.XLOOKUP($B87, '4a. New Fleet Description'!$A$11:$A$112,'4a. New Fleet Description'!W$11:W$112, "", 0, 1)</f>
        <v/>
      </c>
      <c r="Y87" s="126" t="str">
        <f>_xlfn.XLOOKUP($B87, '4a. New Fleet Description'!$A$11:$A$112,'4a. New Fleet Description'!X$11:X$112, "", 0, 1)</f>
        <v/>
      </c>
      <c r="Z87" s="126" t="str">
        <f>_xlfn.XLOOKUP($B87, '4a. New Fleet Description'!$A$11:$A$112,'4a. New Fleet Description'!Y$11:Y$112, "", 0, 1)</f>
        <v/>
      </c>
      <c r="AA87" s="126" t="str">
        <f>_xlfn.XLOOKUP($B87, '4a. New Fleet Description'!$A$11:$A$112,'4a. New Fleet Description'!Z$11:Z$112, "", 0, 1)</f>
        <v/>
      </c>
      <c r="AB87" s="126" t="str">
        <f>_xlfn.XLOOKUP($B87, '4a. New Fleet Description'!$A$11:$A$112,'4a. New Fleet Description'!AA$11:AA$112, "", 0, 1)</f>
        <v/>
      </c>
      <c r="AC87" s="126" t="str">
        <f>_xlfn.XLOOKUP($B87, '4a. New Fleet Description'!$A$11:$A$112,'4a. New Fleet Description'!AB$11:AB$112, "", 0, 1)</f>
        <v/>
      </c>
      <c r="AD87" s="126" t="str">
        <f>_xlfn.XLOOKUP($B87, '4a. New Fleet Description'!$A$11:$A$112,'4a. New Fleet Description'!AC$11:AC$112, "", 0, 1)</f>
        <v/>
      </c>
      <c r="AE87" s="558"/>
      <c r="AF87" s="559"/>
      <c r="AG87" s="558"/>
      <c r="AH87" s="558"/>
      <c r="AI87" s="558"/>
      <c r="AJ87" s="558"/>
      <c r="AK87" s="560"/>
      <c r="AL87" s="559"/>
      <c r="AM87" s="559"/>
      <c r="AN87" s="559"/>
      <c r="AO87" s="559"/>
      <c r="AP87" s="559"/>
      <c r="AQ87" s="559"/>
      <c r="AR87" s="559"/>
      <c r="AS87" s="559"/>
      <c r="AT87" s="559"/>
      <c r="AU87" s="559"/>
    </row>
    <row r="88" spans="1:47" ht="30" x14ac:dyDescent="0.25">
      <c r="A88" s="125" t="s">
        <v>455</v>
      </c>
      <c r="B88" s="557"/>
      <c r="C88" s="126" t="str">
        <f>_xlfn.XLOOKUP($B88, '4a. New Fleet Description'!$A$11:$A$112,'4a. New Fleet Description'!B$11:B$112, "", 0, 1)</f>
        <v/>
      </c>
      <c r="D88" s="126" t="str">
        <f>_xlfn.XLOOKUP($B88, '4a. New Fleet Description'!$A$11:$A$112,'4a. New Fleet Description'!C$11:C$112, "", 0, 1)</f>
        <v/>
      </c>
      <c r="E88" s="126" t="str">
        <f>_xlfn.XLOOKUP($B88, '4a. New Fleet Description'!$A$11:$A$112,'4a. New Fleet Description'!D$11:D$112, "", 0, 1)</f>
        <v/>
      </c>
      <c r="F88" s="126" t="str">
        <f>_xlfn.XLOOKUP($B88, '4a. New Fleet Description'!$A$11:$A$112,'4a. New Fleet Description'!E$11:E$112, "", 0, 1)</f>
        <v/>
      </c>
      <c r="G88" s="126" t="str">
        <f>_xlfn.XLOOKUP($B88, '4a. New Fleet Description'!$A$11:$A$112,'4a. New Fleet Description'!F$11:F$112, "", 0, 1)</f>
        <v/>
      </c>
      <c r="H88" s="126" t="str">
        <f>_xlfn.XLOOKUP($B88, '4a. New Fleet Description'!$A$11:$A$112,'4a. New Fleet Description'!G$11:G$112, "", 0, 1)</f>
        <v/>
      </c>
      <c r="I88" s="126" t="str">
        <f>_xlfn.XLOOKUP($B88, '4a. New Fleet Description'!$A$11:$A$112,'4a. New Fleet Description'!H$11:H$112, "", 0, 1)</f>
        <v/>
      </c>
      <c r="J88" s="126" t="str">
        <f>_xlfn.XLOOKUP($B88, '4a. New Fleet Description'!$A$11:$A$112,'4a. New Fleet Description'!I$11:I$112, "", 0, 1)</f>
        <v/>
      </c>
      <c r="K88" s="126" t="str">
        <f>_xlfn.XLOOKUP($B88, '4a. New Fleet Description'!$A$11:$A$112,'4a. New Fleet Description'!J$11:J$112, "", 0, 1)</f>
        <v/>
      </c>
      <c r="L88" s="126" t="str">
        <f>_xlfn.XLOOKUP($B88, '4a. New Fleet Description'!$A$11:$A$112,'4a. New Fleet Description'!K$11:K$112, "", 0, 1)</f>
        <v/>
      </c>
      <c r="M88" s="126" t="str">
        <f>_xlfn.XLOOKUP($B88, '4a. New Fleet Description'!$A$11:$A$112,'4a. New Fleet Description'!L$11:L$112, "", 0, 1)</f>
        <v/>
      </c>
      <c r="N88" s="126" t="str">
        <f>_xlfn.XLOOKUP($B88, '4a. New Fleet Description'!$A$11:$A$112,'4a. New Fleet Description'!M$11:M$112, "", 0, 1)</f>
        <v/>
      </c>
      <c r="O88" s="126" t="str">
        <f>_xlfn.XLOOKUP($B88, '4a. New Fleet Description'!$A$11:$A$112,'4a. New Fleet Description'!N$11:N$112, "", 0, 1)</f>
        <v/>
      </c>
      <c r="P88" s="126" t="str">
        <f>_xlfn.XLOOKUP($B88, '4a. New Fleet Description'!$A$11:$A$112,'4a. New Fleet Description'!O$11:O$112, "", 0, 1)</f>
        <v/>
      </c>
      <c r="Q88" s="126" t="str">
        <f>_xlfn.XLOOKUP($B88, '4a. New Fleet Description'!$A$11:$A$112,'4a. New Fleet Description'!P$11:P$112, "", 0, 1)</f>
        <v/>
      </c>
      <c r="R88" s="126" t="str">
        <f>_xlfn.XLOOKUP($B88, '4a. New Fleet Description'!$A$11:$A$112,'4a. New Fleet Description'!Q$11:Q$112, "", 0, 1)</f>
        <v/>
      </c>
      <c r="S88" s="126" t="str">
        <f>_xlfn.XLOOKUP($B88, '4a. New Fleet Description'!$A$11:$A$112,'4a. New Fleet Description'!R$11:R$112, "", 0, 1)</f>
        <v/>
      </c>
      <c r="T88" s="126" t="str">
        <f>_xlfn.XLOOKUP($B88, '4a. New Fleet Description'!$A$11:$A$112,'4a. New Fleet Description'!S$11:S$112, "", 0, 1)</f>
        <v/>
      </c>
      <c r="U88" s="126" t="str">
        <f>_xlfn.XLOOKUP($B88, '4a. New Fleet Description'!$A$11:$A$112,'4a. New Fleet Description'!T$11:T$112, "", 0, 1)</f>
        <v/>
      </c>
      <c r="V88" s="126" t="str">
        <f>_xlfn.XLOOKUP($B88, '4a. New Fleet Description'!$A$11:$A$112,'4a. New Fleet Description'!U$11:U$112, "", 0, 1)</f>
        <v/>
      </c>
      <c r="W88" s="126" t="str">
        <f>_xlfn.XLOOKUP($B88, '4a. New Fleet Description'!$A$11:$A$112,'4a. New Fleet Description'!V$11:V$112, "", 0, 1)</f>
        <v/>
      </c>
      <c r="X88" s="126" t="str">
        <f>_xlfn.XLOOKUP($B88, '4a. New Fleet Description'!$A$11:$A$112,'4a. New Fleet Description'!W$11:W$112, "", 0, 1)</f>
        <v/>
      </c>
      <c r="Y88" s="126" t="str">
        <f>_xlfn.XLOOKUP($B88, '4a. New Fleet Description'!$A$11:$A$112,'4a. New Fleet Description'!X$11:X$112, "", 0, 1)</f>
        <v/>
      </c>
      <c r="Z88" s="126" t="str">
        <f>_xlfn.XLOOKUP($B88, '4a. New Fleet Description'!$A$11:$A$112,'4a. New Fleet Description'!Y$11:Y$112, "", 0, 1)</f>
        <v/>
      </c>
      <c r="AA88" s="126" t="str">
        <f>_xlfn.XLOOKUP($B88, '4a. New Fleet Description'!$A$11:$A$112,'4a. New Fleet Description'!Z$11:Z$112, "", 0, 1)</f>
        <v/>
      </c>
      <c r="AB88" s="126" t="str">
        <f>_xlfn.XLOOKUP($B88, '4a. New Fleet Description'!$A$11:$A$112,'4a. New Fleet Description'!AA$11:AA$112, "", 0, 1)</f>
        <v/>
      </c>
      <c r="AC88" s="126" t="str">
        <f>_xlfn.XLOOKUP($B88, '4a. New Fleet Description'!$A$11:$A$112,'4a. New Fleet Description'!AB$11:AB$112, "", 0, 1)</f>
        <v/>
      </c>
      <c r="AD88" s="126" t="str">
        <f>_xlfn.XLOOKUP($B88, '4a. New Fleet Description'!$A$11:$A$112,'4a. New Fleet Description'!AC$11:AC$112, "", 0, 1)</f>
        <v/>
      </c>
      <c r="AE88" s="558"/>
      <c r="AF88" s="559"/>
      <c r="AG88" s="558"/>
      <c r="AH88" s="558"/>
      <c r="AI88" s="558"/>
      <c r="AJ88" s="558"/>
      <c r="AK88" s="560"/>
      <c r="AL88" s="559"/>
      <c r="AM88" s="559"/>
      <c r="AN88" s="559"/>
      <c r="AO88" s="559"/>
      <c r="AP88" s="559"/>
      <c r="AQ88" s="559"/>
      <c r="AR88" s="559"/>
      <c r="AS88" s="559"/>
      <c r="AT88" s="559"/>
      <c r="AU88" s="559"/>
    </row>
    <row r="89" spans="1:47" ht="30" x14ac:dyDescent="0.25">
      <c r="A89" s="125" t="s">
        <v>456</v>
      </c>
      <c r="B89" s="557"/>
      <c r="C89" s="126" t="str">
        <f>_xlfn.XLOOKUP($B89, '4a. New Fleet Description'!$A$11:$A$112,'4a. New Fleet Description'!B$11:B$112, "", 0, 1)</f>
        <v/>
      </c>
      <c r="D89" s="126" t="str">
        <f>_xlfn.XLOOKUP($B89, '4a. New Fleet Description'!$A$11:$A$112,'4a. New Fleet Description'!C$11:C$112, "", 0, 1)</f>
        <v/>
      </c>
      <c r="E89" s="126" t="str">
        <f>_xlfn.XLOOKUP($B89, '4a. New Fleet Description'!$A$11:$A$112,'4a. New Fleet Description'!D$11:D$112, "", 0, 1)</f>
        <v/>
      </c>
      <c r="F89" s="126" t="str">
        <f>_xlfn.XLOOKUP($B89, '4a. New Fleet Description'!$A$11:$A$112,'4a. New Fleet Description'!E$11:E$112, "", 0, 1)</f>
        <v/>
      </c>
      <c r="G89" s="126" t="str">
        <f>_xlfn.XLOOKUP($B89, '4a. New Fleet Description'!$A$11:$A$112,'4a. New Fleet Description'!F$11:F$112, "", 0, 1)</f>
        <v/>
      </c>
      <c r="H89" s="126" t="str">
        <f>_xlfn.XLOOKUP($B89, '4a. New Fleet Description'!$A$11:$A$112,'4a. New Fleet Description'!G$11:G$112, "", 0, 1)</f>
        <v/>
      </c>
      <c r="I89" s="126" t="str">
        <f>_xlfn.XLOOKUP($B89, '4a. New Fleet Description'!$A$11:$A$112,'4a. New Fleet Description'!H$11:H$112, "", 0, 1)</f>
        <v/>
      </c>
      <c r="J89" s="126" t="str">
        <f>_xlfn.XLOOKUP($B89, '4a. New Fleet Description'!$A$11:$A$112,'4a. New Fleet Description'!I$11:I$112, "", 0, 1)</f>
        <v/>
      </c>
      <c r="K89" s="126" t="str">
        <f>_xlfn.XLOOKUP($B89, '4a. New Fleet Description'!$A$11:$A$112,'4a. New Fleet Description'!J$11:J$112, "", 0, 1)</f>
        <v/>
      </c>
      <c r="L89" s="126" t="str">
        <f>_xlfn.XLOOKUP($B89, '4a. New Fleet Description'!$A$11:$A$112,'4a. New Fleet Description'!K$11:K$112, "", 0, 1)</f>
        <v/>
      </c>
      <c r="M89" s="126" t="str">
        <f>_xlfn.XLOOKUP($B89, '4a. New Fleet Description'!$A$11:$A$112,'4a. New Fleet Description'!L$11:L$112, "", 0, 1)</f>
        <v/>
      </c>
      <c r="N89" s="126" t="str">
        <f>_xlfn.XLOOKUP($B89, '4a. New Fleet Description'!$A$11:$A$112,'4a. New Fleet Description'!M$11:M$112, "", 0, 1)</f>
        <v/>
      </c>
      <c r="O89" s="126" t="str">
        <f>_xlfn.XLOOKUP($B89, '4a. New Fleet Description'!$A$11:$A$112,'4a. New Fleet Description'!N$11:N$112, "", 0, 1)</f>
        <v/>
      </c>
      <c r="P89" s="126" t="str">
        <f>_xlfn.XLOOKUP($B89, '4a. New Fleet Description'!$A$11:$A$112,'4a. New Fleet Description'!O$11:O$112, "", 0, 1)</f>
        <v/>
      </c>
      <c r="Q89" s="126" t="str">
        <f>_xlfn.XLOOKUP($B89, '4a. New Fleet Description'!$A$11:$A$112,'4a. New Fleet Description'!P$11:P$112, "", 0, 1)</f>
        <v/>
      </c>
      <c r="R89" s="126" t="str">
        <f>_xlfn.XLOOKUP($B89, '4a. New Fleet Description'!$A$11:$A$112,'4a. New Fleet Description'!Q$11:Q$112, "", 0, 1)</f>
        <v/>
      </c>
      <c r="S89" s="126" t="str">
        <f>_xlfn.XLOOKUP($B89, '4a. New Fleet Description'!$A$11:$A$112,'4a. New Fleet Description'!R$11:R$112, "", 0, 1)</f>
        <v/>
      </c>
      <c r="T89" s="126" t="str">
        <f>_xlfn.XLOOKUP($B89, '4a. New Fleet Description'!$A$11:$A$112,'4a. New Fleet Description'!S$11:S$112, "", 0, 1)</f>
        <v/>
      </c>
      <c r="U89" s="126" t="str">
        <f>_xlfn.XLOOKUP($B89, '4a. New Fleet Description'!$A$11:$A$112,'4a. New Fleet Description'!T$11:T$112, "", 0, 1)</f>
        <v/>
      </c>
      <c r="V89" s="126" t="str">
        <f>_xlfn.XLOOKUP($B89, '4a. New Fleet Description'!$A$11:$A$112,'4a. New Fleet Description'!U$11:U$112, "", 0, 1)</f>
        <v/>
      </c>
      <c r="W89" s="126" t="str">
        <f>_xlfn.XLOOKUP($B89, '4a. New Fleet Description'!$A$11:$A$112,'4a. New Fleet Description'!V$11:V$112, "", 0, 1)</f>
        <v/>
      </c>
      <c r="X89" s="126" t="str">
        <f>_xlfn.XLOOKUP($B89, '4a. New Fleet Description'!$A$11:$A$112,'4a. New Fleet Description'!W$11:W$112, "", 0, 1)</f>
        <v/>
      </c>
      <c r="Y89" s="126" t="str">
        <f>_xlfn.XLOOKUP($B89, '4a. New Fleet Description'!$A$11:$A$112,'4a. New Fleet Description'!X$11:X$112, "", 0, 1)</f>
        <v/>
      </c>
      <c r="Z89" s="126" t="str">
        <f>_xlfn.XLOOKUP($B89, '4a. New Fleet Description'!$A$11:$A$112,'4a. New Fleet Description'!Y$11:Y$112, "", 0, 1)</f>
        <v/>
      </c>
      <c r="AA89" s="126" t="str">
        <f>_xlfn.XLOOKUP($B89, '4a. New Fleet Description'!$A$11:$A$112,'4a. New Fleet Description'!Z$11:Z$112, "", 0, 1)</f>
        <v/>
      </c>
      <c r="AB89" s="126" t="str">
        <f>_xlfn.XLOOKUP($B89, '4a. New Fleet Description'!$A$11:$A$112,'4a. New Fleet Description'!AA$11:AA$112, "", 0, 1)</f>
        <v/>
      </c>
      <c r="AC89" s="126" t="str">
        <f>_xlfn.XLOOKUP($B89, '4a. New Fleet Description'!$A$11:$A$112,'4a. New Fleet Description'!AB$11:AB$112, "", 0, 1)</f>
        <v/>
      </c>
      <c r="AD89" s="126" t="str">
        <f>_xlfn.XLOOKUP($B89, '4a. New Fleet Description'!$A$11:$A$112,'4a. New Fleet Description'!AC$11:AC$112, "", 0, 1)</f>
        <v/>
      </c>
      <c r="AE89" s="558"/>
      <c r="AF89" s="559"/>
      <c r="AG89" s="558"/>
      <c r="AH89" s="558"/>
      <c r="AI89" s="558"/>
      <c r="AJ89" s="558"/>
      <c r="AK89" s="560"/>
      <c r="AL89" s="559"/>
      <c r="AM89" s="559"/>
      <c r="AN89" s="559"/>
      <c r="AO89" s="559"/>
      <c r="AP89" s="559"/>
      <c r="AQ89" s="559"/>
      <c r="AR89" s="559"/>
      <c r="AS89" s="559"/>
      <c r="AT89" s="559"/>
      <c r="AU89" s="559"/>
    </row>
    <row r="90" spans="1:47" ht="30" x14ac:dyDescent="0.25">
      <c r="A90" s="125" t="s">
        <v>457</v>
      </c>
      <c r="B90" s="557"/>
      <c r="C90" s="126" t="str">
        <f>_xlfn.XLOOKUP($B90, '4a. New Fleet Description'!$A$11:$A$112,'4a. New Fleet Description'!B$11:B$112, "", 0, 1)</f>
        <v/>
      </c>
      <c r="D90" s="126" t="str">
        <f>_xlfn.XLOOKUP($B90, '4a. New Fleet Description'!$A$11:$A$112,'4a. New Fleet Description'!C$11:C$112, "", 0, 1)</f>
        <v/>
      </c>
      <c r="E90" s="126" t="str">
        <f>_xlfn.XLOOKUP($B90, '4a. New Fleet Description'!$A$11:$A$112,'4a. New Fleet Description'!D$11:D$112, "", 0, 1)</f>
        <v/>
      </c>
      <c r="F90" s="126" t="str">
        <f>_xlfn.XLOOKUP($B90, '4a. New Fleet Description'!$A$11:$A$112,'4a. New Fleet Description'!E$11:E$112, "", 0, 1)</f>
        <v/>
      </c>
      <c r="G90" s="126" t="str">
        <f>_xlfn.XLOOKUP($B90, '4a. New Fleet Description'!$A$11:$A$112,'4a. New Fleet Description'!F$11:F$112, "", 0, 1)</f>
        <v/>
      </c>
      <c r="H90" s="126" t="str">
        <f>_xlfn.XLOOKUP($B90, '4a. New Fleet Description'!$A$11:$A$112,'4a. New Fleet Description'!G$11:G$112, "", 0, 1)</f>
        <v/>
      </c>
      <c r="I90" s="126" t="str">
        <f>_xlfn.XLOOKUP($B90, '4a. New Fleet Description'!$A$11:$A$112,'4a. New Fleet Description'!H$11:H$112, "", 0, 1)</f>
        <v/>
      </c>
      <c r="J90" s="126" t="str">
        <f>_xlfn.XLOOKUP($B90, '4a. New Fleet Description'!$A$11:$A$112,'4a. New Fleet Description'!I$11:I$112, "", 0, 1)</f>
        <v/>
      </c>
      <c r="K90" s="126" t="str">
        <f>_xlfn.XLOOKUP($B90, '4a. New Fleet Description'!$A$11:$A$112,'4a. New Fleet Description'!J$11:J$112, "", 0, 1)</f>
        <v/>
      </c>
      <c r="L90" s="126" t="str">
        <f>_xlfn.XLOOKUP($B90, '4a. New Fleet Description'!$A$11:$A$112,'4a. New Fleet Description'!K$11:K$112, "", 0, 1)</f>
        <v/>
      </c>
      <c r="M90" s="126" t="str">
        <f>_xlfn.XLOOKUP($B90, '4a. New Fleet Description'!$A$11:$A$112,'4a. New Fleet Description'!L$11:L$112, "", 0, 1)</f>
        <v/>
      </c>
      <c r="N90" s="126" t="str">
        <f>_xlfn.XLOOKUP($B90, '4a. New Fleet Description'!$A$11:$A$112,'4a. New Fleet Description'!M$11:M$112, "", 0, 1)</f>
        <v/>
      </c>
      <c r="O90" s="126" t="str">
        <f>_xlfn.XLOOKUP($B90, '4a. New Fleet Description'!$A$11:$A$112,'4a. New Fleet Description'!N$11:N$112, "", 0, 1)</f>
        <v/>
      </c>
      <c r="P90" s="126" t="str">
        <f>_xlfn.XLOOKUP($B90, '4a. New Fleet Description'!$A$11:$A$112,'4a. New Fleet Description'!O$11:O$112, "", 0, 1)</f>
        <v/>
      </c>
      <c r="Q90" s="126" t="str">
        <f>_xlfn.XLOOKUP($B90, '4a. New Fleet Description'!$A$11:$A$112,'4a. New Fleet Description'!P$11:P$112, "", 0, 1)</f>
        <v/>
      </c>
      <c r="R90" s="126" t="str">
        <f>_xlfn.XLOOKUP($B90, '4a. New Fleet Description'!$A$11:$A$112,'4a. New Fleet Description'!Q$11:Q$112, "", 0, 1)</f>
        <v/>
      </c>
      <c r="S90" s="126" t="str">
        <f>_xlfn.XLOOKUP($B90, '4a. New Fleet Description'!$A$11:$A$112,'4a. New Fleet Description'!R$11:R$112, "", 0, 1)</f>
        <v/>
      </c>
      <c r="T90" s="126" t="str">
        <f>_xlfn.XLOOKUP($B90, '4a. New Fleet Description'!$A$11:$A$112,'4a. New Fleet Description'!S$11:S$112, "", 0, 1)</f>
        <v/>
      </c>
      <c r="U90" s="126" t="str">
        <f>_xlfn.XLOOKUP($B90, '4a. New Fleet Description'!$A$11:$A$112,'4a. New Fleet Description'!T$11:T$112, "", 0, 1)</f>
        <v/>
      </c>
      <c r="V90" s="126" t="str">
        <f>_xlfn.XLOOKUP($B90, '4a. New Fleet Description'!$A$11:$A$112,'4a. New Fleet Description'!U$11:U$112, "", 0, 1)</f>
        <v/>
      </c>
      <c r="W90" s="126" t="str">
        <f>_xlfn.XLOOKUP($B90, '4a. New Fleet Description'!$A$11:$A$112,'4a. New Fleet Description'!V$11:V$112, "", 0, 1)</f>
        <v/>
      </c>
      <c r="X90" s="126" t="str">
        <f>_xlfn.XLOOKUP($B90, '4a. New Fleet Description'!$A$11:$A$112,'4a. New Fleet Description'!W$11:W$112, "", 0, 1)</f>
        <v/>
      </c>
      <c r="Y90" s="126" t="str">
        <f>_xlfn.XLOOKUP($B90, '4a. New Fleet Description'!$A$11:$A$112,'4a. New Fleet Description'!X$11:X$112, "", 0, 1)</f>
        <v/>
      </c>
      <c r="Z90" s="126" t="str">
        <f>_xlfn.XLOOKUP($B90, '4a. New Fleet Description'!$A$11:$A$112,'4a. New Fleet Description'!Y$11:Y$112, "", 0, 1)</f>
        <v/>
      </c>
      <c r="AA90" s="126" t="str">
        <f>_xlfn.XLOOKUP($B90, '4a. New Fleet Description'!$A$11:$A$112,'4a. New Fleet Description'!Z$11:Z$112, "", 0, 1)</f>
        <v/>
      </c>
      <c r="AB90" s="126" t="str">
        <f>_xlfn.XLOOKUP($B90, '4a. New Fleet Description'!$A$11:$A$112,'4a. New Fleet Description'!AA$11:AA$112, "", 0, 1)</f>
        <v/>
      </c>
      <c r="AC90" s="126" t="str">
        <f>_xlfn.XLOOKUP($B90, '4a. New Fleet Description'!$A$11:$A$112,'4a. New Fleet Description'!AB$11:AB$112, "", 0, 1)</f>
        <v/>
      </c>
      <c r="AD90" s="126" t="str">
        <f>_xlfn.XLOOKUP($B90, '4a. New Fleet Description'!$A$11:$A$112,'4a. New Fleet Description'!AC$11:AC$112, "", 0, 1)</f>
        <v/>
      </c>
      <c r="AE90" s="558"/>
      <c r="AF90" s="559"/>
      <c r="AG90" s="558"/>
      <c r="AH90" s="558"/>
      <c r="AI90" s="558"/>
      <c r="AJ90" s="558"/>
      <c r="AK90" s="560"/>
      <c r="AL90" s="559"/>
      <c r="AM90" s="559"/>
      <c r="AN90" s="559"/>
      <c r="AO90" s="559"/>
      <c r="AP90" s="559"/>
      <c r="AQ90" s="559"/>
      <c r="AR90" s="559"/>
      <c r="AS90" s="559"/>
      <c r="AT90" s="559"/>
      <c r="AU90" s="559"/>
    </row>
    <row r="91" spans="1:47" ht="30" x14ac:dyDescent="0.25">
      <c r="A91" s="125" t="s">
        <v>458</v>
      </c>
      <c r="B91" s="557"/>
      <c r="C91" s="126" t="str">
        <f>_xlfn.XLOOKUP($B91, '4a. New Fleet Description'!$A$11:$A$112,'4a. New Fleet Description'!B$11:B$112, "", 0, 1)</f>
        <v/>
      </c>
      <c r="D91" s="126" t="str">
        <f>_xlfn.XLOOKUP($B91, '4a. New Fleet Description'!$A$11:$A$112,'4a. New Fleet Description'!C$11:C$112, "", 0, 1)</f>
        <v/>
      </c>
      <c r="E91" s="126" t="str">
        <f>_xlfn.XLOOKUP($B91, '4a. New Fleet Description'!$A$11:$A$112,'4a. New Fleet Description'!D$11:D$112, "", 0, 1)</f>
        <v/>
      </c>
      <c r="F91" s="126" t="str">
        <f>_xlfn.XLOOKUP($B91, '4a. New Fleet Description'!$A$11:$A$112,'4a. New Fleet Description'!E$11:E$112, "", 0, 1)</f>
        <v/>
      </c>
      <c r="G91" s="126" t="str">
        <f>_xlfn.XLOOKUP($B91, '4a. New Fleet Description'!$A$11:$A$112,'4a. New Fleet Description'!F$11:F$112, "", 0, 1)</f>
        <v/>
      </c>
      <c r="H91" s="126" t="str">
        <f>_xlfn.XLOOKUP($B91, '4a. New Fleet Description'!$A$11:$A$112,'4a. New Fleet Description'!G$11:G$112, "", 0, 1)</f>
        <v/>
      </c>
      <c r="I91" s="126" t="str">
        <f>_xlfn.XLOOKUP($B91, '4a. New Fleet Description'!$A$11:$A$112,'4a. New Fleet Description'!H$11:H$112, "", 0, 1)</f>
        <v/>
      </c>
      <c r="J91" s="126" t="str">
        <f>_xlfn.XLOOKUP($B91, '4a. New Fleet Description'!$A$11:$A$112,'4a. New Fleet Description'!I$11:I$112, "", 0, 1)</f>
        <v/>
      </c>
      <c r="K91" s="126" t="str">
        <f>_xlfn.XLOOKUP($B91, '4a. New Fleet Description'!$A$11:$A$112,'4a. New Fleet Description'!J$11:J$112, "", 0, 1)</f>
        <v/>
      </c>
      <c r="L91" s="126" t="str">
        <f>_xlfn.XLOOKUP($B91, '4a. New Fleet Description'!$A$11:$A$112,'4a. New Fleet Description'!K$11:K$112, "", 0, 1)</f>
        <v/>
      </c>
      <c r="M91" s="126" t="str">
        <f>_xlfn.XLOOKUP($B91, '4a. New Fleet Description'!$A$11:$A$112,'4a. New Fleet Description'!L$11:L$112, "", 0, 1)</f>
        <v/>
      </c>
      <c r="N91" s="126" t="str">
        <f>_xlfn.XLOOKUP($B91, '4a. New Fleet Description'!$A$11:$A$112,'4a. New Fleet Description'!M$11:M$112, "", 0, 1)</f>
        <v/>
      </c>
      <c r="O91" s="126" t="str">
        <f>_xlfn.XLOOKUP($B91, '4a. New Fleet Description'!$A$11:$A$112,'4a. New Fleet Description'!N$11:N$112, "", 0, 1)</f>
        <v/>
      </c>
      <c r="P91" s="126" t="str">
        <f>_xlfn.XLOOKUP($B91, '4a. New Fleet Description'!$A$11:$A$112,'4a. New Fleet Description'!O$11:O$112, "", 0, 1)</f>
        <v/>
      </c>
      <c r="Q91" s="126" t="str">
        <f>_xlfn.XLOOKUP($B91, '4a. New Fleet Description'!$A$11:$A$112,'4a. New Fleet Description'!P$11:P$112, "", 0, 1)</f>
        <v/>
      </c>
      <c r="R91" s="126" t="str">
        <f>_xlfn.XLOOKUP($B91, '4a. New Fleet Description'!$A$11:$A$112,'4a. New Fleet Description'!Q$11:Q$112, "", 0, 1)</f>
        <v/>
      </c>
      <c r="S91" s="126" t="str">
        <f>_xlfn.XLOOKUP($B91, '4a. New Fleet Description'!$A$11:$A$112,'4a. New Fleet Description'!R$11:R$112, "", 0, 1)</f>
        <v/>
      </c>
      <c r="T91" s="126" t="str">
        <f>_xlfn.XLOOKUP($B91, '4a. New Fleet Description'!$A$11:$A$112,'4a. New Fleet Description'!S$11:S$112, "", 0, 1)</f>
        <v/>
      </c>
      <c r="U91" s="126" t="str">
        <f>_xlfn.XLOOKUP($B91, '4a. New Fleet Description'!$A$11:$A$112,'4a. New Fleet Description'!T$11:T$112, "", 0, 1)</f>
        <v/>
      </c>
      <c r="V91" s="126" t="str">
        <f>_xlfn.XLOOKUP($B91, '4a. New Fleet Description'!$A$11:$A$112,'4a. New Fleet Description'!U$11:U$112, "", 0, 1)</f>
        <v/>
      </c>
      <c r="W91" s="126" t="str">
        <f>_xlfn.XLOOKUP($B91, '4a. New Fleet Description'!$A$11:$A$112,'4a. New Fleet Description'!V$11:V$112, "", 0, 1)</f>
        <v/>
      </c>
      <c r="X91" s="126" t="str">
        <f>_xlfn.XLOOKUP($B91, '4a. New Fleet Description'!$A$11:$A$112,'4a. New Fleet Description'!W$11:W$112, "", 0, 1)</f>
        <v/>
      </c>
      <c r="Y91" s="126" t="str">
        <f>_xlfn.XLOOKUP($B91, '4a. New Fleet Description'!$A$11:$A$112,'4a. New Fleet Description'!X$11:X$112, "", 0, 1)</f>
        <v/>
      </c>
      <c r="Z91" s="126" t="str">
        <f>_xlfn.XLOOKUP($B91, '4a. New Fleet Description'!$A$11:$A$112,'4a. New Fleet Description'!Y$11:Y$112, "", 0, 1)</f>
        <v/>
      </c>
      <c r="AA91" s="126" t="str">
        <f>_xlfn.XLOOKUP($B91, '4a. New Fleet Description'!$A$11:$A$112,'4a. New Fleet Description'!Z$11:Z$112, "", 0, 1)</f>
        <v/>
      </c>
      <c r="AB91" s="126" t="str">
        <f>_xlfn.XLOOKUP($B91, '4a. New Fleet Description'!$A$11:$A$112,'4a. New Fleet Description'!AA$11:AA$112, "", 0, 1)</f>
        <v/>
      </c>
      <c r="AC91" s="126" t="str">
        <f>_xlfn.XLOOKUP($B91, '4a. New Fleet Description'!$A$11:$A$112,'4a. New Fleet Description'!AB$11:AB$112, "", 0, 1)</f>
        <v/>
      </c>
      <c r="AD91" s="126" t="str">
        <f>_xlfn.XLOOKUP($B91, '4a. New Fleet Description'!$A$11:$A$112,'4a. New Fleet Description'!AC$11:AC$112, "", 0, 1)</f>
        <v/>
      </c>
      <c r="AE91" s="558"/>
      <c r="AF91" s="559"/>
      <c r="AG91" s="558"/>
      <c r="AH91" s="558"/>
      <c r="AI91" s="558"/>
      <c r="AJ91" s="558"/>
      <c r="AK91" s="560"/>
      <c r="AL91" s="559"/>
      <c r="AM91" s="559"/>
      <c r="AN91" s="559"/>
      <c r="AO91" s="559"/>
      <c r="AP91" s="559"/>
      <c r="AQ91" s="559"/>
      <c r="AR91" s="559"/>
      <c r="AS91" s="559"/>
      <c r="AT91" s="559"/>
      <c r="AU91" s="559"/>
    </row>
    <row r="92" spans="1:47" ht="30" x14ac:dyDescent="0.25">
      <c r="A92" s="125" t="s">
        <v>459</v>
      </c>
      <c r="B92" s="557"/>
      <c r="C92" s="126" t="str">
        <f>_xlfn.XLOOKUP($B92, '4a. New Fleet Description'!$A$11:$A$112,'4a. New Fleet Description'!B$11:B$112, "", 0, 1)</f>
        <v/>
      </c>
      <c r="D92" s="126" t="str">
        <f>_xlfn.XLOOKUP($B92, '4a. New Fleet Description'!$A$11:$A$112,'4a. New Fleet Description'!C$11:C$112, "", 0, 1)</f>
        <v/>
      </c>
      <c r="E92" s="126" t="str">
        <f>_xlfn.XLOOKUP($B92, '4a. New Fleet Description'!$A$11:$A$112,'4a. New Fleet Description'!D$11:D$112, "", 0, 1)</f>
        <v/>
      </c>
      <c r="F92" s="126" t="str">
        <f>_xlfn.XLOOKUP($B92, '4a. New Fleet Description'!$A$11:$A$112,'4a. New Fleet Description'!E$11:E$112, "", 0, 1)</f>
        <v/>
      </c>
      <c r="G92" s="126" t="str">
        <f>_xlfn.XLOOKUP($B92, '4a. New Fleet Description'!$A$11:$A$112,'4a. New Fleet Description'!F$11:F$112, "", 0, 1)</f>
        <v/>
      </c>
      <c r="H92" s="126" t="str">
        <f>_xlfn.XLOOKUP($B92, '4a. New Fleet Description'!$A$11:$A$112,'4a. New Fleet Description'!G$11:G$112, "", 0, 1)</f>
        <v/>
      </c>
      <c r="I92" s="126" t="str">
        <f>_xlfn.XLOOKUP($B92, '4a. New Fleet Description'!$A$11:$A$112,'4a. New Fleet Description'!H$11:H$112, "", 0, 1)</f>
        <v/>
      </c>
      <c r="J92" s="126" t="str">
        <f>_xlfn.XLOOKUP($B92, '4a. New Fleet Description'!$A$11:$A$112,'4a. New Fleet Description'!I$11:I$112, "", 0, 1)</f>
        <v/>
      </c>
      <c r="K92" s="126" t="str">
        <f>_xlfn.XLOOKUP($B92, '4a. New Fleet Description'!$A$11:$A$112,'4a. New Fleet Description'!J$11:J$112, "", 0, 1)</f>
        <v/>
      </c>
      <c r="L92" s="126" t="str">
        <f>_xlfn.XLOOKUP($B92, '4a. New Fleet Description'!$A$11:$A$112,'4a. New Fleet Description'!K$11:K$112, "", 0, 1)</f>
        <v/>
      </c>
      <c r="M92" s="126" t="str">
        <f>_xlfn.XLOOKUP($B92, '4a. New Fleet Description'!$A$11:$A$112,'4a. New Fleet Description'!L$11:L$112, "", 0, 1)</f>
        <v/>
      </c>
      <c r="N92" s="126" t="str">
        <f>_xlfn.XLOOKUP($B92, '4a. New Fleet Description'!$A$11:$A$112,'4a. New Fleet Description'!M$11:M$112, "", 0, 1)</f>
        <v/>
      </c>
      <c r="O92" s="126" t="str">
        <f>_xlfn.XLOOKUP($B92, '4a. New Fleet Description'!$A$11:$A$112,'4a. New Fleet Description'!N$11:N$112, "", 0, 1)</f>
        <v/>
      </c>
      <c r="P92" s="126" t="str">
        <f>_xlfn.XLOOKUP($B92, '4a. New Fleet Description'!$A$11:$A$112,'4a. New Fleet Description'!O$11:O$112, "", 0, 1)</f>
        <v/>
      </c>
      <c r="Q92" s="126" t="str">
        <f>_xlfn.XLOOKUP($B92, '4a. New Fleet Description'!$A$11:$A$112,'4a. New Fleet Description'!P$11:P$112, "", 0, 1)</f>
        <v/>
      </c>
      <c r="R92" s="126" t="str">
        <f>_xlfn.XLOOKUP($B92, '4a. New Fleet Description'!$A$11:$A$112,'4a. New Fleet Description'!Q$11:Q$112, "", 0, 1)</f>
        <v/>
      </c>
      <c r="S92" s="126" t="str">
        <f>_xlfn.XLOOKUP($B92, '4a. New Fleet Description'!$A$11:$A$112,'4a. New Fleet Description'!R$11:R$112, "", 0, 1)</f>
        <v/>
      </c>
      <c r="T92" s="126" t="str">
        <f>_xlfn.XLOOKUP($B92, '4a. New Fleet Description'!$A$11:$A$112,'4a. New Fleet Description'!S$11:S$112, "", 0, 1)</f>
        <v/>
      </c>
      <c r="U92" s="126" t="str">
        <f>_xlfn.XLOOKUP($B92, '4a. New Fleet Description'!$A$11:$A$112,'4a. New Fleet Description'!T$11:T$112, "", 0, 1)</f>
        <v/>
      </c>
      <c r="V92" s="126" t="str">
        <f>_xlfn.XLOOKUP($B92, '4a. New Fleet Description'!$A$11:$A$112,'4a. New Fleet Description'!U$11:U$112, "", 0, 1)</f>
        <v/>
      </c>
      <c r="W92" s="126" t="str">
        <f>_xlfn.XLOOKUP($B92, '4a. New Fleet Description'!$A$11:$A$112,'4a. New Fleet Description'!V$11:V$112, "", 0, 1)</f>
        <v/>
      </c>
      <c r="X92" s="126" t="str">
        <f>_xlfn.XLOOKUP($B92, '4a. New Fleet Description'!$A$11:$A$112,'4a. New Fleet Description'!W$11:W$112, "", 0, 1)</f>
        <v/>
      </c>
      <c r="Y92" s="126" t="str">
        <f>_xlfn.XLOOKUP($B92, '4a. New Fleet Description'!$A$11:$A$112,'4a. New Fleet Description'!X$11:X$112, "", 0, 1)</f>
        <v/>
      </c>
      <c r="Z92" s="126" t="str">
        <f>_xlfn.XLOOKUP($B92, '4a. New Fleet Description'!$A$11:$A$112,'4a. New Fleet Description'!Y$11:Y$112, "", 0, 1)</f>
        <v/>
      </c>
      <c r="AA92" s="126" t="str">
        <f>_xlfn.XLOOKUP($B92, '4a. New Fleet Description'!$A$11:$A$112,'4a. New Fleet Description'!Z$11:Z$112, "", 0, 1)</f>
        <v/>
      </c>
      <c r="AB92" s="126" t="str">
        <f>_xlfn.XLOOKUP($B92, '4a. New Fleet Description'!$A$11:$A$112,'4a. New Fleet Description'!AA$11:AA$112, "", 0, 1)</f>
        <v/>
      </c>
      <c r="AC92" s="126" t="str">
        <f>_xlfn.XLOOKUP($B92, '4a. New Fleet Description'!$A$11:$A$112,'4a. New Fleet Description'!AB$11:AB$112, "", 0, 1)</f>
        <v/>
      </c>
      <c r="AD92" s="126" t="str">
        <f>_xlfn.XLOOKUP($B92, '4a. New Fleet Description'!$A$11:$A$112,'4a. New Fleet Description'!AC$11:AC$112, "", 0, 1)</f>
        <v/>
      </c>
      <c r="AE92" s="558"/>
      <c r="AF92" s="559"/>
      <c r="AG92" s="558"/>
      <c r="AH92" s="558"/>
      <c r="AI92" s="558"/>
      <c r="AJ92" s="558"/>
      <c r="AK92" s="560"/>
      <c r="AL92" s="559"/>
      <c r="AM92" s="559"/>
      <c r="AN92" s="559"/>
      <c r="AO92" s="559"/>
      <c r="AP92" s="559"/>
      <c r="AQ92" s="559"/>
      <c r="AR92" s="559"/>
      <c r="AS92" s="559"/>
      <c r="AT92" s="559"/>
      <c r="AU92" s="559"/>
    </row>
    <row r="93" spans="1:47" ht="30" x14ac:dyDescent="0.25">
      <c r="A93" s="125" t="s">
        <v>460</v>
      </c>
      <c r="B93" s="557"/>
      <c r="C93" s="126" t="str">
        <f>_xlfn.XLOOKUP($B93, '4a. New Fleet Description'!$A$11:$A$112,'4a. New Fleet Description'!B$11:B$112, "", 0, 1)</f>
        <v/>
      </c>
      <c r="D93" s="126" t="str">
        <f>_xlfn.XLOOKUP($B93, '4a. New Fleet Description'!$A$11:$A$112,'4a. New Fleet Description'!C$11:C$112, "", 0, 1)</f>
        <v/>
      </c>
      <c r="E93" s="126" t="str">
        <f>_xlfn.XLOOKUP($B93, '4a. New Fleet Description'!$A$11:$A$112,'4a. New Fleet Description'!D$11:D$112, "", 0, 1)</f>
        <v/>
      </c>
      <c r="F93" s="126" t="str">
        <f>_xlfn.XLOOKUP($B93, '4a. New Fleet Description'!$A$11:$A$112,'4a. New Fleet Description'!E$11:E$112, "", 0, 1)</f>
        <v/>
      </c>
      <c r="G93" s="126" t="str">
        <f>_xlfn.XLOOKUP($B93, '4a. New Fleet Description'!$A$11:$A$112,'4a. New Fleet Description'!F$11:F$112, "", 0, 1)</f>
        <v/>
      </c>
      <c r="H93" s="126" t="str">
        <f>_xlfn.XLOOKUP($B93, '4a. New Fleet Description'!$A$11:$A$112,'4a. New Fleet Description'!G$11:G$112, "", 0, 1)</f>
        <v/>
      </c>
      <c r="I93" s="126" t="str">
        <f>_xlfn.XLOOKUP($B93, '4a. New Fleet Description'!$A$11:$A$112,'4a. New Fleet Description'!H$11:H$112, "", 0, 1)</f>
        <v/>
      </c>
      <c r="J93" s="126" t="str">
        <f>_xlfn.XLOOKUP($B93, '4a. New Fleet Description'!$A$11:$A$112,'4a. New Fleet Description'!I$11:I$112, "", 0, 1)</f>
        <v/>
      </c>
      <c r="K93" s="126" t="str">
        <f>_xlfn.XLOOKUP($B93, '4a. New Fleet Description'!$A$11:$A$112,'4a. New Fleet Description'!J$11:J$112, "", 0, 1)</f>
        <v/>
      </c>
      <c r="L93" s="126" t="str">
        <f>_xlfn.XLOOKUP($B93, '4a. New Fleet Description'!$A$11:$A$112,'4a. New Fleet Description'!K$11:K$112, "", 0, 1)</f>
        <v/>
      </c>
      <c r="M93" s="126" t="str">
        <f>_xlfn.XLOOKUP($B93, '4a. New Fleet Description'!$A$11:$A$112,'4a. New Fleet Description'!L$11:L$112, "", 0, 1)</f>
        <v/>
      </c>
      <c r="N93" s="126" t="str">
        <f>_xlfn.XLOOKUP($B93, '4a. New Fleet Description'!$A$11:$A$112,'4a. New Fleet Description'!M$11:M$112, "", 0, 1)</f>
        <v/>
      </c>
      <c r="O93" s="126" t="str">
        <f>_xlfn.XLOOKUP($B93, '4a. New Fleet Description'!$A$11:$A$112,'4a. New Fleet Description'!N$11:N$112, "", 0, 1)</f>
        <v/>
      </c>
      <c r="P93" s="126" t="str">
        <f>_xlfn.XLOOKUP($B93, '4a. New Fleet Description'!$A$11:$A$112,'4a. New Fleet Description'!O$11:O$112, "", 0, 1)</f>
        <v/>
      </c>
      <c r="Q93" s="126" t="str">
        <f>_xlfn.XLOOKUP($B93, '4a. New Fleet Description'!$A$11:$A$112,'4a. New Fleet Description'!P$11:P$112, "", 0, 1)</f>
        <v/>
      </c>
      <c r="R93" s="126" t="str">
        <f>_xlfn.XLOOKUP($B93, '4a. New Fleet Description'!$A$11:$A$112,'4a. New Fleet Description'!Q$11:Q$112, "", 0, 1)</f>
        <v/>
      </c>
      <c r="S93" s="126" t="str">
        <f>_xlfn.XLOOKUP($B93, '4a. New Fleet Description'!$A$11:$A$112,'4a. New Fleet Description'!R$11:R$112, "", 0, 1)</f>
        <v/>
      </c>
      <c r="T93" s="126" t="str">
        <f>_xlfn.XLOOKUP($B93, '4a. New Fleet Description'!$A$11:$A$112,'4a. New Fleet Description'!S$11:S$112, "", 0, 1)</f>
        <v/>
      </c>
      <c r="U93" s="126" t="str">
        <f>_xlfn.XLOOKUP($B93, '4a. New Fleet Description'!$A$11:$A$112,'4a. New Fleet Description'!T$11:T$112, "", 0, 1)</f>
        <v/>
      </c>
      <c r="V93" s="126" t="str">
        <f>_xlfn.XLOOKUP($B93, '4a. New Fleet Description'!$A$11:$A$112,'4a. New Fleet Description'!U$11:U$112, "", 0, 1)</f>
        <v/>
      </c>
      <c r="W93" s="126" t="str">
        <f>_xlfn.XLOOKUP($B93, '4a. New Fleet Description'!$A$11:$A$112,'4a. New Fleet Description'!V$11:V$112, "", 0, 1)</f>
        <v/>
      </c>
      <c r="X93" s="126" t="str">
        <f>_xlfn.XLOOKUP($B93, '4a. New Fleet Description'!$A$11:$A$112,'4a. New Fleet Description'!W$11:W$112, "", 0, 1)</f>
        <v/>
      </c>
      <c r="Y93" s="126" t="str">
        <f>_xlfn.XLOOKUP($B93, '4a. New Fleet Description'!$A$11:$A$112,'4a. New Fleet Description'!X$11:X$112, "", 0, 1)</f>
        <v/>
      </c>
      <c r="Z93" s="126" t="str">
        <f>_xlfn.XLOOKUP($B93, '4a. New Fleet Description'!$A$11:$A$112,'4a. New Fleet Description'!Y$11:Y$112, "", 0, 1)</f>
        <v/>
      </c>
      <c r="AA93" s="126" t="str">
        <f>_xlfn.XLOOKUP($B93, '4a. New Fleet Description'!$A$11:$A$112,'4a. New Fleet Description'!Z$11:Z$112, "", 0, 1)</f>
        <v/>
      </c>
      <c r="AB93" s="126" t="str">
        <f>_xlfn.XLOOKUP($B93, '4a. New Fleet Description'!$A$11:$A$112,'4a. New Fleet Description'!AA$11:AA$112, "", 0, 1)</f>
        <v/>
      </c>
      <c r="AC93" s="126" t="str">
        <f>_xlfn.XLOOKUP($B93, '4a. New Fleet Description'!$A$11:$A$112,'4a. New Fleet Description'!AB$11:AB$112, "", 0, 1)</f>
        <v/>
      </c>
      <c r="AD93" s="126" t="str">
        <f>_xlfn.XLOOKUP($B93, '4a. New Fleet Description'!$A$11:$A$112,'4a. New Fleet Description'!AC$11:AC$112, "", 0, 1)</f>
        <v/>
      </c>
      <c r="AE93" s="558"/>
      <c r="AF93" s="559"/>
      <c r="AG93" s="558"/>
      <c r="AH93" s="558"/>
      <c r="AI93" s="558"/>
      <c r="AJ93" s="558"/>
      <c r="AK93" s="560"/>
      <c r="AL93" s="559"/>
      <c r="AM93" s="559"/>
      <c r="AN93" s="559"/>
      <c r="AO93" s="559"/>
      <c r="AP93" s="559"/>
      <c r="AQ93" s="559"/>
      <c r="AR93" s="559"/>
      <c r="AS93" s="559"/>
      <c r="AT93" s="559"/>
      <c r="AU93" s="559"/>
    </row>
    <row r="94" spans="1:47" ht="30" x14ac:dyDescent="0.25">
      <c r="A94" s="125" t="s">
        <v>461</v>
      </c>
      <c r="B94" s="557"/>
      <c r="C94" s="126" t="str">
        <f>_xlfn.XLOOKUP($B94, '4a. New Fleet Description'!$A$11:$A$112,'4a. New Fleet Description'!B$11:B$112, "", 0, 1)</f>
        <v/>
      </c>
      <c r="D94" s="126" t="str">
        <f>_xlfn.XLOOKUP($B94, '4a. New Fleet Description'!$A$11:$A$112,'4a. New Fleet Description'!C$11:C$112, "", 0, 1)</f>
        <v/>
      </c>
      <c r="E94" s="126" t="str">
        <f>_xlfn.XLOOKUP($B94, '4a. New Fleet Description'!$A$11:$A$112,'4a. New Fleet Description'!D$11:D$112, "", 0, 1)</f>
        <v/>
      </c>
      <c r="F94" s="126" t="str">
        <f>_xlfn.XLOOKUP($B94, '4a. New Fleet Description'!$A$11:$A$112,'4a. New Fleet Description'!E$11:E$112, "", 0, 1)</f>
        <v/>
      </c>
      <c r="G94" s="126" t="str">
        <f>_xlfn.XLOOKUP($B94, '4a. New Fleet Description'!$A$11:$A$112,'4a. New Fleet Description'!F$11:F$112, "", 0, 1)</f>
        <v/>
      </c>
      <c r="H94" s="126" t="str">
        <f>_xlfn.XLOOKUP($B94, '4a. New Fleet Description'!$A$11:$A$112,'4a. New Fleet Description'!G$11:G$112, "", 0, 1)</f>
        <v/>
      </c>
      <c r="I94" s="126" t="str">
        <f>_xlfn.XLOOKUP($B94, '4a. New Fleet Description'!$A$11:$A$112,'4a. New Fleet Description'!H$11:H$112, "", 0, 1)</f>
        <v/>
      </c>
      <c r="J94" s="126" t="str">
        <f>_xlfn.XLOOKUP($B94, '4a. New Fleet Description'!$A$11:$A$112,'4a. New Fleet Description'!I$11:I$112, "", 0, 1)</f>
        <v/>
      </c>
      <c r="K94" s="126" t="str">
        <f>_xlfn.XLOOKUP($B94, '4a. New Fleet Description'!$A$11:$A$112,'4a. New Fleet Description'!J$11:J$112, "", 0, 1)</f>
        <v/>
      </c>
      <c r="L94" s="126" t="str">
        <f>_xlfn.XLOOKUP($B94, '4a. New Fleet Description'!$A$11:$A$112,'4a. New Fleet Description'!K$11:K$112, "", 0, 1)</f>
        <v/>
      </c>
      <c r="M94" s="126" t="str">
        <f>_xlfn.XLOOKUP($B94, '4a. New Fleet Description'!$A$11:$A$112,'4a. New Fleet Description'!L$11:L$112, "", 0, 1)</f>
        <v/>
      </c>
      <c r="N94" s="126" t="str">
        <f>_xlfn.XLOOKUP($B94, '4a. New Fleet Description'!$A$11:$A$112,'4a. New Fleet Description'!M$11:M$112, "", 0, 1)</f>
        <v/>
      </c>
      <c r="O94" s="126" t="str">
        <f>_xlfn.XLOOKUP($B94, '4a. New Fleet Description'!$A$11:$A$112,'4a. New Fleet Description'!N$11:N$112, "", 0, 1)</f>
        <v/>
      </c>
      <c r="P94" s="126" t="str">
        <f>_xlfn.XLOOKUP($B94, '4a. New Fleet Description'!$A$11:$A$112,'4a. New Fleet Description'!O$11:O$112, "", 0, 1)</f>
        <v/>
      </c>
      <c r="Q94" s="126" t="str">
        <f>_xlfn.XLOOKUP($B94, '4a. New Fleet Description'!$A$11:$A$112,'4a. New Fleet Description'!P$11:P$112, "", 0, 1)</f>
        <v/>
      </c>
      <c r="R94" s="126" t="str">
        <f>_xlfn.XLOOKUP($B94, '4a. New Fleet Description'!$A$11:$A$112,'4a. New Fleet Description'!Q$11:Q$112, "", 0, 1)</f>
        <v/>
      </c>
      <c r="S94" s="126" t="str">
        <f>_xlfn.XLOOKUP($B94, '4a. New Fleet Description'!$A$11:$A$112,'4a. New Fleet Description'!R$11:R$112, "", 0, 1)</f>
        <v/>
      </c>
      <c r="T94" s="126" t="str">
        <f>_xlfn.XLOOKUP($B94, '4a. New Fleet Description'!$A$11:$A$112,'4a. New Fleet Description'!S$11:S$112, "", 0, 1)</f>
        <v/>
      </c>
      <c r="U94" s="126" t="str">
        <f>_xlfn.XLOOKUP($B94, '4a. New Fleet Description'!$A$11:$A$112,'4a. New Fleet Description'!T$11:T$112, "", 0, 1)</f>
        <v/>
      </c>
      <c r="V94" s="126" t="str">
        <f>_xlfn.XLOOKUP($B94, '4a. New Fleet Description'!$A$11:$A$112,'4a. New Fleet Description'!U$11:U$112, "", 0, 1)</f>
        <v/>
      </c>
      <c r="W94" s="126" t="str">
        <f>_xlfn.XLOOKUP($B94, '4a. New Fleet Description'!$A$11:$A$112,'4a. New Fleet Description'!V$11:V$112, "", 0, 1)</f>
        <v/>
      </c>
      <c r="X94" s="126" t="str">
        <f>_xlfn.XLOOKUP($B94, '4a. New Fleet Description'!$A$11:$A$112,'4a. New Fleet Description'!W$11:W$112, "", 0, 1)</f>
        <v/>
      </c>
      <c r="Y94" s="126" t="str">
        <f>_xlfn.XLOOKUP($B94, '4a. New Fleet Description'!$A$11:$A$112,'4a. New Fleet Description'!X$11:X$112, "", 0, 1)</f>
        <v/>
      </c>
      <c r="Z94" s="126" t="str">
        <f>_xlfn.XLOOKUP($B94, '4a. New Fleet Description'!$A$11:$A$112,'4a. New Fleet Description'!Y$11:Y$112, "", 0, 1)</f>
        <v/>
      </c>
      <c r="AA94" s="126" t="str">
        <f>_xlfn.XLOOKUP($B94, '4a. New Fleet Description'!$A$11:$A$112,'4a. New Fleet Description'!Z$11:Z$112, "", 0, 1)</f>
        <v/>
      </c>
      <c r="AB94" s="126" t="str">
        <f>_xlfn.XLOOKUP($B94, '4a. New Fleet Description'!$A$11:$A$112,'4a. New Fleet Description'!AA$11:AA$112, "", 0, 1)</f>
        <v/>
      </c>
      <c r="AC94" s="126" t="str">
        <f>_xlfn.XLOOKUP($B94, '4a. New Fleet Description'!$A$11:$A$112,'4a. New Fleet Description'!AB$11:AB$112, "", 0, 1)</f>
        <v/>
      </c>
      <c r="AD94" s="126" t="str">
        <f>_xlfn.XLOOKUP($B94, '4a. New Fleet Description'!$A$11:$A$112,'4a. New Fleet Description'!AC$11:AC$112, "", 0, 1)</f>
        <v/>
      </c>
      <c r="AE94" s="558"/>
      <c r="AF94" s="559"/>
      <c r="AG94" s="558"/>
      <c r="AH94" s="558"/>
      <c r="AI94" s="558"/>
      <c r="AJ94" s="558"/>
      <c r="AK94" s="560"/>
      <c r="AL94" s="559"/>
      <c r="AM94" s="559"/>
      <c r="AN94" s="559"/>
      <c r="AO94" s="559"/>
      <c r="AP94" s="559"/>
      <c r="AQ94" s="559"/>
      <c r="AR94" s="559"/>
      <c r="AS94" s="559"/>
      <c r="AT94" s="559"/>
      <c r="AU94" s="559"/>
    </row>
    <row r="95" spans="1:47" ht="30" x14ac:dyDescent="0.25">
      <c r="A95" s="125" t="s">
        <v>462</v>
      </c>
      <c r="B95" s="557"/>
      <c r="C95" s="126" t="str">
        <f>_xlfn.XLOOKUP($B95, '4a. New Fleet Description'!$A$11:$A$112,'4a. New Fleet Description'!B$11:B$112, "", 0, 1)</f>
        <v/>
      </c>
      <c r="D95" s="126" t="str">
        <f>_xlfn.XLOOKUP($B95, '4a. New Fleet Description'!$A$11:$A$112,'4a. New Fleet Description'!C$11:C$112, "", 0, 1)</f>
        <v/>
      </c>
      <c r="E95" s="126" t="str">
        <f>_xlfn.XLOOKUP($B95, '4a. New Fleet Description'!$A$11:$A$112,'4a. New Fleet Description'!D$11:D$112, "", 0, 1)</f>
        <v/>
      </c>
      <c r="F95" s="126" t="str">
        <f>_xlfn.XLOOKUP($B95, '4a. New Fleet Description'!$A$11:$A$112,'4a. New Fleet Description'!E$11:E$112, "", 0, 1)</f>
        <v/>
      </c>
      <c r="G95" s="126" t="str">
        <f>_xlfn.XLOOKUP($B95, '4a. New Fleet Description'!$A$11:$A$112,'4a. New Fleet Description'!F$11:F$112, "", 0, 1)</f>
        <v/>
      </c>
      <c r="H95" s="126" t="str">
        <f>_xlfn.XLOOKUP($B95, '4a. New Fleet Description'!$A$11:$A$112,'4a. New Fleet Description'!G$11:G$112, "", 0, 1)</f>
        <v/>
      </c>
      <c r="I95" s="126" t="str">
        <f>_xlfn.XLOOKUP($B95, '4a. New Fleet Description'!$A$11:$A$112,'4a. New Fleet Description'!H$11:H$112, "", 0, 1)</f>
        <v/>
      </c>
      <c r="J95" s="126" t="str">
        <f>_xlfn.XLOOKUP($B95, '4a. New Fleet Description'!$A$11:$A$112,'4a. New Fleet Description'!I$11:I$112, "", 0, 1)</f>
        <v/>
      </c>
      <c r="K95" s="126" t="str">
        <f>_xlfn.XLOOKUP($B95, '4a. New Fleet Description'!$A$11:$A$112,'4a. New Fleet Description'!J$11:J$112, "", 0, 1)</f>
        <v/>
      </c>
      <c r="L95" s="126" t="str">
        <f>_xlfn.XLOOKUP($B95, '4a. New Fleet Description'!$A$11:$A$112,'4a. New Fleet Description'!K$11:K$112, "", 0, 1)</f>
        <v/>
      </c>
      <c r="M95" s="126" t="str">
        <f>_xlfn.XLOOKUP($B95, '4a. New Fleet Description'!$A$11:$A$112,'4a. New Fleet Description'!L$11:L$112, "", 0, 1)</f>
        <v/>
      </c>
      <c r="N95" s="126" t="str">
        <f>_xlfn.XLOOKUP($B95, '4a. New Fleet Description'!$A$11:$A$112,'4a. New Fleet Description'!M$11:M$112, "", 0, 1)</f>
        <v/>
      </c>
      <c r="O95" s="126" t="str">
        <f>_xlfn.XLOOKUP($B95, '4a. New Fleet Description'!$A$11:$A$112,'4a. New Fleet Description'!N$11:N$112, "", 0, 1)</f>
        <v/>
      </c>
      <c r="P95" s="126" t="str">
        <f>_xlfn.XLOOKUP($B95, '4a. New Fleet Description'!$A$11:$A$112,'4a. New Fleet Description'!O$11:O$112, "", 0, 1)</f>
        <v/>
      </c>
      <c r="Q95" s="126" t="str">
        <f>_xlfn.XLOOKUP($B95, '4a. New Fleet Description'!$A$11:$A$112,'4a. New Fleet Description'!P$11:P$112, "", 0, 1)</f>
        <v/>
      </c>
      <c r="R95" s="126" t="str">
        <f>_xlfn.XLOOKUP($B95, '4a. New Fleet Description'!$A$11:$A$112,'4a. New Fleet Description'!Q$11:Q$112, "", 0, 1)</f>
        <v/>
      </c>
      <c r="S95" s="126" t="str">
        <f>_xlfn.XLOOKUP($B95, '4a. New Fleet Description'!$A$11:$A$112,'4a. New Fleet Description'!R$11:R$112, "", 0, 1)</f>
        <v/>
      </c>
      <c r="T95" s="126" t="str">
        <f>_xlfn.XLOOKUP($B95, '4a. New Fleet Description'!$A$11:$A$112,'4a. New Fleet Description'!S$11:S$112, "", 0, 1)</f>
        <v/>
      </c>
      <c r="U95" s="126" t="str">
        <f>_xlfn.XLOOKUP($B95, '4a. New Fleet Description'!$A$11:$A$112,'4a. New Fleet Description'!T$11:T$112, "", 0, 1)</f>
        <v/>
      </c>
      <c r="V95" s="126" t="str">
        <f>_xlfn.XLOOKUP($B95, '4a. New Fleet Description'!$A$11:$A$112,'4a. New Fleet Description'!U$11:U$112, "", 0, 1)</f>
        <v/>
      </c>
      <c r="W95" s="126" t="str">
        <f>_xlfn.XLOOKUP($B95, '4a. New Fleet Description'!$A$11:$A$112,'4a. New Fleet Description'!V$11:V$112, "", 0, 1)</f>
        <v/>
      </c>
      <c r="X95" s="126" t="str">
        <f>_xlfn.XLOOKUP($B95, '4a. New Fleet Description'!$A$11:$A$112,'4a. New Fleet Description'!W$11:W$112, "", 0, 1)</f>
        <v/>
      </c>
      <c r="Y95" s="126" t="str">
        <f>_xlfn.XLOOKUP($B95, '4a. New Fleet Description'!$A$11:$A$112,'4a. New Fleet Description'!X$11:X$112, "", 0, 1)</f>
        <v/>
      </c>
      <c r="Z95" s="126" t="str">
        <f>_xlfn.XLOOKUP($B95, '4a. New Fleet Description'!$A$11:$A$112,'4a. New Fleet Description'!Y$11:Y$112, "", 0, 1)</f>
        <v/>
      </c>
      <c r="AA95" s="126" t="str">
        <f>_xlfn.XLOOKUP($B95, '4a. New Fleet Description'!$A$11:$A$112,'4a. New Fleet Description'!Z$11:Z$112, "", 0, 1)</f>
        <v/>
      </c>
      <c r="AB95" s="126" t="str">
        <f>_xlfn.XLOOKUP($B95, '4a. New Fleet Description'!$A$11:$A$112,'4a. New Fleet Description'!AA$11:AA$112, "", 0, 1)</f>
        <v/>
      </c>
      <c r="AC95" s="126" t="str">
        <f>_xlfn.XLOOKUP($B95, '4a. New Fleet Description'!$A$11:$A$112,'4a. New Fleet Description'!AB$11:AB$112, "", 0, 1)</f>
        <v/>
      </c>
      <c r="AD95" s="126" t="str">
        <f>_xlfn.XLOOKUP($B95, '4a. New Fleet Description'!$A$11:$A$112,'4a. New Fleet Description'!AC$11:AC$112, "", 0, 1)</f>
        <v/>
      </c>
      <c r="AE95" s="558"/>
      <c r="AF95" s="559"/>
      <c r="AG95" s="558"/>
      <c r="AH95" s="558"/>
      <c r="AI95" s="558"/>
      <c r="AJ95" s="558"/>
      <c r="AK95" s="560"/>
      <c r="AL95" s="559"/>
      <c r="AM95" s="559"/>
      <c r="AN95" s="559"/>
      <c r="AO95" s="559"/>
      <c r="AP95" s="559"/>
      <c r="AQ95" s="559"/>
      <c r="AR95" s="559"/>
      <c r="AS95" s="559"/>
      <c r="AT95" s="559"/>
      <c r="AU95" s="559"/>
    </row>
    <row r="96" spans="1:47" ht="30" x14ac:dyDescent="0.25">
      <c r="A96" s="125" t="s">
        <v>463</v>
      </c>
      <c r="B96" s="557"/>
      <c r="C96" s="126" t="str">
        <f>_xlfn.XLOOKUP($B96, '4a. New Fleet Description'!$A$11:$A$112,'4a. New Fleet Description'!B$11:B$112, "", 0, 1)</f>
        <v/>
      </c>
      <c r="D96" s="126" t="str">
        <f>_xlfn.XLOOKUP($B96, '4a. New Fleet Description'!$A$11:$A$112,'4a. New Fleet Description'!C$11:C$112, "", 0, 1)</f>
        <v/>
      </c>
      <c r="E96" s="126" t="str">
        <f>_xlfn.XLOOKUP($B96, '4a. New Fleet Description'!$A$11:$A$112,'4a. New Fleet Description'!D$11:D$112, "", 0, 1)</f>
        <v/>
      </c>
      <c r="F96" s="126" t="str">
        <f>_xlfn.XLOOKUP($B96, '4a. New Fleet Description'!$A$11:$A$112,'4a. New Fleet Description'!E$11:E$112, "", 0, 1)</f>
        <v/>
      </c>
      <c r="G96" s="126" t="str">
        <f>_xlfn.XLOOKUP($B96, '4a. New Fleet Description'!$A$11:$A$112,'4a. New Fleet Description'!F$11:F$112, "", 0, 1)</f>
        <v/>
      </c>
      <c r="H96" s="126" t="str">
        <f>_xlfn.XLOOKUP($B96, '4a. New Fleet Description'!$A$11:$A$112,'4a. New Fleet Description'!G$11:G$112, "", 0, 1)</f>
        <v/>
      </c>
      <c r="I96" s="126" t="str">
        <f>_xlfn.XLOOKUP($B96, '4a. New Fleet Description'!$A$11:$A$112,'4a. New Fleet Description'!H$11:H$112, "", 0, 1)</f>
        <v/>
      </c>
      <c r="J96" s="126" t="str">
        <f>_xlfn.XLOOKUP($B96, '4a. New Fleet Description'!$A$11:$A$112,'4a. New Fleet Description'!I$11:I$112, "", 0, 1)</f>
        <v/>
      </c>
      <c r="K96" s="126" t="str">
        <f>_xlfn.XLOOKUP($B96, '4a. New Fleet Description'!$A$11:$A$112,'4a. New Fleet Description'!J$11:J$112, "", 0, 1)</f>
        <v/>
      </c>
      <c r="L96" s="126" t="str">
        <f>_xlfn.XLOOKUP($B96, '4a. New Fleet Description'!$A$11:$A$112,'4a. New Fleet Description'!K$11:K$112, "", 0, 1)</f>
        <v/>
      </c>
      <c r="M96" s="126" t="str">
        <f>_xlfn.XLOOKUP($B96, '4a. New Fleet Description'!$A$11:$A$112,'4a. New Fleet Description'!L$11:L$112, "", 0, 1)</f>
        <v/>
      </c>
      <c r="N96" s="126" t="str">
        <f>_xlfn.XLOOKUP($B96, '4a. New Fleet Description'!$A$11:$A$112,'4a. New Fleet Description'!M$11:M$112, "", 0, 1)</f>
        <v/>
      </c>
      <c r="O96" s="126" t="str">
        <f>_xlfn.XLOOKUP($B96, '4a. New Fleet Description'!$A$11:$A$112,'4a. New Fleet Description'!N$11:N$112, "", 0, 1)</f>
        <v/>
      </c>
      <c r="P96" s="126" t="str">
        <f>_xlfn.XLOOKUP($B96, '4a. New Fleet Description'!$A$11:$A$112,'4a. New Fleet Description'!O$11:O$112, "", 0, 1)</f>
        <v/>
      </c>
      <c r="Q96" s="126" t="str">
        <f>_xlfn.XLOOKUP($B96, '4a. New Fleet Description'!$A$11:$A$112,'4a. New Fleet Description'!P$11:P$112, "", 0, 1)</f>
        <v/>
      </c>
      <c r="R96" s="126" t="str">
        <f>_xlfn.XLOOKUP($B96, '4a. New Fleet Description'!$A$11:$A$112,'4a. New Fleet Description'!Q$11:Q$112, "", 0, 1)</f>
        <v/>
      </c>
      <c r="S96" s="126" t="str">
        <f>_xlfn.XLOOKUP($B96, '4a. New Fleet Description'!$A$11:$A$112,'4a. New Fleet Description'!R$11:R$112, "", 0, 1)</f>
        <v/>
      </c>
      <c r="T96" s="126" t="str">
        <f>_xlfn.XLOOKUP($B96, '4a. New Fleet Description'!$A$11:$A$112,'4a. New Fleet Description'!S$11:S$112, "", 0, 1)</f>
        <v/>
      </c>
      <c r="U96" s="126" t="str">
        <f>_xlfn.XLOOKUP($B96, '4a. New Fleet Description'!$A$11:$A$112,'4a. New Fleet Description'!T$11:T$112, "", 0, 1)</f>
        <v/>
      </c>
      <c r="V96" s="126" t="str">
        <f>_xlfn.XLOOKUP($B96, '4a. New Fleet Description'!$A$11:$A$112,'4a. New Fleet Description'!U$11:U$112, "", 0, 1)</f>
        <v/>
      </c>
      <c r="W96" s="126" t="str">
        <f>_xlfn.XLOOKUP($B96, '4a. New Fleet Description'!$A$11:$A$112,'4a. New Fleet Description'!V$11:V$112, "", 0, 1)</f>
        <v/>
      </c>
      <c r="X96" s="126" t="str">
        <f>_xlfn.XLOOKUP($B96, '4a. New Fleet Description'!$A$11:$A$112,'4a. New Fleet Description'!W$11:W$112, "", 0, 1)</f>
        <v/>
      </c>
      <c r="Y96" s="126" t="str">
        <f>_xlfn.XLOOKUP($B96, '4a. New Fleet Description'!$A$11:$A$112,'4a. New Fleet Description'!X$11:X$112, "", 0, 1)</f>
        <v/>
      </c>
      <c r="Z96" s="126" t="str">
        <f>_xlfn.XLOOKUP($B96, '4a. New Fleet Description'!$A$11:$A$112,'4a. New Fleet Description'!Y$11:Y$112, "", 0, 1)</f>
        <v/>
      </c>
      <c r="AA96" s="126" t="str">
        <f>_xlfn.XLOOKUP($B96, '4a. New Fleet Description'!$A$11:$A$112,'4a. New Fleet Description'!Z$11:Z$112, "", 0, 1)</f>
        <v/>
      </c>
      <c r="AB96" s="126" t="str">
        <f>_xlfn.XLOOKUP($B96, '4a. New Fleet Description'!$A$11:$A$112,'4a. New Fleet Description'!AA$11:AA$112, "", 0, 1)</f>
        <v/>
      </c>
      <c r="AC96" s="126" t="str">
        <f>_xlfn.XLOOKUP($B96, '4a. New Fleet Description'!$A$11:$A$112,'4a. New Fleet Description'!AB$11:AB$112, "", 0, 1)</f>
        <v/>
      </c>
      <c r="AD96" s="126" t="str">
        <f>_xlfn.XLOOKUP($B96, '4a. New Fleet Description'!$A$11:$A$112,'4a. New Fleet Description'!AC$11:AC$112, "", 0, 1)</f>
        <v/>
      </c>
      <c r="AE96" s="558"/>
      <c r="AF96" s="559"/>
      <c r="AG96" s="558"/>
      <c r="AH96" s="558"/>
      <c r="AI96" s="558"/>
      <c r="AJ96" s="558"/>
      <c r="AK96" s="560"/>
      <c r="AL96" s="559"/>
      <c r="AM96" s="559"/>
      <c r="AN96" s="559"/>
      <c r="AO96" s="559"/>
      <c r="AP96" s="559"/>
      <c r="AQ96" s="559"/>
      <c r="AR96" s="559"/>
      <c r="AS96" s="559"/>
      <c r="AT96" s="559"/>
      <c r="AU96" s="559"/>
    </row>
    <row r="97" spans="1:47" ht="30" x14ac:dyDescent="0.25">
      <c r="A97" s="125" t="s">
        <v>464</v>
      </c>
      <c r="B97" s="557"/>
      <c r="C97" s="126" t="str">
        <f>_xlfn.XLOOKUP($B97, '4a. New Fleet Description'!$A$11:$A$112,'4a. New Fleet Description'!B$11:B$112, "", 0, 1)</f>
        <v/>
      </c>
      <c r="D97" s="126" t="str">
        <f>_xlfn.XLOOKUP($B97, '4a. New Fleet Description'!$A$11:$A$112,'4a. New Fleet Description'!C$11:C$112, "", 0, 1)</f>
        <v/>
      </c>
      <c r="E97" s="126" t="str">
        <f>_xlfn.XLOOKUP($B97, '4a. New Fleet Description'!$A$11:$A$112,'4a. New Fleet Description'!D$11:D$112, "", 0, 1)</f>
        <v/>
      </c>
      <c r="F97" s="126" t="str">
        <f>_xlfn.XLOOKUP($B97, '4a. New Fleet Description'!$A$11:$A$112,'4a. New Fleet Description'!E$11:E$112, "", 0, 1)</f>
        <v/>
      </c>
      <c r="G97" s="126" t="str">
        <f>_xlfn.XLOOKUP($B97, '4a. New Fleet Description'!$A$11:$A$112,'4a. New Fleet Description'!F$11:F$112, "", 0, 1)</f>
        <v/>
      </c>
      <c r="H97" s="126" t="str">
        <f>_xlfn.XLOOKUP($B97, '4a. New Fleet Description'!$A$11:$A$112,'4a. New Fleet Description'!G$11:G$112, "", 0, 1)</f>
        <v/>
      </c>
      <c r="I97" s="126" t="str">
        <f>_xlfn.XLOOKUP($B97, '4a. New Fleet Description'!$A$11:$A$112,'4a. New Fleet Description'!H$11:H$112, "", 0, 1)</f>
        <v/>
      </c>
      <c r="J97" s="126" t="str">
        <f>_xlfn.XLOOKUP($B97, '4a. New Fleet Description'!$A$11:$A$112,'4a. New Fleet Description'!I$11:I$112, "", 0, 1)</f>
        <v/>
      </c>
      <c r="K97" s="126" t="str">
        <f>_xlfn.XLOOKUP($B97, '4a. New Fleet Description'!$A$11:$A$112,'4a. New Fleet Description'!J$11:J$112, "", 0, 1)</f>
        <v/>
      </c>
      <c r="L97" s="126" t="str">
        <f>_xlfn.XLOOKUP($B97, '4a. New Fleet Description'!$A$11:$A$112,'4a. New Fleet Description'!K$11:K$112, "", 0, 1)</f>
        <v/>
      </c>
      <c r="M97" s="126" t="str">
        <f>_xlfn.XLOOKUP($B97, '4a. New Fleet Description'!$A$11:$A$112,'4a. New Fleet Description'!L$11:L$112, "", 0, 1)</f>
        <v/>
      </c>
      <c r="N97" s="126" t="str">
        <f>_xlfn.XLOOKUP($B97, '4a. New Fleet Description'!$A$11:$A$112,'4a. New Fleet Description'!M$11:M$112, "", 0, 1)</f>
        <v/>
      </c>
      <c r="O97" s="126" t="str">
        <f>_xlfn.XLOOKUP($B97, '4a. New Fleet Description'!$A$11:$A$112,'4a. New Fleet Description'!N$11:N$112, "", 0, 1)</f>
        <v/>
      </c>
      <c r="P97" s="126" t="str">
        <f>_xlfn.XLOOKUP($B97, '4a. New Fleet Description'!$A$11:$A$112,'4a. New Fleet Description'!O$11:O$112, "", 0, 1)</f>
        <v/>
      </c>
      <c r="Q97" s="126" t="str">
        <f>_xlfn.XLOOKUP($B97, '4a. New Fleet Description'!$A$11:$A$112,'4a. New Fleet Description'!P$11:P$112, "", 0, 1)</f>
        <v/>
      </c>
      <c r="R97" s="126" t="str">
        <f>_xlfn.XLOOKUP($B97, '4a. New Fleet Description'!$A$11:$A$112,'4a. New Fleet Description'!Q$11:Q$112, "", 0, 1)</f>
        <v/>
      </c>
      <c r="S97" s="126" t="str">
        <f>_xlfn.XLOOKUP($B97, '4a. New Fleet Description'!$A$11:$A$112,'4a. New Fleet Description'!R$11:R$112, "", 0, 1)</f>
        <v/>
      </c>
      <c r="T97" s="126" t="str">
        <f>_xlfn.XLOOKUP($B97, '4a. New Fleet Description'!$A$11:$A$112,'4a. New Fleet Description'!S$11:S$112, "", 0, 1)</f>
        <v/>
      </c>
      <c r="U97" s="126" t="str">
        <f>_xlfn.XLOOKUP($B97, '4a. New Fleet Description'!$A$11:$A$112,'4a. New Fleet Description'!T$11:T$112, "", 0, 1)</f>
        <v/>
      </c>
      <c r="V97" s="126" t="str">
        <f>_xlfn.XLOOKUP($B97, '4a. New Fleet Description'!$A$11:$A$112,'4a. New Fleet Description'!U$11:U$112, "", 0, 1)</f>
        <v/>
      </c>
      <c r="W97" s="126" t="str">
        <f>_xlfn.XLOOKUP($B97, '4a. New Fleet Description'!$A$11:$A$112,'4a. New Fleet Description'!V$11:V$112, "", 0, 1)</f>
        <v/>
      </c>
      <c r="X97" s="126" t="str">
        <f>_xlfn.XLOOKUP($B97, '4a. New Fleet Description'!$A$11:$A$112,'4a. New Fleet Description'!W$11:W$112, "", 0, 1)</f>
        <v/>
      </c>
      <c r="Y97" s="126" t="str">
        <f>_xlfn.XLOOKUP($B97, '4a. New Fleet Description'!$A$11:$A$112,'4a. New Fleet Description'!X$11:X$112, "", 0, 1)</f>
        <v/>
      </c>
      <c r="Z97" s="126" t="str">
        <f>_xlfn.XLOOKUP($B97, '4a. New Fleet Description'!$A$11:$A$112,'4a. New Fleet Description'!Y$11:Y$112, "", 0, 1)</f>
        <v/>
      </c>
      <c r="AA97" s="126" t="str">
        <f>_xlfn.XLOOKUP($B97, '4a. New Fleet Description'!$A$11:$A$112,'4a. New Fleet Description'!Z$11:Z$112, "", 0, 1)</f>
        <v/>
      </c>
      <c r="AB97" s="126" t="str">
        <f>_xlfn.XLOOKUP($B97, '4a. New Fleet Description'!$A$11:$A$112,'4a. New Fleet Description'!AA$11:AA$112, "", 0, 1)</f>
        <v/>
      </c>
      <c r="AC97" s="126" t="str">
        <f>_xlfn.XLOOKUP($B97, '4a. New Fleet Description'!$A$11:$A$112,'4a. New Fleet Description'!AB$11:AB$112, "", 0, 1)</f>
        <v/>
      </c>
      <c r="AD97" s="126" t="str">
        <f>_xlfn.XLOOKUP($B97, '4a. New Fleet Description'!$A$11:$A$112,'4a. New Fleet Description'!AC$11:AC$112, "", 0, 1)</f>
        <v/>
      </c>
      <c r="AE97" s="558"/>
      <c r="AF97" s="559"/>
      <c r="AG97" s="558"/>
      <c r="AH97" s="558"/>
      <c r="AI97" s="558"/>
      <c r="AJ97" s="558"/>
      <c r="AK97" s="560"/>
      <c r="AL97" s="559"/>
      <c r="AM97" s="559"/>
      <c r="AN97" s="559"/>
      <c r="AO97" s="559"/>
      <c r="AP97" s="559"/>
      <c r="AQ97" s="559"/>
      <c r="AR97" s="559"/>
      <c r="AS97" s="559"/>
      <c r="AT97" s="559"/>
      <c r="AU97" s="559"/>
    </row>
    <row r="98" spans="1:47" ht="30" x14ac:dyDescent="0.25">
      <c r="A98" s="125" t="s">
        <v>465</v>
      </c>
      <c r="B98" s="557"/>
      <c r="C98" s="126" t="str">
        <f>_xlfn.XLOOKUP($B98, '4a. New Fleet Description'!$A$11:$A$112,'4a. New Fleet Description'!B$11:B$112, "", 0, 1)</f>
        <v/>
      </c>
      <c r="D98" s="126" t="str">
        <f>_xlfn.XLOOKUP($B98, '4a. New Fleet Description'!$A$11:$A$112,'4a. New Fleet Description'!C$11:C$112, "", 0, 1)</f>
        <v/>
      </c>
      <c r="E98" s="126" t="str">
        <f>_xlfn.XLOOKUP($B98, '4a. New Fleet Description'!$A$11:$A$112,'4a. New Fleet Description'!D$11:D$112, "", 0, 1)</f>
        <v/>
      </c>
      <c r="F98" s="126" t="str">
        <f>_xlfn.XLOOKUP($B98, '4a. New Fleet Description'!$A$11:$A$112,'4a. New Fleet Description'!E$11:E$112, "", 0, 1)</f>
        <v/>
      </c>
      <c r="G98" s="126" t="str">
        <f>_xlfn.XLOOKUP($B98, '4a. New Fleet Description'!$A$11:$A$112,'4a. New Fleet Description'!F$11:F$112, "", 0, 1)</f>
        <v/>
      </c>
      <c r="H98" s="126" t="str">
        <f>_xlfn.XLOOKUP($B98, '4a. New Fleet Description'!$A$11:$A$112,'4a. New Fleet Description'!G$11:G$112, "", 0, 1)</f>
        <v/>
      </c>
      <c r="I98" s="126" t="str">
        <f>_xlfn.XLOOKUP($B98, '4a. New Fleet Description'!$A$11:$A$112,'4a. New Fleet Description'!H$11:H$112, "", 0, 1)</f>
        <v/>
      </c>
      <c r="J98" s="126" t="str">
        <f>_xlfn.XLOOKUP($B98, '4a. New Fleet Description'!$A$11:$A$112,'4a. New Fleet Description'!I$11:I$112, "", 0, 1)</f>
        <v/>
      </c>
      <c r="K98" s="126" t="str">
        <f>_xlfn.XLOOKUP($B98, '4a. New Fleet Description'!$A$11:$A$112,'4a. New Fleet Description'!J$11:J$112, "", 0, 1)</f>
        <v/>
      </c>
      <c r="L98" s="126" t="str">
        <f>_xlfn.XLOOKUP($B98, '4a. New Fleet Description'!$A$11:$A$112,'4a. New Fleet Description'!K$11:K$112, "", 0, 1)</f>
        <v/>
      </c>
      <c r="M98" s="126" t="str">
        <f>_xlfn.XLOOKUP($B98, '4a. New Fleet Description'!$A$11:$A$112,'4a. New Fleet Description'!L$11:L$112, "", 0, 1)</f>
        <v/>
      </c>
      <c r="N98" s="126" t="str">
        <f>_xlfn.XLOOKUP($B98, '4a. New Fleet Description'!$A$11:$A$112,'4a. New Fleet Description'!M$11:M$112, "", 0, 1)</f>
        <v/>
      </c>
      <c r="O98" s="126" t="str">
        <f>_xlfn.XLOOKUP($B98, '4a. New Fleet Description'!$A$11:$A$112,'4a. New Fleet Description'!N$11:N$112, "", 0, 1)</f>
        <v/>
      </c>
      <c r="P98" s="126" t="str">
        <f>_xlfn.XLOOKUP($B98, '4a. New Fleet Description'!$A$11:$A$112,'4a. New Fleet Description'!O$11:O$112, "", 0, 1)</f>
        <v/>
      </c>
      <c r="Q98" s="126" t="str">
        <f>_xlfn.XLOOKUP($B98, '4a. New Fleet Description'!$A$11:$A$112,'4a. New Fleet Description'!P$11:P$112, "", 0, 1)</f>
        <v/>
      </c>
      <c r="R98" s="126" t="str">
        <f>_xlfn.XLOOKUP($B98, '4a. New Fleet Description'!$A$11:$A$112,'4a. New Fleet Description'!Q$11:Q$112, "", 0, 1)</f>
        <v/>
      </c>
      <c r="S98" s="126" t="str">
        <f>_xlfn.XLOOKUP($B98, '4a. New Fleet Description'!$A$11:$A$112,'4a. New Fleet Description'!R$11:R$112, "", 0, 1)</f>
        <v/>
      </c>
      <c r="T98" s="126" t="str">
        <f>_xlfn.XLOOKUP($B98, '4a. New Fleet Description'!$A$11:$A$112,'4a. New Fleet Description'!S$11:S$112, "", 0, 1)</f>
        <v/>
      </c>
      <c r="U98" s="126" t="str">
        <f>_xlfn.XLOOKUP($B98, '4a. New Fleet Description'!$A$11:$A$112,'4a. New Fleet Description'!T$11:T$112, "", 0, 1)</f>
        <v/>
      </c>
      <c r="V98" s="126" t="str">
        <f>_xlfn.XLOOKUP($B98, '4a. New Fleet Description'!$A$11:$A$112,'4a. New Fleet Description'!U$11:U$112, "", 0, 1)</f>
        <v/>
      </c>
      <c r="W98" s="126" t="str">
        <f>_xlfn.XLOOKUP($B98, '4a. New Fleet Description'!$A$11:$A$112,'4a. New Fleet Description'!V$11:V$112, "", 0, 1)</f>
        <v/>
      </c>
      <c r="X98" s="126" t="str">
        <f>_xlfn.XLOOKUP($B98, '4a. New Fleet Description'!$A$11:$A$112,'4a. New Fleet Description'!W$11:W$112, "", 0, 1)</f>
        <v/>
      </c>
      <c r="Y98" s="126" t="str">
        <f>_xlfn.XLOOKUP($B98, '4a. New Fleet Description'!$A$11:$A$112,'4a. New Fleet Description'!X$11:X$112, "", 0, 1)</f>
        <v/>
      </c>
      <c r="Z98" s="126" t="str">
        <f>_xlfn.XLOOKUP($B98, '4a. New Fleet Description'!$A$11:$A$112,'4a. New Fleet Description'!Y$11:Y$112, "", 0, 1)</f>
        <v/>
      </c>
      <c r="AA98" s="126" t="str">
        <f>_xlfn.XLOOKUP($B98, '4a. New Fleet Description'!$A$11:$A$112,'4a. New Fleet Description'!Z$11:Z$112, "", 0, 1)</f>
        <v/>
      </c>
      <c r="AB98" s="126" t="str">
        <f>_xlfn.XLOOKUP($B98, '4a. New Fleet Description'!$A$11:$A$112,'4a. New Fleet Description'!AA$11:AA$112, "", 0, 1)</f>
        <v/>
      </c>
      <c r="AC98" s="126" t="str">
        <f>_xlfn.XLOOKUP($B98, '4a. New Fleet Description'!$A$11:$A$112,'4a. New Fleet Description'!AB$11:AB$112, "", 0, 1)</f>
        <v/>
      </c>
      <c r="AD98" s="126" t="str">
        <f>_xlfn.XLOOKUP($B98, '4a. New Fleet Description'!$A$11:$A$112,'4a. New Fleet Description'!AC$11:AC$112, "", 0, 1)</f>
        <v/>
      </c>
      <c r="AE98" s="558"/>
      <c r="AF98" s="559"/>
      <c r="AG98" s="558"/>
      <c r="AH98" s="558"/>
      <c r="AI98" s="558"/>
      <c r="AJ98" s="558"/>
      <c r="AK98" s="560"/>
      <c r="AL98" s="559"/>
      <c r="AM98" s="559"/>
      <c r="AN98" s="559"/>
      <c r="AO98" s="559"/>
      <c r="AP98" s="559"/>
      <c r="AQ98" s="559"/>
      <c r="AR98" s="559"/>
      <c r="AS98" s="559"/>
      <c r="AT98" s="559"/>
      <c r="AU98" s="559"/>
    </row>
    <row r="99" spans="1:47" ht="30" x14ac:dyDescent="0.25">
      <c r="A99" s="125" t="s">
        <v>466</v>
      </c>
      <c r="B99" s="557"/>
      <c r="C99" s="126" t="str">
        <f>_xlfn.XLOOKUP($B99, '4a. New Fleet Description'!$A$11:$A$112,'4a. New Fleet Description'!B$11:B$112, "", 0, 1)</f>
        <v/>
      </c>
      <c r="D99" s="126" t="str">
        <f>_xlfn.XLOOKUP($B99, '4a. New Fleet Description'!$A$11:$A$112,'4a. New Fleet Description'!C$11:C$112, "", 0, 1)</f>
        <v/>
      </c>
      <c r="E99" s="126" t="str">
        <f>_xlfn.XLOOKUP($B99, '4a. New Fleet Description'!$A$11:$A$112,'4a. New Fleet Description'!D$11:D$112, "", 0, 1)</f>
        <v/>
      </c>
      <c r="F99" s="126" t="str">
        <f>_xlfn.XLOOKUP($B99, '4a. New Fleet Description'!$A$11:$A$112,'4a. New Fleet Description'!E$11:E$112, "", 0, 1)</f>
        <v/>
      </c>
      <c r="G99" s="126" t="str">
        <f>_xlfn.XLOOKUP($B99, '4a. New Fleet Description'!$A$11:$A$112,'4a. New Fleet Description'!F$11:F$112, "", 0, 1)</f>
        <v/>
      </c>
      <c r="H99" s="126" t="str">
        <f>_xlfn.XLOOKUP($B99, '4a. New Fleet Description'!$A$11:$A$112,'4a. New Fleet Description'!G$11:G$112, "", 0, 1)</f>
        <v/>
      </c>
      <c r="I99" s="126" t="str">
        <f>_xlfn.XLOOKUP($B99, '4a. New Fleet Description'!$A$11:$A$112,'4a. New Fleet Description'!H$11:H$112, "", 0, 1)</f>
        <v/>
      </c>
      <c r="J99" s="126" t="str">
        <f>_xlfn.XLOOKUP($B99, '4a. New Fleet Description'!$A$11:$A$112,'4a. New Fleet Description'!I$11:I$112, "", 0, 1)</f>
        <v/>
      </c>
      <c r="K99" s="126" t="str">
        <f>_xlfn.XLOOKUP($B99, '4a. New Fleet Description'!$A$11:$A$112,'4a. New Fleet Description'!J$11:J$112, "", 0, 1)</f>
        <v/>
      </c>
      <c r="L99" s="126" t="str">
        <f>_xlfn.XLOOKUP($B99, '4a. New Fleet Description'!$A$11:$A$112,'4a. New Fleet Description'!K$11:K$112, "", 0, 1)</f>
        <v/>
      </c>
      <c r="M99" s="126" t="str">
        <f>_xlfn.XLOOKUP($B99, '4a. New Fleet Description'!$A$11:$A$112,'4a. New Fleet Description'!L$11:L$112, "", 0, 1)</f>
        <v/>
      </c>
      <c r="N99" s="126" t="str">
        <f>_xlfn.XLOOKUP($B99, '4a. New Fleet Description'!$A$11:$A$112,'4a. New Fleet Description'!M$11:M$112, "", 0, 1)</f>
        <v/>
      </c>
      <c r="O99" s="126" t="str">
        <f>_xlfn.XLOOKUP($B99, '4a. New Fleet Description'!$A$11:$A$112,'4a. New Fleet Description'!N$11:N$112, "", 0, 1)</f>
        <v/>
      </c>
      <c r="P99" s="126" t="str">
        <f>_xlfn.XLOOKUP($B99, '4a. New Fleet Description'!$A$11:$A$112,'4a. New Fleet Description'!O$11:O$112, "", 0, 1)</f>
        <v/>
      </c>
      <c r="Q99" s="126" t="str">
        <f>_xlfn.XLOOKUP($B99, '4a. New Fleet Description'!$A$11:$A$112,'4a. New Fleet Description'!P$11:P$112, "", 0, 1)</f>
        <v/>
      </c>
      <c r="R99" s="126" t="str">
        <f>_xlfn.XLOOKUP($B99, '4a. New Fleet Description'!$A$11:$A$112,'4a. New Fleet Description'!Q$11:Q$112, "", 0, 1)</f>
        <v/>
      </c>
      <c r="S99" s="126" t="str">
        <f>_xlfn.XLOOKUP($B99, '4a. New Fleet Description'!$A$11:$A$112,'4a. New Fleet Description'!R$11:R$112, "", 0, 1)</f>
        <v/>
      </c>
      <c r="T99" s="126" t="str">
        <f>_xlfn.XLOOKUP($B99, '4a. New Fleet Description'!$A$11:$A$112,'4a. New Fleet Description'!S$11:S$112, "", 0, 1)</f>
        <v/>
      </c>
      <c r="U99" s="126" t="str">
        <f>_xlfn.XLOOKUP($B99, '4a. New Fleet Description'!$A$11:$A$112,'4a. New Fleet Description'!T$11:T$112, "", 0, 1)</f>
        <v/>
      </c>
      <c r="V99" s="126" t="str">
        <f>_xlfn.XLOOKUP($B99, '4a. New Fleet Description'!$A$11:$A$112,'4a. New Fleet Description'!U$11:U$112, "", 0, 1)</f>
        <v/>
      </c>
      <c r="W99" s="126" t="str">
        <f>_xlfn.XLOOKUP($B99, '4a. New Fleet Description'!$A$11:$A$112,'4a. New Fleet Description'!V$11:V$112, "", 0, 1)</f>
        <v/>
      </c>
      <c r="X99" s="126" t="str">
        <f>_xlfn.XLOOKUP($B99, '4a. New Fleet Description'!$A$11:$A$112,'4a. New Fleet Description'!W$11:W$112, "", 0, 1)</f>
        <v/>
      </c>
      <c r="Y99" s="126" t="str">
        <f>_xlfn.XLOOKUP($B99, '4a. New Fleet Description'!$A$11:$A$112,'4a. New Fleet Description'!X$11:X$112, "", 0, 1)</f>
        <v/>
      </c>
      <c r="Z99" s="126" t="str">
        <f>_xlfn.XLOOKUP($B99, '4a. New Fleet Description'!$A$11:$A$112,'4a. New Fleet Description'!Y$11:Y$112, "", 0, 1)</f>
        <v/>
      </c>
      <c r="AA99" s="126" t="str">
        <f>_xlfn.XLOOKUP($B99, '4a. New Fleet Description'!$A$11:$A$112,'4a. New Fleet Description'!Z$11:Z$112, "", 0, 1)</f>
        <v/>
      </c>
      <c r="AB99" s="126" t="str">
        <f>_xlfn.XLOOKUP($B99, '4a. New Fleet Description'!$A$11:$A$112,'4a. New Fleet Description'!AA$11:AA$112, "", 0, 1)</f>
        <v/>
      </c>
      <c r="AC99" s="126" t="str">
        <f>_xlfn.XLOOKUP($B99, '4a. New Fleet Description'!$A$11:$A$112,'4a. New Fleet Description'!AB$11:AB$112, "", 0, 1)</f>
        <v/>
      </c>
      <c r="AD99" s="126" t="str">
        <f>_xlfn.XLOOKUP($B99, '4a. New Fleet Description'!$A$11:$A$112,'4a. New Fleet Description'!AC$11:AC$112, "", 0, 1)</f>
        <v/>
      </c>
      <c r="AE99" s="558"/>
      <c r="AF99" s="559"/>
      <c r="AG99" s="558"/>
      <c r="AH99" s="558"/>
      <c r="AI99" s="558"/>
      <c r="AJ99" s="558"/>
      <c r="AK99" s="560"/>
      <c r="AL99" s="559"/>
      <c r="AM99" s="559"/>
      <c r="AN99" s="559"/>
      <c r="AO99" s="559"/>
      <c r="AP99" s="559"/>
      <c r="AQ99" s="559"/>
      <c r="AR99" s="559"/>
      <c r="AS99" s="559"/>
      <c r="AT99" s="559"/>
      <c r="AU99" s="559"/>
    </row>
    <row r="100" spans="1:47" ht="30" x14ac:dyDescent="0.25">
      <c r="A100" s="125" t="s">
        <v>467</v>
      </c>
      <c r="B100" s="557"/>
      <c r="C100" s="126" t="str">
        <f>_xlfn.XLOOKUP($B100, '4a. New Fleet Description'!$A$11:$A$112,'4a. New Fleet Description'!B$11:B$112, "", 0, 1)</f>
        <v/>
      </c>
      <c r="D100" s="126" t="str">
        <f>_xlfn.XLOOKUP($B100, '4a. New Fleet Description'!$A$11:$A$112,'4a. New Fleet Description'!C$11:C$112, "", 0, 1)</f>
        <v/>
      </c>
      <c r="E100" s="126" t="str">
        <f>_xlfn.XLOOKUP($B100, '4a. New Fleet Description'!$A$11:$A$112,'4a. New Fleet Description'!D$11:D$112, "", 0, 1)</f>
        <v/>
      </c>
      <c r="F100" s="126" t="str">
        <f>_xlfn.XLOOKUP($B100, '4a. New Fleet Description'!$A$11:$A$112,'4a. New Fleet Description'!E$11:E$112, "", 0, 1)</f>
        <v/>
      </c>
      <c r="G100" s="126" t="str">
        <f>_xlfn.XLOOKUP($B100, '4a. New Fleet Description'!$A$11:$A$112,'4a. New Fleet Description'!F$11:F$112, "", 0, 1)</f>
        <v/>
      </c>
      <c r="H100" s="126" t="str">
        <f>_xlfn.XLOOKUP($B100, '4a. New Fleet Description'!$A$11:$A$112,'4a. New Fleet Description'!G$11:G$112, "", 0, 1)</f>
        <v/>
      </c>
      <c r="I100" s="126" t="str">
        <f>_xlfn.XLOOKUP($B100, '4a. New Fleet Description'!$A$11:$A$112,'4a. New Fleet Description'!H$11:H$112, "", 0, 1)</f>
        <v/>
      </c>
      <c r="J100" s="126" t="str">
        <f>_xlfn.XLOOKUP($B100, '4a. New Fleet Description'!$A$11:$A$112,'4a. New Fleet Description'!I$11:I$112, "", 0, 1)</f>
        <v/>
      </c>
      <c r="K100" s="126" t="str">
        <f>_xlfn.XLOOKUP($B100, '4a. New Fleet Description'!$A$11:$A$112,'4a. New Fleet Description'!J$11:J$112, "", 0, 1)</f>
        <v/>
      </c>
      <c r="L100" s="126" t="str">
        <f>_xlfn.XLOOKUP($B100, '4a. New Fleet Description'!$A$11:$A$112,'4a. New Fleet Description'!K$11:K$112, "", 0, 1)</f>
        <v/>
      </c>
      <c r="M100" s="126" t="str">
        <f>_xlfn.XLOOKUP($B100, '4a. New Fleet Description'!$A$11:$A$112,'4a. New Fleet Description'!L$11:L$112, "", 0, 1)</f>
        <v/>
      </c>
      <c r="N100" s="126" t="str">
        <f>_xlfn.XLOOKUP($B100, '4a. New Fleet Description'!$A$11:$A$112,'4a. New Fleet Description'!M$11:M$112, "", 0, 1)</f>
        <v/>
      </c>
      <c r="O100" s="126" t="str">
        <f>_xlfn.XLOOKUP($B100, '4a. New Fleet Description'!$A$11:$A$112,'4a. New Fleet Description'!N$11:N$112, "", 0, 1)</f>
        <v/>
      </c>
      <c r="P100" s="126" t="str">
        <f>_xlfn.XLOOKUP($B100, '4a. New Fleet Description'!$A$11:$A$112,'4a. New Fleet Description'!O$11:O$112, "", 0, 1)</f>
        <v/>
      </c>
      <c r="Q100" s="126" t="str">
        <f>_xlfn.XLOOKUP($B100, '4a. New Fleet Description'!$A$11:$A$112,'4a. New Fleet Description'!P$11:P$112, "", 0, 1)</f>
        <v/>
      </c>
      <c r="R100" s="126" t="str">
        <f>_xlfn.XLOOKUP($B100, '4a. New Fleet Description'!$A$11:$A$112,'4a. New Fleet Description'!Q$11:Q$112, "", 0, 1)</f>
        <v/>
      </c>
      <c r="S100" s="126" t="str">
        <f>_xlfn.XLOOKUP($B100, '4a. New Fleet Description'!$A$11:$A$112,'4a. New Fleet Description'!R$11:R$112, "", 0, 1)</f>
        <v/>
      </c>
      <c r="T100" s="126" t="str">
        <f>_xlfn.XLOOKUP($B100, '4a. New Fleet Description'!$A$11:$A$112,'4a. New Fleet Description'!S$11:S$112, "", 0, 1)</f>
        <v/>
      </c>
      <c r="U100" s="126" t="str">
        <f>_xlfn.XLOOKUP($B100, '4a. New Fleet Description'!$A$11:$A$112,'4a. New Fleet Description'!T$11:T$112, "", 0, 1)</f>
        <v/>
      </c>
      <c r="V100" s="126" t="str">
        <f>_xlfn.XLOOKUP($B100, '4a. New Fleet Description'!$A$11:$A$112,'4a. New Fleet Description'!U$11:U$112, "", 0, 1)</f>
        <v/>
      </c>
      <c r="W100" s="126" t="str">
        <f>_xlfn.XLOOKUP($B100, '4a. New Fleet Description'!$A$11:$A$112,'4a. New Fleet Description'!V$11:V$112, "", 0, 1)</f>
        <v/>
      </c>
      <c r="X100" s="126" t="str">
        <f>_xlfn.XLOOKUP($B100, '4a. New Fleet Description'!$A$11:$A$112,'4a. New Fleet Description'!W$11:W$112, "", 0, 1)</f>
        <v/>
      </c>
      <c r="Y100" s="126" t="str">
        <f>_xlfn.XLOOKUP($B100, '4a. New Fleet Description'!$A$11:$A$112,'4a. New Fleet Description'!X$11:X$112, "", 0, 1)</f>
        <v/>
      </c>
      <c r="Z100" s="126" t="str">
        <f>_xlfn.XLOOKUP($B100, '4a. New Fleet Description'!$A$11:$A$112,'4a. New Fleet Description'!Y$11:Y$112, "", 0, 1)</f>
        <v/>
      </c>
      <c r="AA100" s="126" t="str">
        <f>_xlfn.XLOOKUP($B100, '4a. New Fleet Description'!$A$11:$A$112,'4a. New Fleet Description'!Z$11:Z$112, "", 0, 1)</f>
        <v/>
      </c>
      <c r="AB100" s="126" t="str">
        <f>_xlfn.XLOOKUP($B100, '4a. New Fleet Description'!$A$11:$A$112,'4a. New Fleet Description'!AA$11:AA$112, "", 0, 1)</f>
        <v/>
      </c>
      <c r="AC100" s="126" t="str">
        <f>_xlfn.XLOOKUP($B100, '4a. New Fleet Description'!$A$11:$A$112,'4a. New Fleet Description'!AB$11:AB$112, "", 0, 1)</f>
        <v/>
      </c>
      <c r="AD100" s="126" t="str">
        <f>_xlfn.XLOOKUP($B100, '4a. New Fleet Description'!$A$11:$A$112,'4a. New Fleet Description'!AC$11:AC$112, "", 0, 1)</f>
        <v/>
      </c>
      <c r="AE100" s="558"/>
      <c r="AF100" s="559"/>
      <c r="AG100" s="558"/>
      <c r="AH100" s="558"/>
      <c r="AI100" s="558"/>
      <c r="AJ100" s="558"/>
      <c r="AK100" s="560"/>
      <c r="AL100" s="559"/>
      <c r="AM100" s="559"/>
      <c r="AN100" s="559"/>
      <c r="AO100" s="559"/>
      <c r="AP100" s="559"/>
      <c r="AQ100" s="559"/>
      <c r="AR100" s="559"/>
      <c r="AS100" s="559"/>
      <c r="AT100" s="559"/>
      <c r="AU100" s="559"/>
    </row>
    <row r="101" spans="1:47" ht="30" x14ac:dyDescent="0.25">
      <c r="A101" s="125" t="s">
        <v>468</v>
      </c>
      <c r="B101" s="557"/>
      <c r="C101" s="126" t="str">
        <f>_xlfn.XLOOKUP($B101, '4a. New Fleet Description'!$A$11:$A$112,'4a. New Fleet Description'!B$11:B$112, "", 0, 1)</f>
        <v/>
      </c>
      <c r="D101" s="126" t="str">
        <f>_xlfn.XLOOKUP($B101, '4a. New Fleet Description'!$A$11:$A$112,'4a. New Fleet Description'!C$11:C$112, "", 0, 1)</f>
        <v/>
      </c>
      <c r="E101" s="126" t="str">
        <f>_xlfn.XLOOKUP($B101, '4a. New Fleet Description'!$A$11:$A$112,'4a. New Fleet Description'!D$11:D$112, "", 0, 1)</f>
        <v/>
      </c>
      <c r="F101" s="126" t="str">
        <f>_xlfn.XLOOKUP($B101, '4a. New Fleet Description'!$A$11:$A$112,'4a. New Fleet Description'!E$11:E$112, "", 0, 1)</f>
        <v/>
      </c>
      <c r="G101" s="126" t="str">
        <f>_xlfn.XLOOKUP($B101, '4a. New Fleet Description'!$A$11:$A$112,'4a. New Fleet Description'!F$11:F$112, "", 0, 1)</f>
        <v/>
      </c>
      <c r="H101" s="126" t="str">
        <f>_xlfn.XLOOKUP($B101, '4a. New Fleet Description'!$A$11:$A$112,'4a. New Fleet Description'!G$11:G$112, "", 0, 1)</f>
        <v/>
      </c>
      <c r="I101" s="126" t="str">
        <f>_xlfn.XLOOKUP($B101, '4a. New Fleet Description'!$A$11:$A$112,'4a. New Fleet Description'!H$11:H$112, "", 0, 1)</f>
        <v/>
      </c>
      <c r="J101" s="126" t="str">
        <f>_xlfn.XLOOKUP($B101, '4a. New Fleet Description'!$A$11:$A$112,'4a. New Fleet Description'!I$11:I$112, "", 0, 1)</f>
        <v/>
      </c>
      <c r="K101" s="126" t="str">
        <f>_xlfn.XLOOKUP($B101, '4a. New Fleet Description'!$A$11:$A$112,'4a. New Fleet Description'!J$11:J$112, "", 0, 1)</f>
        <v/>
      </c>
      <c r="L101" s="126" t="str">
        <f>_xlfn.XLOOKUP($B101, '4a. New Fleet Description'!$A$11:$A$112,'4a. New Fleet Description'!K$11:K$112, "", 0, 1)</f>
        <v/>
      </c>
      <c r="M101" s="126" t="str">
        <f>_xlfn.XLOOKUP($B101, '4a. New Fleet Description'!$A$11:$A$112,'4a. New Fleet Description'!L$11:L$112, "", 0, 1)</f>
        <v/>
      </c>
      <c r="N101" s="126" t="str">
        <f>_xlfn.XLOOKUP($B101, '4a. New Fleet Description'!$A$11:$A$112,'4a. New Fleet Description'!M$11:M$112, "", 0, 1)</f>
        <v/>
      </c>
      <c r="O101" s="126" t="str">
        <f>_xlfn.XLOOKUP($B101, '4a. New Fleet Description'!$A$11:$A$112,'4a. New Fleet Description'!N$11:N$112, "", 0, 1)</f>
        <v/>
      </c>
      <c r="P101" s="126" t="str">
        <f>_xlfn.XLOOKUP($B101, '4a. New Fleet Description'!$A$11:$A$112,'4a. New Fleet Description'!O$11:O$112, "", 0, 1)</f>
        <v/>
      </c>
      <c r="Q101" s="126" t="str">
        <f>_xlfn.XLOOKUP($B101, '4a. New Fleet Description'!$A$11:$A$112,'4a. New Fleet Description'!P$11:P$112, "", 0, 1)</f>
        <v/>
      </c>
      <c r="R101" s="126" t="str">
        <f>_xlfn.XLOOKUP($B101, '4a. New Fleet Description'!$A$11:$A$112,'4a. New Fleet Description'!Q$11:Q$112, "", 0, 1)</f>
        <v/>
      </c>
      <c r="S101" s="126" t="str">
        <f>_xlfn.XLOOKUP($B101, '4a. New Fleet Description'!$A$11:$A$112,'4a. New Fleet Description'!R$11:R$112, "", 0, 1)</f>
        <v/>
      </c>
      <c r="T101" s="126" t="str">
        <f>_xlfn.XLOOKUP($B101, '4a. New Fleet Description'!$A$11:$A$112,'4a. New Fleet Description'!S$11:S$112, "", 0, 1)</f>
        <v/>
      </c>
      <c r="U101" s="126" t="str">
        <f>_xlfn.XLOOKUP($B101, '4a. New Fleet Description'!$A$11:$A$112,'4a. New Fleet Description'!T$11:T$112, "", 0, 1)</f>
        <v/>
      </c>
      <c r="V101" s="126" t="str">
        <f>_xlfn.XLOOKUP($B101, '4a. New Fleet Description'!$A$11:$A$112,'4a. New Fleet Description'!U$11:U$112, "", 0, 1)</f>
        <v/>
      </c>
      <c r="W101" s="126" t="str">
        <f>_xlfn.XLOOKUP($B101, '4a. New Fleet Description'!$A$11:$A$112,'4a. New Fleet Description'!V$11:V$112, "", 0, 1)</f>
        <v/>
      </c>
      <c r="X101" s="126" t="str">
        <f>_xlfn.XLOOKUP($B101, '4a. New Fleet Description'!$A$11:$A$112,'4a. New Fleet Description'!W$11:W$112, "", 0, 1)</f>
        <v/>
      </c>
      <c r="Y101" s="126" t="str">
        <f>_xlfn.XLOOKUP($B101, '4a. New Fleet Description'!$A$11:$A$112,'4a. New Fleet Description'!X$11:X$112, "", 0, 1)</f>
        <v/>
      </c>
      <c r="Z101" s="126" t="str">
        <f>_xlfn.XLOOKUP($B101, '4a. New Fleet Description'!$A$11:$A$112,'4a. New Fleet Description'!Y$11:Y$112, "", 0, 1)</f>
        <v/>
      </c>
      <c r="AA101" s="126" t="str">
        <f>_xlfn.XLOOKUP($B101, '4a. New Fleet Description'!$A$11:$A$112,'4a. New Fleet Description'!Z$11:Z$112, "", 0, 1)</f>
        <v/>
      </c>
      <c r="AB101" s="126" t="str">
        <f>_xlfn.XLOOKUP($B101, '4a. New Fleet Description'!$A$11:$A$112,'4a. New Fleet Description'!AA$11:AA$112, "", 0, 1)</f>
        <v/>
      </c>
      <c r="AC101" s="126" t="str">
        <f>_xlfn.XLOOKUP($B101, '4a. New Fleet Description'!$A$11:$A$112,'4a. New Fleet Description'!AB$11:AB$112, "", 0, 1)</f>
        <v/>
      </c>
      <c r="AD101" s="126" t="str">
        <f>_xlfn.XLOOKUP($B101, '4a. New Fleet Description'!$A$11:$A$112,'4a. New Fleet Description'!AC$11:AC$112, "", 0, 1)</f>
        <v/>
      </c>
      <c r="AE101" s="558"/>
      <c r="AF101" s="559"/>
      <c r="AG101" s="558"/>
      <c r="AH101" s="558"/>
      <c r="AI101" s="558"/>
      <c r="AJ101" s="558"/>
      <c r="AK101" s="560"/>
      <c r="AL101" s="559"/>
      <c r="AM101" s="559"/>
      <c r="AN101" s="559"/>
      <c r="AO101" s="559"/>
      <c r="AP101" s="559"/>
      <c r="AQ101" s="559"/>
      <c r="AR101" s="559"/>
      <c r="AS101" s="559"/>
      <c r="AT101" s="559"/>
      <c r="AU101" s="559"/>
    </row>
    <row r="102" spans="1:47" ht="30" x14ac:dyDescent="0.25">
      <c r="A102" s="125" t="s">
        <v>469</v>
      </c>
      <c r="B102" s="557"/>
      <c r="C102" s="126" t="str">
        <f>_xlfn.XLOOKUP($B102, '4a. New Fleet Description'!$A$11:$A$112,'4a. New Fleet Description'!B$11:B$112, "", 0, 1)</f>
        <v/>
      </c>
      <c r="D102" s="126" t="str">
        <f>_xlfn.XLOOKUP($B102, '4a. New Fleet Description'!$A$11:$A$112,'4a. New Fleet Description'!C$11:C$112, "", 0, 1)</f>
        <v/>
      </c>
      <c r="E102" s="126" t="str">
        <f>_xlfn.XLOOKUP($B102, '4a. New Fleet Description'!$A$11:$A$112,'4a. New Fleet Description'!D$11:D$112, "", 0, 1)</f>
        <v/>
      </c>
      <c r="F102" s="126" t="str">
        <f>_xlfn.XLOOKUP($B102, '4a. New Fleet Description'!$A$11:$A$112,'4a. New Fleet Description'!E$11:E$112, "", 0, 1)</f>
        <v/>
      </c>
      <c r="G102" s="126" t="str">
        <f>_xlfn.XLOOKUP($B102, '4a. New Fleet Description'!$A$11:$A$112,'4a. New Fleet Description'!F$11:F$112, "", 0, 1)</f>
        <v/>
      </c>
      <c r="H102" s="126" t="str">
        <f>_xlfn.XLOOKUP($B102, '4a. New Fleet Description'!$A$11:$A$112,'4a. New Fleet Description'!G$11:G$112, "", 0, 1)</f>
        <v/>
      </c>
      <c r="I102" s="126" t="str">
        <f>_xlfn.XLOOKUP($B102, '4a. New Fleet Description'!$A$11:$A$112,'4a. New Fleet Description'!H$11:H$112, "", 0, 1)</f>
        <v/>
      </c>
      <c r="J102" s="126" t="str">
        <f>_xlfn.XLOOKUP($B102, '4a. New Fleet Description'!$A$11:$A$112,'4a. New Fleet Description'!I$11:I$112, "", 0, 1)</f>
        <v/>
      </c>
      <c r="K102" s="126" t="str">
        <f>_xlfn.XLOOKUP($B102, '4a. New Fleet Description'!$A$11:$A$112,'4a. New Fleet Description'!J$11:J$112, "", 0, 1)</f>
        <v/>
      </c>
      <c r="L102" s="126" t="str">
        <f>_xlfn.XLOOKUP($B102, '4a. New Fleet Description'!$A$11:$A$112,'4a. New Fleet Description'!K$11:K$112, "", 0, 1)</f>
        <v/>
      </c>
      <c r="M102" s="126" t="str">
        <f>_xlfn.XLOOKUP($B102, '4a. New Fleet Description'!$A$11:$A$112,'4a. New Fleet Description'!L$11:L$112, "", 0, 1)</f>
        <v/>
      </c>
      <c r="N102" s="126" t="str">
        <f>_xlfn.XLOOKUP($B102, '4a. New Fleet Description'!$A$11:$A$112,'4a. New Fleet Description'!M$11:M$112, "", 0, 1)</f>
        <v/>
      </c>
      <c r="O102" s="126" t="str">
        <f>_xlfn.XLOOKUP($B102, '4a. New Fleet Description'!$A$11:$A$112,'4a. New Fleet Description'!N$11:N$112, "", 0, 1)</f>
        <v/>
      </c>
      <c r="P102" s="126" t="str">
        <f>_xlfn.XLOOKUP($B102, '4a. New Fleet Description'!$A$11:$A$112,'4a. New Fleet Description'!O$11:O$112, "", 0, 1)</f>
        <v/>
      </c>
      <c r="Q102" s="126" t="str">
        <f>_xlfn.XLOOKUP($B102, '4a. New Fleet Description'!$A$11:$A$112,'4a. New Fleet Description'!P$11:P$112, "", 0, 1)</f>
        <v/>
      </c>
      <c r="R102" s="126" t="str">
        <f>_xlfn.XLOOKUP($B102, '4a. New Fleet Description'!$A$11:$A$112,'4a. New Fleet Description'!Q$11:Q$112, "", 0, 1)</f>
        <v/>
      </c>
      <c r="S102" s="126" t="str">
        <f>_xlfn.XLOOKUP($B102, '4a. New Fleet Description'!$A$11:$A$112,'4a. New Fleet Description'!R$11:R$112, "", 0, 1)</f>
        <v/>
      </c>
      <c r="T102" s="126" t="str">
        <f>_xlfn.XLOOKUP($B102, '4a. New Fleet Description'!$A$11:$A$112,'4a. New Fleet Description'!S$11:S$112, "", 0, 1)</f>
        <v/>
      </c>
      <c r="U102" s="126" t="str">
        <f>_xlfn.XLOOKUP($B102, '4a. New Fleet Description'!$A$11:$A$112,'4a. New Fleet Description'!T$11:T$112, "", 0, 1)</f>
        <v/>
      </c>
      <c r="V102" s="126" t="str">
        <f>_xlfn.XLOOKUP($B102, '4a. New Fleet Description'!$A$11:$A$112,'4a. New Fleet Description'!U$11:U$112, "", 0, 1)</f>
        <v/>
      </c>
      <c r="W102" s="126" t="str">
        <f>_xlfn.XLOOKUP($B102, '4a. New Fleet Description'!$A$11:$A$112,'4a. New Fleet Description'!V$11:V$112, "", 0, 1)</f>
        <v/>
      </c>
      <c r="X102" s="126" t="str">
        <f>_xlfn.XLOOKUP($B102, '4a. New Fleet Description'!$A$11:$A$112,'4a. New Fleet Description'!W$11:W$112, "", 0, 1)</f>
        <v/>
      </c>
      <c r="Y102" s="126" t="str">
        <f>_xlfn.XLOOKUP($B102, '4a. New Fleet Description'!$A$11:$A$112,'4a. New Fleet Description'!X$11:X$112, "", 0, 1)</f>
        <v/>
      </c>
      <c r="Z102" s="126" t="str">
        <f>_xlfn.XLOOKUP($B102, '4a. New Fleet Description'!$A$11:$A$112,'4a. New Fleet Description'!Y$11:Y$112, "", 0, 1)</f>
        <v/>
      </c>
      <c r="AA102" s="126" t="str">
        <f>_xlfn.XLOOKUP($B102, '4a. New Fleet Description'!$A$11:$A$112,'4a. New Fleet Description'!Z$11:Z$112, "", 0, 1)</f>
        <v/>
      </c>
      <c r="AB102" s="126" t="str">
        <f>_xlfn.XLOOKUP($B102, '4a. New Fleet Description'!$A$11:$A$112,'4a. New Fleet Description'!AA$11:AA$112, "", 0, 1)</f>
        <v/>
      </c>
      <c r="AC102" s="126" t="str">
        <f>_xlfn.XLOOKUP($B102, '4a. New Fleet Description'!$A$11:$A$112,'4a. New Fleet Description'!AB$11:AB$112, "", 0, 1)</f>
        <v/>
      </c>
      <c r="AD102" s="126" t="str">
        <f>_xlfn.XLOOKUP($B102, '4a. New Fleet Description'!$A$11:$A$112,'4a. New Fleet Description'!AC$11:AC$112, "", 0, 1)</f>
        <v/>
      </c>
      <c r="AE102" s="558"/>
      <c r="AF102" s="559"/>
      <c r="AG102" s="558"/>
      <c r="AH102" s="558"/>
      <c r="AI102" s="558"/>
      <c r="AJ102" s="558"/>
      <c r="AK102" s="560"/>
      <c r="AL102" s="559"/>
      <c r="AM102" s="559"/>
      <c r="AN102" s="559"/>
      <c r="AO102" s="559"/>
      <c r="AP102" s="559"/>
      <c r="AQ102" s="559"/>
      <c r="AR102" s="559"/>
      <c r="AS102" s="559"/>
      <c r="AT102" s="559"/>
      <c r="AU102" s="559"/>
    </row>
    <row r="103" spans="1:47" ht="30" x14ac:dyDescent="0.25">
      <c r="A103" s="125" t="s">
        <v>470</v>
      </c>
      <c r="B103" s="557"/>
      <c r="C103" s="126" t="str">
        <f>_xlfn.XLOOKUP($B103, '4a. New Fleet Description'!$A$11:$A$112,'4a. New Fleet Description'!B$11:B$112, "", 0, 1)</f>
        <v/>
      </c>
      <c r="D103" s="126" t="str">
        <f>_xlfn.XLOOKUP($B103, '4a. New Fleet Description'!$A$11:$A$112,'4a. New Fleet Description'!C$11:C$112, "", 0, 1)</f>
        <v/>
      </c>
      <c r="E103" s="126" t="str">
        <f>_xlfn.XLOOKUP($B103, '4a. New Fleet Description'!$A$11:$A$112,'4a. New Fleet Description'!D$11:D$112, "", 0, 1)</f>
        <v/>
      </c>
      <c r="F103" s="126" t="str">
        <f>_xlfn.XLOOKUP($B103, '4a. New Fleet Description'!$A$11:$A$112,'4a. New Fleet Description'!E$11:E$112, "", 0, 1)</f>
        <v/>
      </c>
      <c r="G103" s="126" t="str">
        <f>_xlfn.XLOOKUP($B103, '4a. New Fleet Description'!$A$11:$A$112,'4a. New Fleet Description'!F$11:F$112, "", 0, 1)</f>
        <v/>
      </c>
      <c r="H103" s="126" t="str">
        <f>_xlfn.XLOOKUP($B103, '4a. New Fleet Description'!$A$11:$A$112,'4a. New Fleet Description'!G$11:G$112, "", 0, 1)</f>
        <v/>
      </c>
      <c r="I103" s="126" t="str">
        <f>_xlfn.XLOOKUP($B103, '4a. New Fleet Description'!$A$11:$A$112,'4a. New Fleet Description'!H$11:H$112, "", 0, 1)</f>
        <v/>
      </c>
      <c r="J103" s="126" t="str">
        <f>_xlfn.XLOOKUP($B103, '4a. New Fleet Description'!$A$11:$A$112,'4a. New Fleet Description'!I$11:I$112, "", 0, 1)</f>
        <v/>
      </c>
      <c r="K103" s="126" t="str">
        <f>_xlfn.XLOOKUP($B103, '4a. New Fleet Description'!$A$11:$A$112,'4a. New Fleet Description'!J$11:J$112, "", 0, 1)</f>
        <v/>
      </c>
      <c r="L103" s="126" t="str">
        <f>_xlfn.XLOOKUP($B103, '4a. New Fleet Description'!$A$11:$A$112,'4a. New Fleet Description'!K$11:K$112, "", 0, 1)</f>
        <v/>
      </c>
      <c r="M103" s="126" t="str">
        <f>_xlfn.XLOOKUP($B103, '4a. New Fleet Description'!$A$11:$A$112,'4a. New Fleet Description'!L$11:L$112, "", 0, 1)</f>
        <v/>
      </c>
      <c r="N103" s="126" t="str">
        <f>_xlfn.XLOOKUP($B103, '4a. New Fleet Description'!$A$11:$A$112,'4a. New Fleet Description'!M$11:M$112, "", 0, 1)</f>
        <v/>
      </c>
      <c r="O103" s="126" t="str">
        <f>_xlfn.XLOOKUP($B103, '4a. New Fleet Description'!$A$11:$A$112,'4a. New Fleet Description'!N$11:N$112, "", 0, 1)</f>
        <v/>
      </c>
      <c r="P103" s="126" t="str">
        <f>_xlfn.XLOOKUP($B103, '4a. New Fleet Description'!$A$11:$A$112,'4a. New Fleet Description'!O$11:O$112, "", 0, 1)</f>
        <v/>
      </c>
      <c r="Q103" s="126" t="str">
        <f>_xlfn.XLOOKUP($B103, '4a. New Fleet Description'!$A$11:$A$112,'4a. New Fleet Description'!P$11:P$112, "", 0, 1)</f>
        <v/>
      </c>
      <c r="R103" s="126" t="str">
        <f>_xlfn.XLOOKUP($B103, '4a. New Fleet Description'!$A$11:$A$112,'4a. New Fleet Description'!Q$11:Q$112, "", 0, 1)</f>
        <v/>
      </c>
      <c r="S103" s="126" t="str">
        <f>_xlfn.XLOOKUP($B103, '4a. New Fleet Description'!$A$11:$A$112,'4a. New Fleet Description'!R$11:R$112, "", 0, 1)</f>
        <v/>
      </c>
      <c r="T103" s="126" t="str">
        <f>_xlfn.XLOOKUP($B103, '4a. New Fleet Description'!$A$11:$A$112,'4a. New Fleet Description'!S$11:S$112, "", 0, 1)</f>
        <v/>
      </c>
      <c r="U103" s="126" t="str">
        <f>_xlfn.XLOOKUP($B103, '4a. New Fleet Description'!$A$11:$A$112,'4a. New Fleet Description'!T$11:T$112, "", 0, 1)</f>
        <v/>
      </c>
      <c r="V103" s="126" t="str">
        <f>_xlfn.XLOOKUP($B103, '4a. New Fleet Description'!$A$11:$A$112,'4a. New Fleet Description'!U$11:U$112, "", 0, 1)</f>
        <v/>
      </c>
      <c r="W103" s="126" t="str">
        <f>_xlfn.XLOOKUP($B103, '4a. New Fleet Description'!$A$11:$A$112,'4a. New Fleet Description'!V$11:V$112, "", 0, 1)</f>
        <v/>
      </c>
      <c r="X103" s="126" t="str">
        <f>_xlfn.XLOOKUP($B103, '4a. New Fleet Description'!$A$11:$A$112,'4a. New Fleet Description'!W$11:W$112, "", 0, 1)</f>
        <v/>
      </c>
      <c r="Y103" s="126" t="str">
        <f>_xlfn.XLOOKUP($B103, '4a. New Fleet Description'!$A$11:$A$112,'4a. New Fleet Description'!X$11:X$112, "", 0, 1)</f>
        <v/>
      </c>
      <c r="Z103" s="126" t="str">
        <f>_xlfn.XLOOKUP($B103, '4a. New Fleet Description'!$A$11:$A$112,'4a. New Fleet Description'!Y$11:Y$112, "", 0, 1)</f>
        <v/>
      </c>
      <c r="AA103" s="126" t="str">
        <f>_xlfn.XLOOKUP($B103, '4a. New Fleet Description'!$A$11:$A$112,'4a. New Fleet Description'!Z$11:Z$112, "", 0, 1)</f>
        <v/>
      </c>
      <c r="AB103" s="126" t="str">
        <f>_xlfn.XLOOKUP($B103, '4a. New Fleet Description'!$A$11:$A$112,'4a. New Fleet Description'!AA$11:AA$112, "", 0, 1)</f>
        <v/>
      </c>
      <c r="AC103" s="126" t="str">
        <f>_xlfn.XLOOKUP($B103, '4a. New Fleet Description'!$A$11:$A$112,'4a. New Fleet Description'!AB$11:AB$112, "", 0, 1)</f>
        <v/>
      </c>
      <c r="AD103" s="126" t="str">
        <f>_xlfn.XLOOKUP($B103, '4a. New Fleet Description'!$A$11:$A$112,'4a. New Fleet Description'!AC$11:AC$112, "", 0, 1)</f>
        <v/>
      </c>
      <c r="AE103" s="558"/>
      <c r="AF103" s="559"/>
      <c r="AG103" s="558"/>
      <c r="AH103" s="558"/>
      <c r="AI103" s="558"/>
      <c r="AJ103" s="558"/>
      <c r="AK103" s="560"/>
      <c r="AL103" s="559"/>
      <c r="AM103" s="559"/>
      <c r="AN103" s="559"/>
      <c r="AO103" s="559"/>
      <c r="AP103" s="559"/>
      <c r="AQ103" s="559"/>
      <c r="AR103" s="559"/>
      <c r="AS103" s="559"/>
      <c r="AT103" s="559"/>
      <c r="AU103" s="559"/>
    </row>
    <row r="104" spans="1:47" ht="30" x14ac:dyDescent="0.25">
      <c r="A104" s="125" t="s">
        <v>471</v>
      </c>
      <c r="B104" s="557"/>
      <c r="C104" s="126" t="str">
        <f>_xlfn.XLOOKUP($B104, '4a. New Fleet Description'!$A$11:$A$112,'4a. New Fleet Description'!B$11:B$112, "", 0, 1)</f>
        <v/>
      </c>
      <c r="D104" s="126" t="str">
        <f>_xlfn.XLOOKUP($B104, '4a. New Fleet Description'!$A$11:$A$112,'4a. New Fleet Description'!C$11:C$112, "", 0, 1)</f>
        <v/>
      </c>
      <c r="E104" s="126" t="str">
        <f>_xlfn.XLOOKUP($B104, '4a. New Fleet Description'!$A$11:$A$112,'4a. New Fleet Description'!D$11:D$112, "", 0, 1)</f>
        <v/>
      </c>
      <c r="F104" s="126" t="str">
        <f>_xlfn.XLOOKUP($B104, '4a. New Fleet Description'!$A$11:$A$112,'4a. New Fleet Description'!E$11:E$112, "", 0, 1)</f>
        <v/>
      </c>
      <c r="G104" s="126" t="str">
        <f>_xlfn.XLOOKUP($B104, '4a. New Fleet Description'!$A$11:$A$112,'4a. New Fleet Description'!F$11:F$112, "", 0, 1)</f>
        <v/>
      </c>
      <c r="H104" s="126" t="str">
        <f>_xlfn.XLOOKUP($B104, '4a. New Fleet Description'!$A$11:$A$112,'4a. New Fleet Description'!G$11:G$112, "", 0, 1)</f>
        <v/>
      </c>
      <c r="I104" s="126" t="str">
        <f>_xlfn.XLOOKUP($B104, '4a. New Fleet Description'!$A$11:$A$112,'4a. New Fleet Description'!H$11:H$112, "", 0, 1)</f>
        <v/>
      </c>
      <c r="J104" s="126" t="str">
        <f>_xlfn.XLOOKUP($B104, '4a. New Fleet Description'!$A$11:$A$112,'4a. New Fleet Description'!I$11:I$112, "", 0, 1)</f>
        <v/>
      </c>
      <c r="K104" s="126" t="str">
        <f>_xlfn.XLOOKUP($B104, '4a. New Fleet Description'!$A$11:$A$112,'4a. New Fleet Description'!J$11:J$112, "", 0, 1)</f>
        <v/>
      </c>
      <c r="L104" s="126" t="str">
        <f>_xlfn.XLOOKUP($B104, '4a. New Fleet Description'!$A$11:$A$112,'4a. New Fleet Description'!K$11:K$112, "", 0, 1)</f>
        <v/>
      </c>
      <c r="M104" s="126" t="str">
        <f>_xlfn.XLOOKUP($B104, '4a. New Fleet Description'!$A$11:$A$112,'4a. New Fleet Description'!L$11:L$112, "", 0, 1)</f>
        <v/>
      </c>
      <c r="N104" s="126" t="str">
        <f>_xlfn.XLOOKUP($B104, '4a. New Fleet Description'!$A$11:$A$112,'4a. New Fleet Description'!M$11:M$112, "", 0, 1)</f>
        <v/>
      </c>
      <c r="O104" s="126" t="str">
        <f>_xlfn.XLOOKUP($B104, '4a. New Fleet Description'!$A$11:$A$112,'4a. New Fleet Description'!N$11:N$112, "", 0, 1)</f>
        <v/>
      </c>
      <c r="P104" s="126" t="str">
        <f>_xlfn.XLOOKUP($B104, '4a. New Fleet Description'!$A$11:$A$112,'4a. New Fleet Description'!O$11:O$112, "", 0, 1)</f>
        <v/>
      </c>
      <c r="Q104" s="126" t="str">
        <f>_xlfn.XLOOKUP($B104, '4a. New Fleet Description'!$A$11:$A$112,'4a. New Fleet Description'!P$11:P$112, "", 0, 1)</f>
        <v/>
      </c>
      <c r="R104" s="126" t="str">
        <f>_xlfn.XLOOKUP($B104, '4a. New Fleet Description'!$A$11:$A$112,'4a. New Fleet Description'!Q$11:Q$112, "", 0, 1)</f>
        <v/>
      </c>
      <c r="S104" s="126" t="str">
        <f>_xlfn.XLOOKUP($B104, '4a. New Fleet Description'!$A$11:$A$112,'4a. New Fleet Description'!R$11:R$112, "", 0, 1)</f>
        <v/>
      </c>
      <c r="T104" s="126" t="str">
        <f>_xlfn.XLOOKUP($B104, '4a. New Fleet Description'!$A$11:$A$112,'4a. New Fleet Description'!S$11:S$112, "", 0, 1)</f>
        <v/>
      </c>
      <c r="U104" s="126" t="str">
        <f>_xlfn.XLOOKUP($B104, '4a. New Fleet Description'!$A$11:$A$112,'4a. New Fleet Description'!T$11:T$112, "", 0, 1)</f>
        <v/>
      </c>
      <c r="V104" s="126" t="str">
        <f>_xlfn.XLOOKUP($B104, '4a. New Fleet Description'!$A$11:$A$112,'4a. New Fleet Description'!U$11:U$112, "", 0, 1)</f>
        <v/>
      </c>
      <c r="W104" s="126" t="str">
        <f>_xlfn.XLOOKUP($B104, '4a. New Fleet Description'!$A$11:$A$112,'4a. New Fleet Description'!V$11:V$112, "", 0, 1)</f>
        <v/>
      </c>
      <c r="X104" s="126" t="str">
        <f>_xlfn.XLOOKUP($B104, '4a. New Fleet Description'!$A$11:$A$112,'4a. New Fleet Description'!W$11:W$112, "", 0, 1)</f>
        <v/>
      </c>
      <c r="Y104" s="126" t="str">
        <f>_xlfn.XLOOKUP($B104, '4a. New Fleet Description'!$A$11:$A$112,'4a. New Fleet Description'!X$11:X$112, "", 0, 1)</f>
        <v/>
      </c>
      <c r="Z104" s="126" t="str">
        <f>_xlfn.XLOOKUP($B104, '4a. New Fleet Description'!$A$11:$A$112,'4a. New Fleet Description'!Y$11:Y$112, "", 0, 1)</f>
        <v/>
      </c>
      <c r="AA104" s="126" t="str">
        <f>_xlfn.XLOOKUP($B104, '4a. New Fleet Description'!$A$11:$A$112,'4a. New Fleet Description'!Z$11:Z$112, "", 0, 1)</f>
        <v/>
      </c>
      <c r="AB104" s="126" t="str">
        <f>_xlfn.XLOOKUP($B104, '4a. New Fleet Description'!$A$11:$A$112,'4a. New Fleet Description'!AA$11:AA$112, "", 0, 1)</f>
        <v/>
      </c>
      <c r="AC104" s="126" t="str">
        <f>_xlfn.XLOOKUP($B104, '4a. New Fleet Description'!$A$11:$A$112,'4a. New Fleet Description'!AB$11:AB$112, "", 0, 1)</f>
        <v/>
      </c>
      <c r="AD104" s="126" t="str">
        <f>_xlfn.XLOOKUP($B104, '4a. New Fleet Description'!$A$11:$A$112,'4a. New Fleet Description'!AC$11:AC$112, "", 0, 1)</f>
        <v/>
      </c>
      <c r="AE104" s="558"/>
      <c r="AF104" s="559"/>
      <c r="AG104" s="558"/>
      <c r="AH104" s="558"/>
      <c r="AI104" s="558"/>
      <c r="AJ104" s="558"/>
      <c r="AK104" s="560"/>
      <c r="AL104" s="559"/>
      <c r="AM104" s="559"/>
      <c r="AN104" s="559"/>
      <c r="AO104" s="559"/>
      <c r="AP104" s="559"/>
      <c r="AQ104" s="559"/>
      <c r="AR104" s="559"/>
      <c r="AS104" s="559"/>
      <c r="AT104" s="559"/>
      <c r="AU104" s="559"/>
    </row>
    <row r="105" spans="1:47" ht="30" x14ac:dyDescent="0.25">
      <c r="A105" s="125" t="s">
        <v>472</v>
      </c>
      <c r="B105" s="557"/>
      <c r="C105" s="126" t="str">
        <f>_xlfn.XLOOKUP($B105, '4a. New Fleet Description'!$A$11:$A$112,'4a. New Fleet Description'!B$11:B$112, "", 0, 1)</f>
        <v/>
      </c>
      <c r="D105" s="126" t="str">
        <f>_xlfn.XLOOKUP($B105, '4a. New Fleet Description'!$A$11:$A$112,'4a. New Fleet Description'!C$11:C$112, "", 0, 1)</f>
        <v/>
      </c>
      <c r="E105" s="126" t="str">
        <f>_xlfn.XLOOKUP($B105, '4a. New Fleet Description'!$A$11:$A$112,'4a. New Fleet Description'!D$11:D$112, "", 0, 1)</f>
        <v/>
      </c>
      <c r="F105" s="126" t="str">
        <f>_xlfn.XLOOKUP($B105, '4a. New Fleet Description'!$A$11:$A$112,'4a. New Fleet Description'!E$11:E$112, "", 0, 1)</f>
        <v/>
      </c>
      <c r="G105" s="126" t="str">
        <f>_xlfn.XLOOKUP($B105, '4a. New Fleet Description'!$A$11:$A$112,'4a. New Fleet Description'!F$11:F$112, "", 0, 1)</f>
        <v/>
      </c>
      <c r="H105" s="126" t="str">
        <f>_xlfn.XLOOKUP($B105, '4a. New Fleet Description'!$A$11:$A$112,'4a. New Fleet Description'!G$11:G$112, "", 0, 1)</f>
        <v/>
      </c>
      <c r="I105" s="126" t="str">
        <f>_xlfn.XLOOKUP($B105, '4a. New Fleet Description'!$A$11:$A$112,'4a. New Fleet Description'!H$11:H$112, "", 0, 1)</f>
        <v/>
      </c>
      <c r="J105" s="126" t="str">
        <f>_xlfn.XLOOKUP($B105, '4a. New Fleet Description'!$A$11:$A$112,'4a. New Fleet Description'!I$11:I$112, "", 0, 1)</f>
        <v/>
      </c>
      <c r="K105" s="126" t="str">
        <f>_xlfn.XLOOKUP($B105, '4a. New Fleet Description'!$A$11:$A$112,'4a. New Fleet Description'!J$11:J$112, "", 0, 1)</f>
        <v/>
      </c>
      <c r="L105" s="126" t="str">
        <f>_xlfn.XLOOKUP($B105, '4a. New Fleet Description'!$A$11:$A$112,'4a. New Fleet Description'!K$11:K$112, "", 0, 1)</f>
        <v/>
      </c>
      <c r="M105" s="126" t="str">
        <f>_xlfn.XLOOKUP($B105, '4a. New Fleet Description'!$A$11:$A$112,'4a. New Fleet Description'!L$11:L$112, "", 0, 1)</f>
        <v/>
      </c>
      <c r="N105" s="126" t="str">
        <f>_xlfn.XLOOKUP($B105, '4a. New Fleet Description'!$A$11:$A$112,'4a. New Fleet Description'!M$11:M$112, "", 0, 1)</f>
        <v/>
      </c>
      <c r="O105" s="126" t="str">
        <f>_xlfn.XLOOKUP($B105, '4a. New Fleet Description'!$A$11:$A$112,'4a. New Fleet Description'!N$11:N$112, "", 0, 1)</f>
        <v/>
      </c>
      <c r="P105" s="126" t="str">
        <f>_xlfn.XLOOKUP($B105, '4a. New Fleet Description'!$A$11:$A$112,'4a. New Fleet Description'!O$11:O$112, "", 0, 1)</f>
        <v/>
      </c>
      <c r="Q105" s="126" t="str">
        <f>_xlfn.XLOOKUP($B105, '4a. New Fleet Description'!$A$11:$A$112,'4a. New Fleet Description'!P$11:P$112, "", 0, 1)</f>
        <v/>
      </c>
      <c r="R105" s="126" t="str">
        <f>_xlfn.XLOOKUP($B105, '4a. New Fleet Description'!$A$11:$A$112,'4a. New Fleet Description'!Q$11:Q$112, "", 0, 1)</f>
        <v/>
      </c>
      <c r="S105" s="126" t="str">
        <f>_xlfn.XLOOKUP($B105, '4a. New Fleet Description'!$A$11:$A$112,'4a. New Fleet Description'!R$11:R$112, "", 0, 1)</f>
        <v/>
      </c>
      <c r="T105" s="126" t="str">
        <f>_xlfn.XLOOKUP($B105, '4a. New Fleet Description'!$A$11:$A$112,'4a. New Fleet Description'!S$11:S$112, "", 0, 1)</f>
        <v/>
      </c>
      <c r="U105" s="126" t="str">
        <f>_xlfn.XLOOKUP($B105, '4a. New Fleet Description'!$A$11:$A$112,'4a. New Fleet Description'!T$11:T$112, "", 0, 1)</f>
        <v/>
      </c>
      <c r="V105" s="126" t="str">
        <f>_xlfn.XLOOKUP($B105, '4a. New Fleet Description'!$A$11:$A$112,'4a. New Fleet Description'!U$11:U$112, "", 0, 1)</f>
        <v/>
      </c>
      <c r="W105" s="126" t="str">
        <f>_xlfn.XLOOKUP($B105, '4a. New Fleet Description'!$A$11:$A$112,'4a. New Fleet Description'!V$11:V$112, "", 0, 1)</f>
        <v/>
      </c>
      <c r="X105" s="126" t="str">
        <f>_xlfn.XLOOKUP($B105, '4a. New Fleet Description'!$A$11:$A$112,'4a. New Fleet Description'!W$11:W$112, "", 0, 1)</f>
        <v/>
      </c>
      <c r="Y105" s="126" t="str">
        <f>_xlfn.XLOOKUP($B105, '4a. New Fleet Description'!$A$11:$A$112,'4a. New Fleet Description'!X$11:X$112, "", 0, 1)</f>
        <v/>
      </c>
      <c r="Z105" s="126" t="str">
        <f>_xlfn.XLOOKUP($B105, '4a. New Fleet Description'!$A$11:$A$112,'4a. New Fleet Description'!Y$11:Y$112, "", 0, 1)</f>
        <v/>
      </c>
      <c r="AA105" s="126" t="str">
        <f>_xlfn.XLOOKUP($B105, '4a. New Fleet Description'!$A$11:$A$112,'4a. New Fleet Description'!Z$11:Z$112, "", 0, 1)</f>
        <v/>
      </c>
      <c r="AB105" s="126" t="str">
        <f>_xlfn.XLOOKUP($B105, '4a. New Fleet Description'!$A$11:$A$112,'4a. New Fleet Description'!AA$11:AA$112, "", 0, 1)</f>
        <v/>
      </c>
      <c r="AC105" s="126" t="str">
        <f>_xlfn.XLOOKUP($B105, '4a. New Fleet Description'!$A$11:$A$112,'4a. New Fleet Description'!AB$11:AB$112, "", 0, 1)</f>
        <v/>
      </c>
      <c r="AD105" s="126" t="str">
        <f>_xlfn.XLOOKUP($B105, '4a. New Fleet Description'!$A$11:$A$112,'4a. New Fleet Description'!AC$11:AC$112, "", 0, 1)</f>
        <v/>
      </c>
      <c r="AE105" s="558"/>
      <c r="AF105" s="559"/>
      <c r="AG105" s="558"/>
      <c r="AH105" s="558"/>
      <c r="AI105" s="558"/>
      <c r="AJ105" s="558"/>
      <c r="AK105" s="560"/>
      <c r="AL105" s="559"/>
      <c r="AM105" s="559"/>
      <c r="AN105" s="559"/>
      <c r="AO105" s="559"/>
      <c r="AP105" s="559"/>
      <c r="AQ105" s="559"/>
      <c r="AR105" s="559"/>
      <c r="AS105" s="559"/>
      <c r="AT105" s="559"/>
      <c r="AU105" s="559"/>
    </row>
    <row r="106" spans="1:47" ht="30" x14ac:dyDescent="0.25">
      <c r="A106" s="125" t="s">
        <v>473</v>
      </c>
      <c r="B106" s="557"/>
      <c r="C106" s="126" t="str">
        <f>_xlfn.XLOOKUP($B106, '4a. New Fleet Description'!$A$11:$A$112,'4a. New Fleet Description'!B$11:B$112, "", 0, 1)</f>
        <v/>
      </c>
      <c r="D106" s="126" t="str">
        <f>_xlfn.XLOOKUP($B106, '4a. New Fleet Description'!$A$11:$A$112,'4a. New Fleet Description'!C$11:C$112, "", 0, 1)</f>
        <v/>
      </c>
      <c r="E106" s="126" t="str">
        <f>_xlfn.XLOOKUP($B106, '4a. New Fleet Description'!$A$11:$A$112,'4a. New Fleet Description'!D$11:D$112, "", 0, 1)</f>
        <v/>
      </c>
      <c r="F106" s="126" t="str">
        <f>_xlfn.XLOOKUP($B106, '4a. New Fleet Description'!$A$11:$A$112,'4a. New Fleet Description'!E$11:E$112, "", 0, 1)</f>
        <v/>
      </c>
      <c r="G106" s="126" t="str">
        <f>_xlfn.XLOOKUP($B106, '4a. New Fleet Description'!$A$11:$A$112,'4a. New Fleet Description'!F$11:F$112, "", 0, 1)</f>
        <v/>
      </c>
      <c r="H106" s="126" t="str">
        <f>_xlfn.XLOOKUP($B106, '4a. New Fleet Description'!$A$11:$A$112,'4a. New Fleet Description'!G$11:G$112, "", 0, 1)</f>
        <v/>
      </c>
      <c r="I106" s="126" t="str">
        <f>_xlfn.XLOOKUP($B106, '4a. New Fleet Description'!$A$11:$A$112,'4a. New Fleet Description'!H$11:H$112, "", 0, 1)</f>
        <v/>
      </c>
      <c r="J106" s="126" t="str">
        <f>_xlfn.XLOOKUP($B106, '4a. New Fleet Description'!$A$11:$A$112,'4a. New Fleet Description'!I$11:I$112, "", 0, 1)</f>
        <v/>
      </c>
      <c r="K106" s="126" t="str">
        <f>_xlfn.XLOOKUP($B106, '4a. New Fleet Description'!$A$11:$A$112,'4a. New Fleet Description'!J$11:J$112, "", 0, 1)</f>
        <v/>
      </c>
      <c r="L106" s="126" t="str">
        <f>_xlfn.XLOOKUP($B106, '4a. New Fleet Description'!$A$11:$A$112,'4a. New Fleet Description'!K$11:K$112, "", 0, 1)</f>
        <v/>
      </c>
      <c r="M106" s="126" t="str">
        <f>_xlfn.XLOOKUP($B106, '4a. New Fleet Description'!$A$11:$A$112,'4a. New Fleet Description'!L$11:L$112, "", 0, 1)</f>
        <v/>
      </c>
      <c r="N106" s="126" t="str">
        <f>_xlfn.XLOOKUP($B106, '4a. New Fleet Description'!$A$11:$A$112,'4a. New Fleet Description'!M$11:M$112, "", 0, 1)</f>
        <v/>
      </c>
      <c r="O106" s="126" t="str">
        <f>_xlfn.XLOOKUP($B106, '4a. New Fleet Description'!$A$11:$A$112,'4a. New Fleet Description'!N$11:N$112, "", 0, 1)</f>
        <v/>
      </c>
      <c r="P106" s="126" t="str">
        <f>_xlfn.XLOOKUP($B106, '4a. New Fleet Description'!$A$11:$A$112,'4a. New Fleet Description'!O$11:O$112, "", 0, 1)</f>
        <v/>
      </c>
      <c r="Q106" s="126" t="str">
        <f>_xlfn.XLOOKUP($B106, '4a. New Fleet Description'!$A$11:$A$112,'4a. New Fleet Description'!P$11:P$112, "", 0, 1)</f>
        <v/>
      </c>
      <c r="R106" s="126" t="str">
        <f>_xlfn.XLOOKUP($B106, '4a. New Fleet Description'!$A$11:$A$112,'4a. New Fleet Description'!Q$11:Q$112, "", 0, 1)</f>
        <v/>
      </c>
      <c r="S106" s="126" t="str">
        <f>_xlfn.XLOOKUP($B106, '4a. New Fleet Description'!$A$11:$A$112,'4a. New Fleet Description'!R$11:R$112, "", 0, 1)</f>
        <v/>
      </c>
      <c r="T106" s="126" t="str">
        <f>_xlfn.XLOOKUP($B106, '4a. New Fleet Description'!$A$11:$A$112,'4a. New Fleet Description'!S$11:S$112, "", 0, 1)</f>
        <v/>
      </c>
      <c r="U106" s="126" t="str">
        <f>_xlfn.XLOOKUP($B106, '4a. New Fleet Description'!$A$11:$A$112,'4a. New Fleet Description'!T$11:T$112, "", 0, 1)</f>
        <v/>
      </c>
      <c r="V106" s="126" t="str">
        <f>_xlfn.XLOOKUP($B106, '4a. New Fleet Description'!$A$11:$A$112,'4a. New Fleet Description'!U$11:U$112, "", 0, 1)</f>
        <v/>
      </c>
      <c r="W106" s="126" t="str">
        <f>_xlfn.XLOOKUP($B106, '4a. New Fleet Description'!$A$11:$A$112,'4a. New Fleet Description'!V$11:V$112, "", 0, 1)</f>
        <v/>
      </c>
      <c r="X106" s="126" t="str">
        <f>_xlfn.XLOOKUP($B106, '4a. New Fleet Description'!$A$11:$A$112,'4a. New Fleet Description'!W$11:W$112, "", 0, 1)</f>
        <v/>
      </c>
      <c r="Y106" s="126" t="str">
        <f>_xlfn.XLOOKUP($B106, '4a. New Fleet Description'!$A$11:$A$112,'4a. New Fleet Description'!X$11:X$112, "", 0, 1)</f>
        <v/>
      </c>
      <c r="Z106" s="126" t="str">
        <f>_xlfn.XLOOKUP($B106, '4a. New Fleet Description'!$A$11:$A$112,'4a. New Fleet Description'!Y$11:Y$112, "", 0, 1)</f>
        <v/>
      </c>
      <c r="AA106" s="126" t="str">
        <f>_xlfn.XLOOKUP($B106, '4a. New Fleet Description'!$A$11:$A$112,'4a. New Fleet Description'!Z$11:Z$112, "", 0, 1)</f>
        <v/>
      </c>
      <c r="AB106" s="126" t="str">
        <f>_xlfn.XLOOKUP($B106, '4a. New Fleet Description'!$A$11:$A$112,'4a. New Fleet Description'!AA$11:AA$112, "", 0, 1)</f>
        <v/>
      </c>
      <c r="AC106" s="126" t="str">
        <f>_xlfn.XLOOKUP($B106, '4a. New Fleet Description'!$A$11:$A$112,'4a. New Fleet Description'!AB$11:AB$112, "", 0, 1)</f>
        <v/>
      </c>
      <c r="AD106" s="126" t="str">
        <f>_xlfn.XLOOKUP($B106, '4a. New Fleet Description'!$A$11:$A$112,'4a. New Fleet Description'!AC$11:AC$112, "", 0, 1)</f>
        <v/>
      </c>
      <c r="AE106" s="558"/>
      <c r="AF106" s="559"/>
      <c r="AG106" s="558"/>
      <c r="AH106" s="558"/>
      <c r="AI106" s="558"/>
      <c r="AJ106" s="558"/>
      <c r="AK106" s="560"/>
      <c r="AL106" s="559"/>
      <c r="AM106" s="559"/>
      <c r="AN106" s="559"/>
      <c r="AO106" s="559"/>
      <c r="AP106" s="559"/>
      <c r="AQ106" s="559"/>
      <c r="AR106" s="559"/>
      <c r="AS106" s="559"/>
      <c r="AT106" s="559"/>
      <c r="AU106" s="559"/>
    </row>
    <row r="107" spans="1:47" ht="30" x14ac:dyDescent="0.25">
      <c r="A107" s="125" t="s">
        <v>474</v>
      </c>
      <c r="B107" s="557"/>
      <c r="C107" s="126" t="str">
        <f>_xlfn.XLOOKUP($B107, '4a. New Fleet Description'!$A$11:$A$112,'4a. New Fleet Description'!B$11:B$112, "", 0, 1)</f>
        <v/>
      </c>
      <c r="D107" s="126" t="str">
        <f>_xlfn.XLOOKUP($B107, '4a. New Fleet Description'!$A$11:$A$112,'4a. New Fleet Description'!C$11:C$112, "", 0, 1)</f>
        <v/>
      </c>
      <c r="E107" s="126" t="str">
        <f>_xlfn.XLOOKUP($B107, '4a. New Fleet Description'!$A$11:$A$112,'4a. New Fleet Description'!D$11:D$112, "", 0, 1)</f>
        <v/>
      </c>
      <c r="F107" s="126" t="str">
        <f>_xlfn.XLOOKUP($B107, '4a. New Fleet Description'!$A$11:$A$112,'4a. New Fleet Description'!E$11:E$112, "", 0, 1)</f>
        <v/>
      </c>
      <c r="G107" s="126" t="str">
        <f>_xlfn.XLOOKUP($B107, '4a. New Fleet Description'!$A$11:$A$112,'4a. New Fleet Description'!F$11:F$112, "", 0, 1)</f>
        <v/>
      </c>
      <c r="H107" s="126" t="str">
        <f>_xlfn.XLOOKUP($B107, '4a. New Fleet Description'!$A$11:$A$112,'4a. New Fleet Description'!G$11:G$112, "", 0, 1)</f>
        <v/>
      </c>
      <c r="I107" s="126" t="str">
        <f>_xlfn.XLOOKUP($B107, '4a. New Fleet Description'!$A$11:$A$112,'4a. New Fleet Description'!H$11:H$112, "", 0, 1)</f>
        <v/>
      </c>
      <c r="J107" s="126" t="str">
        <f>_xlfn.XLOOKUP($B107, '4a. New Fleet Description'!$A$11:$A$112,'4a. New Fleet Description'!I$11:I$112, "", 0, 1)</f>
        <v/>
      </c>
      <c r="K107" s="126" t="str">
        <f>_xlfn.XLOOKUP($B107, '4a. New Fleet Description'!$A$11:$A$112,'4a. New Fleet Description'!J$11:J$112, "", 0, 1)</f>
        <v/>
      </c>
      <c r="L107" s="126" t="str">
        <f>_xlfn.XLOOKUP($B107, '4a. New Fleet Description'!$A$11:$A$112,'4a. New Fleet Description'!K$11:K$112, "", 0, 1)</f>
        <v/>
      </c>
      <c r="M107" s="126" t="str">
        <f>_xlfn.XLOOKUP($B107, '4a. New Fleet Description'!$A$11:$A$112,'4a. New Fleet Description'!L$11:L$112, "", 0, 1)</f>
        <v/>
      </c>
      <c r="N107" s="126" t="str">
        <f>_xlfn.XLOOKUP($B107, '4a. New Fleet Description'!$A$11:$A$112,'4a. New Fleet Description'!M$11:M$112, "", 0, 1)</f>
        <v/>
      </c>
      <c r="O107" s="126" t="str">
        <f>_xlfn.XLOOKUP($B107, '4a. New Fleet Description'!$A$11:$A$112,'4a. New Fleet Description'!N$11:N$112, "", 0, 1)</f>
        <v/>
      </c>
      <c r="P107" s="126" t="str">
        <f>_xlfn.XLOOKUP($B107, '4a. New Fleet Description'!$A$11:$A$112,'4a. New Fleet Description'!O$11:O$112, "", 0, 1)</f>
        <v/>
      </c>
      <c r="Q107" s="126" t="str">
        <f>_xlfn.XLOOKUP($B107, '4a. New Fleet Description'!$A$11:$A$112,'4a. New Fleet Description'!P$11:P$112, "", 0, 1)</f>
        <v/>
      </c>
      <c r="R107" s="126" t="str">
        <f>_xlfn.XLOOKUP($B107, '4a. New Fleet Description'!$A$11:$A$112,'4a. New Fleet Description'!Q$11:Q$112, "", 0, 1)</f>
        <v/>
      </c>
      <c r="S107" s="126" t="str">
        <f>_xlfn.XLOOKUP($B107, '4a. New Fleet Description'!$A$11:$A$112,'4a. New Fleet Description'!R$11:R$112, "", 0, 1)</f>
        <v/>
      </c>
      <c r="T107" s="126" t="str">
        <f>_xlfn.XLOOKUP($B107, '4a. New Fleet Description'!$A$11:$A$112,'4a. New Fleet Description'!S$11:S$112, "", 0, 1)</f>
        <v/>
      </c>
      <c r="U107" s="126" t="str">
        <f>_xlfn.XLOOKUP($B107, '4a. New Fleet Description'!$A$11:$A$112,'4a. New Fleet Description'!T$11:T$112, "", 0, 1)</f>
        <v/>
      </c>
      <c r="V107" s="126" t="str">
        <f>_xlfn.XLOOKUP($B107, '4a. New Fleet Description'!$A$11:$A$112,'4a. New Fleet Description'!U$11:U$112, "", 0, 1)</f>
        <v/>
      </c>
      <c r="W107" s="126" t="str">
        <f>_xlfn.XLOOKUP($B107, '4a. New Fleet Description'!$A$11:$A$112,'4a. New Fleet Description'!V$11:V$112, "", 0, 1)</f>
        <v/>
      </c>
      <c r="X107" s="126" t="str">
        <f>_xlfn.XLOOKUP($B107, '4a. New Fleet Description'!$A$11:$A$112,'4a. New Fleet Description'!W$11:W$112, "", 0, 1)</f>
        <v/>
      </c>
      <c r="Y107" s="126" t="str">
        <f>_xlfn.XLOOKUP($B107, '4a. New Fleet Description'!$A$11:$A$112,'4a. New Fleet Description'!X$11:X$112, "", 0, 1)</f>
        <v/>
      </c>
      <c r="Z107" s="126" t="str">
        <f>_xlfn.XLOOKUP($B107, '4a. New Fleet Description'!$A$11:$A$112,'4a. New Fleet Description'!Y$11:Y$112, "", 0, 1)</f>
        <v/>
      </c>
      <c r="AA107" s="126" t="str">
        <f>_xlfn.XLOOKUP($B107, '4a. New Fleet Description'!$A$11:$A$112,'4a. New Fleet Description'!Z$11:Z$112, "", 0, 1)</f>
        <v/>
      </c>
      <c r="AB107" s="126" t="str">
        <f>_xlfn.XLOOKUP($B107, '4a. New Fleet Description'!$A$11:$A$112,'4a. New Fleet Description'!AA$11:AA$112, "", 0, 1)</f>
        <v/>
      </c>
      <c r="AC107" s="126" t="str">
        <f>_xlfn.XLOOKUP($B107, '4a. New Fleet Description'!$A$11:$A$112,'4a. New Fleet Description'!AB$11:AB$112, "", 0, 1)</f>
        <v/>
      </c>
      <c r="AD107" s="126" t="str">
        <f>_xlfn.XLOOKUP($B107, '4a. New Fleet Description'!$A$11:$A$112,'4a. New Fleet Description'!AC$11:AC$112, "", 0, 1)</f>
        <v/>
      </c>
      <c r="AE107" s="558"/>
      <c r="AF107" s="559"/>
      <c r="AG107" s="558"/>
      <c r="AH107" s="558"/>
      <c r="AI107" s="558"/>
      <c r="AJ107" s="558"/>
      <c r="AK107" s="560"/>
      <c r="AL107" s="559"/>
      <c r="AM107" s="559"/>
      <c r="AN107" s="559"/>
      <c r="AO107" s="559"/>
      <c r="AP107" s="559"/>
      <c r="AQ107" s="559"/>
      <c r="AR107" s="559"/>
      <c r="AS107" s="559"/>
      <c r="AT107" s="559"/>
      <c r="AU107" s="559"/>
    </row>
    <row r="108" spans="1:47" ht="30" x14ac:dyDescent="0.25">
      <c r="A108" s="125" t="s">
        <v>475</v>
      </c>
      <c r="B108" s="557"/>
      <c r="C108" s="126" t="str">
        <f>_xlfn.XLOOKUP($B108, '4a. New Fleet Description'!$A$11:$A$112,'4a. New Fleet Description'!B$11:B$112, "", 0, 1)</f>
        <v/>
      </c>
      <c r="D108" s="126" t="str">
        <f>_xlfn.XLOOKUP($B108, '4a. New Fleet Description'!$A$11:$A$112,'4a. New Fleet Description'!C$11:C$112, "", 0, 1)</f>
        <v/>
      </c>
      <c r="E108" s="126" t="str">
        <f>_xlfn.XLOOKUP($B108, '4a. New Fleet Description'!$A$11:$A$112,'4a. New Fleet Description'!D$11:D$112, "", 0, 1)</f>
        <v/>
      </c>
      <c r="F108" s="126" t="str">
        <f>_xlfn.XLOOKUP($B108, '4a. New Fleet Description'!$A$11:$A$112,'4a. New Fleet Description'!E$11:E$112, "", 0, 1)</f>
        <v/>
      </c>
      <c r="G108" s="126" t="str">
        <f>_xlfn.XLOOKUP($B108, '4a. New Fleet Description'!$A$11:$A$112,'4a. New Fleet Description'!F$11:F$112, "", 0, 1)</f>
        <v/>
      </c>
      <c r="H108" s="126" t="str">
        <f>_xlfn.XLOOKUP($B108, '4a. New Fleet Description'!$A$11:$A$112,'4a. New Fleet Description'!G$11:G$112, "", 0, 1)</f>
        <v/>
      </c>
      <c r="I108" s="126" t="str">
        <f>_xlfn.XLOOKUP($B108, '4a. New Fleet Description'!$A$11:$A$112,'4a. New Fleet Description'!H$11:H$112, "", 0, 1)</f>
        <v/>
      </c>
      <c r="J108" s="126" t="str">
        <f>_xlfn.XLOOKUP($B108, '4a. New Fleet Description'!$A$11:$A$112,'4a. New Fleet Description'!I$11:I$112, "", 0, 1)</f>
        <v/>
      </c>
      <c r="K108" s="126" t="str">
        <f>_xlfn.XLOOKUP($B108, '4a. New Fleet Description'!$A$11:$A$112,'4a. New Fleet Description'!J$11:J$112, "", 0, 1)</f>
        <v/>
      </c>
      <c r="L108" s="126" t="str">
        <f>_xlfn.XLOOKUP($B108, '4a. New Fleet Description'!$A$11:$A$112,'4a. New Fleet Description'!K$11:K$112, "", 0, 1)</f>
        <v/>
      </c>
      <c r="M108" s="126" t="str">
        <f>_xlfn.XLOOKUP($B108, '4a. New Fleet Description'!$A$11:$A$112,'4a. New Fleet Description'!L$11:L$112, "", 0, 1)</f>
        <v/>
      </c>
      <c r="N108" s="126" t="str">
        <f>_xlfn.XLOOKUP($B108, '4a. New Fleet Description'!$A$11:$A$112,'4a. New Fleet Description'!M$11:M$112, "", 0, 1)</f>
        <v/>
      </c>
      <c r="O108" s="126" t="str">
        <f>_xlfn.XLOOKUP($B108, '4a. New Fleet Description'!$A$11:$A$112,'4a. New Fleet Description'!N$11:N$112, "", 0, 1)</f>
        <v/>
      </c>
      <c r="P108" s="126" t="str">
        <f>_xlfn.XLOOKUP($B108, '4a. New Fleet Description'!$A$11:$A$112,'4a. New Fleet Description'!O$11:O$112, "", 0, 1)</f>
        <v/>
      </c>
      <c r="Q108" s="126" t="str">
        <f>_xlfn.XLOOKUP($B108, '4a. New Fleet Description'!$A$11:$A$112,'4a. New Fleet Description'!P$11:P$112, "", 0, 1)</f>
        <v/>
      </c>
      <c r="R108" s="126" t="str">
        <f>_xlfn.XLOOKUP($B108, '4a. New Fleet Description'!$A$11:$A$112,'4a. New Fleet Description'!Q$11:Q$112, "", 0, 1)</f>
        <v/>
      </c>
      <c r="S108" s="126" t="str">
        <f>_xlfn.XLOOKUP($B108, '4a. New Fleet Description'!$A$11:$A$112,'4a. New Fleet Description'!R$11:R$112, "", 0, 1)</f>
        <v/>
      </c>
      <c r="T108" s="126" t="str">
        <f>_xlfn.XLOOKUP($B108, '4a. New Fleet Description'!$A$11:$A$112,'4a. New Fleet Description'!S$11:S$112, "", 0, 1)</f>
        <v/>
      </c>
      <c r="U108" s="126" t="str">
        <f>_xlfn.XLOOKUP($B108, '4a. New Fleet Description'!$A$11:$A$112,'4a. New Fleet Description'!T$11:T$112, "", 0, 1)</f>
        <v/>
      </c>
      <c r="V108" s="126" t="str">
        <f>_xlfn.XLOOKUP($B108, '4a. New Fleet Description'!$A$11:$A$112,'4a. New Fleet Description'!U$11:U$112, "", 0, 1)</f>
        <v/>
      </c>
      <c r="W108" s="126" t="str">
        <f>_xlfn.XLOOKUP($B108, '4a. New Fleet Description'!$A$11:$A$112,'4a. New Fleet Description'!V$11:V$112, "", 0, 1)</f>
        <v/>
      </c>
      <c r="X108" s="126" t="str">
        <f>_xlfn.XLOOKUP($B108, '4a. New Fleet Description'!$A$11:$A$112,'4a. New Fleet Description'!W$11:W$112, "", 0, 1)</f>
        <v/>
      </c>
      <c r="Y108" s="126" t="str">
        <f>_xlfn.XLOOKUP($B108, '4a. New Fleet Description'!$A$11:$A$112,'4a. New Fleet Description'!X$11:X$112, "", 0, 1)</f>
        <v/>
      </c>
      <c r="Z108" s="126" t="str">
        <f>_xlfn.XLOOKUP($B108, '4a. New Fleet Description'!$A$11:$A$112,'4a. New Fleet Description'!Y$11:Y$112, "", 0, 1)</f>
        <v/>
      </c>
      <c r="AA108" s="126" t="str">
        <f>_xlfn.XLOOKUP($B108, '4a. New Fleet Description'!$A$11:$A$112,'4a. New Fleet Description'!Z$11:Z$112, "", 0, 1)</f>
        <v/>
      </c>
      <c r="AB108" s="126" t="str">
        <f>_xlfn.XLOOKUP($B108, '4a. New Fleet Description'!$A$11:$A$112,'4a. New Fleet Description'!AA$11:AA$112, "", 0, 1)</f>
        <v/>
      </c>
      <c r="AC108" s="126" t="str">
        <f>_xlfn.XLOOKUP($B108, '4a. New Fleet Description'!$A$11:$A$112,'4a. New Fleet Description'!AB$11:AB$112, "", 0, 1)</f>
        <v/>
      </c>
      <c r="AD108" s="126" t="str">
        <f>_xlfn.XLOOKUP($B108, '4a. New Fleet Description'!$A$11:$A$112,'4a. New Fleet Description'!AC$11:AC$112, "", 0, 1)</f>
        <v/>
      </c>
      <c r="AE108" s="558"/>
      <c r="AF108" s="559"/>
      <c r="AG108" s="558"/>
      <c r="AH108" s="558"/>
      <c r="AI108" s="558"/>
      <c r="AJ108" s="558"/>
      <c r="AK108" s="560"/>
      <c r="AL108" s="559"/>
      <c r="AM108" s="559"/>
      <c r="AN108" s="559"/>
      <c r="AO108" s="559"/>
      <c r="AP108" s="559"/>
      <c r="AQ108" s="559"/>
      <c r="AR108" s="559"/>
      <c r="AS108" s="559"/>
      <c r="AT108" s="559"/>
      <c r="AU108" s="559"/>
    </row>
    <row r="109" spans="1:47" ht="30" x14ac:dyDescent="0.25">
      <c r="A109" s="125" t="s">
        <v>476</v>
      </c>
      <c r="B109" s="557"/>
      <c r="C109" s="126" t="str">
        <f>_xlfn.XLOOKUP($B109, '4a. New Fleet Description'!$A$11:$A$112,'4a. New Fleet Description'!B$11:B$112, "", 0, 1)</f>
        <v/>
      </c>
      <c r="D109" s="126" t="str">
        <f>_xlfn.XLOOKUP($B109, '4a. New Fleet Description'!$A$11:$A$112,'4a. New Fleet Description'!C$11:C$112, "", 0, 1)</f>
        <v/>
      </c>
      <c r="E109" s="126" t="str">
        <f>_xlfn.XLOOKUP($B109, '4a. New Fleet Description'!$A$11:$A$112,'4a. New Fleet Description'!D$11:D$112, "", 0, 1)</f>
        <v/>
      </c>
      <c r="F109" s="126" t="str">
        <f>_xlfn.XLOOKUP($B109, '4a. New Fleet Description'!$A$11:$A$112,'4a. New Fleet Description'!E$11:E$112, "", 0, 1)</f>
        <v/>
      </c>
      <c r="G109" s="126" t="str">
        <f>_xlfn.XLOOKUP($B109, '4a. New Fleet Description'!$A$11:$A$112,'4a. New Fleet Description'!F$11:F$112, "", 0, 1)</f>
        <v/>
      </c>
      <c r="H109" s="126" t="str">
        <f>_xlfn.XLOOKUP($B109, '4a. New Fleet Description'!$A$11:$A$112,'4a. New Fleet Description'!G$11:G$112, "", 0, 1)</f>
        <v/>
      </c>
      <c r="I109" s="126" t="str">
        <f>_xlfn.XLOOKUP($B109, '4a. New Fleet Description'!$A$11:$A$112,'4a. New Fleet Description'!H$11:H$112, "", 0, 1)</f>
        <v/>
      </c>
      <c r="J109" s="126" t="str">
        <f>_xlfn.XLOOKUP($B109, '4a. New Fleet Description'!$A$11:$A$112,'4a. New Fleet Description'!I$11:I$112, "", 0, 1)</f>
        <v/>
      </c>
      <c r="K109" s="126" t="str">
        <f>_xlfn.XLOOKUP($B109, '4a. New Fleet Description'!$A$11:$A$112,'4a. New Fleet Description'!J$11:J$112, "", 0, 1)</f>
        <v/>
      </c>
      <c r="L109" s="126" t="str">
        <f>_xlfn.XLOOKUP($B109, '4a. New Fleet Description'!$A$11:$A$112,'4a. New Fleet Description'!K$11:K$112, "", 0, 1)</f>
        <v/>
      </c>
      <c r="M109" s="126" t="str">
        <f>_xlfn.XLOOKUP($B109, '4a. New Fleet Description'!$A$11:$A$112,'4a. New Fleet Description'!L$11:L$112, "", 0, 1)</f>
        <v/>
      </c>
      <c r="N109" s="126" t="str">
        <f>_xlfn.XLOOKUP($B109, '4a. New Fleet Description'!$A$11:$A$112,'4a. New Fleet Description'!M$11:M$112, "", 0, 1)</f>
        <v/>
      </c>
      <c r="O109" s="126" t="str">
        <f>_xlfn.XLOOKUP($B109, '4a. New Fleet Description'!$A$11:$A$112,'4a. New Fleet Description'!N$11:N$112, "", 0, 1)</f>
        <v/>
      </c>
      <c r="P109" s="126" t="str">
        <f>_xlfn.XLOOKUP($B109, '4a. New Fleet Description'!$A$11:$A$112,'4a. New Fleet Description'!O$11:O$112, "", 0, 1)</f>
        <v/>
      </c>
      <c r="Q109" s="126" t="str">
        <f>_xlfn.XLOOKUP($B109, '4a. New Fleet Description'!$A$11:$A$112,'4a. New Fleet Description'!P$11:P$112, "", 0, 1)</f>
        <v/>
      </c>
      <c r="R109" s="126" t="str">
        <f>_xlfn.XLOOKUP($B109, '4a. New Fleet Description'!$A$11:$A$112,'4a. New Fleet Description'!Q$11:Q$112, "", 0, 1)</f>
        <v/>
      </c>
      <c r="S109" s="126" t="str">
        <f>_xlfn.XLOOKUP($B109, '4a. New Fleet Description'!$A$11:$A$112,'4a. New Fleet Description'!R$11:R$112, "", 0, 1)</f>
        <v/>
      </c>
      <c r="T109" s="126" t="str">
        <f>_xlfn.XLOOKUP($B109, '4a. New Fleet Description'!$A$11:$A$112,'4a. New Fleet Description'!S$11:S$112, "", 0, 1)</f>
        <v/>
      </c>
      <c r="U109" s="126" t="str">
        <f>_xlfn.XLOOKUP($B109, '4a. New Fleet Description'!$A$11:$A$112,'4a. New Fleet Description'!T$11:T$112, "", 0, 1)</f>
        <v/>
      </c>
      <c r="V109" s="126" t="str">
        <f>_xlfn.XLOOKUP($B109, '4a. New Fleet Description'!$A$11:$A$112,'4a. New Fleet Description'!U$11:U$112, "", 0, 1)</f>
        <v/>
      </c>
      <c r="W109" s="126" t="str">
        <f>_xlfn.XLOOKUP($B109, '4a. New Fleet Description'!$A$11:$A$112,'4a. New Fleet Description'!V$11:V$112, "", 0, 1)</f>
        <v/>
      </c>
      <c r="X109" s="126" t="str">
        <f>_xlfn.XLOOKUP($B109, '4a. New Fleet Description'!$A$11:$A$112,'4a. New Fleet Description'!W$11:W$112, "", 0, 1)</f>
        <v/>
      </c>
      <c r="Y109" s="126" t="str">
        <f>_xlfn.XLOOKUP($B109, '4a. New Fleet Description'!$A$11:$A$112,'4a. New Fleet Description'!X$11:X$112, "", 0, 1)</f>
        <v/>
      </c>
      <c r="Z109" s="126" t="str">
        <f>_xlfn.XLOOKUP($B109, '4a. New Fleet Description'!$A$11:$A$112,'4a. New Fleet Description'!Y$11:Y$112, "", 0, 1)</f>
        <v/>
      </c>
      <c r="AA109" s="126" t="str">
        <f>_xlfn.XLOOKUP($B109, '4a. New Fleet Description'!$A$11:$A$112,'4a. New Fleet Description'!Z$11:Z$112, "", 0, 1)</f>
        <v/>
      </c>
      <c r="AB109" s="126" t="str">
        <f>_xlfn.XLOOKUP($B109, '4a. New Fleet Description'!$A$11:$A$112,'4a. New Fleet Description'!AA$11:AA$112, "", 0, 1)</f>
        <v/>
      </c>
      <c r="AC109" s="126" t="str">
        <f>_xlfn.XLOOKUP($B109, '4a. New Fleet Description'!$A$11:$A$112,'4a. New Fleet Description'!AB$11:AB$112, "", 0, 1)</f>
        <v/>
      </c>
      <c r="AD109" s="126" t="str">
        <f>_xlfn.XLOOKUP($B109, '4a. New Fleet Description'!$A$11:$A$112,'4a. New Fleet Description'!AC$11:AC$112, "", 0, 1)</f>
        <v/>
      </c>
      <c r="AE109" s="558"/>
      <c r="AF109" s="559"/>
      <c r="AG109" s="558"/>
      <c r="AH109" s="558"/>
      <c r="AI109" s="558"/>
      <c r="AJ109" s="558"/>
      <c r="AK109" s="560"/>
      <c r="AL109" s="559"/>
      <c r="AM109" s="559"/>
      <c r="AN109" s="559"/>
      <c r="AO109" s="559"/>
      <c r="AP109" s="559"/>
      <c r="AQ109" s="559"/>
      <c r="AR109" s="559"/>
      <c r="AS109" s="559"/>
      <c r="AT109" s="559"/>
      <c r="AU109" s="559"/>
    </row>
    <row r="110" spans="1:47" ht="30" x14ac:dyDescent="0.25">
      <c r="A110" s="125" t="s">
        <v>477</v>
      </c>
      <c r="B110" s="557"/>
      <c r="C110" s="126" t="str">
        <f>_xlfn.XLOOKUP($B110, '4a. New Fleet Description'!$A$11:$A$112,'4a. New Fleet Description'!B$11:B$112, "", 0, 1)</f>
        <v/>
      </c>
      <c r="D110" s="126" t="str">
        <f>_xlfn.XLOOKUP($B110, '4a. New Fleet Description'!$A$11:$A$112,'4a. New Fleet Description'!C$11:C$112, "", 0, 1)</f>
        <v/>
      </c>
      <c r="E110" s="126" t="str">
        <f>_xlfn.XLOOKUP($B110, '4a. New Fleet Description'!$A$11:$A$112,'4a. New Fleet Description'!D$11:D$112, "", 0, 1)</f>
        <v/>
      </c>
      <c r="F110" s="126" t="str">
        <f>_xlfn.XLOOKUP($B110, '4a. New Fleet Description'!$A$11:$A$112,'4a. New Fleet Description'!E$11:E$112, "", 0, 1)</f>
        <v/>
      </c>
      <c r="G110" s="126" t="str">
        <f>_xlfn.XLOOKUP($B110, '4a. New Fleet Description'!$A$11:$A$112,'4a. New Fleet Description'!F$11:F$112, "", 0, 1)</f>
        <v/>
      </c>
      <c r="H110" s="126" t="str">
        <f>_xlfn.XLOOKUP($B110, '4a. New Fleet Description'!$A$11:$A$112,'4a. New Fleet Description'!G$11:G$112, "", 0, 1)</f>
        <v/>
      </c>
      <c r="I110" s="126" t="str">
        <f>_xlfn.XLOOKUP($B110, '4a. New Fleet Description'!$A$11:$A$112,'4a. New Fleet Description'!H$11:H$112, "", 0, 1)</f>
        <v/>
      </c>
      <c r="J110" s="126" t="str">
        <f>_xlfn.XLOOKUP($B110, '4a. New Fleet Description'!$A$11:$A$112,'4a. New Fleet Description'!I$11:I$112, "", 0, 1)</f>
        <v/>
      </c>
      <c r="K110" s="126" t="str">
        <f>_xlfn.XLOOKUP($B110, '4a. New Fleet Description'!$A$11:$A$112,'4a. New Fleet Description'!J$11:J$112, "", 0, 1)</f>
        <v/>
      </c>
      <c r="L110" s="126" t="str">
        <f>_xlfn.XLOOKUP($B110, '4a. New Fleet Description'!$A$11:$A$112,'4a. New Fleet Description'!K$11:K$112, "", 0, 1)</f>
        <v/>
      </c>
      <c r="M110" s="126" t="str">
        <f>_xlfn.XLOOKUP($B110, '4a. New Fleet Description'!$A$11:$A$112,'4a. New Fleet Description'!L$11:L$112, "", 0, 1)</f>
        <v/>
      </c>
      <c r="N110" s="126" t="str">
        <f>_xlfn.XLOOKUP($B110, '4a. New Fleet Description'!$A$11:$A$112,'4a. New Fleet Description'!M$11:M$112, "", 0, 1)</f>
        <v/>
      </c>
      <c r="O110" s="126" t="str">
        <f>_xlfn.XLOOKUP($B110, '4a. New Fleet Description'!$A$11:$A$112,'4a. New Fleet Description'!N$11:N$112, "", 0, 1)</f>
        <v/>
      </c>
      <c r="P110" s="126" t="str">
        <f>_xlfn.XLOOKUP($B110, '4a. New Fleet Description'!$A$11:$A$112,'4a. New Fleet Description'!O$11:O$112, "", 0, 1)</f>
        <v/>
      </c>
      <c r="Q110" s="126" t="str">
        <f>_xlfn.XLOOKUP($B110, '4a. New Fleet Description'!$A$11:$A$112,'4a. New Fleet Description'!P$11:P$112, "", 0, 1)</f>
        <v/>
      </c>
      <c r="R110" s="126" t="str">
        <f>_xlfn.XLOOKUP($B110, '4a. New Fleet Description'!$A$11:$A$112,'4a. New Fleet Description'!Q$11:Q$112, "", 0, 1)</f>
        <v/>
      </c>
      <c r="S110" s="126" t="str">
        <f>_xlfn.XLOOKUP($B110, '4a. New Fleet Description'!$A$11:$A$112,'4a. New Fleet Description'!R$11:R$112, "", 0, 1)</f>
        <v/>
      </c>
      <c r="T110" s="126" t="str">
        <f>_xlfn.XLOOKUP($B110, '4a. New Fleet Description'!$A$11:$A$112,'4a. New Fleet Description'!S$11:S$112, "", 0, 1)</f>
        <v/>
      </c>
      <c r="U110" s="126" t="str">
        <f>_xlfn.XLOOKUP($B110, '4a. New Fleet Description'!$A$11:$A$112,'4a. New Fleet Description'!T$11:T$112, "", 0, 1)</f>
        <v/>
      </c>
      <c r="V110" s="126" t="str">
        <f>_xlfn.XLOOKUP($B110, '4a. New Fleet Description'!$A$11:$A$112,'4a. New Fleet Description'!U$11:U$112, "", 0, 1)</f>
        <v/>
      </c>
      <c r="W110" s="126" t="str">
        <f>_xlfn.XLOOKUP($B110, '4a. New Fleet Description'!$A$11:$A$112,'4a. New Fleet Description'!V$11:V$112, "", 0, 1)</f>
        <v/>
      </c>
      <c r="X110" s="126" t="str">
        <f>_xlfn.XLOOKUP($B110, '4a. New Fleet Description'!$A$11:$A$112,'4a. New Fleet Description'!W$11:W$112, "", 0, 1)</f>
        <v/>
      </c>
      <c r="Y110" s="126" t="str">
        <f>_xlfn.XLOOKUP($B110, '4a. New Fleet Description'!$A$11:$A$112,'4a. New Fleet Description'!X$11:X$112, "", 0, 1)</f>
        <v/>
      </c>
      <c r="Z110" s="126" t="str">
        <f>_xlfn.XLOOKUP($B110, '4a. New Fleet Description'!$A$11:$A$112,'4a. New Fleet Description'!Y$11:Y$112, "", 0, 1)</f>
        <v/>
      </c>
      <c r="AA110" s="126" t="str">
        <f>_xlfn.XLOOKUP($B110, '4a. New Fleet Description'!$A$11:$A$112,'4a. New Fleet Description'!Z$11:Z$112, "", 0, 1)</f>
        <v/>
      </c>
      <c r="AB110" s="126" t="str">
        <f>_xlfn.XLOOKUP($B110, '4a. New Fleet Description'!$A$11:$A$112,'4a. New Fleet Description'!AA$11:AA$112, "", 0, 1)</f>
        <v/>
      </c>
      <c r="AC110" s="126" t="str">
        <f>_xlfn.XLOOKUP($B110, '4a. New Fleet Description'!$A$11:$A$112,'4a. New Fleet Description'!AB$11:AB$112, "", 0, 1)</f>
        <v/>
      </c>
      <c r="AD110" s="126" t="str">
        <f>_xlfn.XLOOKUP($B110, '4a. New Fleet Description'!$A$11:$A$112,'4a. New Fleet Description'!AC$11:AC$112, "", 0, 1)</f>
        <v/>
      </c>
      <c r="AE110" s="558"/>
      <c r="AF110" s="559"/>
      <c r="AG110" s="558"/>
      <c r="AH110" s="558"/>
      <c r="AI110" s="558"/>
      <c r="AJ110" s="558"/>
      <c r="AK110" s="560"/>
      <c r="AL110" s="559"/>
      <c r="AM110" s="559"/>
      <c r="AN110" s="559"/>
      <c r="AO110" s="559"/>
      <c r="AP110" s="559"/>
      <c r="AQ110" s="559"/>
      <c r="AR110" s="559"/>
      <c r="AS110" s="559"/>
      <c r="AT110" s="559"/>
      <c r="AU110" s="559"/>
    </row>
    <row r="111" spans="1:47" ht="30" x14ac:dyDescent="0.25">
      <c r="A111" s="125" t="s">
        <v>478</v>
      </c>
      <c r="B111" s="557"/>
      <c r="C111" s="126" t="str">
        <f>_xlfn.XLOOKUP($B111, '4a. New Fleet Description'!$A$11:$A$112,'4a. New Fleet Description'!B$11:B$112, "", 0, 1)</f>
        <v/>
      </c>
      <c r="D111" s="126" t="str">
        <f>_xlfn.XLOOKUP($B111, '4a. New Fleet Description'!$A$11:$A$112,'4a. New Fleet Description'!C$11:C$112, "", 0, 1)</f>
        <v/>
      </c>
      <c r="E111" s="126" t="str">
        <f>_xlfn.XLOOKUP($B111, '4a. New Fleet Description'!$A$11:$A$112,'4a. New Fleet Description'!D$11:D$112, "", 0, 1)</f>
        <v/>
      </c>
      <c r="F111" s="126" t="str">
        <f>_xlfn.XLOOKUP($B111, '4a. New Fleet Description'!$A$11:$A$112,'4a. New Fleet Description'!E$11:E$112, "", 0, 1)</f>
        <v/>
      </c>
      <c r="G111" s="126" t="str">
        <f>_xlfn.XLOOKUP($B111, '4a. New Fleet Description'!$A$11:$A$112,'4a. New Fleet Description'!F$11:F$112, "", 0, 1)</f>
        <v/>
      </c>
      <c r="H111" s="126" t="str">
        <f>_xlfn.XLOOKUP($B111, '4a. New Fleet Description'!$A$11:$A$112,'4a. New Fleet Description'!G$11:G$112, "", 0, 1)</f>
        <v/>
      </c>
      <c r="I111" s="126" t="str">
        <f>_xlfn.XLOOKUP($B111, '4a. New Fleet Description'!$A$11:$A$112,'4a. New Fleet Description'!H$11:H$112, "", 0, 1)</f>
        <v/>
      </c>
      <c r="J111" s="126" t="str">
        <f>_xlfn.XLOOKUP($B111, '4a. New Fleet Description'!$A$11:$A$112,'4a. New Fleet Description'!I$11:I$112, "", 0, 1)</f>
        <v/>
      </c>
      <c r="K111" s="126" t="str">
        <f>_xlfn.XLOOKUP($B111, '4a. New Fleet Description'!$A$11:$A$112,'4a. New Fleet Description'!J$11:J$112, "", 0, 1)</f>
        <v/>
      </c>
      <c r="L111" s="126" t="str">
        <f>_xlfn.XLOOKUP($B111, '4a. New Fleet Description'!$A$11:$A$112,'4a. New Fleet Description'!K$11:K$112, "", 0, 1)</f>
        <v/>
      </c>
      <c r="M111" s="126" t="str">
        <f>_xlfn.XLOOKUP($B111, '4a. New Fleet Description'!$A$11:$A$112,'4a. New Fleet Description'!L$11:L$112, "", 0, 1)</f>
        <v/>
      </c>
      <c r="N111" s="126" t="str">
        <f>_xlfn.XLOOKUP($B111, '4a. New Fleet Description'!$A$11:$A$112,'4a. New Fleet Description'!M$11:M$112, "", 0, 1)</f>
        <v/>
      </c>
      <c r="O111" s="126" t="str">
        <f>_xlfn.XLOOKUP($B111, '4a. New Fleet Description'!$A$11:$A$112,'4a. New Fleet Description'!N$11:N$112, "", 0, 1)</f>
        <v/>
      </c>
      <c r="P111" s="126" t="str">
        <f>_xlfn.XLOOKUP($B111, '4a. New Fleet Description'!$A$11:$A$112,'4a. New Fleet Description'!O$11:O$112, "", 0, 1)</f>
        <v/>
      </c>
      <c r="Q111" s="126" t="str">
        <f>_xlfn.XLOOKUP($B111, '4a. New Fleet Description'!$A$11:$A$112,'4a. New Fleet Description'!P$11:P$112, "", 0, 1)</f>
        <v/>
      </c>
      <c r="R111" s="126" t="str">
        <f>_xlfn.XLOOKUP($B111, '4a. New Fleet Description'!$A$11:$A$112,'4a. New Fleet Description'!Q$11:Q$112, "", 0, 1)</f>
        <v/>
      </c>
      <c r="S111" s="126" t="str">
        <f>_xlfn.XLOOKUP($B111, '4a. New Fleet Description'!$A$11:$A$112,'4a. New Fleet Description'!R$11:R$112, "", 0, 1)</f>
        <v/>
      </c>
      <c r="T111" s="126" t="str">
        <f>_xlfn.XLOOKUP($B111, '4a. New Fleet Description'!$A$11:$A$112,'4a. New Fleet Description'!S$11:S$112, "", 0, 1)</f>
        <v/>
      </c>
      <c r="U111" s="126" t="str">
        <f>_xlfn.XLOOKUP($B111, '4a. New Fleet Description'!$A$11:$A$112,'4a. New Fleet Description'!T$11:T$112, "", 0, 1)</f>
        <v/>
      </c>
      <c r="V111" s="126" t="str">
        <f>_xlfn.XLOOKUP($B111, '4a. New Fleet Description'!$A$11:$A$112,'4a. New Fleet Description'!U$11:U$112, "", 0, 1)</f>
        <v/>
      </c>
      <c r="W111" s="126" t="str">
        <f>_xlfn.XLOOKUP($B111, '4a. New Fleet Description'!$A$11:$A$112,'4a. New Fleet Description'!V$11:V$112, "", 0, 1)</f>
        <v/>
      </c>
      <c r="X111" s="126" t="str">
        <f>_xlfn.XLOOKUP($B111, '4a. New Fleet Description'!$A$11:$A$112,'4a. New Fleet Description'!W$11:W$112, "", 0, 1)</f>
        <v/>
      </c>
      <c r="Y111" s="126" t="str">
        <f>_xlfn.XLOOKUP($B111, '4a. New Fleet Description'!$A$11:$A$112,'4a. New Fleet Description'!X$11:X$112, "", 0, 1)</f>
        <v/>
      </c>
      <c r="Z111" s="126" t="str">
        <f>_xlfn.XLOOKUP($B111, '4a. New Fleet Description'!$A$11:$A$112,'4a. New Fleet Description'!Y$11:Y$112, "", 0, 1)</f>
        <v/>
      </c>
      <c r="AA111" s="126" t="str">
        <f>_xlfn.XLOOKUP($B111, '4a. New Fleet Description'!$A$11:$A$112,'4a. New Fleet Description'!Z$11:Z$112, "", 0, 1)</f>
        <v/>
      </c>
      <c r="AB111" s="126" t="str">
        <f>_xlfn.XLOOKUP($B111, '4a. New Fleet Description'!$A$11:$A$112,'4a. New Fleet Description'!AA$11:AA$112, "", 0, 1)</f>
        <v/>
      </c>
      <c r="AC111" s="126" t="str">
        <f>_xlfn.XLOOKUP($B111, '4a. New Fleet Description'!$A$11:$A$112,'4a. New Fleet Description'!AB$11:AB$112, "", 0, 1)</f>
        <v/>
      </c>
      <c r="AD111" s="126" t="str">
        <f>_xlfn.XLOOKUP($B111, '4a. New Fleet Description'!$A$11:$A$112,'4a. New Fleet Description'!AC$11:AC$112, "", 0, 1)</f>
        <v/>
      </c>
      <c r="AE111" s="558"/>
      <c r="AF111" s="559"/>
      <c r="AG111" s="558"/>
      <c r="AH111" s="558"/>
      <c r="AI111" s="558"/>
      <c r="AJ111" s="558"/>
      <c r="AK111" s="560"/>
      <c r="AL111" s="559"/>
      <c r="AM111" s="559"/>
      <c r="AN111" s="559"/>
      <c r="AO111" s="559"/>
      <c r="AP111" s="559"/>
      <c r="AQ111" s="559"/>
      <c r="AR111" s="559"/>
      <c r="AS111" s="559"/>
      <c r="AT111" s="559"/>
      <c r="AU111" s="559"/>
    </row>
  </sheetData>
  <sheetProtection sheet="1" objects="1" scenarios="1"/>
  <mergeCells count="6">
    <mergeCell ref="A7:AU7"/>
    <mergeCell ref="A6:M6"/>
    <mergeCell ref="A5:M5"/>
    <mergeCell ref="A1:M1"/>
    <mergeCell ref="A2:M2"/>
    <mergeCell ref="A3:M3"/>
  </mergeCells>
  <dataValidations count="2">
    <dataValidation type="list" allowBlank="1" showInputMessage="1" showErrorMessage="1" sqref="B13:B21 B23:B111" xr:uid="{39EBCFE6-9ACF-4069-96CE-582A3B37A7A7}">
      <formula1>$A$22:$A$121</formula1>
    </dataValidation>
    <dataValidation type="list" allowBlank="1" showInputMessage="1" showErrorMessage="1" sqref="AP11:AP111" xr:uid="{133399E1-9B6D-4773-98E3-BFAE0A2E5B56}">
      <formula1>"Interim, Final, N/A"</formula1>
    </dataValidation>
  </dataValidations>
  <pageMargins left="0.85" right="0.85" top="0.85" bottom="0.5" header="0.3" footer="0.3"/>
  <pageSetup scale="69" orientation="portrait" r:id="rId1"/>
  <headerFooter>
    <oddHeader>&amp;L&amp;G&amp;ROMB Control Number: 2060-0754
Expiration Date: 04/30/2027</oddHeader>
    <oddFooter>&amp;LEPA Form Number: 5900-679&amp;R&amp;A
&amp;P of &amp;N</oddFooter>
    <firstHeader xml:space="preserve">&amp;LOMB Control Number: 2060-NEW
Expiration Date: MM/DD/YYYY&amp;ROffice of Transportation and Air Quality 
Transportation and Climate Division
</firstHeader>
    <firstFooter>&amp;REPA Form Number: 5900-679</firstFooter>
  </headerFooter>
  <legacyDrawingHF r:id="rId2"/>
  <extLst>
    <ext xmlns:x14="http://schemas.microsoft.com/office/spreadsheetml/2009/9/main" uri="{CCE6A557-97BC-4b89-ADB6-D9C93CAAB3DF}">
      <x14:dataValidations xmlns:xm="http://schemas.microsoft.com/office/excel/2006/main" count="6">
        <x14:dataValidation type="list" allowBlank="1" showInputMessage="1" showErrorMessage="1" xr:uid="{D08A46D1-2AB6-44FE-AA5B-F5F96F143C08}">
          <x14:formula1>
            <xm:f>'Data Validation_1'!$W$3:$W$8</xm:f>
          </x14:formula1>
          <xm:sqref>AE11:AE111 AF11</xm:sqref>
        </x14:dataValidation>
        <x14:dataValidation type="list" allowBlank="1" showInputMessage="1" showErrorMessage="1" xr:uid="{DF47C0CD-8809-44B8-BD12-BF4F78DC2C3D}">
          <x14:formula1>
            <xm:f>'Data Validation_1'!$AK$3:$AK$9</xm:f>
          </x14:formula1>
          <xm:sqref>AO11:AO111</xm:sqref>
        </x14:dataValidation>
        <x14:dataValidation type="list" allowBlank="1" showInputMessage="1" showErrorMessage="1" xr:uid="{9D7C22D4-B97C-4CE2-BC70-6821EFA34DD8}">
          <x14:formula1>
            <xm:f>'Data Validation_1'!$AN$3:$AN$8</xm:f>
          </x14:formula1>
          <xm:sqref>AQ11:AQ111</xm:sqref>
        </x14:dataValidation>
        <x14:dataValidation type="list" allowBlank="1" showInputMessage="1" showErrorMessage="1" xr:uid="{EBF2F84C-8879-4612-A7CF-903588149CFB}">
          <x14:formula1>
            <xm:f>'Data Validation_1'!$AM$3:$AM$13</xm:f>
          </x14:formula1>
          <xm:sqref>AS11:AS111</xm:sqref>
        </x14:dataValidation>
        <x14:dataValidation type="list" allowBlank="1" showInputMessage="1" showErrorMessage="1" xr:uid="{8AE76976-3792-40B4-9713-9F0034D9465F}">
          <x14:formula1>
            <xm:f>'Data Validation_1'!$AO$3:$AO$12</xm:f>
          </x14:formula1>
          <xm:sqref>AJ11:AJ111</xm:sqref>
        </x14:dataValidation>
        <x14:dataValidation type="list" allowBlank="1" showInputMessage="1" showErrorMessage="1" xr:uid="{AF4B19FD-329A-40F9-A50A-3324800A1B9A}">
          <x14:formula1>
            <xm:f>'4a. New Fleet Description'!$A$13:$A$112</xm:f>
          </x14:formula1>
          <xm:sqref>B12 B22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7B76-AAB7-4CE0-8276-C2717FF7677D}">
  <dimension ref="A1:AQ307"/>
  <sheetViews>
    <sheetView topLeftCell="A235" zoomScaleNormal="100" workbookViewId="0">
      <selection activeCell="A293" activeCellId="1" sqref="I291 A293:I297"/>
    </sheetView>
  </sheetViews>
  <sheetFormatPr defaultRowHeight="15" customHeight="1" x14ac:dyDescent="0.25"/>
  <cols>
    <col min="1" max="1" width="21.42578125" style="36" customWidth="1"/>
    <col min="2" max="2" width="19.5703125" customWidth="1"/>
    <col min="3" max="3" width="22.28515625" customWidth="1"/>
    <col min="4" max="4" width="16.7109375" customWidth="1"/>
    <col min="5" max="5" width="20" customWidth="1"/>
    <col min="6" max="6" width="29.85546875" customWidth="1"/>
    <col min="7" max="7" width="31.7109375" customWidth="1"/>
    <col min="8" max="8" width="20.7109375" customWidth="1"/>
    <col min="9" max="9" width="21.5703125" customWidth="1"/>
    <col min="10" max="10" width="21.85546875" customWidth="1"/>
    <col min="11" max="11" width="20.5703125" style="42" customWidth="1"/>
    <col min="12" max="12" width="20.85546875" customWidth="1"/>
    <col min="13" max="13" width="21.85546875" customWidth="1"/>
    <col min="14" max="14" width="21.7109375" customWidth="1"/>
    <col min="15" max="15" width="27.42578125" customWidth="1"/>
    <col min="16" max="16" width="29" customWidth="1"/>
    <col min="17" max="17" width="43.85546875" customWidth="1"/>
    <col min="18" max="18" width="39.28515625" customWidth="1"/>
    <col min="19" max="19" width="20.85546875" customWidth="1"/>
    <col min="20" max="20" width="34.85546875" customWidth="1"/>
    <col min="21" max="21" width="27.140625" customWidth="1"/>
    <col min="22" max="22" width="34.28515625" customWidth="1"/>
    <col min="23" max="23" width="29.140625" customWidth="1"/>
    <col min="24" max="24" width="26.28515625" customWidth="1"/>
    <col min="25" max="25" width="33.7109375" customWidth="1"/>
    <col min="26" max="26" width="32.5703125" customWidth="1"/>
    <col min="27" max="27" width="36.85546875" customWidth="1"/>
    <col min="28" max="28" width="29.140625" customWidth="1"/>
    <col min="29" max="29" width="43.7109375" customWidth="1"/>
    <col min="30" max="30" width="29.28515625" customWidth="1"/>
    <col min="31" max="32" width="28" customWidth="1"/>
    <col min="33" max="35" width="40.7109375" customWidth="1"/>
    <col min="36" max="36" width="33" customWidth="1"/>
    <col min="37" max="37" width="39.28515625" customWidth="1"/>
    <col min="38" max="38" width="41.7109375" customWidth="1"/>
    <col min="39" max="39" width="32.85546875" customWidth="1"/>
    <col min="40" max="40" width="35.85546875" customWidth="1"/>
    <col min="41" max="41" width="29.85546875" customWidth="1"/>
    <col min="42" max="42" width="28.42578125" customWidth="1"/>
    <col min="43" max="43" width="24" customWidth="1"/>
    <col min="44" max="44" width="25.7109375" customWidth="1"/>
    <col min="45" max="45" width="35.28515625" customWidth="1"/>
    <col min="46" max="47" width="32.5703125" customWidth="1"/>
    <col min="48" max="48" width="24.7109375" customWidth="1"/>
    <col min="49" max="49" width="31.7109375" customWidth="1"/>
    <col min="50" max="50" width="45.140625" customWidth="1"/>
    <col min="51" max="51" width="47.140625" customWidth="1"/>
    <col min="52" max="52" width="40.42578125" customWidth="1"/>
    <col min="53" max="54" width="42.28515625" customWidth="1"/>
    <col min="55" max="55" width="31.28515625" customWidth="1"/>
    <col min="56" max="56" width="40" customWidth="1"/>
    <col min="57" max="62" width="32.140625" customWidth="1"/>
    <col min="63" max="63" width="9.85546875" customWidth="1"/>
  </cols>
  <sheetData>
    <row r="1" spans="1:32" x14ac:dyDescent="0.25">
      <c r="A1" s="500" t="s">
        <v>0</v>
      </c>
      <c r="B1" s="501"/>
      <c r="C1" s="501"/>
      <c r="D1" s="501"/>
      <c r="E1" s="501"/>
      <c r="F1" s="501"/>
      <c r="G1" s="501"/>
      <c r="H1" s="501"/>
      <c r="I1" s="501"/>
      <c r="J1" s="501"/>
      <c r="M1" s="109"/>
      <c r="N1" s="109"/>
      <c r="O1" s="109"/>
      <c r="P1" s="153"/>
      <c r="Q1" s="87"/>
      <c r="R1" s="87"/>
      <c r="S1" s="87"/>
      <c r="T1" s="87"/>
      <c r="U1" s="87"/>
      <c r="V1" s="87"/>
      <c r="W1" s="87"/>
      <c r="X1" s="87"/>
      <c r="Y1" s="87"/>
      <c r="Z1" s="87"/>
      <c r="AA1" s="87"/>
      <c r="AB1" s="87"/>
      <c r="AC1" s="87"/>
      <c r="AD1" s="87"/>
      <c r="AE1" s="87"/>
      <c r="AF1" s="87"/>
    </row>
    <row r="2" spans="1:32" x14ac:dyDescent="0.25">
      <c r="A2" s="486" t="s">
        <v>128</v>
      </c>
      <c r="B2" s="502"/>
      <c r="C2" s="502"/>
      <c r="D2" s="502"/>
      <c r="E2" s="502"/>
      <c r="F2" s="502"/>
      <c r="G2" s="502"/>
      <c r="H2" s="502"/>
      <c r="I2" s="502"/>
      <c r="J2" s="502"/>
      <c r="M2" s="109"/>
      <c r="N2" s="109"/>
      <c r="O2" s="109"/>
      <c r="P2" s="153"/>
      <c r="Q2" s="87"/>
      <c r="R2" s="87"/>
      <c r="S2" s="87"/>
      <c r="T2" s="87"/>
      <c r="U2" s="87"/>
      <c r="V2" s="87"/>
      <c r="W2" s="87"/>
      <c r="X2" s="87"/>
      <c r="Y2" s="87"/>
      <c r="Z2" s="87"/>
      <c r="AA2" s="87"/>
      <c r="AB2" s="87"/>
      <c r="AC2" s="87"/>
      <c r="AD2" s="87"/>
      <c r="AE2" s="87"/>
      <c r="AF2" s="87"/>
    </row>
    <row r="3" spans="1:32" x14ac:dyDescent="0.25">
      <c r="A3" s="503" t="s">
        <v>479</v>
      </c>
      <c r="B3" s="504"/>
      <c r="C3" s="504"/>
      <c r="D3" s="504"/>
      <c r="E3" s="504"/>
      <c r="F3" s="504"/>
      <c r="G3" s="504"/>
      <c r="H3" s="504"/>
      <c r="I3" s="504"/>
      <c r="J3" s="504"/>
      <c r="M3" s="110"/>
      <c r="N3" s="110"/>
      <c r="O3" s="110"/>
      <c r="P3" s="153"/>
      <c r="Q3" s="87"/>
      <c r="R3" s="87"/>
      <c r="S3" s="87"/>
      <c r="T3" s="87"/>
      <c r="U3" s="87"/>
      <c r="V3" s="87"/>
      <c r="W3" s="87"/>
      <c r="X3" s="87"/>
      <c r="Y3" s="87"/>
      <c r="Z3" s="87"/>
      <c r="AA3" s="87"/>
      <c r="AB3" s="87"/>
      <c r="AC3" s="87"/>
      <c r="AD3" s="87"/>
      <c r="AE3" s="87"/>
      <c r="AF3" s="87"/>
    </row>
    <row r="4" spans="1:32" x14ac:dyDescent="0.25">
      <c r="A4" s="111"/>
      <c r="B4" s="110"/>
      <c r="C4" s="110"/>
      <c r="D4" s="110"/>
      <c r="E4" s="110"/>
      <c r="F4" s="110"/>
      <c r="G4" s="110"/>
      <c r="H4" s="110"/>
      <c r="I4" s="110"/>
      <c r="J4" s="110"/>
      <c r="K4" s="109"/>
      <c r="L4" s="109"/>
      <c r="M4" s="110"/>
      <c r="N4" s="110"/>
      <c r="O4" s="110"/>
      <c r="P4" s="153"/>
      <c r="Q4" s="87"/>
      <c r="R4" s="87"/>
      <c r="S4" s="87"/>
      <c r="T4" s="87"/>
      <c r="U4" s="87"/>
      <c r="V4" s="87"/>
      <c r="W4" s="87"/>
      <c r="X4" s="87"/>
      <c r="Y4" s="87"/>
      <c r="Z4" s="87"/>
      <c r="AA4" s="87"/>
      <c r="AB4" s="87"/>
      <c r="AC4" s="87"/>
      <c r="AD4" s="87"/>
      <c r="AE4" s="87"/>
      <c r="AF4" s="87"/>
    </row>
    <row r="5" spans="1:32" x14ac:dyDescent="0.25">
      <c r="A5" s="497" t="s">
        <v>5</v>
      </c>
      <c r="B5" s="498"/>
      <c r="C5" s="498"/>
      <c r="D5" s="498"/>
      <c r="E5" s="498"/>
      <c r="F5" s="498"/>
      <c r="G5" s="498"/>
      <c r="H5" s="498"/>
      <c r="I5" s="498"/>
      <c r="J5" s="499"/>
      <c r="K5" s="110"/>
      <c r="L5" s="110"/>
      <c r="M5" s="110"/>
      <c r="N5" s="110"/>
      <c r="O5" s="110"/>
      <c r="P5" s="153"/>
      <c r="Q5" s="87"/>
      <c r="R5" s="87"/>
      <c r="S5" s="87"/>
      <c r="T5" s="87"/>
      <c r="U5" s="87"/>
      <c r="V5" s="87"/>
      <c r="W5" s="87"/>
      <c r="X5" s="87"/>
      <c r="Y5" s="87"/>
      <c r="Z5" s="87"/>
      <c r="AA5" s="87"/>
      <c r="AB5" s="87"/>
      <c r="AC5" s="87"/>
      <c r="AD5" s="87"/>
      <c r="AE5" s="87"/>
      <c r="AF5" s="87"/>
    </row>
    <row r="6" spans="1:32" s="4" customFormat="1" ht="159" customHeight="1" x14ac:dyDescent="0.25">
      <c r="A6" s="505" t="s">
        <v>480</v>
      </c>
      <c r="B6" s="506"/>
      <c r="C6" s="506"/>
      <c r="D6" s="506"/>
      <c r="E6" s="506"/>
      <c r="F6" s="506"/>
      <c r="G6" s="506"/>
      <c r="H6" s="506"/>
      <c r="I6" s="506"/>
      <c r="J6" s="507"/>
      <c r="K6" s="64"/>
      <c r="L6" s="64"/>
      <c r="M6" s="64"/>
      <c r="N6" s="64"/>
      <c r="O6" s="64"/>
      <c r="P6" s="112"/>
      <c r="Q6" s="113"/>
      <c r="R6" s="113"/>
      <c r="S6" s="113"/>
      <c r="T6" s="113"/>
      <c r="U6" s="113"/>
      <c r="V6" s="113"/>
      <c r="W6" s="113"/>
      <c r="X6" s="113"/>
      <c r="Y6" s="113"/>
      <c r="Z6" s="113"/>
      <c r="AA6" s="113"/>
      <c r="AB6" s="113"/>
      <c r="AC6" s="113"/>
      <c r="AD6" s="113"/>
      <c r="AE6" s="113"/>
      <c r="AF6" s="113"/>
    </row>
    <row r="7" spans="1:32" s="4" customFormat="1" ht="15.75" customHeight="1" thickBot="1" x14ac:dyDescent="0.3">
      <c r="A7" s="114"/>
      <c r="B7" s="114"/>
      <c r="C7" s="114"/>
      <c r="D7" s="114"/>
      <c r="E7" s="114"/>
      <c r="F7" s="114"/>
      <c r="G7" s="114"/>
      <c r="H7" s="114"/>
      <c r="I7" s="114"/>
      <c r="J7" s="114"/>
      <c r="K7" s="64"/>
      <c r="L7" s="64"/>
      <c r="M7" s="64"/>
      <c r="N7" s="64"/>
      <c r="O7" s="64"/>
      <c r="P7" s="112"/>
      <c r="Q7" s="113"/>
      <c r="R7" s="113"/>
      <c r="S7" s="113"/>
      <c r="T7" s="113"/>
      <c r="U7" s="113"/>
      <c r="V7" s="113"/>
      <c r="W7" s="113"/>
      <c r="X7" s="113"/>
      <c r="Y7" s="113"/>
      <c r="Z7" s="113"/>
      <c r="AA7" s="113"/>
      <c r="AB7" s="113"/>
      <c r="AC7" s="113"/>
      <c r="AD7" s="113"/>
      <c r="AE7" s="113"/>
      <c r="AF7" s="113"/>
    </row>
    <row r="8" spans="1:32" s="4" customFormat="1" ht="15" customHeight="1" thickBot="1" x14ac:dyDescent="0.3">
      <c r="A8" s="497" t="s">
        <v>481</v>
      </c>
      <c r="B8" s="498"/>
      <c r="C8" s="498"/>
      <c r="D8" s="498"/>
      <c r="E8" s="498"/>
      <c r="F8" s="498"/>
      <c r="G8" s="498"/>
      <c r="H8" s="498"/>
      <c r="I8" s="498"/>
      <c r="J8" s="499"/>
      <c r="K8" s="64"/>
      <c r="L8" s="64"/>
      <c r="M8" s="64"/>
      <c r="N8" s="64"/>
      <c r="O8" s="64"/>
      <c r="P8" s="112"/>
      <c r="Q8" s="113"/>
      <c r="R8" s="113"/>
      <c r="S8" s="113"/>
      <c r="T8" s="113"/>
      <c r="U8" s="113"/>
      <c r="V8" s="113"/>
      <c r="W8" s="113"/>
      <c r="X8" s="113"/>
      <c r="Y8" s="113"/>
      <c r="Z8" s="113"/>
      <c r="AA8" s="113"/>
      <c r="AB8" s="113"/>
      <c r="AC8" s="113"/>
      <c r="AD8" s="113"/>
      <c r="AE8" s="113"/>
      <c r="AF8" s="113"/>
    </row>
    <row r="9" spans="1:32" ht="81.75" customHeight="1" thickBot="1" x14ac:dyDescent="0.3">
      <c r="A9" s="491" t="s">
        <v>482</v>
      </c>
      <c r="B9" s="492"/>
      <c r="C9" s="492"/>
      <c r="D9" s="492"/>
      <c r="E9" s="492"/>
      <c r="F9" s="492"/>
      <c r="G9" s="492"/>
      <c r="H9" s="492"/>
      <c r="I9" s="492"/>
      <c r="J9" s="493"/>
      <c r="K9" s="8"/>
      <c r="L9" s="8"/>
      <c r="M9" s="8"/>
      <c r="N9" s="5"/>
      <c r="O9" s="153"/>
      <c r="P9" s="153"/>
      <c r="Q9" s="87"/>
      <c r="R9" s="87"/>
      <c r="S9" s="87"/>
      <c r="T9" s="87"/>
      <c r="U9" s="87"/>
      <c r="V9" s="87"/>
      <c r="W9" s="87"/>
      <c r="X9" s="87"/>
      <c r="Y9" s="87"/>
      <c r="Z9" s="87"/>
      <c r="AA9" s="87"/>
      <c r="AB9" s="87"/>
      <c r="AC9" s="87"/>
      <c r="AD9" s="87"/>
      <c r="AE9" s="87"/>
      <c r="AF9" s="87"/>
    </row>
    <row r="10" spans="1:32" x14ac:dyDescent="0.25">
      <c r="A10" s="130"/>
      <c r="B10" s="130"/>
      <c r="C10" s="130"/>
      <c r="D10" s="130"/>
      <c r="E10" s="130"/>
      <c r="F10" s="130"/>
      <c r="G10" s="130"/>
      <c r="H10" s="130"/>
      <c r="I10" s="130"/>
      <c r="J10" s="130"/>
      <c r="K10" s="8"/>
      <c r="L10" s="8"/>
      <c r="M10" s="8"/>
      <c r="N10" s="5"/>
      <c r="O10" s="153"/>
      <c r="P10" s="153"/>
      <c r="Q10" s="87"/>
      <c r="R10" s="87"/>
      <c r="S10" s="87"/>
      <c r="T10" s="87"/>
      <c r="U10" s="87"/>
      <c r="V10" s="87"/>
      <c r="W10" s="87"/>
      <c r="X10" s="87"/>
      <c r="Y10" s="87"/>
      <c r="Z10" s="87"/>
      <c r="AA10" s="87"/>
      <c r="AB10" s="87"/>
      <c r="AC10" s="87"/>
      <c r="AD10" s="87"/>
      <c r="AE10" s="87"/>
      <c r="AF10" s="87"/>
    </row>
    <row r="11" spans="1:32" s="132" customFormat="1" ht="15.75" customHeight="1" x14ac:dyDescent="0.25">
      <c r="A11" s="220" t="s">
        <v>483</v>
      </c>
      <c r="B11" s="217"/>
      <c r="C11" s="221"/>
      <c r="D11" s="221"/>
      <c r="E11" s="221"/>
      <c r="F11" s="221"/>
      <c r="G11" s="221"/>
      <c r="H11" s="221"/>
      <c r="I11" s="221"/>
      <c r="J11" s="221"/>
      <c r="K11" s="221"/>
      <c r="L11" s="221"/>
      <c r="M11" s="221"/>
      <c r="N11" s="221"/>
      <c r="O11" s="217"/>
      <c r="P11" s="217"/>
      <c r="Q11" s="217"/>
      <c r="R11" s="217"/>
      <c r="S11" s="217"/>
      <c r="T11" s="217"/>
      <c r="U11" s="217"/>
      <c r="V11" s="222"/>
      <c r="W11" s="222"/>
      <c r="X11" s="222"/>
      <c r="Y11" s="217"/>
      <c r="Z11" s="217"/>
      <c r="AA11" s="217"/>
      <c r="AB11" s="217"/>
      <c r="AC11" s="217"/>
      <c r="AD11" s="217"/>
      <c r="AE11" s="217"/>
      <c r="AF11" s="217"/>
    </row>
    <row r="12" spans="1:32" s="132" customFormat="1" ht="15" customHeight="1" x14ac:dyDescent="0.25">
      <c r="A12" s="221" t="s">
        <v>484</v>
      </c>
      <c r="B12" s="223"/>
      <c r="C12" s="223"/>
      <c r="D12" s="223"/>
      <c r="E12" s="224"/>
      <c r="F12" s="223"/>
      <c r="G12" s="223"/>
      <c r="H12" s="221" t="s">
        <v>485</v>
      </c>
      <c r="I12" s="223"/>
      <c r="J12" s="223"/>
      <c r="K12" s="223"/>
      <c r="L12" s="223"/>
      <c r="M12" s="223"/>
      <c r="N12" s="223"/>
      <c r="O12" s="221"/>
      <c r="P12" s="217"/>
      <c r="Q12" s="217"/>
      <c r="R12" s="221" t="s">
        <v>486</v>
      </c>
      <c r="S12" s="339"/>
      <c r="T12" s="339"/>
      <c r="U12" s="221" t="s">
        <v>487</v>
      </c>
      <c r="V12" s="221"/>
      <c r="W12" s="339"/>
      <c r="X12" s="339"/>
      <c r="Y12" s="339"/>
      <c r="Z12" s="339"/>
      <c r="AA12" s="339"/>
      <c r="AB12" s="339"/>
      <c r="AC12" s="225"/>
      <c r="AD12" s="225"/>
      <c r="AE12" s="225"/>
      <c r="AF12" s="225"/>
    </row>
    <row r="13" spans="1:32" s="63" customFormat="1" ht="114.75" x14ac:dyDescent="0.25">
      <c r="A13" s="210" t="s">
        <v>488</v>
      </c>
      <c r="B13" s="210" t="s">
        <v>489</v>
      </c>
      <c r="C13" s="210" t="s">
        <v>490</v>
      </c>
      <c r="D13" s="210" t="s">
        <v>491</v>
      </c>
      <c r="E13" s="210" t="s">
        <v>492</v>
      </c>
      <c r="F13" s="152" t="s">
        <v>493</v>
      </c>
      <c r="G13" s="210" t="s">
        <v>494</v>
      </c>
      <c r="H13" s="385" t="s">
        <v>495</v>
      </c>
      <c r="I13" s="386" t="s">
        <v>496</v>
      </c>
      <c r="J13" s="354" t="s">
        <v>74</v>
      </c>
      <c r="K13" s="134" t="s">
        <v>186</v>
      </c>
      <c r="L13" s="134" t="s">
        <v>187</v>
      </c>
      <c r="M13" s="210" t="s">
        <v>497</v>
      </c>
      <c r="N13" s="210" t="s">
        <v>498</v>
      </c>
      <c r="O13" s="210" t="s">
        <v>499</v>
      </c>
      <c r="P13" s="210" t="s">
        <v>500</v>
      </c>
      <c r="Q13" s="296" t="s">
        <v>501</v>
      </c>
      <c r="R13" s="135" t="s">
        <v>502</v>
      </c>
      <c r="S13" s="135" t="s">
        <v>503</v>
      </c>
      <c r="T13" s="421" t="s">
        <v>504</v>
      </c>
      <c r="U13" s="210" t="s">
        <v>505</v>
      </c>
      <c r="V13" s="210" t="s">
        <v>506</v>
      </c>
      <c r="W13" s="210" t="s">
        <v>507</v>
      </c>
      <c r="X13" s="210" t="s">
        <v>508</v>
      </c>
      <c r="Y13" s="210" t="s">
        <v>509</v>
      </c>
      <c r="Z13" s="210" t="s">
        <v>510</v>
      </c>
      <c r="AA13" s="210" t="s">
        <v>511</v>
      </c>
      <c r="AB13" s="283" t="s">
        <v>512</v>
      </c>
      <c r="AC13" s="135" t="s">
        <v>513</v>
      </c>
      <c r="AD13" s="135" t="s">
        <v>514</v>
      </c>
      <c r="AE13" s="135" t="s">
        <v>515</v>
      </c>
      <c r="AF13" s="210" t="s">
        <v>516</v>
      </c>
    </row>
    <row r="14" spans="1:32" s="174" customFormat="1" ht="39" customHeight="1" x14ac:dyDescent="0.25">
      <c r="A14" s="170" t="s">
        <v>517</v>
      </c>
      <c r="B14" s="140" t="s">
        <v>518</v>
      </c>
      <c r="C14" s="140" t="s">
        <v>226</v>
      </c>
      <c r="D14" s="140" t="s">
        <v>231</v>
      </c>
      <c r="E14" s="140" t="s">
        <v>519</v>
      </c>
      <c r="F14" s="140">
        <v>24</v>
      </c>
      <c r="G14" s="140">
        <v>2</v>
      </c>
      <c r="H14" s="185" t="s">
        <v>520</v>
      </c>
      <c r="I14" s="185" t="s">
        <v>521</v>
      </c>
      <c r="J14" s="185" t="s">
        <v>227</v>
      </c>
      <c r="K14" s="140" t="s">
        <v>522</v>
      </c>
      <c r="L14" s="140" t="s">
        <v>523</v>
      </c>
      <c r="M14" s="140" t="s">
        <v>524</v>
      </c>
      <c r="N14" s="140">
        <v>22305</v>
      </c>
      <c r="O14" s="140" t="s">
        <v>226</v>
      </c>
      <c r="P14" s="185" t="s">
        <v>520</v>
      </c>
      <c r="Q14" s="172" t="s">
        <v>525</v>
      </c>
      <c r="R14" s="166" t="s">
        <v>526</v>
      </c>
      <c r="S14" s="151" t="s">
        <v>488</v>
      </c>
      <c r="T14" s="140" t="s">
        <v>527</v>
      </c>
      <c r="U14" s="140" t="s">
        <v>528</v>
      </c>
      <c r="V14" s="171">
        <v>16000</v>
      </c>
      <c r="W14" s="171">
        <v>12000</v>
      </c>
      <c r="X14" s="183">
        <f t="shared" ref="X14:X45" si="0">$G14*V14</f>
        <v>32000</v>
      </c>
      <c r="Y14" s="183">
        <f t="shared" ref="Y14:Y45" si="1">$G14*W14</f>
        <v>24000</v>
      </c>
      <c r="Z14" s="173">
        <v>12000</v>
      </c>
      <c r="AA14" s="173">
        <v>7000</v>
      </c>
      <c r="AB14" s="215">
        <v>750</v>
      </c>
      <c r="AC14" s="215">
        <v>250</v>
      </c>
      <c r="AD14" s="246" t="s">
        <v>529</v>
      </c>
      <c r="AE14" s="180">
        <f t="shared" ref="AE14:AE45" si="2">Z14+(G14*V14)+AB14</f>
        <v>44750</v>
      </c>
      <c r="AF14" s="180">
        <f t="shared" ref="AF14:AF45" si="3">AA14+($G14*W14)+AC14</f>
        <v>31250</v>
      </c>
    </row>
    <row r="15" spans="1:32" s="132" customFormat="1" x14ac:dyDescent="0.25">
      <c r="A15" s="148" t="s">
        <v>530</v>
      </c>
      <c r="B15" s="561"/>
      <c r="C15" s="562" t="s">
        <v>488</v>
      </c>
      <c r="D15" s="562" t="s">
        <v>488</v>
      </c>
      <c r="E15" s="562" t="s">
        <v>488</v>
      </c>
      <c r="F15" s="562" t="s">
        <v>488</v>
      </c>
      <c r="G15" s="563"/>
      <c r="H15" s="564"/>
      <c r="I15" s="564"/>
      <c r="J15" s="381" t="str">
        <f>IF(AND(H15="",I15=""), "",
IF(H15="",
_xlfn.XLOOKUP(I15, '3. Cover Sheet for App_ZE'!$A$56:$A$65, '3. Cover Sheet for App_ZE'!$B$56:$B$65, "error - not found; see Table 3b", 0, 1),
_xlfn.XLOOKUP(H15, '3. Cover Sheet for App_ZE'!$A$43:$A$52, '3. Cover Sheet for App_ZE'!$B$43:$B$52, "error-not found in Table 3a.", 0, 1)))</f>
        <v/>
      </c>
      <c r="K15" s="391" t="str">
        <f>IF($J15="", "",
       _xlfn.XLOOKUP($J15, '3. Cover Sheet for App_ZE'!$B$43:$B$65, '3. Cover Sheet for App_ZE'!$D$43:$D$65, "Error-- see Table 3", 0, 1))</f>
        <v/>
      </c>
      <c r="L15" s="391" t="str">
        <f>IF($J15="", "",
       _xlfn.XLOOKUP($J15, '3. Cover Sheet for App_ZE'!$B$43:$B$65, '3. Cover Sheet for App_ZE'!$E$43:$E$65, "Error-- see Table 3", 0, 1))</f>
        <v/>
      </c>
      <c r="M15" s="391" t="str">
        <f>IF($J15="", "",
       _xlfn.XLOOKUP($J15, '3. Cover Sheet for App_ZE'!$B$43:$B$65, '3. Cover Sheet for App_ZE'!$F$43:$F$65, "Error-- see Table 3", 0, 1))</f>
        <v/>
      </c>
      <c r="N15" s="561"/>
      <c r="O15" s="561" t="s">
        <v>488</v>
      </c>
      <c r="P15" s="564"/>
      <c r="Q15" s="561" t="s">
        <v>488</v>
      </c>
      <c r="R15" s="566" t="s">
        <v>488</v>
      </c>
      <c r="S15" s="566" t="s">
        <v>488</v>
      </c>
      <c r="T15" s="567"/>
      <c r="U15" s="567"/>
      <c r="V15" s="568"/>
      <c r="W15" s="568"/>
      <c r="X15" s="233">
        <f t="shared" si="0"/>
        <v>0</v>
      </c>
      <c r="Y15" s="233">
        <f t="shared" si="1"/>
        <v>0</v>
      </c>
      <c r="Z15" s="569"/>
      <c r="AA15" s="569"/>
      <c r="AB15" s="570"/>
      <c r="AC15" s="570"/>
      <c r="AD15" s="570"/>
      <c r="AE15" s="146">
        <f t="shared" si="2"/>
        <v>0</v>
      </c>
      <c r="AF15" s="184">
        <f t="shared" si="3"/>
        <v>0</v>
      </c>
    </row>
    <row r="16" spans="1:32" s="132" customFormat="1" x14ac:dyDescent="0.25">
      <c r="A16" s="148" t="s">
        <v>531</v>
      </c>
      <c r="B16" s="561" t="s">
        <v>488</v>
      </c>
      <c r="C16" s="562" t="s">
        <v>488</v>
      </c>
      <c r="D16" s="562" t="s">
        <v>488</v>
      </c>
      <c r="E16" s="562" t="s">
        <v>488</v>
      </c>
      <c r="F16" s="562" t="s">
        <v>488</v>
      </c>
      <c r="G16" s="563"/>
      <c r="H16" s="565"/>
      <c r="I16" s="565"/>
      <c r="J16" s="381" t="str">
        <f>IF(AND(H16="",I16=""), "",
IF(H16="",
_xlfn.XLOOKUP(I16, '3. Cover Sheet for App_ZE'!$A$56:$A$65, '3. Cover Sheet for App_ZE'!$B$56:$B$65, "error - not found; see Table 3b", 0, 1),
_xlfn.XLOOKUP(H16, '3. Cover Sheet for App_ZE'!$A$43:$A$52, '3. Cover Sheet for App_ZE'!$B$43:$B$52, "error-not found in Table 3a.", 0, 1)))</f>
        <v/>
      </c>
      <c r="K16" s="391" t="str">
        <f>IF($J16="", "",
       _xlfn.XLOOKUP($J16, '3. Cover Sheet for App_ZE'!$B$43:$B$65, '3. Cover Sheet for App_ZE'!$D$43:$D$65, "Error-- see Table 3", 0, 1))</f>
        <v/>
      </c>
      <c r="L16" s="391" t="str">
        <f>IF($J16="", "",
       _xlfn.XLOOKUP($J16, '3. Cover Sheet for App_ZE'!$B$43:$B$65, '3. Cover Sheet for App_ZE'!$E$43:$E$65, "Error-- see Table 3", 0, 1))</f>
        <v/>
      </c>
      <c r="M16" s="391" t="str">
        <f>IF($J16="", "",
       _xlfn.XLOOKUP($J16, '3. Cover Sheet for App_ZE'!$B$43:$B$65, '3. Cover Sheet for App_ZE'!$F$43:$F$65, "Error-- see Table 3", 0, 1))</f>
        <v/>
      </c>
      <c r="N16" s="561"/>
      <c r="O16" s="561" t="s">
        <v>488</v>
      </c>
      <c r="P16" s="565"/>
      <c r="Q16" s="561" t="s">
        <v>488</v>
      </c>
      <c r="R16" s="566" t="s">
        <v>488</v>
      </c>
      <c r="S16" s="566" t="s">
        <v>488</v>
      </c>
      <c r="T16" s="567"/>
      <c r="U16" s="567"/>
      <c r="V16" s="568"/>
      <c r="W16" s="568"/>
      <c r="X16" s="233">
        <f t="shared" si="0"/>
        <v>0</v>
      </c>
      <c r="Y16" s="233">
        <f t="shared" si="1"/>
        <v>0</v>
      </c>
      <c r="Z16" s="569"/>
      <c r="AA16" s="569"/>
      <c r="AB16" s="570"/>
      <c r="AC16" s="570"/>
      <c r="AD16" s="570"/>
      <c r="AE16" s="146">
        <f t="shared" si="2"/>
        <v>0</v>
      </c>
      <c r="AF16" s="184">
        <f t="shared" si="3"/>
        <v>0</v>
      </c>
    </row>
    <row r="17" spans="1:32" s="132" customFormat="1" x14ac:dyDescent="0.25">
      <c r="A17" s="148" t="s">
        <v>532</v>
      </c>
      <c r="B17" s="561"/>
      <c r="C17" s="562" t="s">
        <v>488</v>
      </c>
      <c r="D17" s="562" t="s">
        <v>488</v>
      </c>
      <c r="E17" s="562" t="s">
        <v>488</v>
      </c>
      <c r="F17" s="562" t="s">
        <v>488</v>
      </c>
      <c r="G17" s="563"/>
      <c r="H17" s="565"/>
      <c r="I17" s="565"/>
      <c r="J17" s="381" t="str">
        <f>IF(AND(H17="",I17=""), "",
IF(H17="",
_xlfn.XLOOKUP(I17, '3. Cover Sheet for App_ZE'!$A$56:$A$65, '3. Cover Sheet for App_ZE'!$B$56:$B$65, "error - not found; see Table 3b", 0, 1),
_xlfn.XLOOKUP(H17, '3. Cover Sheet for App_ZE'!$A$43:$A$52, '3. Cover Sheet for App_ZE'!$B$43:$B$52, "error-not found in Table 3a.", 0, 1)))</f>
        <v/>
      </c>
      <c r="K17" s="391" t="str">
        <f>IF($J17="", "",
       _xlfn.XLOOKUP($J17, '3. Cover Sheet for App_ZE'!$B$43:$B$65, '3. Cover Sheet for App_ZE'!$D$43:$D$65, "Error-- see Table 3", 0, 1))</f>
        <v/>
      </c>
      <c r="L17" s="391" t="str">
        <f>IF($J17="", "",
       _xlfn.XLOOKUP($J17, '3. Cover Sheet for App_ZE'!$B$43:$B$65, '3. Cover Sheet for App_ZE'!$E$43:$E$65, "Error-- see Table 3", 0, 1))</f>
        <v/>
      </c>
      <c r="M17" s="391" t="str">
        <f>IF($J17="", "",
       _xlfn.XLOOKUP($J17, '3. Cover Sheet for App_ZE'!$B$43:$B$65, '3. Cover Sheet for App_ZE'!$F$43:$F$65, "Error-- see Table 3", 0, 1))</f>
        <v/>
      </c>
      <c r="N17" s="561"/>
      <c r="O17" s="561" t="s">
        <v>488</v>
      </c>
      <c r="P17" s="565"/>
      <c r="Q17" s="561" t="s">
        <v>488</v>
      </c>
      <c r="R17" s="566" t="s">
        <v>488</v>
      </c>
      <c r="S17" s="566" t="s">
        <v>488</v>
      </c>
      <c r="T17" s="567"/>
      <c r="U17" s="567"/>
      <c r="V17" s="568"/>
      <c r="W17" s="568"/>
      <c r="X17" s="233">
        <f t="shared" si="0"/>
        <v>0</v>
      </c>
      <c r="Y17" s="233">
        <f t="shared" si="1"/>
        <v>0</v>
      </c>
      <c r="Z17" s="569"/>
      <c r="AA17" s="569"/>
      <c r="AB17" s="570"/>
      <c r="AC17" s="570"/>
      <c r="AD17" s="570"/>
      <c r="AE17" s="146">
        <f t="shared" si="2"/>
        <v>0</v>
      </c>
      <c r="AF17" s="184">
        <f t="shared" si="3"/>
        <v>0</v>
      </c>
    </row>
    <row r="18" spans="1:32" s="132" customFormat="1" x14ac:dyDescent="0.25">
      <c r="A18" s="148" t="s">
        <v>533</v>
      </c>
      <c r="B18" s="561" t="s">
        <v>488</v>
      </c>
      <c r="C18" s="562" t="s">
        <v>488</v>
      </c>
      <c r="D18" s="562" t="s">
        <v>488</v>
      </c>
      <c r="E18" s="562" t="s">
        <v>488</v>
      </c>
      <c r="F18" s="562" t="s">
        <v>488</v>
      </c>
      <c r="G18" s="563"/>
      <c r="H18" s="565"/>
      <c r="I18" s="565"/>
      <c r="J18" s="381" t="str">
        <f>IF(AND(H18="",I18=""), "",
IF(H18="",
_xlfn.XLOOKUP(I18, '3. Cover Sheet for App_ZE'!$A$56:$A$65, '3. Cover Sheet for App_ZE'!$B$56:$B$65, "error - not found; see Table 3b", 0, 1),
_xlfn.XLOOKUP(H18, '3. Cover Sheet for App_ZE'!$A$43:$A$52, '3. Cover Sheet for App_ZE'!$B$43:$B$52, "error-not found in Table 3a.", 0, 1)))</f>
        <v/>
      </c>
      <c r="K18" s="391" t="str">
        <f>IF($J18="", "",
       _xlfn.XLOOKUP($J18, '3. Cover Sheet for App_ZE'!$B$43:$B$65, '3. Cover Sheet for App_ZE'!$D$43:$D$65, "Error-- see Table 3", 0, 1))</f>
        <v/>
      </c>
      <c r="L18" s="391" t="str">
        <f>IF($J18="", "",
       _xlfn.XLOOKUP($J18, '3. Cover Sheet for App_ZE'!$B$43:$B$65, '3. Cover Sheet for App_ZE'!$E$43:$E$65, "Error-- see Table 3", 0, 1))</f>
        <v/>
      </c>
      <c r="M18" s="391" t="str">
        <f>IF($J18="", "",
       _xlfn.XLOOKUP($J18, '3. Cover Sheet for App_ZE'!$B$43:$B$65, '3. Cover Sheet for App_ZE'!$F$43:$F$65, "Error-- see Table 3", 0, 1))</f>
        <v/>
      </c>
      <c r="N18" s="561"/>
      <c r="O18" s="561" t="s">
        <v>488</v>
      </c>
      <c r="P18" s="565"/>
      <c r="Q18" s="561" t="s">
        <v>488</v>
      </c>
      <c r="R18" s="566" t="s">
        <v>488</v>
      </c>
      <c r="S18" s="566" t="s">
        <v>488</v>
      </c>
      <c r="T18" s="567"/>
      <c r="U18" s="567"/>
      <c r="V18" s="568"/>
      <c r="W18" s="568"/>
      <c r="X18" s="233">
        <f t="shared" si="0"/>
        <v>0</v>
      </c>
      <c r="Y18" s="233">
        <f t="shared" si="1"/>
        <v>0</v>
      </c>
      <c r="Z18" s="569"/>
      <c r="AA18" s="569"/>
      <c r="AB18" s="570"/>
      <c r="AC18" s="570"/>
      <c r="AD18" s="570"/>
      <c r="AE18" s="146">
        <f t="shared" si="2"/>
        <v>0</v>
      </c>
      <c r="AF18" s="184">
        <f t="shared" si="3"/>
        <v>0</v>
      </c>
    </row>
    <row r="19" spans="1:32" s="132" customFormat="1" x14ac:dyDescent="0.25">
      <c r="A19" s="148" t="s">
        <v>534</v>
      </c>
      <c r="B19" s="561"/>
      <c r="C19" s="562" t="s">
        <v>488</v>
      </c>
      <c r="D19" s="562" t="s">
        <v>488</v>
      </c>
      <c r="E19" s="562" t="s">
        <v>488</v>
      </c>
      <c r="F19" s="562" t="s">
        <v>488</v>
      </c>
      <c r="G19" s="563"/>
      <c r="H19" s="565"/>
      <c r="I19" s="565"/>
      <c r="J19" s="381" t="str">
        <f>IF(AND(H19="",I19=""), "",
IF(H19="",
_xlfn.XLOOKUP(I19, '3. Cover Sheet for App_ZE'!$A$56:$A$65, '3. Cover Sheet for App_ZE'!$B$56:$B$65, "error - not found; see Table 3b", 0, 1),
_xlfn.XLOOKUP(H19, '3. Cover Sheet for App_ZE'!$A$43:$A$52, '3. Cover Sheet for App_ZE'!$B$43:$B$52, "error-not found in Table 3a.", 0, 1)))</f>
        <v/>
      </c>
      <c r="K19" s="391" t="str">
        <f>IF($J19="", "",
       _xlfn.XLOOKUP($J19, '3. Cover Sheet for App_ZE'!$B$43:$B$65, '3. Cover Sheet for App_ZE'!$D$43:$D$65, "Error-- see Table 3", 0, 1))</f>
        <v/>
      </c>
      <c r="L19" s="391" t="str">
        <f>IF($J19="", "",
       _xlfn.XLOOKUP($J19, '3. Cover Sheet for App_ZE'!$B$43:$B$65, '3. Cover Sheet for App_ZE'!$E$43:$E$65, "Error-- see Table 3", 0, 1))</f>
        <v/>
      </c>
      <c r="M19" s="391" t="str">
        <f>IF($J19="", "",
       _xlfn.XLOOKUP($J19, '3. Cover Sheet for App_ZE'!$B$43:$B$65, '3. Cover Sheet for App_ZE'!$F$43:$F$65, "Error-- see Table 3", 0, 1))</f>
        <v/>
      </c>
      <c r="N19" s="561"/>
      <c r="O19" s="561" t="s">
        <v>488</v>
      </c>
      <c r="P19" s="565"/>
      <c r="Q19" s="561" t="s">
        <v>488</v>
      </c>
      <c r="R19" s="566" t="s">
        <v>488</v>
      </c>
      <c r="S19" s="566" t="s">
        <v>488</v>
      </c>
      <c r="T19" s="567"/>
      <c r="U19" s="567"/>
      <c r="V19" s="568"/>
      <c r="W19" s="568"/>
      <c r="X19" s="233">
        <f t="shared" si="0"/>
        <v>0</v>
      </c>
      <c r="Y19" s="233">
        <f t="shared" si="1"/>
        <v>0</v>
      </c>
      <c r="Z19" s="569"/>
      <c r="AA19" s="569"/>
      <c r="AB19" s="570"/>
      <c r="AC19" s="570"/>
      <c r="AD19" s="570"/>
      <c r="AE19" s="146">
        <f t="shared" si="2"/>
        <v>0</v>
      </c>
      <c r="AF19" s="184">
        <f t="shared" si="3"/>
        <v>0</v>
      </c>
    </row>
    <row r="20" spans="1:32" s="132" customFormat="1" x14ac:dyDescent="0.25">
      <c r="A20" s="148" t="s">
        <v>535</v>
      </c>
      <c r="B20" s="561" t="s">
        <v>488</v>
      </c>
      <c r="C20" s="562" t="s">
        <v>488</v>
      </c>
      <c r="D20" s="562" t="s">
        <v>488</v>
      </c>
      <c r="E20" s="562" t="s">
        <v>488</v>
      </c>
      <c r="F20" s="562" t="s">
        <v>488</v>
      </c>
      <c r="G20" s="563"/>
      <c r="H20" s="565"/>
      <c r="I20" s="565"/>
      <c r="J20" s="381" t="str">
        <f>IF(AND(H20="",I20=""), "",
IF(H20="",
_xlfn.XLOOKUP(I20, '3. Cover Sheet for App_ZE'!$A$56:$A$65, '3. Cover Sheet for App_ZE'!$B$56:$B$65, "error - not found; see Table 3b", 0, 1),
_xlfn.XLOOKUP(H20, '3. Cover Sheet for App_ZE'!$A$43:$A$52, '3. Cover Sheet for App_ZE'!$B$43:$B$52, "error-not found in Table 3a.", 0, 1)))</f>
        <v/>
      </c>
      <c r="K20" s="391" t="str">
        <f>IF($J20="", "",
       _xlfn.XLOOKUP($J20, '3. Cover Sheet for App_ZE'!$B$43:$B$65, '3. Cover Sheet for App_ZE'!$D$43:$D$65, "Error-- see Table 3", 0, 1))</f>
        <v/>
      </c>
      <c r="L20" s="391" t="str">
        <f>IF($J20="", "",
       _xlfn.XLOOKUP($J20, '3. Cover Sheet for App_ZE'!$B$43:$B$65, '3. Cover Sheet for App_ZE'!$E$43:$E$65, "Error-- see Table 3", 0, 1))</f>
        <v/>
      </c>
      <c r="M20" s="391" t="str">
        <f>IF($J20="", "",
       _xlfn.XLOOKUP($J20, '3. Cover Sheet for App_ZE'!$B$43:$B$65, '3. Cover Sheet for App_ZE'!$F$43:$F$65, "Error-- see Table 3", 0, 1))</f>
        <v/>
      </c>
      <c r="N20" s="561"/>
      <c r="O20" s="561" t="s">
        <v>488</v>
      </c>
      <c r="P20" s="565"/>
      <c r="Q20" s="561" t="s">
        <v>488</v>
      </c>
      <c r="R20" s="566" t="s">
        <v>488</v>
      </c>
      <c r="S20" s="566" t="s">
        <v>488</v>
      </c>
      <c r="T20" s="567"/>
      <c r="U20" s="567"/>
      <c r="V20" s="568"/>
      <c r="W20" s="568"/>
      <c r="X20" s="233">
        <f t="shared" si="0"/>
        <v>0</v>
      </c>
      <c r="Y20" s="233">
        <f t="shared" si="1"/>
        <v>0</v>
      </c>
      <c r="Z20" s="569"/>
      <c r="AA20" s="569"/>
      <c r="AB20" s="570"/>
      <c r="AC20" s="570"/>
      <c r="AD20" s="570"/>
      <c r="AE20" s="146">
        <f t="shared" si="2"/>
        <v>0</v>
      </c>
      <c r="AF20" s="184">
        <f t="shared" si="3"/>
        <v>0</v>
      </c>
    </row>
    <row r="21" spans="1:32" s="132" customFormat="1" x14ac:dyDescent="0.25">
      <c r="A21" s="148" t="s">
        <v>536</v>
      </c>
      <c r="B21" s="561" t="s">
        <v>488</v>
      </c>
      <c r="C21" s="562" t="s">
        <v>488</v>
      </c>
      <c r="D21" s="562" t="s">
        <v>488</v>
      </c>
      <c r="E21" s="562" t="s">
        <v>488</v>
      </c>
      <c r="F21" s="562" t="s">
        <v>488</v>
      </c>
      <c r="G21" s="563"/>
      <c r="H21" s="565"/>
      <c r="I21" s="565"/>
      <c r="J21" s="381" t="str">
        <f>IF(AND(H21="",I21=""), "",
IF(H21="",
_xlfn.XLOOKUP(I21, '3. Cover Sheet for App_ZE'!$A$56:$A$65, '3. Cover Sheet for App_ZE'!$B$56:$B$65, "error - not found; see Table 3b", 0, 1),
_xlfn.XLOOKUP(H21, '3. Cover Sheet for App_ZE'!$A$43:$A$52, '3. Cover Sheet for App_ZE'!$B$43:$B$52, "error-not found in Table 3a.", 0, 1)))</f>
        <v/>
      </c>
      <c r="K21" s="391" t="str">
        <f>IF($J21="", "",
       _xlfn.XLOOKUP($J21, '3. Cover Sheet for App_ZE'!$B$43:$B$65, '3. Cover Sheet for App_ZE'!$D$43:$D$65, "Error-- see Table 3", 0, 1))</f>
        <v/>
      </c>
      <c r="L21" s="391" t="str">
        <f>IF($J21="", "",
       _xlfn.XLOOKUP($J21, '3. Cover Sheet for App_ZE'!$B$43:$B$65, '3. Cover Sheet for App_ZE'!$E$43:$E$65, "Error-- see Table 3", 0, 1))</f>
        <v/>
      </c>
      <c r="M21" s="391" t="str">
        <f>IF($J21="", "",
       _xlfn.XLOOKUP($J21, '3. Cover Sheet for App_ZE'!$B$43:$B$65, '3. Cover Sheet for App_ZE'!$F$43:$F$65, "Error-- see Table 3", 0, 1))</f>
        <v/>
      </c>
      <c r="N21" s="561"/>
      <c r="O21" s="561" t="s">
        <v>488</v>
      </c>
      <c r="P21" s="565"/>
      <c r="Q21" s="561" t="s">
        <v>488</v>
      </c>
      <c r="R21" s="566" t="s">
        <v>488</v>
      </c>
      <c r="S21" s="566" t="s">
        <v>488</v>
      </c>
      <c r="T21" s="567"/>
      <c r="U21" s="567"/>
      <c r="V21" s="568"/>
      <c r="W21" s="568"/>
      <c r="X21" s="233">
        <f t="shared" si="0"/>
        <v>0</v>
      </c>
      <c r="Y21" s="233">
        <f t="shared" si="1"/>
        <v>0</v>
      </c>
      <c r="Z21" s="569"/>
      <c r="AA21" s="569"/>
      <c r="AB21" s="570"/>
      <c r="AC21" s="570"/>
      <c r="AD21" s="570"/>
      <c r="AE21" s="146">
        <f t="shared" si="2"/>
        <v>0</v>
      </c>
      <c r="AF21" s="184">
        <f t="shared" si="3"/>
        <v>0</v>
      </c>
    </row>
    <row r="22" spans="1:32" s="132" customFormat="1" x14ac:dyDescent="0.25">
      <c r="A22" s="148" t="s">
        <v>537</v>
      </c>
      <c r="B22" s="561" t="s">
        <v>488</v>
      </c>
      <c r="C22" s="562" t="s">
        <v>488</v>
      </c>
      <c r="D22" s="562" t="s">
        <v>488</v>
      </c>
      <c r="E22" s="562" t="s">
        <v>488</v>
      </c>
      <c r="F22" s="562" t="s">
        <v>488</v>
      </c>
      <c r="G22" s="563"/>
      <c r="H22" s="565"/>
      <c r="I22" s="565"/>
      <c r="J22" s="381" t="str">
        <f>IF(AND(H22="",I22=""), "",
IF(H22="",
_xlfn.XLOOKUP(I22, '3. Cover Sheet for App_ZE'!$A$56:$A$65, '3. Cover Sheet for App_ZE'!$B$56:$B$65, "error - not found; see Table 3b", 0, 1),
_xlfn.XLOOKUP(H22, '3. Cover Sheet for App_ZE'!$A$43:$A$52, '3. Cover Sheet for App_ZE'!$B$43:$B$52, "error-not found in Table 3a.", 0, 1)))</f>
        <v/>
      </c>
      <c r="K22" s="391" t="str">
        <f>IF($J22="", "",
       _xlfn.XLOOKUP($J22, '3. Cover Sheet for App_ZE'!$B$43:$B$65, '3. Cover Sheet for App_ZE'!$D$43:$D$65, "Error-- see Table 3", 0, 1))</f>
        <v/>
      </c>
      <c r="L22" s="391" t="str">
        <f>IF($J22="", "",
       _xlfn.XLOOKUP($J22, '3. Cover Sheet for App_ZE'!$B$43:$B$65, '3. Cover Sheet for App_ZE'!$E$43:$E$65, "Error-- see Table 3", 0, 1))</f>
        <v/>
      </c>
      <c r="M22" s="391" t="str">
        <f>IF($J22="", "",
       _xlfn.XLOOKUP($J22, '3. Cover Sheet for App_ZE'!$B$43:$B$65, '3. Cover Sheet for App_ZE'!$F$43:$F$65, "Error-- see Table 3", 0, 1))</f>
        <v/>
      </c>
      <c r="N22" s="561"/>
      <c r="O22" s="561" t="s">
        <v>488</v>
      </c>
      <c r="P22" s="565"/>
      <c r="Q22" s="561" t="s">
        <v>488</v>
      </c>
      <c r="R22" s="566" t="s">
        <v>488</v>
      </c>
      <c r="S22" s="566" t="s">
        <v>488</v>
      </c>
      <c r="T22" s="567"/>
      <c r="U22" s="567"/>
      <c r="V22" s="568"/>
      <c r="W22" s="568"/>
      <c r="X22" s="233">
        <f t="shared" si="0"/>
        <v>0</v>
      </c>
      <c r="Y22" s="233">
        <f t="shared" si="1"/>
        <v>0</v>
      </c>
      <c r="Z22" s="569"/>
      <c r="AA22" s="569"/>
      <c r="AB22" s="570"/>
      <c r="AC22" s="570"/>
      <c r="AD22" s="570"/>
      <c r="AE22" s="146">
        <f t="shared" si="2"/>
        <v>0</v>
      </c>
      <c r="AF22" s="184">
        <f t="shared" si="3"/>
        <v>0</v>
      </c>
    </row>
    <row r="23" spans="1:32" s="132" customFormat="1" x14ac:dyDescent="0.25">
      <c r="A23" s="148" t="s">
        <v>538</v>
      </c>
      <c r="B23" s="561" t="s">
        <v>488</v>
      </c>
      <c r="C23" s="562" t="s">
        <v>488</v>
      </c>
      <c r="D23" s="562" t="s">
        <v>488</v>
      </c>
      <c r="E23" s="562" t="s">
        <v>488</v>
      </c>
      <c r="F23" s="562" t="s">
        <v>488</v>
      </c>
      <c r="G23" s="563"/>
      <c r="H23" s="565"/>
      <c r="I23" s="565"/>
      <c r="J23" s="381" t="str">
        <f>IF(AND(H23="",I23=""), "",
IF(H23="",
_xlfn.XLOOKUP(I23, '3. Cover Sheet for App_ZE'!$A$56:$A$65, '3. Cover Sheet for App_ZE'!$B$56:$B$65, "error - not found; see Table 3b", 0, 1),
_xlfn.XLOOKUP(H23, '3. Cover Sheet for App_ZE'!$A$43:$A$52, '3. Cover Sheet for App_ZE'!$B$43:$B$52, "error-not found in Table 3a.", 0, 1)))</f>
        <v/>
      </c>
      <c r="K23" s="391" t="str">
        <f>IF($J23="", "",
       _xlfn.XLOOKUP($J23, '3. Cover Sheet for App_ZE'!$B$43:$B$65, '3. Cover Sheet for App_ZE'!$D$43:$D$65, "Error-- see Table 3", 0, 1))</f>
        <v/>
      </c>
      <c r="L23" s="391" t="str">
        <f>IF($J23="", "",
       _xlfn.XLOOKUP($J23, '3. Cover Sheet for App_ZE'!$B$43:$B$65, '3. Cover Sheet for App_ZE'!$E$43:$E$65, "Error-- see Table 3", 0, 1))</f>
        <v/>
      </c>
      <c r="M23" s="391" t="str">
        <f>IF($J23="", "",
       _xlfn.XLOOKUP($J23, '3. Cover Sheet for App_ZE'!$B$43:$B$65, '3. Cover Sheet for App_ZE'!$F$43:$F$65, "Error-- see Table 3", 0, 1))</f>
        <v/>
      </c>
      <c r="N23" s="561"/>
      <c r="O23" s="561" t="s">
        <v>488</v>
      </c>
      <c r="P23" s="565"/>
      <c r="Q23" s="561" t="s">
        <v>488</v>
      </c>
      <c r="R23" s="566" t="s">
        <v>488</v>
      </c>
      <c r="S23" s="566" t="s">
        <v>488</v>
      </c>
      <c r="T23" s="567"/>
      <c r="U23" s="567"/>
      <c r="V23" s="568"/>
      <c r="W23" s="568"/>
      <c r="X23" s="233">
        <f t="shared" si="0"/>
        <v>0</v>
      </c>
      <c r="Y23" s="233">
        <f t="shared" si="1"/>
        <v>0</v>
      </c>
      <c r="Z23" s="569"/>
      <c r="AA23" s="569"/>
      <c r="AB23" s="570"/>
      <c r="AC23" s="570"/>
      <c r="AD23" s="570"/>
      <c r="AE23" s="146">
        <f t="shared" si="2"/>
        <v>0</v>
      </c>
      <c r="AF23" s="184">
        <f t="shared" si="3"/>
        <v>0</v>
      </c>
    </row>
    <row r="24" spans="1:32" s="132" customFormat="1" x14ac:dyDescent="0.25">
      <c r="A24" s="148" t="s">
        <v>539</v>
      </c>
      <c r="B24" s="561" t="s">
        <v>488</v>
      </c>
      <c r="C24" s="562" t="s">
        <v>488</v>
      </c>
      <c r="D24" s="562" t="s">
        <v>488</v>
      </c>
      <c r="E24" s="562" t="s">
        <v>488</v>
      </c>
      <c r="F24" s="562" t="s">
        <v>488</v>
      </c>
      <c r="G24" s="563"/>
      <c r="H24" s="565"/>
      <c r="I24" s="565"/>
      <c r="J24" s="381" t="str">
        <f>IF(AND(H24="",I24=""), "",
IF(H24="",
_xlfn.XLOOKUP(I24, '3. Cover Sheet for App_ZE'!$A$56:$A$65, '3. Cover Sheet for App_ZE'!$B$56:$B$65, "error - not found; see Table 3b", 0, 1),
_xlfn.XLOOKUP(H24, '3. Cover Sheet for App_ZE'!$A$43:$A$52, '3. Cover Sheet for App_ZE'!$B$43:$B$52, "error-not found in Table 3a.", 0, 1)))</f>
        <v/>
      </c>
      <c r="K24" s="391" t="str">
        <f>IF($J24="", "",
       _xlfn.XLOOKUP($J24, '3. Cover Sheet for App_ZE'!$B$43:$B$65, '3. Cover Sheet for App_ZE'!$D$43:$D$65, "Error-- see Table 3", 0, 1))</f>
        <v/>
      </c>
      <c r="L24" s="391" t="str">
        <f>IF($J24="", "",
       _xlfn.XLOOKUP($J24, '3. Cover Sheet for App_ZE'!$B$43:$B$65, '3. Cover Sheet for App_ZE'!$E$43:$E$65, "Error-- see Table 3", 0, 1))</f>
        <v/>
      </c>
      <c r="M24" s="391" t="str">
        <f>IF($J24="", "",
       _xlfn.XLOOKUP($J24, '3. Cover Sheet for App_ZE'!$B$43:$B$65, '3. Cover Sheet for App_ZE'!$F$43:$F$65, "Error-- see Table 3", 0, 1))</f>
        <v/>
      </c>
      <c r="N24" s="561"/>
      <c r="O24" s="561" t="s">
        <v>488</v>
      </c>
      <c r="P24" s="565"/>
      <c r="Q24" s="561" t="s">
        <v>488</v>
      </c>
      <c r="R24" s="566" t="s">
        <v>488</v>
      </c>
      <c r="S24" s="566" t="s">
        <v>488</v>
      </c>
      <c r="T24" s="567"/>
      <c r="U24" s="567"/>
      <c r="V24" s="568"/>
      <c r="W24" s="568"/>
      <c r="X24" s="233">
        <f t="shared" si="0"/>
        <v>0</v>
      </c>
      <c r="Y24" s="233">
        <f t="shared" si="1"/>
        <v>0</v>
      </c>
      <c r="Z24" s="569"/>
      <c r="AA24" s="569"/>
      <c r="AB24" s="570"/>
      <c r="AC24" s="570"/>
      <c r="AD24" s="570"/>
      <c r="AE24" s="146">
        <f t="shared" si="2"/>
        <v>0</v>
      </c>
      <c r="AF24" s="184">
        <f t="shared" si="3"/>
        <v>0</v>
      </c>
    </row>
    <row r="25" spans="1:32" s="132" customFormat="1" hidden="1" x14ac:dyDescent="0.25">
      <c r="A25" s="148" t="s">
        <v>540</v>
      </c>
      <c r="B25" s="141" t="s">
        <v>488</v>
      </c>
      <c r="C25" s="390" t="s">
        <v>488</v>
      </c>
      <c r="D25" s="390" t="s">
        <v>488</v>
      </c>
      <c r="E25" s="390" t="s">
        <v>488</v>
      </c>
      <c r="F25" s="390" t="s">
        <v>488</v>
      </c>
      <c r="G25" s="142"/>
      <c r="H25" s="367"/>
      <c r="I25" s="367"/>
      <c r="J25" s="381" t="str">
        <f>IF(AND(H25="",I25=""), "",
IF(H25="",
_xlfn.XLOOKUP(I25, '3. Cover Sheet for App_ZE'!$A$56:$A$65, '3. Cover Sheet for App_ZE'!$B$56:$B$65, "error - not found; see Table 3b", 0, 1),
_xlfn.XLOOKUP(H25, '3. Cover Sheet for App_ZE'!$A$43:$A$52, '3. Cover Sheet for App_ZE'!$B$43:$B$52, "error-not found in Table 3a.", 0, 1)))</f>
        <v/>
      </c>
      <c r="K25" s="391" t="str">
        <f>IF($J25="", "",
       _xlfn.XLOOKUP($J25, '3. Cover Sheet for App_ZE'!$B$43:$B$65, '3. Cover Sheet for App_ZE'!$D$43:$D$65, "Error-- see Table 3", 0, 1))</f>
        <v/>
      </c>
      <c r="L25" s="391" t="str">
        <f>IF($J25="", "",
       _xlfn.XLOOKUP($J25, '3. Cover Sheet for App_ZE'!$B$43:$B$65, '3. Cover Sheet for App_ZE'!$E$43:$E$65, "Error-- see Table 3", 0, 1))</f>
        <v/>
      </c>
      <c r="M25" s="391" t="str">
        <f>IF($J25="", "",
       _xlfn.XLOOKUP($J25, '3. Cover Sheet for App_ZE'!$B$43:$B$65, '3. Cover Sheet for App_ZE'!$F$43:$F$65, "Error-- see Table 3", 0, 1))</f>
        <v/>
      </c>
      <c r="N25" s="141"/>
      <c r="O25" s="141" t="s">
        <v>488</v>
      </c>
      <c r="P25" s="367"/>
      <c r="Q25" s="141" t="s">
        <v>488</v>
      </c>
      <c r="R25" s="360" t="s">
        <v>488</v>
      </c>
      <c r="S25" s="360" t="s">
        <v>488</v>
      </c>
      <c r="T25" s="363"/>
      <c r="U25" s="363"/>
      <c r="V25" s="143"/>
      <c r="W25" s="143"/>
      <c r="X25" s="233">
        <f t="shared" si="0"/>
        <v>0</v>
      </c>
      <c r="Y25" s="233">
        <f t="shared" si="1"/>
        <v>0</v>
      </c>
      <c r="Z25" s="144"/>
      <c r="AA25" s="144"/>
      <c r="AB25" s="158"/>
      <c r="AC25" s="158"/>
      <c r="AD25" s="158"/>
      <c r="AE25" s="146">
        <f t="shared" si="2"/>
        <v>0</v>
      </c>
      <c r="AF25" s="184">
        <f t="shared" si="3"/>
        <v>0</v>
      </c>
    </row>
    <row r="26" spans="1:32" s="132" customFormat="1" hidden="1" x14ac:dyDescent="0.25">
      <c r="A26" s="148" t="s">
        <v>541</v>
      </c>
      <c r="B26" s="141" t="s">
        <v>488</v>
      </c>
      <c r="C26" s="390" t="s">
        <v>488</v>
      </c>
      <c r="D26" s="390" t="s">
        <v>488</v>
      </c>
      <c r="E26" s="390" t="s">
        <v>488</v>
      </c>
      <c r="F26" s="390" t="s">
        <v>488</v>
      </c>
      <c r="G26" s="142"/>
      <c r="H26" s="367"/>
      <c r="I26" s="367"/>
      <c r="J26" s="381" t="str">
        <f>IF(AND(H26="",I26=""), "",
IF(H26="",
_xlfn.XLOOKUP(I26, '3. Cover Sheet for App_ZE'!$A$56:$A$65, '3. Cover Sheet for App_ZE'!$B$56:$B$65, "error - not found; see Table 3b", 0, 1),
_xlfn.XLOOKUP(H26, '3. Cover Sheet for App_ZE'!$A$43:$A$52, '3. Cover Sheet for App_ZE'!$B$43:$B$52, "error-not found in Table 3a.", 0, 1)))</f>
        <v/>
      </c>
      <c r="K26" s="391" t="str">
        <f>IF($J26="", "",
       _xlfn.XLOOKUP($J26, '3. Cover Sheet for App_ZE'!$B$43:$B$65, '3. Cover Sheet for App_ZE'!$D$43:$D$65, "Error-- see Table 3", 0, 1))</f>
        <v/>
      </c>
      <c r="L26" s="391" t="str">
        <f>IF($J26="", "",
       _xlfn.XLOOKUP($J26, '3. Cover Sheet for App_ZE'!$B$43:$B$65, '3. Cover Sheet for App_ZE'!$E$43:$E$65, "Error-- see Table 3", 0, 1))</f>
        <v/>
      </c>
      <c r="M26" s="391" t="str">
        <f>IF($J26="", "",
       _xlfn.XLOOKUP($J26, '3. Cover Sheet for App_ZE'!$B$43:$B$65, '3. Cover Sheet for App_ZE'!$F$43:$F$65, "Error-- see Table 3", 0, 1))</f>
        <v/>
      </c>
      <c r="N26" s="141"/>
      <c r="O26" s="141" t="s">
        <v>488</v>
      </c>
      <c r="P26" s="367"/>
      <c r="Q26" s="141" t="s">
        <v>488</v>
      </c>
      <c r="R26" s="360" t="s">
        <v>488</v>
      </c>
      <c r="S26" s="360" t="s">
        <v>488</v>
      </c>
      <c r="T26" s="363"/>
      <c r="U26" s="363"/>
      <c r="V26" s="143"/>
      <c r="W26" s="143"/>
      <c r="X26" s="233">
        <f t="shared" si="0"/>
        <v>0</v>
      </c>
      <c r="Y26" s="233">
        <f t="shared" si="1"/>
        <v>0</v>
      </c>
      <c r="Z26" s="144"/>
      <c r="AA26" s="144"/>
      <c r="AB26" s="158"/>
      <c r="AC26" s="158"/>
      <c r="AD26" s="158"/>
      <c r="AE26" s="146">
        <f t="shared" si="2"/>
        <v>0</v>
      </c>
      <c r="AF26" s="184">
        <f t="shared" si="3"/>
        <v>0</v>
      </c>
    </row>
    <row r="27" spans="1:32" s="132" customFormat="1" hidden="1" x14ac:dyDescent="0.25">
      <c r="A27" s="148" t="s">
        <v>542</v>
      </c>
      <c r="B27" s="141" t="s">
        <v>488</v>
      </c>
      <c r="C27" s="390" t="s">
        <v>488</v>
      </c>
      <c r="D27" s="390" t="s">
        <v>488</v>
      </c>
      <c r="E27" s="390" t="s">
        <v>488</v>
      </c>
      <c r="F27" s="390" t="s">
        <v>488</v>
      </c>
      <c r="G27" s="142"/>
      <c r="H27" s="367"/>
      <c r="I27" s="367"/>
      <c r="J27" s="381" t="str">
        <f>IF(AND(H27="",I27=""), "",
IF(H27="",
_xlfn.XLOOKUP(I27, '3. Cover Sheet for App_ZE'!$A$56:$A$65, '3. Cover Sheet for App_ZE'!$B$56:$B$65, "error - not found; see Table 3b", 0, 1),
_xlfn.XLOOKUP(H27, '3. Cover Sheet for App_ZE'!$A$43:$A$52, '3. Cover Sheet for App_ZE'!$B$43:$B$52, "error-not found in Table 3a.", 0, 1)))</f>
        <v/>
      </c>
      <c r="K27" s="391" t="str">
        <f>IF($J27="", "",
       _xlfn.XLOOKUP($J27, '3. Cover Sheet for App_ZE'!$B$43:$B$65, '3. Cover Sheet for App_ZE'!$D$43:$D$65, "Error-- see Table 3", 0, 1))</f>
        <v/>
      </c>
      <c r="L27" s="391" t="str">
        <f>IF($J27="", "",
       _xlfn.XLOOKUP($J27, '3. Cover Sheet for App_ZE'!$B$43:$B$65, '3. Cover Sheet for App_ZE'!$E$43:$E$65, "Error-- see Table 3", 0, 1))</f>
        <v/>
      </c>
      <c r="M27" s="391" t="str">
        <f>IF($J27="", "",
       _xlfn.XLOOKUP($J27, '3. Cover Sheet for App_ZE'!$B$43:$B$65, '3. Cover Sheet for App_ZE'!$F$43:$F$65, "Error-- see Table 3", 0, 1))</f>
        <v/>
      </c>
      <c r="N27" s="141"/>
      <c r="O27" s="141" t="s">
        <v>488</v>
      </c>
      <c r="P27" s="367"/>
      <c r="Q27" s="141" t="s">
        <v>488</v>
      </c>
      <c r="R27" s="360" t="s">
        <v>488</v>
      </c>
      <c r="S27" s="360" t="s">
        <v>488</v>
      </c>
      <c r="T27" s="363"/>
      <c r="U27" s="363"/>
      <c r="V27" s="143"/>
      <c r="W27" s="143"/>
      <c r="X27" s="233">
        <f t="shared" si="0"/>
        <v>0</v>
      </c>
      <c r="Y27" s="233">
        <f t="shared" si="1"/>
        <v>0</v>
      </c>
      <c r="Z27" s="144"/>
      <c r="AA27" s="144"/>
      <c r="AB27" s="158"/>
      <c r="AC27" s="158"/>
      <c r="AD27" s="158"/>
      <c r="AE27" s="146">
        <f t="shared" si="2"/>
        <v>0</v>
      </c>
      <c r="AF27" s="184">
        <f t="shared" si="3"/>
        <v>0</v>
      </c>
    </row>
    <row r="28" spans="1:32" s="132" customFormat="1" hidden="1" x14ac:dyDescent="0.25">
      <c r="A28" s="148" t="s">
        <v>543</v>
      </c>
      <c r="B28" s="141" t="s">
        <v>488</v>
      </c>
      <c r="C28" s="390" t="s">
        <v>488</v>
      </c>
      <c r="D28" s="390" t="s">
        <v>488</v>
      </c>
      <c r="E28" s="390" t="s">
        <v>488</v>
      </c>
      <c r="F28" s="390" t="s">
        <v>488</v>
      </c>
      <c r="G28" s="142"/>
      <c r="H28" s="367"/>
      <c r="I28" s="367"/>
      <c r="J28" s="381" t="str">
        <f>IF(AND(H28="",I28=""), "",
IF(H28="",
_xlfn.XLOOKUP(I28, '3. Cover Sheet for App_ZE'!$A$56:$A$65, '3. Cover Sheet for App_ZE'!$B$56:$B$65, "error - not found; see Table 3b", 0, 1),
_xlfn.XLOOKUP(H28, '3. Cover Sheet for App_ZE'!$A$43:$A$52, '3. Cover Sheet for App_ZE'!$B$43:$B$52, "error-not found in Table 3a.", 0, 1)))</f>
        <v/>
      </c>
      <c r="K28" s="391" t="str">
        <f>IF($J28="", "",
       _xlfn.XLOOKUP($J28, '3. Cover Sheet for App_ZE'!$B$43:$B$65, '3. Cover Sheet for App_ZE'!$D$43:$D$65, "Error-- see Table 3", 0, 1))</f>
        <v/>
      </c>
      <c r="L28" s="391" t="str">
        <f>IF($J28="", "",
       _xlfn.XLOOKUP($J28, '3. Cover Sheet for App_ZE'!$B$43:$B$65, '3. Cover Sheet for App_ZE'!$E$43:$E$65, "Error-- see Table 3", 0, 1))</f>
        <v/>
      </c>
      <c r="M28" s="391" t="str">
        <f>IF($J28="", "",
       _xlfn.XLOOKUP($J28, '3. Cover Sheet for App_ZE'!$B$43:$B$65, '3. Cover Sheet for App_ZE'!$F$43:$F$65, "Error-- see Table 3", 0, 1))</f>
        <v/>
      </c>
      <c r="N28" s="141"/>
      <c r="O28" s="141" t="s">
        <v>488</v>
      </c>
      <c r="P28" s="367"/>
      <c r="Q28" s="141" t="s">
        <v>488</v>
      </c>
      <c r="R28" s="360" t="s">
        <v>488</v>
      </c>
      <c r="S28" s="360" t="s">
        <v>488</v>
      </c>
      <c r="T28" s="363"/>
      <c r="U28" s="363"/>
      <c r="V28" s="143"/>
      <c r="W28" s="143"/>
      <c r="X28" s="233">
        <f t="shared" si="0"/>
        <v>0</v>
      </c>
      <c r="Y28" s="233">
        <f t="shared" si="1"/>
        <v>0</v>
      </c>
      <c r="Z28" s="144"/>
      <c r="AA28" s="144"/>
      <c r="AB28" s="158"/>
      <c r="AC28" s="158"/>
      <c r="AD28" s="158"/>
      <c r="AE28" s="146">
        <f t="shared" si="2"/>
        <v>0</v>
      </c>
      <c r="AF28" s="184">
        <f t="shared" si="3"/>
        <v>0</v>
      </c>
    </row>
    <row r="29" spans="1:32" s="132" customFormat="1" hidden="1" x14ac:dyDescent="0.25">
      <c r="A29" s="148" t="s">
        <v>544</v>
      </c>
      <c r="B29" s="141" t="s">
        <v>488</v>
      </c>
      <c r="C29" s="390" t="s">
        <v>488</v>
      </c>
      <c r="D29" s="390" t="s">
        <v>488</v>
      </c>
      <c r="E29" s="390" t="s">
        <v>488</v>
      </c>
      <c r="F29" s="390" t="s">
        <v>488</v>
      </c>
      <c r="G29" s="142"/>
      <c r="H29" s="367"/>
      <c r="I29" s="367"/>
      <c r="J29" s="381" t="str">
        <f>IF(AND(H29="",I29=""), "",
IF(H29="",
_xlfn.XLOOKUP(I29, '3. Cover Sheet for App_ZE'!$A$56:$A$65, '3. Cover Sheet for App_ZE'!$B$56:$B$65, "error - not found; see Table 3b", 0, 1),
_xlfn.XLOOKUP(H29, '3. Cover Sheet for App_ZE'!$A$43:$A$52, '3. Cover Sheet for App_ZE'!$B$43:$B$52, "error-not found in Table 3a.", 0, 1)))</f>
        <v/>
      </c>
      <c r="K29" s="391" t="str">
        <f>IF($J29="", "",
       _xlfn.XLOOKUP($J29, '3. Cover Sheet for App_ZE'!$B$43:$B$65, '3. Cover Sheet for App_ZE'!$D$43:$D$65, "Error-- see Table 3", 0, 1))</f>
        <v/>
      </c>
      <c r="L29" s="391" t="str">
        <f>IF($J29="", "",
       _xlfn.XLOOKUP($J29, '3. Cover Sheet for App_ZE'!$B$43:$B$65, '3. Cover Sheet for App_ZE'!$E$43:$E$65, "Error-- see Table 3", 0, 1))</f>
        <v/>
      </c>
      <c r="M29" s="391" t="str">
        <f>IF($J29="", "",
       _xlfn.XLOOKUP($J29, '3. Cover Sheet for App_ZE'!$B$43:$B$65, '3. Cover Sheet for App_ZE'!$F$43:$F$65, "Error-- see Table 3", 0, 1))</f>
        <v/>
      </c>
      <c r="N29" s="141"/>
      <c r="O29" s="141" t="s">
        <v>488</v>
      </c>
      <c r="P29" s="367"/>
      <c r="Q29" s="141" t="s">
        <v>488</v>
      </c>
      <c r="R29" s="360" t="s">
        <v>488</v>
      </c>
      <c r="S29" s="360" t="s">
        <v>488</v>
      </c>
      <c r="T29" s="363"/>
      <c r="U29" s="363"/>
      <c r="V29" s="143"/>
      <c r="W29" s="143"/>
      <c r="X29" s="233">
        <f t="shared" si="0"/>
        <v>0</v>
      </c>
      <c r="Y29" s="233">
        <f t="shared" si="1"/>
        <v>0</v>
      </c>
      <c r="Z29" s="144"/>
      <c r="AA29" s="144"/>
      <c r="AB29" s="158"/>
      <c r="AC29" s="158"/>
      <c r="AD29" s="158"/>
      <c r="AE29" s="146">
        <f t="shared" si="2"/>
        <v>0</v>
      </c>
      <c r="AF29" s="184">
        <f t="shared" si="3"/>
        <v>0</v>
      </c>
    </row>
    <row r="30" spans="1:32" s="132" customFormat="1" hidden="1" x14ac:dyDescent="0.25">
      <c r="A30" s="148" t="s">
        <v>545</v>
      </c>
      <c r="B30" s="141" t="s">
        <v>488</v>
      </c>
      <c r="C30" s="390" t="s">
        <v>488</v>
      </c>
      <c r="D30" s="390" t="s">
        <v>488</v>
      </c>
      <c r="E30" s="390" t="s">
        <v>488</v>
      </c>
      <c r="F30" s="390" t="s">
        <v>488</v>
      </c>
      <c r="G30" s="142"/>
      <c r="H30" s="367"/>
      <c r="I30" s="367"/>
      <c r="J30" s="381" t="str">
        <f>IF(AND(H30="",I30=""), "",
IF(H30="",
_xlfn.XLOOKUP(I30, '3. Cover Sheet for App_ZE'!$A$56:$A$65, '3. Cover Sheet for App_ZE'!$B$56:$B$65, "error - not found; see Table 3b", 0, 1),
_xlfn.XLOOKUP(H30, '3. Cover Sheet for App_ZE'!$A$43:$A$52, '3. Cover Sheet for App_ZE'!$B$43:$B$52, "error-not found in Table 3a.", 0, 1)))</f>
        <v/>
      </c>
      <c r="K30" s="391" t="str">
        <f>IF($J30="", "",
       _xlfn.XLOOKUP($J30, '3. Cover Sheet for App_ZE'!$B$43:$B$65, '3. Cover Sheet for App_ZE'!$D$43:$D$65, "Error-- see Table 3", 0, 1))</f>
        <v/>
      </c>
      <c r="L30" s="391" t="str">
        <f>IF($J30="", "",
       _xlfn.XLOOKUP($J30, '3. Cover Sheet for App_ZE'!$B$43:$B$65, '3. Cover Sheet for App_ZE'!$E$43:$E$65, "Error-- see Table 3", 0, 1))</f>
        <v/>
      </c>
      <c r="M30" s="391" t="str">
        <f>IF($J30="", "",
       _xlfn.XLOOKUP($J30, '3. Cover Sheet for App_ZE'!$B$43:$B$65, '3. Cover Sheet for App_ZE'!$F$43:$F$65, "Error-- see Table 3", 0, 1))</f>
        <v/>
      </c>
      <c r="N30" s="141"/>
      <c r="O30" s="141" t="s">
        <v>488</v>
      </c>
      <c r="P30" s="367"/>
      <c r="Q30" s="141" t="s">
        <v>488</v>
      </c>
      <c r="R30" s="360" t="s">
        <v>488</v>
      </c>
      <c r="S30" s="360" t="s">
        <v>488</v>
      </c>
      <c r="T30" s="363"/>
      <c r="U30" s="363"/>
      <c r="V30" s="143"/>
      <c r="W30" s="143"/>
      <c r="X30" s="233">
        <f t="shared" si="0"/>
        <v>0</v>
      </c>
      <c r="Y30" s="233">
        <f t="shared" si="1"/>
        <v>0</v>
      </c>
      <c r="Z30" s="144"/>
      <c r="AA30" s="144"/>
      <c r="AB30" s="158"/>
      <c r="AC30" s="158"/>
      <c r="AD30" s="158"/>
      <c r="AE30" s="146">
        <f t="shared" si="2"/>
        <v>0</v>
      </c>
      <c r="AF30" s="184">
        <f t="shared" si="3"/>
        <v>0</v>
      </c>
    </row>
    <row r="31" spans="1:32" s="132" customFormat="1" hidden="1" x14ac:dyDescent="0.25">
      <c r="A31" s="148" t="s">
        <v>546</v>
      </c>
      <c r="B31" s="141" t="s">
        <v>488</v>
      </c>
      <c r="C31" s="390" t="s">
        <v>488</v>
      </c>
      <c r="D31" s="390" t="s">
        <v>488</v>
      </c>
      <c r="E31" s="390" t="s">
        <v>488</v>
      </c>
      <c r="F31" s="390" t="s">
        <v>488</v>
      </c>
      <c r="G31" s="142"/>
      <c r="H31" s="367"/>
      <c r="I31" s="367"/>
      <c r="J31" s="381" t="str">
        <f>IF(AND(H31="",I31=""), "",
IF(H31="",
_xlfn.XLOOKUP(I31, '3. Cover Sheet for App_ZE'!$A$56:$A$65, '3. Cover Sheet for App_ZE'!$B$56:$B$65, "error - not found; see Table 3b", 0, 1),
_xlfn.XLOOKUP(H31, '3. Cover Sheet for App_ZE'!$A$43:$A$52, '3. Cover Sheet for App_ZE'!$B$43:$B$52, "error-not found in Table 3a.", 0, 1)))</f>
        <v/>
      </c>
      <c r="K31" s="391" t="str">
        <f>IF($J31="", "",
       _xlfn.XLOOKUP($J31, '3. Cover Sheet for App_ZE'!$B$43:$B$65, '3. Cover Sheet for App_ZE'!$D$43:$D$65, "Error-- see Table 3", 0, 1))</f>
        <v/>
      </c>
      <c r="L31" s="391" t="str">
        <f>IF($J31="", "",
       _xlfn.XLOOKUP($J31, '3. Cover Sheet for App_ZE'!$B$43:$B$65, '3. Cover Sheet for App_ZE'!$E$43:$E$65, "Error-- see Table 3", 0, 1))</f>
        <v/>
      </c>
      <c r="M31" s="391" t="str">
        <f>IF($J31="", "",
       _xlfn.XLOOKUP($J31, '3. Cover Sheet for App_ZE'!$B$43:$B$65, '3. Cover Sheet for App_ZE'!$F$43:$F$65, "Error-- see Table 3", 0, 1))</f>
        <v/>
      </c>
      <c r="N31" s="141"/>
      <c r="O31" s="141" t="s">
        <v>488</v>
      </c>
      <c r="P31" s="367"/>
      <c r="Q31" s="141" t="s">
        <v>488</v>
      </c>
      <c r="R31" s="360" t="s">
        <v>488</v>
      </c>
      <c r="S31" s="360" t="s">
        <v>488</v>
      </c>
      <c r="T31" s="363"/>
      <c r="U31" s="363"/>
      <c r="V31" s="143"/>
      <c r="W31" s="143"/>
      <c r="X31" s="233">
        <f t="shared" si="0"/>
        <v>0</v>
      </c>
      <c r="Y31" s="233">
        <f t="shared" si="1"/>
        <v>0</v>
      </c>
      <c r="Z31" s="144"/>
      <c r="AA31" s="144"/>
      <c r="AB31" s="158"/>
      <c r="AC31" s="158"/>
      <c r="AD31" s="158"/>
      <c r="AE31" s="146">
        <f t="shared" si="2"/>
        <v>0</v>
      </c>
      <c r="AF31" s="184">
        <f t="shared" si="3"/>
        <v>0</v>
      </c>
    </row>
    <row r="32" spans="1:32" s="132" customFormat="1" hidden="1" x14ac:dyDescent="0.25">
      <c r="A32" s="148" t="s">
        <v>547</v>
      </c>
      <c r="B32" s="141" t="s">
        <v>488</v>
      </c>
      <c r="C32" s="390" t="s">
        <v>488</v>
      </c>
      <c r="D32" s="390" t="s">
        <v>488</v>
      </c>
      <c r="E32" s="390" t="s">
        <v>488</v>
      </c>
      <c r="F32" s="390" t="s">
        <v>488</v>
      </c>
      <c r="G32" s="142"/>
      <c r="H32" s="367"/>
      <c r="I32" s="367"/>
      <c r="J32" s="381" t="str">
        <f>IF(AND(H32="",I32=""), "",
IF(H32="",
_xlfn.XLOOKUP(I32, '3. Cover Sheet for App_ZE'!$A$56:$A$65, '3. Cover Sheet for App_ZE'!$B$56:$B$65, "error - not found; see Table 3b", 0, 1),
_xlfn.XLOOKUP(H32, '3. Cover Sheet for App_ZE'!$A$43:$A$52, '3. Cover Sheet for App_ZE'!$B$43:$B$52, "error-not found in Table 3a.", 0, 1)))</f>
        <v/>
      </c>
      <c r="K32" s="391" t="str">
        <f>IF($J32="", "",
       _xlfn.XLOOKUP($J32, '3. Cover Sheet for App_ZE'!$B$43:$B$65, '3. Cover Sheet for App_ZE'!$D$43:$D$65, "Error-- see Table 3", 0, 1))</f>
        <v/>
      </c>
      <c r="L32" s="391" t="str">
        <f>IF($J32="", "",
       _xlfn.XLOOKUP($J32, '3. Cover Sheet for App_ZE'!$B$43:$B$65, '3. Cover Sheet for App_ZE'!$E$43:$E$65, "Error-- see Table 3", 0, 1))</f>
        <v/>
      </c>
      <c r="M32" s="391" t="str">
        <f>IF($J32="", "",
       _xlfn.XLOOKUP($J32, '3. Cover Sheet for App_ZE'!$B$43:$B$65, '3. Cover Sheet for App_ZE'!$F$43:$F$65, "Error-- see Table 3", 0, 1))</f>
        <v/>
      </c>
      <c r="N32" s="141"/>
      <c r="O32" s="141" t="s">
        <v>488</v>
      </c>
      <c r="P32" s="367"/>
      <c r="Q32" s="141" t="s">
        <v>488</v>
      </c>
      <c r="R32" s="360" t="s">
        <v>488</v>
      </c>
      <c r="S32" s="360" t="s">
        <v>488</v>
      </c>
      <c r="T32" s="363"/>
      <c r="U32" s="363"/>
      <c r="V32" s="143"/>
      <c r="W32" s="143"/>
      <c r="X32" s="233">
        <f t="shared" si="0"/>
        <v>0</v>
      </c>
      <c r="Y32" s="233">
        <f t="shared" si="1"/>
        <v>0</v>
      </c>
      <c r="Z32" s="144"/>
      <c r="AA32" s="144"/>
      <c r="AB32" s="158"/>
      <c r="AC32" s="158"/>
      <c r="AD32" s="158"/>
      <c r="AE32" s="146">
        <f t="shared" si="2"/>
        <v>0</v>
      </c>
      <c r="AF32" s="184">
        <f t="shared" si="3"/>
        <v>0</v>
      </c>
    </row>
    <row r="33" spans="1:32" s="132" customFormat="1" hidden="1" x14ac:dyDescent="0.25">
      <c r="A33" s="148" t="s">
        <v>548</v>
      </c>
      <c r="B33" s="141" t="s">
        <v>488</v>
      </c>
      <c r="C33" s="390" t="s">
        <v>488</v>
      </c>
      <c r="D33" s="390" t="s">
        <v>488</v>
      </c>
      <c r="E33" s="390" t="s">
        <v>488</v>
      </c>
      <c r="F33" s="390" t="s">
        <v>488</v>
      </c>
      <c r="G33" s="142"/>
      <c r="H33" s="367"/>
      <c r="I33" s="367"/>
      <c r="J33" s="381" t="str">
        <f>IF(AND(H33="",I33=""), "",
IF(H33="",
_xlfn.XLOOKUP(I33, '3. Cover Sheet for App_ZE'!$A$56:$A$65, '3. Cover Sheet for App_ZE'!$B$56:$B$65, "error - not found; see Table 3b", 0, 1),
_xlfn.XLOOKUP(H33, '3. Cover Sheet for App_ZE'!$A$43:$A$52, '3. Cover Sheet for App_ZE'!$B$43:$B$52, "error-not found in Table 3a.", 0, 1)))</f>
        <v/>
      </c>
      <c r="K33" s="391" t="str">
        <f>IF($J33="", "",
       _xlfn.XLOOKUP($J33, '3. Cover Sheet for App_ZE'!$B$43:$B$65, '3. Cover Sheet for App_ZE'!$D$43:$D$65, "Error-- see Table 3", 0, 1))</f>
        <v/>
      </c>
      <c r="L33" s="391" t="str">
        <f>IF($J33="", "",
       _xlfn.XLOOKUP($J33, '3. Cover Sheet for App_ZE'!$B$43:$B$65, '3. Cover Sheet for App_ZE'!$E$43:$E$65, "Error-- see Table 3", 0, 1))</f>
        <v/>
      </c>
      <c r="M33" s="391" t="str">
        <f>IF($J33="", "",
       _xlfn.XLOOKUP($J33, '3. Cover Sheet for App_ZE'!$B$43:$B$65, '3. Cover Sheet for App_ZE'!$F$43:$F$65, "Error-- see Table 3", 0, 1))</f>
        <v/>
      </c>
      <c r="N33" s="141"/>
      <c r="O33" s="141" t="s">
        <v>488</v>
      </c>
      <c r="P33" s="367"/>
      <c r="Q33" s="141" t="s">
        <v>488</v>
      </c>
      <c r="R33" s="360" t="s">
        <v>488</v>
      </c>
      <c r="S33" s="360" t="s">
        <v>488</v>
      </c>
      <c r="T33" s="363"/>
      <c r="U33" s="363"/>
      <c r="V33" s="143"/>
      <c r="W33" s="143"/>
      <c r="X33" s="233">
        <f t="shared" si="0"/>
        <v>0</v>
      </c>
      <c r="Y33" s="233">
        <f t="shared" si="1"/>
        <v>0</v>
      </c>
      <c r="Z33" s="144"/>
      <c r="AA33" s="144"/>
      <c r="AB33" s="158"/>
      <c r="AC33" s="158"/>
      <c r="AD33" s="158"/>
      <c r="AE33" s="146">
        <f t="shared" si="2"/>
        <v>0</v>
      </c>
      <c r="AF33" s="184">
        <f t="shared" si="3"/>
        <v>0</v>
      </c>
    </row>
    <row r="34" spans="1:32" s="132" customFormat="1" hidden="1" x14ac:dyDescent="0.25">
      <c r="A34" s="148" t="s">
        <v>549</v>
      </c>
      <c r="B34" s="141" t="s">
        <v>488</v>
      </c>
      <c r="C34" s="390" t="s">
        <v>488</v>
      </c>
      <c r="D34" s="390" t="s">
        <v>488</v>
      </c>
      <c r="E34" s="390" t="s">
        <v>488</v>
      </c>
      <c r="F34" s="390" t="s">
        <v>488</v>
      </c>
      <c r="G34" s="142"/>
      <c r="H34" s="367"/>
      <c r="I34" s="367"/>
      <c r="J34" s="381" t="str">
        <f>IF(AND(H34="",I34=""), "",
IF(H34="",
_xlfn.XLOOKUP(I34, '3. Cover Sheet for App_ZE'!$A$56:$A$65, '3. Cover Sheet for App_ZE'!$B$56:$B$65, "error - not found; see Table 3b", 0, 1),
_xlfn.XLOOKUP(H34, '3. Cover Sheet for App_ZE'!$A$43:$A$52, '3. Cover Sheet for App_ZE'!$B$43:$B$52, "error-not found in Table 3a.", 0, 1)))</f>
        <v/>
      </c>
      <c r="K34" s="391" t="str">
        <f>IF($J34="", "",
       _xlfn.XLOOKUP($J34, '3. Cover Sheet for App_ZE'!$B$43:$B$65, '3. Cover Sheet for App_ZE'!$D$43:$D$65, "Error-- see Table 3", 0, 1))</f>
        <v/>
      </c>
      <c r="L34" s="391" t="str">
        <f>IF($J34="", "",
       _xlfn.XLOOKUP($J34, '3. Cover Sheet for App_ZE'!$B$43:$B$65, '3. Cover Sheet for App_ZE'!$E$43:$E$65, "Error-- see Table 3", 0, 1))</f>
        <v/>
      </c>
      <c r="M34" s="391" t="str">
        <f>IF($J34="", "",
       _xlfn.XLOOKUP($J34, '3. Cover Sheet for App_ZE'!$B$43:$B$65, '3. Cover Sheet for App_ZE'!$F$43:$F$65, "Error-- see Table 3", 0, 1))</f>
        <v/>
      </c>
      <c r="N34" s="141"/>
      <c r="O34" s="141" t="s">
        <v>488</v>
      </c>
      <c r="P34" s="367"/>
      <c r="Q34" s="141" t="s">
        <v>488</v>
      </c>
      <c r="R34" s="360" t="s">
        <v>488</v>
      </c>
      <c r="S34" s="360" t="s">
        <v>488</v>
      </c>
      <c r="T34" s="363"/>
      <c r="U34" s="363"/>
      <c r="V34" s="143"/>
      <c r="W34" s="143"/>
      <c r="X34" s="233">
        <f t="shared" si="0"/>
        <v>0</v>
      </c>
      <c r="Y34" s="233">
        <f t="shared" si="1"/>
        <v>0</v>
      </c>
      <c r="Z34" s="144"/>
      <c r="AA34" s="144"/>
      <c r="AB34" s="158"/>
      <c r="AC34" s="158"/>
      <c r="AD34" s="158"/>
      <c r="AE34" s="146">
        <f t="shared" si="2"/>
        <v>0</v>
      </c>
      <c r="AF34" s="184">
        <f t="shared" si="3"/>
        <v>0</v>
      </c>
    </row>
    <row r="35" spans="1:32" s="132" customFormat="1" hidden="1" x14ac:dyDescent="0.25">
      <c r="A35" s="148" t="s">
        <v>550</v>
      </c>
      <c r="B35" s="141" t="s">
        <v>488</v>
      </c>
      <c r="C35" s="390" t="s">
        <v>488</v>
      </c>
      <c r="D35" s="390" t="s">
        <v>488</v>
      </c>
      <c r="E35" s="390" t="s">
        <v>488</v>
      </c>
      <c r="F35" s="390" t="s">
        <v>488</v>
      </c>
      <c r="G35" s="142"/>
      <c r="H35" s="367"/>
      <c r="I35" s="367"/>
      <c r="J35" s="381" t="str">
        <f>IF(AND(H35="",I35=""), "",
IF(H35="",
_xlfn.XLOOKUP(I35, '3. Cover Sheet for App_ZE'!$A$56:$A$65, '3. Cover Sheet for App_ZE'!$B$56:$B$65, "error - not found; see Table 3b", 0, 1),
_xlfn.XLOOKUP(H35, '3. Cover Sheet for App_ZE'!$A$43:$A$52, '3. Cover Sheet for App_ZE'!$B$43:$B$52, "error-not found in Table 3a.", 0, 1)))</f>
        <v/>
      </c>
      <c r="K35" s="391" t="str">
        <f>IF($J35="", "",
       _xlfn.XLOOKUP($J35, '3. Cover Sheet for App_ZE'!$B$43:$B$65, '3. Cover Sheet for App_ZE'!$D$43:$D$65, "Error-- see Table 3", 0, 1))</f>
        <v/>
      </c>
      <c r="L35" s="391" t="str">
        <f>IF($J35="", "",
       _xlfn.XLOOKUP($J35, '3. Cover Sheet for App_ZE'!$B$43:$B$65, '3. Cover Sheet for App_ZE'!$E$43:$E$65, "Error-- see Table 3", 0, 1))</f>
        <v/>
      </c>
      <c r="M35" s="391" t="str">
        <f>IF($J35="", "",
       _xlfn.XLOOKUP($J35, '3. Cover Sheet for App_ZE'!$B$43:$B$65, '3. Cover Sheet for App_ZE'!$F$43:$F$65, "Error-- see Table 3", 0, 1))</f>
        <v/>
      </c>
      <c r="N35" s="141"/>
      <c r="O35" s="141" t="s">
        <v>488</v>
      </c>
      <c r="P35" s="367"/>
      <c r="Q35" s="141" t="s">
        <v>488</v>
      </c>
      <c r="R35" s="360" t="s">
        <v>488</v>
      </c>
      <c r="S35" s="360" t="s">
        <v>488</v>
      </c>
      <c r="T35" s="363"/>
      <c r="U35" s="363"/>
      <c r="V35" s="143"/>
      <c r="W35" s="143"/>
      <c r="X35" s="233">
        <f t="shared" si="0"/>
        <v>0</v>
      </c>
      <c r="Y35" s="233">
        <f t="shared" si="1"/>
        <v>0</v>
      </c>
      <c r="Z35" s="144"/>
      <c r="AA35" s="144"/>
      <c r="AB35" s="158"/>
      <c r="AC35" s="158"/>
      <c r="AD35" s="158"/>
      <c r="AE35" s="146">
        <f t="shared" si="2"/>
        <v>0</v>
      </c>
      <c r="AF35" s="184">
        <f t="shared" si="3"/>
        <v>0</v>
      </c>
    </row>
    <row r="36" spans="1:32" s="132" customFormat="1" hidden="1" x14ac:dyDescent="0.25">
      <c r="A36" s="148" t="s">
        <v>551</v>
      </c>
      <c r="B36" s="141" t="s">
        <v>488</v>
      </c>
      <c r="C36" s="390" t="s">
        <v>488</v>
      </c>
      <c r="D36" s="390" t="s">
        <v>488</v>
      </c>
      <c r="E36" s="390" t="s">
        <v>488</v>
      </c>
      <c r="F36" s="390" t="s">
        <v>488</v>
      </c>
      <c r="G36" s="142"/>
      <c r="H36" s="367"/>
      <c r="I36" s="367"/>
      <c r="J36" s="381" t="str">
        <f>IF(AND(H36="",I36=""), "",
IF(H36="",
_xlfn.XLOOKUP(I36, '3. Cover Sheet for App_ZE'!$A$56:$A$65, '3. Cover Sheet for App_ZE'!$B$56:$B$65, "error - not found; see Table 3b", 0, 1),
_xlfn.XLOOKUP(H36, '3. Cover Sheet for App_ZE'!$A$43:$A$52, '3. Cover Sheet for App_ZE'!$B$43:$B$52, "error-not found in Table 3a.", 0, 1)))</f>
        <v/>
      </c>
      <c r="K36" s="391" t="str">
        <f>IF($J36="", "",
       _xlfn.XLOOKUP($J36, '3. Cover Sheet for App_ZE'!$B$43:$B$65, '3. Cover Sheet for App_ZE'!$D$43:$D$65, "Error-- see Table 3", 0, 1))</f>
        <v/>
      </c>
      <c r="L36" s="391" t="str">
        <f>IF($J36="", "",
       _xlfn.XLOOKUP($J36, '3. Cover Sheet for App_ZE'!$B$43:$B$65, '3. Cover Sheet for App_ZE'!$E$43:$E$65, "Error-- see Table 3", 0, 1))</f>
        <v/>
      </c>
      <c r="M36" s="391" t="str">
        <f>IF($J36="", "",
       _xlfn.XLOOKUP($J36, '3. Cover Sheet for App_ZE'!$B$43:$B$65, '3. Cover Sheet for App_ZE'!$F$43:$F$65, "Error-- see Table 3", 0, 1))</f>
        <v/>
      </c>
      <c r="N36" s="141"/>
      <c r="O36" s="141" t="s">
        <v>488</v>
      </c>
      <c r="P36" s="367"/>
      <c r="Q36" s="141" t="s">
        <v>488</v>
      </c>
      <c r="R36" s="360" t="s">
        <v>488</v>
      </c>
      <c r="S36" s="360" t="s">
        <v>488</v>
      </c>
      <c r="T36" s="363"/>
      <c r="U36" s="363"/>
      <c r="V36" s="143"/>
      <c r="W36" s="143"/>
      <c r="X36" s="233">
        <f t="shared" si="0"/>
        <v>0</v>
      </c>
      <c r="Y36" s="233">
        <f t="shared" si="1"/>
        <v>0</v>
      </c>
      <c r="Z36" s="144"/>
      <c r="AA36" s="144"/>
      <c r="AB36" s="158"/>
      <c r="AC36" s="158"/>
      <c r="AD36" s="158"/>
      <c r="AE36" s="146">
        <f t="shared" si="2"/>
        <v>0</v>
      </c>
      <c r="AF36" s="184">
        <f t="shared" si="3"/>
        <v>0</v>
      </c>
    </row>
    <row r="37" spans="1:32" s="132" customFormat="1" hidden="1" x14ac:dyDescent="0.25">
      <c r="A37" s="148" t="s">
        <v>552</v>
      </c>
      <c r="B37" s="141" t="s">
        <v>488</v>
      </c>
      <c r="C37" s="390" t="s">
        <v>488</v>
      </c>
      <c r="D37" s="390" t="s">
        <v>488</v>
      </c>
      <c r="E37" s="390" t="s">
        <v>488</v>
      </c>
      <c r="F37" s="390" t="s">
        <v>488</v>
      </c>
      <c r="G37" s="142"/>
      <c r="H37" s="367"/>
      <c r="I37" s="367"/>
      <c r="J37" s="381" t="str">
        <f>IF(AND(H37="",I37=""), "",
IF(H37="",
_xlfn.XLOOKUP(I37, '3. Cover Sheet for App_ZE'!$A$56:$A$65, '3. Cover Sheet for App_ZE'!$B$56:$B$65, "error - not found; see Table 3b", 0, 1),
_xlfn.XLOOKUP(H37, '3. Cover Sheet for App_ZE'!$A$43:$A$52, '3. Cover Sheet for App_ZE'!$B$43:$B$52, "error-not found in Table 3a.", 0, 1)))</f>
        <v/>
      </c>
      <c r="K37" s="391" t="str">
        <f>IF($J37="", "",
       _xlfn.XLOOKUP($J37, '3. Cover Sheet for App_ZE'!$B$43:$B$65, '3. Cover Sheet for App_ZE'!$D$43:$D$65, "Error-- see Table 3", 0, 1))</f>
        <v/>
      </c>
      <c r="L37" s="391" t="str">
        <f>IF($J37="", "",
       _xlfn.XLOOKUP($J37, '3. Cover Sheet for App_ZE'!$B$43:$B$65, '3. Cover Sheet for App_ZE'!$E$43:$E$65, "Error-- see Table 3", 0, 1))</f>
        <v/>
      </c>
      <c r="M37" s="391" t="str">
        <f>IF($J37="", "",
       _xlfn.XLOOKUP($J37, '3. Cover Sheet for App_ZE'!$B$43:$B$65, '3. Cover Sheet for App_ZE'!$F$43:$F$65, "Error-- see Table 3", 0, 1))</f>
        <v/>
      </c>
      <c r="N37" s="141"/>
      <c r="O37" s="141" t="s">
        <v>488</v>
      </c>
      <c r="P37" s="367"/>
      <c r="Q37" s="141" t="s">
        <v>488</v>
      </c>
      <c r="R37" s="360" t="s">
        <v>488</v>
      </c>
      <c r="S37" s="360" t="s">
        <v>488</v>
      </c>
      <c r="T37" s="363"/>
      <c r="U37" s="363"/>
      <c r="V37" s="143"/>
      <c r="W37" s="143"/>
      <c r="X37" s="233">
        <f t="shared" si="0"/>
        <v>0</v>
      </c>
      <c r="Y37" s="233">
        <f t="shared" si="1"/>
        <v>0</v>
      </c>
      <c r="Z37" s="144"/>
      <c r="AA37" s="144"/>
      <c r="AB37" s="158"/>
      <c r="AC37" s="158"/>
      <c r="AD37" s="158"/>
      <c r="AE37" s="146">
        <f t="shared" si="2"/>
        <v>0</v>
      </c>
      <c r="AF37" s="184">
        <f t="shared" si="3"/>
        <v>0</v>
      </c>
    </row>
    <row r="38" spans="1:32" s="132" customFormat="1" hidden="1" x14ac:dyDescent="0.25">
      <c r="A38" s="148" t="s">
        <v>553</v>
      </c>
      <c r="B38" s="141" t="s">
        <v>488</v>
      </c>
      <c r="C38" s="390" t="s">
        <v>488</v>
      </c>
      <c r="D38" s="390" t="s">
        <v>488</v>
      </c>
      <c r="E38" s="390" t="s">
        <v>488</v>
      </c>
      <c r="F38" s="390" t="s">
        <v>488</v>
      </c>
      <c r="G38" s="142"/>
      <c r="H38" s="367"/>
      <c r="I38" s="367"/>
      <c r="J38" s="381" t="str">
        <f>IF(AND(H38="",I38=""), "",
IF(H38="",
_xlfn.XLOOKUP(I38, '3. Cover Sheet for App_ZE'!$A$56:$A$65, '3. Cover Sheet for App_ZE'!$B$56:$B$65, "error - not found; see Table 3b", 0, 1),
_xlfn.XLOOKUP(H38, '3. Cover Sheet for App_ZE'!$A$43:$A$52, '3. Cover Sheet for App_ZE'!$B$43:$B$52, "error-not found in Table 3a.", 0, 1)))</f>
        <v/>
      </c>
      <c r="K38" s="391" t="str">
        <f>IF($J38="", "",
       _xlfn.XLOOKUP($J38, '3. Cover Sheet for App_ZE'!$B$43:$B$65, '3. Cover Sheet for App_ZE'!$D$43:$D$65, "Error-- see Table 3", 0, 1))</f>
        <v/>
      </c>
      <c r="L38" s="391" t="str">
        <f>IF($J38="", "",
       _xlfn.XLOOKUP($J38, '3. Cover Sheet for App_ZE'!$B$43:$B$65, '3. Cover Sheet for App_ZE'!$E$43:$E$65, "Error-- see Table 3", 0, 1))</f>
        <v/>
      </c>
      <c r="M38" s="391" t="str">
        <f>IF($J38="", "",
       _xlfn.XLOOKUP($J38, '3. Cover Sheet for App_ZE'!$B$43:$B$65, '3. Cover Sheet for App_ZE'!$F$43:$F$65, "Error-- see Table 3", 0, 1))</f>
        <v/>
      </c>
      <c r="N38" s="141"/>
      <c r="O38" s="141" t="s">
        <v>488</v>
      </c>
      <c r="P38" s="367"/>
      <c r="Q38" s="141" t="s">
        <v>488</v>
      </c>
      <c r="R38" s="360" t="s">
        <v>488</v>
      </c>
      <c r="S38" s="360" t="s">
        <v>488</v>
      </c>
      <c r="T38" s="363"/>
      <c r="U38" s="363"/>
      <c r="V38" s="143"/>
      <c r="W38" s="143"/>
      <c r="X38" s="233">
        <f t="shared" si="0"/>
        <v>0</v>
      </c>
      <c r="Y38" s="233">
        <f t="shared" si="1"/>
        <v>0</v>
      </c>
      <c r="Z38" s="144"/>
      <c r="AA38" s="144"/>
      <c r="AB38" s="158"/>
      <c r="AC38" s="158"/>
      <c r="AD38" s="158"/>
      <c r="AE38" s="146">
        <f t="shared" si="2"/>
        <v>0</v>
      </c>
      <c r="AF38" s="184">
        <f t="shared" si="3"/>
        <v>0</v>
      </c>
    </row>
    <row r="39" spans="1:32" s="132" customFormat="1" hidden="1" x14ac:dyDescent="0.25">
      <c r="A39" s="148" t="s">
        <v>554</v>
      </c>
      <c r="B39" s="141" t="s">
        <v>488</v>
      </c>
      <c r="C39" s="390" t="s">
        <v>488</v>
      </c>
      <c r="D39" s="390" t="s">
        <v>488</v>
      </c>
      <c r="E39" s="390" t="s">
        <v>488</v>
      </c>
      <c r="F39" s="390" t="s">
        <v>488</v>
      </c>
      <c r="G39" s="142"/>
      <c r="H39" s="367"/>
      <c r="I39" s="367"/>
      <c r="J39" s="381" t="str">
        <f>IF(AND(H39="",I39=""), "",
IF(H39="",
_xlfn.XLOOKUP(I39, '3. Cover Sheet for App_ZE'!$A$56:$A$65, '3. Cover Sheet for App_ZE'!$B$56:$B$65, "error - not found; see Table 3b", 0, 1),
_xlfn.XLOOKUP(H39, '3. Cover Sheet for App_ZE'!$A$43:$A$52, '3. Cover Sheet for App_ZE'!$B$43:$B$52, "error-not found in Table 3a.", 0, 1)))</f>
        <v/>
      </c>
      <c r="K39" s="391" t="str">
        <f>IF($J39="", "",
       _xlfn.XLOOKUP($J39, '3. Cover Sheet for App_ZE'!$B$43:$B$65, '3. Cover Sheet for App_ZE'!$D$43:$D$65, "Error-- see Table 3", 0, 1))</f>
        <v/>
      </c>
      <c r="L39" s="391" t="str">
        <f>IF($J39="", "",
       _xlfn.XLOOKUP($J39, '3. Cover Sheet for App_ZE'!$B$43:$B$65, '3. Cover Sheet for App_ZE'!$E$43:$E$65, "Error-- see Table 3", 0, 1))</f>
        <v/>
      </c>
      <c r="M39" s="391" t="str">
        <f>IF($J39="", "",
       _xlfn.XLOOKUP($J39, '3. Cover Sheet for App_ZE'!$B$43:$B$65, '3. Cover Sheet for App_ZE'!$F$43:$F$65, "Error-- see Table 3", 0, 1))</f>
        <v/>
      </c>
      <c r="N39" s="141"/>
      <c r="O39" s="141" t="s">
        <v>488</v>
      </c>
      <c r="P39" s="367"/>
      <c r="Q39" s="141" t="s">
        <v>488</v>
      </c>
      <c r="R39" s="360" t="s">
        <v>488</v>
      </c>
      <c r="S39" s="360" t="s">
        <v>488</v>
      </c>
      <c r="T39" s="363"/>
      <c r="U39" s="363"/>
      <c r="V39" s="143"/>
      <c r="W39" s="143"/>
      <c r="X39" s="233">
        <f t="shared" si="0"/>
        <v>0</v>
      </c>
      <c r="Y39" s="233">
        <f t="shared" si="1"/>
        <v>0</v>
      </c>
      <c r="Z39" s="144"/>
      <c r="AA39" s="144"/>
      <c r="AB39" s="158"/>
      <c r="AC39" s="158"/>
      <c r="AD39" s="158"/>
      <c r="AE39" s="146">
        <f t="shared" si="2"/>
        <v>0</v>
      </c>
      <c r="AF39" s="184">
        <f t="shared" si="3"/>
        <v>0</v>
      </c>
    </row>
    <row r="40" spans="1:32" s="132" customFormat="1" hidden="1" x14ac:dyDescent="0.25">
      <c r="A40" s="148" t="s">
        <v>555</v>
      </c>
      <c r="B40" s="141" t="s">
        <v>488</v>
      </c>
      <c r="C40" s="390" t="s">
        <v>488</v>
      </c>
      <c r="D40" s="390" t="s">
        <v>488</v>
      </c>
      <c r="E40" s="390" t="s">
        <v>488</v>
      </c>
      <c r="F40" s="390" t="s">
        <v>488</v>
      </c>
      <c r="G40" s="142"/>
      <c r="H40" s="367"/>
      <c r="I40" s="367"/>
      <c r="J40" s="381" t="str">
        <f>IF(AND(H40="",I40=""), "",
IF(H40="",
_xlfn.XLOOKUP(I40, '3. Cover Sheet for App_ZE'!$A$56:$A$65, '3. Cover Sheet for App_ZE'!$B$56:$B$65, "error - not found; see Table 3b", 0, 1),
_xlfn.XLOOKUP(H40, '3. Cover Sheet for App_ZE'!$A$43:$A$52, '3. Cover Sheet for App_ZE'!$B$43:$B$52, "error-not found in Table 3a.", 0, 1)))</f>
        <v/>
      </c>
      <c r="K40" s="391" t="str">
        <f>IF($J40="", "",
       _xlfn.XLOOKUP($J40, '3. Cover Sheet for App_ZE'!$B$43:$B$65, '3. Cover Sheet for App_ZE'!$D$43:$D$65, "Error-- see Table 3", 0, 1))</f>
        <v/>
      </c>
      <c r="L40" s="391" t="str">
        <f>IF($J40="", "",
       _xlfn.XLOOKUP($J40, '3. Cover Sheet for App_ZE'!$B$43:$B$65, '3. Cover Sheet for App_ZE'!$E$43:$E$65, "Error-- see Table 3", 0, 1))</f>
        <v/>
      </c>
      <c r="M40" s="391" t="str">
        <f>IF($J40="", "",
       _xlfn.XLOOKUP($J40, '3. Cover Sheet for App_ZE'!$B$43:$B$65, '3. Cover Sheet for App_ZE'!$F$43:$F$65, "Error-- see Table 3", 0, 1))</f>
        <v/>
      </c>
      <c r="N40" s="141"/>
      <c r="O40" s="141" t="s">
        <v>488</v>
      </c>
      <c r="P40" s="367"/>
      <c r="Q40" s="141" t="s">
        <v>488</v>
      </c>
      <c r="R40" s="360" t="s">
        <v>488</v>
      </c>
      <c r="S40" s="360" t="s">
        <v>488</v>
      </c>
      <c r="T40" s="363"/>
      <c r="U40" s="363"/>
      <c r="V40" s="143"/>
      <c r="W40" s="143"/>
      <c r="X40" s="233">
        <f t="shared" si="0"/>
        <v>0</v>
      </c>
      <c r="Y40" s="233">
        <f t="shared" si="1"/>
        <v>0</v>
      </c>
      <c r="Z40" s="144"/>
      <c r="AA40" s="144"/>
      <c r="AB40" s="158"/>
      <c r="AC40" s="158"/>
      <c r="AD40" s="158"/>
      <c r="AE40" s="146">
        <f t="shared" si="2"/>
        <v>0</v>
      </c>
      <c r="AF40" s="184">
        <f t="shared" si="3"/>
        <v>0</v>
      </c>
    </row>
    <row r="41" spans="1:32" s="132" customFormat="1" hidden="1" x14ac:dyDescent="0.25">
      <c r="A41" s="148" t="s">
        <v>556</v>
      </c>
      <c r="B41" s="141" t="s">
        <v>488</v>
      </c>
      <c r="C41" s="390" t="s">
        <v>488</v>
      </c>
      <c r="D41" s="390" t="s">
        <v>488</v>
      </c>
      <c r="E41" s="390" t="s">
        <v>488</v>
      </c>
      <c r="F41" s="390" t="s">
        <v>488</v>
      </c>
      <c r="G41" s="142"/>
      <c r="H41" s="367"/>
      <c r="I41" s="367"/>
      <c r="J41" s="381" t="str">
        <f>IF(AND(H41="",I41=""), "",
IF(H41="",
_xlfn.XLOOKUP(I41, '3. Cover Sheet for App_ZE'!$A$56:$A$65, '3. Cover Sheet for App_ZE'!$B$56:$B$65, "error - not found; see Table 3b", 0, 1),
_xlfn.XLOOKUP(H41, '3. Cover Sheet for App_ZE'!$A$43:$A$52, '3. Cover Sheet for App_ZE'!$B$43:$B$52, "error-not found in Table 3a.", 0, 1)))</f>
        <v/>
      </c>
      <c r="K41" s="391" t="str">
        <f>IF($J41="", "",
       _xlfn.XLOOKUP($J41, '3. Cover Sheet for App_ZE'!$B$43:$B$65, '3. Cover Sheet for App_ZE'!$D$43:$D$65, "Error-- see Table 3", 0, 1))</f>
        <v/>
      </c>
      <c r="L41" s="391" t="str">
        <f>IF($J41="", "",
       _xlfn.XLOOKUP($J41, '3. Cover Sheet for App_ZE'!$B$43:$B$65, '3. Cover Sheet for App_ZE'!$E$43:$E$65, "Error-- see Table 3", 0, 1))</f>
        <v/>
      </c>
      <c r="M41" s="391" t="str">
        <f>IF($J41="", "",
       _xlfn.XLOOKUP($J41, '3. Cover Sheet for App_ZE'!$B$43:$B$65, '3. Cover Sheet for App_ZE'!$F$43:$F$65, "Error-- see Table 3", 0, 1))</f>
        <v/>
      </c>
      <c r="N41" s="141"/>
      <c r="O41" s="141" t="s">
        <v>488</v>
      </c>
      <c r="P41" s="367"/>
      <c r="Q41" s="141" t="s">
        <v>488</v>
      </c>
      <c r="R41" s="360" t="s">
        <v>488</v>
      </c>
      <c r="S41" s="360" t="s">
        <v>488</v>
      </c>
      <c r="T41" s="363"/>
      <c r="U41" s="363"/>
      <c r="V41" s="143"/>
      <c r="W41" s="143"/>
      <c r="X41" s="233">
        <f t="shared" si="0"/>
        <v>0</v>
      </c>
      <c r="Y41" s="233">
        <f t="shared" si="1"/>
        <v>0</v>
      </c>
      <c r="Z41" s="144"/>
      <c r="AA41" s="144"/>
      <c r="AB41" s="158"/>
      <c r="AC41" s="158"/>
      <c r="AD41" s="158"/>
      <c r="AE41" s="146">
        <f t="shared" si="2"/>
        <v>0</v>
      </c>
      <c r="AF41" s="184">
        <f t="shared" si="3"/>
        <v>0</v>
      </c>
    </row>
    <row r="42" spans="1:32" s="132" customFormat="1" hidden="1" x14ac:dyDescent="0.25">
      <c r="A42" s="148" t="s">
        <v>557</v>
      </c>
      <c r="B42" s="141" t="s">
        <v>488</v>
      </c>
      <c r="C42" s="390" t="s">
        <v>488</v>
      </c>
      <c r="D42" s="390" t="s">
        <v>488</v>
      </c>
      <c r="E42" s="390" t="s">
        <v>488</v>
      </c>
      <c r="F42" s="390" t="s">
        <v>488</v>
      </c>
      <c r="G42" s="142"/>
      <c r="H42" s="367"/>
      <c r="I42" s="367"/>
      <c r="J42" s="381" t="str">
        <f>IF(AND(H42="",I42=""), "",
IF(H42="",
_xlfn.XLOOKUP(I42, '3. Cover Sheet for App_ZE'!$A$56:$A$65, '3. Cover Sheet for App_ZE'!$B$56:$B$65, "error - not found; see Table 3b", 0, 1),
_xlfn.XLOOKUP(H42, '3. Cover Sheet for App_ZE'!$A$43:$A$52, '3. Cover Sheet for App_ZE'!$B$43:$B$52, "error-not found in Table 3a.", 0, 1)))</f>
        <v/>
      </c>
      <c r="K42" s="391" t="str">
        <f>IF($J42="", "",
       _xlfn.XLOOKUP($J42, '3. Cover Sheet for App_ZE'!$B$43:$B$65, '3. Cover Sheet for App_ZE'!$D$43:$D$65, "Error-- see Table 3", 0, 1))</f>
        <v/>
      </c>
      <c r="L42" s="391" t="str">
        <f>IF($J42="", "",
       _xlfn.XLOOKUP($J42, '3. Cover Sheet for App_ZE'!$B$43:$B$65, '3. Cover Sheet for App_ZE'!$E$43:$E$65, "Error-- see Table 3", 0, 1))</f>
        <v/>
      </c>
      <c r="M42" s="391" t="str">
        <f>IF($J42="", "",
       _xlfn.XLOOKUP($J42, '3. Cover Sheet for App_ZE'!$B$43:$B$65, '3. Cover Sheet for App_ZE'!$F$43:$F$65, "Error-- see Table 3", 0, 1))</f>
        <v/>
      </c>
      <c r="N42" s="141"/>
      <c r="O42" s="141" t="s">
        <v>488</v>
      </c>
      <c r="P42" s="367"/>
      <c r="Q42" s="141" t="s">
        <v>488</v>
      </c>
      <c r="R42" s="360" t="s">
        <v>488</v>
      </c>
      <c r="S42" s="360" t="s">
        <v>488</v>
      </c>
      <c r="T42" s="363"/>
      <c r="U42" s="363"/>
      <c r="V42" s="143"/>
      <c r="W42" s="143"/>
      <c r="X42" s="233">
        <f t="shared" si="0"/>
        <v>0</v>
      </c>
      <c r="Y42" s="233">
        <f t="shared" si="1"/>
        <v>0</v>
      </c>
      <c r="Z42" s="144"/>
      <c r="AA42" s="144"/>
      <c r="AB42" s="158"/>
      <c r="AC42" s="158"/>
      <c r="AD42" s="158"/>
      <c r="AE42" s="146">
        <f t="shared" si="2"/>
        <v>0</v>
      </c>
      <c r="AF42" s="184">
        <f t="shared" si="3"/>
        <v>0</v>
      </c>
    </row>
    <row r="43" spans="1:32" s="132" customFormat="1" hidden="1" x14ac:dyDescent="0.25">
      <c r="A43" s="148" t="s">
        <v>558</v>
      </c>
      <c r="B43" s="141" t="s">
        <v>488</v>
      </c>
      <c r="C43" s="390" t="s">
        <v>488</v>
      </c>
      <c r="D43" s="390" t="s">
        <v>488</v>
      </c>
      <c r="E43" s="390" t="s">
        <v>488</v>
      </c>
      <c r="F43" s="390" t="s">
        <v>488</v>
      </c>
      <c r="G43" s="142"/>
      <c r="H43" s="367"/>
      <c r="I43" s="367"/>
      <c r="J43" s="381" t="str">
        <f>IF(AND(H43="",I43=""), "",
IF(H43="",
_xlfn.XLOOKUP(I43, '3. Cover Sheet for App_ZE'!$A$56:$A$65, '3. Cover Sheet for App_ZE'!$B$56:$B$65, "error - not found; see Table 3b", 0, 1),
_xlfn.XLOOKUP(H43, '3. Cover Sheet for App_ZE'!$A$43:$A$52, '3. Cover Sheet for App_ZE'!$B$43:$B$52, "error-not found in Table 3a.", 0, 1)))</f>
        <v/>
      </c>
      <c r="K43" s="391" t="str">
        <f>IF($J43="", "",
       _xlfn.XLOOKUP($J43, '3. Cover Sheet for App_ZE'!$B$43:$B$65, '3. Cover Sheet for App_ZE'!$D$43:$D$65, "Error-- see Table 3", 0, 1))</f>
        <v/>
      </c>
      <c r="L43" s="391" t="str">
        <f>IF($J43="", "",
       _xlfn.XLOOKUP($J43, '3. Cover Sheet for App_ZE'!$B$43:$B$65, '3. Cover Sheet for App_ZE'!$E$43:$E$65, "Error-- see Table 3", 0, 1))</f>
        <v/>
      </c>
      <c r="M43" s="391" t="str">
        <f>IF($J43="", "",
       _xlfn.XLOOKUP($J43, '3. Cover Sheet for App_ZE'!$B$43:$B$65, '3. Cover Sheet for App_ZE'!$F$43:$F$65, "Error-- see Table 3", 0, 1))</f>
        <v/>
      </c>
      <c r="N43" s="141"/>
      <c r="O43" s="141" t="s">
        <v>488</v>
      </c>
      <c r="P43" s="367"/>
      <c r="Q43" s="141" t="s">
        <v>488</v>
      </c>
      <c r="R43" s="360" t="s">
        <v>488</v>
      </c>
      <c r="S43" s="360" t="s">
        <v>488</v>
      </c>
      <c r="T43" s="363"/>
      <c r="U43" s="363"/>
      <c r="V43" s="143"/>
      <c r="W43" s="143"/>
      <c r="X43" s="233">
        <f t="shared" si="0"/>
        <v>0</v>
      </c>
      <c r="Y43" s="233">
        <f t="shared" si="1"/>
        <v>0</v>
      </c>
      <c r="Z43" s="144"/>
      <c r="AA43" s="144"/>
      <c r="AB43" s="158"/>
      <c r="AC43" s="158"/>
      <c r="AD43" s="158"/>
      <c r="AE43" s="146">
        <f t="shared" si="2"/>
        <v>0</v>
      </c>
      <c r="AF43" s="184">
        <f t="shared" si="3"/>
        <v>0</v>
      </c>
    </row>
    <row r="44" spans="1:32" s="132" customFormat="1" hidden="1" x14ac:dyDescent="0.25">
      <c r="A44" s="148" t="s">
        <v>559</v>
      </c>
      <c r="B44" s="141" t="s">
        <v>488</v>
      </c>
      <c r="C44" s="390" t="s">
        <v>488</v>
      </c>
      <c r="D44" s="390" t="s">
        <v>488</v>
      </c>
      <c r="E44" s="390" t="s">
        <v>488</v>
      </c>
      <c r="F44" s="390" t="s">
        <v>488</v>
      </c>
      <c r="G44" s="142"/>
      <c r="H44" s="367"/>
      <c r="I44" s="367"/>
      <c r="J44" s="381" t="str">
        <f>IF(AND(H44="",I44=""), "",
IF(H44="",
_xlfn.XLOOKUP(I44, '3. Cover Sheet for App_ZE'!$A$56:$A$65, '3. Cover Sheet for App_ZE'!$B$56:$B$65, "error - not found; see Table 3b", 0, 1),
_xlfn.XLOOKUP(H44, '3. Cover Sheet for App_ZE'!$A$43:$A$52, '3. Cover Sheet for App_ZE'!$B$43:$B$52, "error-not found in Table 3a.", 0, 1)))</f>
        <v/>
      </c>
      <c r="K44" s="391" t="str">
        <f>IF($J44="", "",
       _xlfn.XLOOKUP($J44, '3. Cover Sheet for App_ZE'!$B$43:$B$65, '3. Cover Sheet for App_ZE'!$D$43:$D$65, "Error-- see Table 3", 0, 1))</f>
        <v/>
      </c>
      <c r="L44" s="391" t="str">
        <f>IF($J44="", "",
       _xlfn.XLOOKUP($J44, '3. Cover Sheet for App_ZE'!$B$43:$B$65, '3. Cover Sheet for App_ZE'!$E$43:$E$65, "Error-- see Table 3", 0, 1))</f>
        <v/>
      </c>
      <c r="M44" s="391" t="str">
        <f>IF($J44="", "",
       _xlfn.XLOOKUP($J44, '3. Cover Sheet for App_ZE'!$B$43:$B$65, '3. Cover Sheet for App_ZE'!$F$43:$F$65, "Error-- see Table 3", 0, 1))</f>
        <v/>
      </c>
      <c r="N44" s="141"/>
      <c r="O44" s="141" t="s">
        <v>488</v>
      </c>
      <c r="P44" s="367"/>
      <c r="Q44" s="141" t="s">
        <v>488</v>
      </c>
      <c r="R44" s="360" t="s">
        <v>488</v>
      </c>
      <c r="S44" s="360" t="s">
        <v>488</v>
      </c>
      <c r="T44" s="363"/>
      <c r="U44" s="363"/>
      <c r="V44" s="143"/>
      <c r="W44" s="143"/>
      <c r="X44" s="233">
        <f t="shared" si="0"/>
        <v>0</v>
      </c>
      <c r="Y44" s="233">
        <f t="shared" si="1"/>
        <v>0</v>
      </c>
      <c r="Z44" s="144"/>
      <c r="AA44" s="144"/>
      <c r="AB44" s="158"/>
      <c r="AC44" s="158"/>
      <c r="AD44" s="158"/>
      <c r="AE44" s="146">
        <f t="shared" si="2"/>
        <v>0</v>
      </c>
      <c r="AF44" s="184">
        <f t="shared" si="3"/>
        <v>0</v>
      </c>
    </row>
    <row r="45" spans="1:32" s="132" customFormat="1" hidden="1" x14ac:dyDescent="0.25">
      <c r="A45" s="148" t="s">
        <v>560</v>
      </c>
      <c r="B45" s="141" t="s">
        <v>488</v>
      </c>
      <c r="C45" s="390" t="s">
        <v>488</v>
      </c>
      <c r="D45" s="390" t="s">
        <v>488</v>
      </c>
      <c r="E45" s="390" t="s">
        <v>488</v>
      </c>
      <c r="F45" s="390" t="s">
        <v>488</v>
      </c>
      <c r="G45" s="142"/>
      <c r="H45" s="367"/>
      <c r="I45" s="367"/>
      <c r="J45" s="381" t="str">
        <f>IF(AND(H45="",I45=""), "",
IF(H45="",
_xlfn.XLOOKUP(I45, '3. Cover Sheet for App_ZE'!$A$56:$A$65, '3. Cover Sheet for App_ZE'!$B$56:$B$65, "error - not found; see Table 3b", 0, 1),
_xlfn.XLOOKUP(H45, '3. Cover Sheet for App_ZE'!$A$43:$A$52, '3. Cover Sheet for App_ZE'!$B$43:$B$52, "error-not found in Table 3a.", 0, 1)))</f>
        <v/>
      </c>
      <c r="K45" s="391" t="str">
        <f>IF($J45="", "",
       _xlfn.XLOOKUP($J45, '3. Cover Sheet for App_ZE'!$B$43:$B$65, '3. Cover Sheet for App_ZE'!$D$43:$D$65, "Error-- see Table 3", 0, 1))</f>
        <v/>
      </c>
      <c r="L45" s="391" t="str">
        <f>IF($J45="", "",
       _xlfn.XLOOKUP($J45, '3. Cover Sheet for App_ZE'!$B$43:$B$65, '3. Cover Sheet for App_ZE'!$E$43:$E$65, "Error-- see Table 3", 0, 1))</f>
        <v/>
      </c>
      <c r="M45" s="391" t="str">
        <f>IF($J45="", "",
       _xlfn.XLOOKUP($J45, '3. Cover Sheet for App_ZE'!$B$43:$B$65, '3. Cover Sheet for App_ZE'!$F$43:$F$65, "Error-- see Table 3", 0, 1))</f>
        <v/>
      </c>
      <c r="N45" s="141"/>
      <c r="O45" s="141" t="s">
        <v>488</v>
      </c>
      <c r="P45" s="367"/>
      <c r="Q45" s="141" t="s">
        <v>488</v>
      </c>
      <c r="R45" s="360" t="s">
        <v>488</v>
      </c>
      <c r="S45" s="360" t="s">
        <v>488</v>
      </c>
      <c r="T45" s="363"/>
      <c r="U45" s="363"/>
      <c r="V45" s="143"/>
      <c r="W45" s="143"/>
      <c r="X45" s="233">
        <f t="shared" si="0"/>
        <v>0</v>
      </c>
      <c r="Y45" s="233">
        <f t="shared" si="1"/>
        <v>0</v>
      </c>
      <c r="Z45" s="144"/>
      <c r="AA45" s="144"/>
      <c r="AB45" s="158"/>
      <c r="AC45" s="158"/>
      <c r="AD45" s="158"/>
      <c r="AE45" s="146">
        <f t="shared" si="2"/>
        <v>0</v>
      </c>
      <c r="AF45" s="184">
        <f t="shared" si="3"/>
        <v>0</v>
      </c>
    </row>
    <row r="46" spans="1:32" s="132" customFormat="1" hidden="1" x14ac:dyDescent="0.25">
      <c r="A46" s="148" t="s">
        <v>561</v>
      </c>
      <c r="B46" s="141" t="s">
        <v>488</v>
      </c>
      <c r="C46" s="390" t="s">
        <v>488</v>
      </c>
      <c r="D46" s="390" t="s">
        <v>488</v>
      </c>
      <c r="E46" s="390" t="s">
        <v>488</v>
      </c>
      <c r="F46" s="390" t="s">
        <v>488</v>
      </c>
      <c r="G46" s="142"/>
      <c r="H46" s="367"/>
      <c r="I46" s="367"/>
      <c r="J46" s="381" t="str">
        <f>IF(AND(H46="",I46=""), "",
IF(H46="",
_xlfn.XLOOKUP(I46, '3. Cover Sheet for App_ZE'!$A$56:$A$65, '3. Cover Sheet for App_ZE'!$B$56:$B$65, "error - not found; see Table 3b", 0, 1),
_xlfn.XLOOKUP(H46, '3. Cover Sheet for App_ZE'!$A$43:$A$52, '3. Cover Sheet for App_ZE'!$B$43:$B$52, "error-not found in Table 3a.", 0, 1)))</f>
        <v/>
      </c>
      <c r="K46" s="391" t="str">
        <f>IF($J46="", "",
       _xlfn.XLOOKUP($J46, '3. Cover Sheet for App_ZE'!$B$43:$B$65, '3. Cover Sheet for App_ZE'!$D$43:$D$65, "Error-- see Table 3", 0, 1))</f>
        <v/>
      </c>
      <c r="L46" s="391" t="str">
        <f>IF($J46="", "",
       _xlfn.XLOOKUP($J46, '3. Cover Sheet for App_ZE'!$B$43:$B$65, '3. Cover Sheet for App_ZE'!$E$43:$E$65, "Error-- see Table 3", 0, 1))</f>
        <v/>
      </c>
      <c r="M46" s="391" t="str">
        <f>IF($J46="", "",
       _xlfn.XLOOKUP($J46, '3. Cover Sheet for App_ZE'!$B$43:$B$65, '3. Cover Sheet for App_ZE'!$F$43:$F$65, "Error-- see Table 3", 0, 1))</f>
        <v/>
      </c>
      <c r="N46" s="141"/>
      <c r="O46" s="141" t="s">
        <v>488</v>
      </c>
      <c r="P46" s="367"/>
      <c r="Q46" s="141" t="s">
        <v>488</v>
      </c>
      <c r="R46" s="360" t="s">
        <v>488</v>
      </c>
      <c r="S46" s="360" t="s">
        <v>488</v>
      </c>
      <c r="T46" s="363"/>
      <c r="U46" s="363"/>
      <c r="V46" s="143"/>
      <c r="W46" s="143"/>
      <c r="X46" s="233">
        <f t="shared" ref="X46:X64" si="4">$G46*V46</f>
        <v>0</v>
      </c>
      <c r="Y46" s="233">
        <f t="shared" ref="Y46:Y64" si="5">$G46*W46</f>
        <v>0</v>
      </c>
      <c r="Z46" s="144"/>
      <c r="AA46" s="144"/>
      <c r="AB46" s="158"/>
      <c r="AC46" s="158"/>
      <c r="AD46" s="158"/>
      <c r="AE46" s="146">
        <f t="shared" ref="AE46:AE64" si="6">Z46+(G46*V46)+AB46</f>
        <v>0</v>
      </c>
      <c r="AF46" s="184">
        <f t="shared" ref="AF46:AF64" si="7">AA46+($G46*W46)+AC46</f>
        <v>0</v>
      </c>
    </row>
    <row r="47" spans="1:32" s="132" customFormat="1" hidden="1" x14ac:dyDescent="0.25">
      <c r="A47" s="148" t="s">
        <v>562</v>
      </c>
      <c r="B47" s="141" t="s">
        <v>488</v>
      </c>
      <c r="C47" s="390" t="s">
        <v>488</v>
      </c>
      <c r="D47" s="390" t="s">
        <v>488</v>
      </c>
      <c r="E47" s="390" t="s">
        <v>488</v>
      </c>
      <c r="F47" s="390" t="s">
        <v>488</v>
      </c>
      <c r="G47" s="142"/>
      <c r="H47" s="367"/>
      <c r="I47" s="367"/>
      <c r="J47" s="381" t="str">
        <f>IF(AND(H47="",I47=""), "",
IF(H47="",
_xlfn.XLOOKUP(I47, '3. Cover Sheet for App_ZE'!$A$56:$A$65, '3. Cover Sheet for App_ZE'!$B$56:$B$65, "error - not found; see Table 3b", 0, 1),
_xlfn.XLOOKUP(H47, '3. Cover Sheet for App_ZE'!$A$43:$A$52, '3. Cover Sheet for App_ZE'!$B$43:$B$52, "error-not found in Table 3a.", 0, 1)))</f>
        <v/>
      </c>
      <c r="K47" s="391" t="str">
        <f>IF($J47="", "",
       _xlfn.XLOOKUP($J47, '3. Cover Sheet for App_ZE'!$B$43:$B$65, '3. Cover Sheet for App_ZE'!$D$43:$D$65, "Error-- see Table 3", 0, 1))</f>
        <v/>
      </c>
      <c r="L47" s="391" t="str">
        <f>IF($J47="", "",
       _xlfn.XLOOKUP($J47, '3. Cover Sheet for App_ZE'!$B$43:$B$65, '3. Cover Sheet for App_ZE'!$E$43:$E$65, "Error-- see Table 3", 0, 1))</f>
        <v/>
      </c>
      <c r="M47" s="391" t="str">
        <f>IF($J47="", "",
       _xlfn.XLOOKUP($J47, '3. Cover Sheet for App_ZE'!$B$43:$B$65, '3. Cover Sheet for App_ZE'!$F$43:$F$65, "Error-- see Table 3", 0, 1))</f>
        <v/>
      </c>
      <c r="N47" s="141"/>
      <c r="O47" s="141" t="s">
        <v>488</v>
      </c>
      <c r="P47" s="367"/>
      <c r="Q47" s="141" t="s">
        <v>488</v>
      </c>
      <c r="R47" s="360" t="s">
        <v>488</v>
      </c>
      <c r="S47" s="360" t="s">
        <v>488</v>
      </c>
      <c r="T47" s="363"/>
      <c r="U47" s="363"/>
      <c r="V47" s="143"/>
      <c r="W47" s="143"/>
      <c r="X47" s="233">
        <f t="shared" si="4"/>
        <v>0</v>
      </c>
      <c r="Y47" s="233">
        <f t="shared" si="5"/>
        <v>0</v>
      </c>
      <c r="Z47" s="144"/>
      <c r="AA47" s="144"/>
      <c r="AB47" s="158"/>
      <c r="AC47" s="158"/>
      <c r="AD47" s="158"/>
      <c r="AE47" s="146">
        <f t="shared" si="6"/>
        <v>0</v>
      </c>
      <c r="AF47" s="184">
        <f t="shared" si="7"/>
        <v>0</v>
      </c>
    </row>
    <row r="48" spans="1:32" s="132" customFormat="1" hidden="1" x14ac:dyDescent="0.25">
      <c r="A48" s="148" t="s">
        <v>563</v>
      </c>
      <c r="B48" s="141" t="s">
        <v>488</v>
      </c>
      <c r="C48" s="390" t="s">
        <v>488</v>
      </c>
      <c r="D48" s="390" t="s">
        <v>488</v>
      </c>
      <c r="E48" s="390" t="s">
        <v>488</v>
      </c>
      <c r="F48" s="390" t="s">
        <v>488</v>
      </c>
      <c r="G48" s="142"/>
      <c r="H48" s="367"/>
      <c r="I48" s="367"/>
      <c r="J48" s="381" t="str">
        <f>IF(AND(H48="",I48=""), "",
IF(H48="",
_xlfn.XLOOKUP(I48, '3. Cover Sheet for App_ZE'!$A$56:$A$65, '3. Cover Sheet for App_ZE'!$B$56:$B$65, "error - not found; see Table 3b", 0, 1),
_xlfn.XLOOKUP(H48, '3. Cover Sheet for App_ZE'!$A$43:$A$52, '3. Cover Sheet for App_ZE'!$B$43:$B$52, "error-not found in Table 3a.", 0, 1)))</f>
        <v/>
      </c>
      <c r="K48" s="391" t="str">
        <f>IF($J48="", "",
       _xlfn.XLOOKUP($J48, '3. Cover Sheet for App_ZE'!$B$43:$B$65, '3. Cover Sheet for App_ZE'!$D$43:$D$65, "Error-- see Table 3", 0, 1))</f>
        <v/>
      </c>
      <c r="L48" s="391" t="str">
        <f>IF($J48="", "",
       _xlfn.XLOOKUP($J48, '3. Cover Sheet for App_ZE'!$B$43:$B$65, '3. Cover Sheet for App_ZE'!$E$43:$E$65, "Error-- see Table 3", 0, 1))</f>
        <v/>
      </c>
      <c r="M48" s="391" t="str">
        <f>IF($J48="", "",
       _xlfn.XLOOKUP($J48, '3. Cover Sheet for App_ZE'!$B$43:$B$65, '3. Cover Sheet for App_ZE'!$F$43:$F$65, "Error-- see Table 3", 0, 1))</f>
        <v/>
      </c>
      <c r="N48" s="141"/>
      <c r="O48" s="141" t="s">
        <v>488</v>
      </c>
      <c r="P48" s="367"/>
      <c r="Q48" s="141" t="s">
        <v>488</v>
      </c>
      <c r="R48" s="360" t="s">
        <v>488</v>
      </c>
      <c r="S48" s="360" t="s">
        <v>488</v>
      </c>
      <c r="T48" s="363"/>
      <c r="U48" s="363"/>
      <c r="V48" s="143"/>
      <c r="W48" s="143"/>
      <c r="X48" s="233">
        <f t="shared" si="4"/>
        <v>0</v>
      </c>
      <c r="Y48" s="233">
        <f t="shared" si="5"/>
        <v>0</v>
      </c>
      <c r="Z48" s="144"/>
      <c r="AA48" s="144"/>
      <c r="AB48" s="158"/>
      <c r="AC48" s="158"/>
      <c r="AD48" s="158"/>
      <c r="AE48" s="146">
        <f t="shared" si="6"/>
        <v>0</v>
      </c>
      <c r="AF48" s="184">
        <f t="shared" si="7"/>
        <v>0</v>
      </c>
    </row>
    <row r="49" spans="1:32" s="132" customFormat="1" hidden="1" x14ac:dyDescent="0.25">
      <c r="A49" s="148" t="s">
        <v>564</v>
      </c>
      <c r="B49" s="141" t="s">
        <v>488</v>
      </c>
      <c r="C49" s="390" t="s">
        <v>488</v>
      </c>
      <c r="D49" s="390" t="s">
        <v>488</v>
      </c>
      <c r="E49" s="390" t="s">
        <v>488</v>
      </c>
      <c r="F49" s="390" t="s">
        <v>488</v>
      </c>
      <c r="G49" s="142"/>
      <c r="H49" s="367"/>
      <c r="I49" s="367"/>
      <c r="J49" s="381" t="str">
        <f>IF(AND(H49="",I49=""), "",
IF(H49="",
_xlfn.XLOOKUP(I49, '3. Cover Sheet for App_ZE'!$A$56:$A$65, '3. Cover Sheet for App_ZE'!$B$56:$B$65, "error - not found; see Table 3b", 0, 1),
_xlfn.XLOOKUP(H49, '3. Cover Sheet for App_ZE'!$A$43:$A$52, '3. Cover Sheet for App_ZE'!$B$43:$B$52, "error-not found in Table 3a.", 0, 1)))</f>
        <v/>
      </c>
      <c r="K49" s="391" t="str">
        <f>IF($J49="", "",
       _xlfn.XLOOKUP($J49, '3. Cover Sheet for App_ZE'!$B$43:$B$65, '3. Cover Sheet for App_ZE'!$D$43:$D$65, "Error-- see Table 3", 0, 1))</f>
        <v/>
      </c>
      <c r="L49" s="391" t="str">
        <f>IF($J49="", "",
       _xlfn.XLOOKUP($J49, '3. Cover Sheet for App_ZE'!$B$43:$B$65, '3. Cover Sheet for App_ZE'!$E$43:$E$65, "Error-- see Table 3", 0, 1))</f>
        <v/>
      </c>
      <c r="M49" s="391" t="str">
        <f>IF($J49="", "",
       _xlfn.XLOOKUP($J49, '3. Cover Sheet for App_ZE'!$B$43:$B$65, '3. Cover Sheet for App_ZE'!$F$43:$F$65, "Error-- see Table 3", 0, 1))</f>
        <v/>
      </c>
      <c r="N49" s="141"/>
      <c r="O49" s="141" t="s">
        <v>488</v>
      </c>
      <c r="P49" s="367"/>
      <c r="Q49" s="141" t="s">
        <v>488</v>
      </c>
      <c r="R49" s="360" t="s">
        <v>488</v>
      </c>
      <c r="S49" s="360" t="s">
        <v>488</v>
      </c>
      <c r="T49" s="363"/>
      <c r="U49" s="363"/>
      <c r="V49" s="143"/>
      <c r="W49" s="143"/>
      <c r="X49" s="233">
        <f t="shared" si="4"/>
        <v>0</v>
      </c>
      <c r="Y49" s="233">
        <f t="shared" si="5"/>
        <v>0</v>
      </c>
      <c r="Z49" s="144"/>
      <c r="AA49" s="144"/>
      <c r="AB49" s="158"/>
      <c r="AC49" s="158"/>
      <c r="AD49" s="158"/>
      <c r="AE49" s="146">
        <f t="shared" si="6"/>
        <v>0</v>
      </c>
      <c r="AF49" s="184">
        <f t="shared" si="7"/>
        <v>0</v>
      </c>
    </row>
    <row r="50" spans="1:32" s="132" customFormat="1" hidden="1" x14ac:dyDescent="0.25">
      <c r="A50" s="148" t="s">
        <v>565</v>
      </c>
      <c r="B50" s="141" t="s">
        <v>488</v>
      </c>
      <c r="C50" s="390" t="s">
        <v>488</v>
      </c>
      <c r="D50" s="390" t="s">
        <v>488</v>
      </c>
      <c r="E50" s="390" t="s">
        <v>488</v>
      </c>
      <c r="F50" s="390" t="s">
        <v>488</v>
      </c>
      <c r="G50" s="142"/>
      <c r="H50" s="367"/>
      <c r="I50" s="367"/>
      <c r="J50" s="381" t="str">
        <f>IF(AND(H50="",I50=""), "",
IF(H50="",
_xlfn.XLOOKUP(I50, '3. Cover Sheet for App_ZE'!$A$56:$A$65, '3. Cover Sheet for App_ZE'!$B$56:$B$65, "error - not found; see Table 3b", 0, 1),
_xlfn.XLOOKUP(H50, '3. Cover Sheet for App_ZE'!$A$43:$A$52, '3. Cover Sheet for App_ZE'!$B$43:$B$52, "error-not found in Table 3a.", 0, 1)))</f>
        <v/>
      </c>
      <c r="K50" s="391" t="str">
        <f>IF($J50="", "",
       _xlfn.XLOOKUP($J50, '3. Cover Sheet for App_ZE'!$B$43:$B$65, '3. Cover Sheet for App_ZE'!$D$43:$D$65, "Error-- see Table 3", 0, 1))</f>
        <v/>
      </c>
      <c r="L50" s="391" t="str">
        <f>IF($J50="", "",
       _xlfn.XLOOKUP($J50, '3. Cover Sheet for App_ZE'!$B$43:$B$65, '3. Cover Sheet for App_ZE'!$E$43:$E$65, "Error-- see Table 3", 0, 1))</f>
        <v/>
      </c>
      <c r="M50" s="391" t="str">
        <f>IF($J50="", "",
       _xlfn.XLOOKUP($J50, '3. Cover Sheet for App_ZE'!$B$43:$B$65, '3. Cover Sheet for App_ZE'!$F$43:$F$65, "Error-- see Table 3", 0, 1))</f>
        <v/>
      </c>
      <c r="N50" s="141"/>
      <c r="O50" s="141" t="s">
        <v>488</v>
      </c>
      <c r="P50" s="367"/>
      <c r="Q50" s="141" t="s">
        <v>488</v>
      </c>
      <c r="R50" s="360" t="s">
        <v>488</v>
      </c>
      <c r="S50" s="360" t="s">
        <v>488</v>
      </c>
      <c r="T50" s="363"/>
      <c r="U50" s="363"/>
      <c r="V50" s="143"/>
      <c r="W50" s="143"/>
      <c r="X50" s="233">
        <f t="shared" si="4"/>
        <v>0</v>
      </c>
      <c r="Y50" s="233">
        <f t="shared" si="5"/>
        <v>0</v>
      </c>
      <c r="Z50" s="144"/>
      <c r="AA50" s="144"/>
      <c r="AB50" s="158"/>
      <c r="AC50" s="158"/>
      <c r="AD50" s="158"/>
      <c r="AE50" s="146">
        <f t="shared" si="6"/>
        <v>0</v>
      </c>
      <c r="AF50" s="184">
        <f t="shared" si="7"/>
        <v>0</v>
      </c>
    </row>
    <row r="51" spans="1:32" s="132" customFormat="1" hidden="1" x14ac:dyDescent="0.25">
      <c r="A51" s="148" t="s">
        <v>566</v>
      </c>
      <c r="B51" s="141" t="s">
        <v>488</v>
      </c>
      <c r="C51" s="390" t="s">
        <v>488</v>
      </c>
      <c r="D51" s="390" t="s">
        <v>488</v>
      </c>
      <c r="E51" s="390" t="s">
        <v>488</v>
      </c>
      <c r="F51" s="390" t="s">
        <v>488</v>
      </c>
      <c r="G51" s="142"/>
      <c r="H51" s="367"/>
      <c r="I51" s="367"/>
      <c r="J51" s="381" t="str">
        <f>IF(AND(H51="",I51=""), "",
IF(H51="",
_xlfn.XLOOKUP(I51, '3. Cover Sheet for App_ZE'!$A$56:$A$65, '3. Cover Sheet for App_ZE'!$B$56:$B$65, "error - not found; see Table 3b", 0, 1),
_xlfn.XLOOKUP(H51, '3. Cover Sheet for App_ZE'!$A$43:$A$52, '3. Cover Sheet for App_ZE'!$B$43:$B$52, "error-not found in Table 3a.", 0, 1)))</f>
        <v/>
      </c>
      <c r="K51" s="391" t="str">
        <f>IF($J51="", "",
       _xlfn.XLOOKUP($J51, '3. Cover Sheet for App_ZE'!$B$43:$B$65, '3. Cover Sheet for App_ZE'!$D$43:$D$65, "Error-- see Table 3", 0, 1))</f>
        <v/>
      </c>
      <c r="L51" s="391" t="str">
        <f>IF($J51="", "",
       _xlfn.XLOOKUP($J51, '3. Cover Sheet for App_ZE'!$B$43:$B$65, '3. Cover Sheet for App_ZE'!$E$43:$E$65, "Error-- see Table 3", 0, 1))</f>
        <v/>
      </c>
      <c r="M51" s="391" t="str">
        <f>IF($J51="", "",
       _xlfn.XLOOKUP($J51, '3. Cover Sheet for App_ZE'!$B$43:$B$65, '3. Cover Sheet for App_ZE'!$F$43:$F$65, "Error-- see Table 3", 0, 1))</f>
        <v/>
      </c>
      <c r="N51" s="141"/>
      <c r="O51" s="141" t="s">
        <v>488</v>
      </c>
      <c r="P51" s="367"/>
      <c r="Q51" s="141" t="s">
        <v>488</v>
      </c>
      <c r="R51" s="360" t="s">
        <v>488</v>
      </c>
      <c r="S51" s="360" t="s">
        <v>488</v>
      </c>
      <c r="T51" s="363"/>
      <c r="U51" s="363"/>
      <c r="V51" s="143"/>
      <c r="W51" s="143"/>
      <c r="X51" s="233">
        <f t="shared" si="4"/>
        <v>0</v>
      </c>
      <c r="Y51" s="233">
        <f t="shared" si="5"/>
        <v>0</v>
      </c>
      <c r="Z51" s="144"/>
      <c r="AA51" s="144"/>
      <c r="AB51" s="158"/>
      <c r="AC51" s="158"/>
      <c r="AD51" s="158"/>
      <c r="AE51" s="146">
        <f t="shared" si="6"/>
        <v>0</v>
      </c>
      <c r="AF51" s="184">
        <f t="shared" si="7"/>
        <v>0</v>
      </c>
    </row>
    <row r="52" spans="1:32" s="132" customFormat="1" hidden="1" x14ac:dyDescent="0.25">
      <c r="A52" s="148" t="s">
        <v>567</v>
      </c>
      <c r="B52" s="141" t="s">
        <v>488</v>
      </c>
      <c r="C52" s="390" t="s">
        <v>488</v>
      </c>
      <c r="D52" s="390" t="s">
        <v>488</v>
      </c>
      <c r="E52" s="390" t="s">
        <v>488</v>
      </c>
      <c r="F52" s="390" t="s">
        <v>488</v>
      </c>
      <c r="G52" s="142"/>
      <c r="H52" s="367"/>
      <c r="I52" s="367"/>
      <c r="J52" s="381" t="str">
        <f>IF(AND(H52="",I52=""), "",
IF(H52="",
_xlfn.XLOOKUP(I52, '3. Cover Sheet for App_ZE'!$A$56:$A$65, '3. Cover Sheet for App_ZE'!$B$56:$B$65, "error - not found; see Table 3b", 0, 1),
_xlfn.XLOOKUP(H52, '3. Cover Sheet for App_ZE'!$A$43:$A$52, '3. Cover Sheet for App_ZE'!$B$43:$B$52, "error-not found in Table 3a.", 0, 1)))</f>
        <v/>
      </c>
      <c r="K52" s="391" t="str">
        <f>IF($J52="", "",
       _xlfn.XLOOKUP($J52, '3. Cover Sheet for App_ZE'!$B$43:$B$65, '3. Cover Sheet for App_ZE'!$D$43:$D$65, "Error-- see Table 3", 0, 1))</f>
        <v/>
      </c>
      <c r="L52" s="391" t="str">
        <f>IF($J52="", "",
       _xlfn.XLOOKUP($J52, '3. Cover Sheet for App_ZE'!$B$43:$B$65, '3. Cover Sheet for App_ZE'!$E$43:$E$65, "Error-- see Table 3", 0, 1))</f>
        <v/>
      </c>
      <c r="M52" s="391" t="str">
        <f>IF($J52="", "",
       _xlfn.XLOOKUP($J52, '3. Cover Sheet for App_ZE'!$B$43:$B$65, '3. Cover Sheet for App_ZE'!$F$43:$F$65, "Error-- see Table 3", 0, 1))</f>
        <v/>
      </c>
      <c r="N52" s="141"/>
      <c r="O52" s="141" t="s">
        <v>488</v>
      </c>
      <c r="P52" s="367"/>
      <c r="Q52" s="141" t="s">
        <v>488</v>
      </c>
      <c r="R52" s="360" t="s">
        <v>488</v>
      </c>
      <c r="S52" s="360" t="s">
        <v>488</v>
      </c>
      <c r="T52" s="363"/>
      <c r="U52" s="363"/>
      <c r="V52" s="143"/>
      <c r="W52" s="143"/>
      <c r="X52" s="233">
        <f t="shared" si="4"/>
        <v>0</v>
      </c>
      <c r="Y52" s="233">
        <f t="shared" si="5"/>
        <v>0</v>
      </c>
      <c r="Z52" s="144"/>
      <c r="AA52" s="144"/>
      <c r="AB52" s="158"/>
      <c r="AC52" s="158"/>
      <c r="AD52" s="158"/>
      <c r="AE52" s="146">
        <f t="shared" si="6"/>
        <v>0</v>
      </c>
      <c r="AF52" s="184">
        <f t="shared" si="7"/>
        <v>0</v>
      </c>
    </row>
    <row r="53" spans="1:32" s="132" customFormat="1" hidden="1" x14ac:dyDescent="0.25">
      <c r="A53" s="148" t="s">
        <v>568</v>
      </c>
      <c r="B53" s="141" t="s">
        <v>488</v>
      </c>
      <c r="C53" s="390" t="s">
        <v>488</v>
      </c>
      <c r="D53" s="390" t="s">
        <v>488</v>
      </c>
      <c r="E53" s="390" t="s">
        <v>488</v>
      </c>
      <c r="F53" s="390" t="s">
        <v>488</v>
      </c>
      <c r="G53" s="142"/>
      <c r="H53" s="367"/>
      <c r="I53" s="367"/>
      <c r="J53" s="381" t="str">
        <f>IF(AND(H53="",I53=""), "",
IF(H53="",
_xlfn.XLOOKUP(I53, '3. Cover Sheet for App_ZE'!$A$56:$A$65, '3. Cover Sheet for App_ZE'!$B$56:$B$65, "error - not found; see Table 3b", 0, 1),
_xlfn.XLOOKUP(H53, '3. Cover Sheet for App_ZE'!$A$43:$A$52, '3. Cover Sheet for App_ZE'!$B$43:$B$52, "error-not found in Table 3a.", 0, 1)))</f>
        <v/>
      </c>
      <c r="K53" s="391" t="str">
        <f>IF($J53="", "",
       _xlfn.XLOOKUP($J53, '3. Cover Sheet for App_ZE'!$B$43:$B$65, '3. Cover Sheet for App_ZE'!$D$43:$D$65, "Error-- see Table 3", 0, 1))</f>
        <v/>
      </c>
      <c r="L53" s="391" t="str">
        <f>IF($J53="", "",
       _xlfn.XLOOKUP($J53, '3. Cover Sheet for App_ZE'!$B$43:$B$65, '3. Cover Sheet for App_ZE'!$E$43:$E$65, "Error-- see Table 3", 0, 1))</f>
        <v/>
      </c>
      <c r="M53" s="391" t="str">
        <f>IF($J53="", "",
       _xlfn.XLOOKUP($J53, '3. Cover Sheet for App_ZE'!$B$43:$B$65, '3. Cover Sheet for App_ZE'!$F$43:$F$65, "Error-- see Table 3", 0, 1))</f>
        <v/>
      </c>
      <c r="N53" s="141"/>
      <c r="O53" s="141" t="s">
        <v>488</v>
      </c>
      <c r="P53" s="367"/>
      <c r="Q53" s="141" t="s">
        <v>488</v>
      </c>
      <c r="R53" s="360" t="s">
        <v>488</v>
      </c>
      <c r="S53" s="360" t="s">
        <v>488</v>
      </c>
      <c r="T53" s="363"/>
      <c r="U53" s="363"/>
      <c r="V53" s="143"/>
      <c r="W53" s="143"/>
      <c r="X53" s="233">
        <f t="shared" si="4"/>
        <v>0</v>
      </c>
      <c r="Y53" s="233">
        <f t="shared" si="5"/>
        <v>0</v>
      </c>
      <c r="Z53" s="144"/>
      <c r="AA53" s="144"/>
      <c r="AB53" s="158"/>
      <c r="AC53" s="158"/>
      <c r="AD53" s="158"/>
      <c r="AE53" s="146">
        <f t="shared" si="6"/>
        <v>0</v>
      </c>
      <c r="AF53" s="184">
        <f t="shared" si="7"/>
        <v>0</v>
      </c>
    </row>
    <row r="54" spans="1:32" s="132" customFormat="1" hidden="1" x14ac:dyDescent="0.25">
      <c r="A54" s="148" t="s">
        <v>569</v>
      </c>
      <c r="B54" s="141" t="s">
        <v>488</v>
      </c>
      <c r="C54" s="390" t="s">
        <v>488</v>
      </c>
      <c r="D54" s="390" t="s">
        <v>488</v>
      </c>
      <c r="E54" s="390" t="s">
        <v>488</v>
      </c>
      <c r="F54" s="390" t="s">
        <v>488</v>
      </c>
      <c r="G54" s="142"/>
      <c r="H54" s="367"/>
      <c r="I54" s="367"/>
      <c r="J54" s="381" t="str">
        <f>IF(AND(H54="",I54=""), "",
IF(H54="",
_xlfn.XLOOKUP(I54, '3. Cover Sheet for App_ZE'!$A$56:$A$65, '3. Cover Sheet for App_ZE'!$B$56:$B$65, "error - not found; see Table 3b", 0, 1),
_xlfn.XLOOKUP(H54, '3. Cover Sheet for App_ZE'!$A$43:$A$52, '3. Cover Sheet for App_ZE'!$B$43:$B$52, "error-not found in Table 3a.", 0, 1)))</f>
        <v/>
      </c>
      <c r="K54" s="391" t="str">
        <f>IF($J54="", "",
       _xlfn.XLOOKUP($J54, '3. Cover Sheet for App_ZE'!$B$43:$B$65, '3. Cover Sheet for App_ZE'!$D$43:$D$65, "Error-- see Table 3", 0, 1))</f>
        <v/>
      </c>
      <c r="L54" s="391" t="str">
        <f>IF($J54="", "",
       _xlfn.XLOOKUP($J54, '3. Cover Sheet for App_ZE'!$B$43:$B$65, '3. Cover Sheet for App_ZE'!$E$43:$E$65, "Error-- see Table 3", 0, 1))</f>
        <v/>
      </c>
      <c r="M54" s="391" t="str">
        <f>IF($J54="", "",
       _xlfn.XLOOKUP($J54, '3. Cover Sheet for App_ZE'!$B$43:$B$65, '3. Cover Sheet for App_ZE'!$F$43:$F$65, "Error-- see Table 3", 0, 1))</f>
        <v/>
      </c>
      <c r="N54" s="141"/>
      <c r="O54" s="141" t="s">
        <v>488</v>
      </c>
      <c r="P54" s="367"/>
      <c r="Q54" s="141" t="s">
        <v>488</v>
      </c>
      <c r="R54" s="360" t="s">
        <v>488</v>
      </c>
      <c r="S54" s="360" t="s">
        <v>488</v>
      </c>
      <c r="T54" s="363"/>
      <c r="U54" s="363"/>
      <c r="V54" s="143"/>
      <c r="W54" s="143"/>
      <c r="X54" s="233">
        <f t="shared" si="4"/>
        <v>0</v>
      </c>
      <c r="Y54" s="233">
        <f t="shared" si="5"/>
        <v>0</v>
      </c>
      <c r="Z54" s="144"/>
      <c r="AA54" s="144"/>
      <c r="AB54" s="158"/>
      <c r="AC54" s="158"/>
      <c r="AD54" s="158"/>
      <c r="AE54" s="146">
        <f t="shared" si="6"/>
        <v>0</v>
      </c>
      <c r="AF54" s="184">
        <f t="shared" si="7"/>
        <v>0</v>
      </c>
    </row>
    <row r="55" spans="1:32" s="132" customFormat="1" hidden="1" x14ac:dyDescent="0.25">
      <c r="A55" s="148" t="s">
        <v>570</v>
      </c>
      <c r="B55" s="141" t="s">
        <v>488</v>
      </c>
      <c r="C55" s="390" t="s">
        <v>488</v>
      </c>
      <c r="D55" s="390" t="s">
        <v>488</v>
      </c>
      <c r="E55" s="390" t="s">
        <v>488</v>
      </c>
      <c r="F55" s="390" t="s">
        <v>488</v>
      </c>
      <c r="G55" s="142"/>
      <c r="H55" s="367"/>
      <c r="I55" s="367"/>
      <c r="J55" s="381" t="str">
        <f>IF(AND(H55="",I55=""), "",
IF(H55="",
_xlfn.XLOOKUP(I55, '3. Cover Sheet for App_ZE'!$A$56:$A$65, '3. Cover Sheet for App_ZE'!$B$56:$B$65, "error - not found; see Table 3b", 0, 1),
_xlfn.XLOOKUP(H55, '3. Cover Sheet for App_ZE'!$A$43:$A$52, '3. Cover Sheet for App_ZE'!$B$43:$B$52, "error-not found in Table 3a.", 0, 1)))</f>
        <v/>
      </c>
      <c r="K55" s="391" t="str">
        <f>IF($J55="", "",
       _xlfn.XLOOKUP($J55, '3. Cover Sheet for App_ZE'!$B$43:$B$65, '3. Cover Sheet for App_ZE'!$D$43:$D$65, "Error-- see Table 3", 0, 1))</f>
        <v/>
      </c>
      <c r="L55" s="391" t="str">
        <f>IF($J55="", "",
       _xlfn.XLOOKUP($J55, '3. Cover Sheet for App_ZE'!$B$43:$B$65, '3. Cover Sheet for App_ZE'!$E$43:$E$65, "Error-- see Table 3", 0, 1))</f>
        <v/>
      </c>
      <c r="M55" s="391" t="str">
        <f>IF($J55="", "",
       _xlfn.XLOOKUP($J55, '3. Cover Sheet for App_ZE'!$B$43:$B$65, '3. Cover Sheet for App_ZE'!$F$43:$F$65, "Error-- see Table 3", 0, 1))</f>
        <v/>
      </c>
      <c r="N55" s="141"/>
      <c r="O55" s="141" t="s">
        <v>488</v>
      </c>
      <c r="P55" s="367"/>
      <c r="Q55" s="141" t="s">
        <v>488</v>
      </c>
      <c r="R55" s="360" t="s">
        <v>488</v>
      </c>
      <c r="S55" s="360" t="s">
        <v>488</v>
      </c>
      <c r="T55" s="363"/>
      <c r="U55" s="363"/>
      <c r="V55" s="143"/>
      <c r="W55" s="143"/>
      <c r="X55" s="233">
        <f t="shared" si="4"/>
        <v>0</v>
      </c>
      <c r="Y55" s="233">
        <f t="shared" si="5"/>
        <v>0</v>
      </c>
      <c r="Z55" s="144"/>
      <c r="AA55" s="144"/>
      <c r="AB55" s="158"/>
      <c r="AC55" s="158"/>
      <c r="AD55" s="158"/>
      <c r="AE55" s="146">
        <f t="shared" si="6"/>
        <v>0</v>
      </c>
      <c r="AF55" s="184">
        <f t="shared" si="7"/>
        <v>0</v>
      </c>
    </row>
    <row r="56" spans="1:32" s="132" customFormat="1" hidden="1" x14ac:dyDescent="0.25">
      <c r="A56" s="148" t="s">
        <v>571</v>
      </c>
      <c r="B56" s="141" t="s">
        <v>488</v>
      </c>
      <c r="C56" s="390" t="s">
        <v>488</v>
      </c>
      <c r="D56" s="390" t="s">
        <v>488</v>
      </c>
      <c r="E56" s="390" t="s">
        <v>488</v>
      </c>
      <c r="F56" s="390" t="s">
        <v>488</v>
      </c>
      <c r="G56" s="142"/>
      <c r="H56" s="367"/>
      <c r="I56" s="367"/>
      <c r="J56" s="381" t="str">
        <f>IF(AND(H56="",I56=""), "",
IF(H56="",
_xlfn.XLOOKUP(I56, '3. Cover Sheet for App_ZE'!$A$56:$A$65, '3. Cover Sheet for App_ZE'!$B$56:$B$65, "error - not found; see Table 3b", 0, 1),
_xlfn.XLOOKUP(H56, '3. Cover Sheet for App_ZE'!$A$43:$A$52, '3. Cover Sheet for App_ZE'!$B$43:$B$52, "error-not found in Table 3a.", 0, 1)))</f>
        <v/>
      </c>
      <c r="K56" s="391" t="str">
        <f>IF($J56="", "",
       _xlfn.XLOOKUP($J56, '3. Cover Sheet for App_ZE'!$B$43:$B$65, '3. Cover Sheet for App_ZE'!$D$43:$D$65, "Error-- see Table 3", 0, 1))</f>
        <v/>
      </c>
      <c r="L56" s="391" t="str">
        <f>IF($J56="", "",
       _xlfn.XLOOKUP($J56, '3. Cover Sheet for App_ZE'!$B$43:$B$65, '3. Cover Sheet for App_ZE'!$E$43:$E$65, "Error-- see Table 3", 0, 1))</f>
        <v/>
      </c>
      <c r="M56" s="391" t="str">
        <f>IF($J56="", "",
       _xlfn.XLOOKUP($J56, '3. Cover Sheet for App_ZE'!$B$43:$B$65, '3. Cover Sheet for App_ZE'!$F$43:$F$65, "Error-- see Table 3", 0, 1))</f>
        <v/>
      </c>
      <c r="N56" s="141"/>
      <c r="O56" s="141" t="s">
        <v>488</v>
      </c>
      <c r="P56" s="367"/>
      <c r="Q56" s="141" t="s">
        <v>488</v>
      </c>
      <c r="R56" s="360" t="s">
        <v>488</v>
      </c>
      <c r="S56" s="360" t="s">
        <v>488</v>
      </c>
      <c r="T56" s="363"/>
      <c r="U56" s="363"/>
      <c r="V56" s="143"/>
      <c r="W56" s="143"/>
      <c r="X56" s="233">
        <f t="shared" si="4"/>
        <v>0</v>
      </c>
      <c r="Y56" s="233">
        <f t="shared" si="5"/>
        <v>0</v>
      </c>
      <c r="Z56" s="144"/>
      <c r="AA56" s="144"/>
      <c r="AB56" s="158"/>
      <c r="AC56" s="158"/>
      <c r="AD56" s="158"/>
      <c r="AE56" s="146">
        <f t="shared" si="6"/>
        <v>0</v>
      </c>
      <c r="AF56" s="184">
        <f t="shared" si="7"/>
        <v>0</v>
      </c>
    </row>
    <row r="57" spans="1:32" s="132" customFormat="1" hidden="1" x14ac:dyDescent="0.25">
      <c r="A57" s="148" t="s">
        <v>572</v>
      </c>
      <c r="B57" s="141" t="s">
        <v>488</v>
      </c>
      <c r="C57" s="390" t="s">
        <v>488</v>
      </c>
      <c r="D57" s="390" t="s">
        <v>488</v>
      </c>
      <c r="E57" s="390" t="s">
        <v>488</v>
      </c>
      <c r="F57" s="390" t="s">
        <v>488</v>
      </c>
      <c r="G57" s="142"/>
      <c r="H57" s="367"/>
      <c r="I57" s="367"/>
      <c r="J57" s="381" t="str">
        <f>IF(AND(H57="",I57=""), "",
IF(H57="",
_xlfn.XLOOKUP(I57, '3. Cover Sheet for App_ZE'!$A$56:$A$65, '3. Cover Sheet for App_ZE'!$B$56:$B$65, "error - not found; see Table 3b", 0, 1),
_xlfn.XLOOKUP(H57, '3. Cover Sheet for App_ZE'!$A$43:$A$52, '3. Cover Sheet for App_ZE'!$B$43:$B$52, "error-not found in Table 3a.", 0, 1)))</f>
        <v/>
      </c>
      <c r="K57" s="391" t="str">
        <f>IF($J57="", "",
       _xlfn.XLOOKUP($J57, '3. Cover Sheet for App_ZE'!$B$43:$B$65, '3. Cover Sheet for App_ZE'!$D$43:$D$65, "Error-- see Table 3", 0, 1))</f>
        <v/>
      </c>
      <c r="L57" s="391" t="str">
        <f>IF($J57="", "",
       _xlfn.XLOOKUP($J57, '3. Cover Sheet for App_ZE'!$B$43:$B$65, '3. Cover Sheet for App_ZE'!$E$43:$E$65, "Error-- see Table 3", 0, 1))</f>
        <v/>
      </c>
      <c r="M57" s="391" t="str">
        <f>IF($J57="", "",
       _xlfn.XLOOKUP($J57, '3. Cover Sheet for App_ZE'!$B$43:$B$65, '3. Cover Sheet for App_ZE'!$F$43:$F$65, "Error-- see Table 3", 0, 1))</f>
        <v/>
      </c>
      <c r="N57" s="141"/>
      <c r="O57" s="141" t="s">
        <v>488</v>
      </c>
      <c r="P57" s="367"/>
      <c r="Q57" s="141" t="s">
        <v>488</v>
      </c>
      <c r="R57" s="360" t="s">
        <v>488</v>
      </c>
      <c r="S57" s="360" t="s">
        <v>488</v>
      </c>
      <c r="T57" s="363"/>
      <c r="U57" s="363"/>
      <c r="V57" s="143"/>
      <c r="W57" s="143"/>
      <c r="X57" s="233">
        <f t="shared" si="4"/>
        <v>0</v>
      </c>
      <c r="Y57" s="233">
        <f t="shared" si="5"/>
        <v>0</v>
      </c>
      <c r="Z57" s="144"/>
      <c r="AA57" s="144"/>
      <c r="AB57" s="158"/>
      <c r="AC57" s="158"/>
      <c r="AD57" s="158"/>
      <c r="AE57" s="146">
        <f t="shared" si="6"/>
        <v>0</v>
      </c>
      <c r="AF57" s="184">
        <f t="shared" si="7"/>
        <v>0</v>
      </c>
    </row>
    <row r="58" spans="1:32" s="132" customFormat="1" hidden="1" x14ac:dyDescent="0.25">
      <c r="A58" s="148" t="s">
        <v>573</v>
      </c>
      <c r="B58" s="141" t="s">
        <v>488</v>
      </c>
      <c r="C58" s="390" t="s">
        <v>488</v>
      </c>
      <c r="D58" s="390" t="s">
        <v>488</v>
      </c>
      <c r="E58" s="390" t="s">
        <v>488</v>
      </c>
      <c r="F58" s="390" t="s">
        <v>488</v>
      </c>
      <c r="G58" s="142"/>
      <c r="H58" s="367"/>
      <c r="I58" s="367"/>
      <c r="J58" s="381" t="str">
        <f>IF(AND(H58="",I58=""), "",
IF(H58="",
_xlfn.XLOOKUP(I58, '3. Cover Sheet for App_ZE'!$A$56:$A$65, '3. Cover Sheet for App_ZE'!$B$56:$B$65, "error - not found; see Table 3b", 0, 1),
_xlfn.XLOOKUP(H58, '3. Cover Sheet for App_ZE'!$A$43:$A$52, '3. Cover Sheet for App_ZE'!$B$43:$B$52, "error-not found in Table 3a.", 0, 1)))</f>
        <v/>
      </c>
      <c r="K58" s="391" t="str">
        <f>IF($J58="", "",
       _xlfn.XLOOKUP($J58, '3. Cover Sheet for App_ZE'!$B$43:$B$65, '3. Cover Sheet for App_ZE'!$D$43:$D$65, "Error-- see Table 3", 0, 1))</f>
        <v/>
      </c>
      <c r="L58" s="391" t="str">
        <f>IF($J58="", "",
       _xlfn.XLOOKUP($J58, '3. Cover Sheet for App_ZE'!$B$43:$B$65, '3. Cover Sheet for App_ZE'!$E$43:$E$65, "Error-- see Table 3", 0, 1))</f>
        <v/>
      </c>
      <c r="M58" s="391" t="str">
        <f>IF($J58="", "",
       _xlfn.XLOOKUP($J58, '3. Cover Sheet for App_ZE'!$B$43:$B$65, '3. Cover Sheet for App_ZE'!$F$43:$F$65, "Error-- see Table 3", 0, 1))</f>
        <v/>
      </c>
      <c r="N58" s="141"/>
      <c r="O58" s="141" t="s">
        <v>488</v>
      </c>
      <c r="P58" s="367"/>
      <c r="Q58" s="141" t="s">
        <v>488</v>
      </c>
      <c r="R58" s="360" t="s">
        <v>488</v>
      </c>
      <c r="S58" s="360" t="s">
        <v>488</v>
      </c>
      <c r="T58" s="363"/>
      <c r="U58" s="363"/>
      <c r="V58" s="143"/>
      <c r="W58" s="143"/>
      <c r="X58" s="233">
        <f t="shared" si="4"/>
        <v>0</v>
      </c>
      <c r="Y58" s="233">
        <f t="shared" si="5"/>
        <v>0</v>
      </c>
      <c r="Z58" s="144"/>
      <c r="AA58" s="144"/>
      <c r="AB58" s="158"/>
      <c r="AC58" s="158"/>
      <c r="AD58" s="158"/>
      <c r="AE58" s="146">
        <f t="shared" si="6"/>
        <v>0</v>
      </c>
      <c r="AF58" s="184">
        <f t="shared" si="7"/>
        <v>0</v>
      </c>
    </row>
    <row r="59" spans="1:32" s="132" customFormat="1" hidden="1" x14ac:dyDescent="0.25">
      <c r="A59" s="148" t="s">
        <v>574</v>
      </c>
      <c r="B59" s="141" t="s">
        <v>488</v>
      </c>
      <c r="C59" s="390" t="s">
        <v>488</v>
      </c>
      <c r="D59" s="390" t="s">
        <v>488</v>
      </c>
      <c r="E59" s="390" t="s">
        <v>488</v>
      </c>
      <c r="F59" s="390" t="s">
        <v>488</v>
      </c>
      <c r="G59" s="142"/>
      <c r="H59" s="367"/>
      <c r="I59" s="367"/>
      <c r="J59" s="381" t="str">
        <f>IF(AND(H59="",I59=""), "",
IF(H59="",
_xlfn.XLOOKUP(I59, '3. Cover Sheet for App_ZE'!$A$56:$A$65, '3. Cover Sheet for App_ZE'!$B$56:$B$65, "error - not found; see Table 3b", 0, 1),
_xlfn.XLOOKUP(H59, '3. Cover Sheet for App_ZE'!$A$43:$A$52, '3. Cover Sheet for App_ZE'!$B$43:$B$52, "error-not found in Table 3a.", 0, 1)))</f>
        <v/>
      </c>
      <c r="K59" s="391" t="str">
        <f>IF($J59="", "",
       _xlfn.XLOOKUP($J59, '3. Cover Sheet for App_ZE'!$B$43:$B$65, '3. Cover Sheet for App_ZE'!$D$43:$D$65, "Error-- see Table 3", 0, 1))</f>
        <v/>
      </c>
      <c r="L59" s="391" t="str">
        <f>IF($J59="", "",
       _xlfn.XLOOKUP($J59, '3. Cover Sheet for App_ZE'!$B$43:$B$65, '3. Cover Sheet for App_ZE'!$E$43:$E$65, "Error-- see Table 3", 0, 1))</f>
        <v/>
      </c>
      <c r="M59" s="391" t="str">
        <f>IF($J59="", "",
       _xlfn.XLOOKUP($J59, '3. Cover Sheet for App_ZE'!$B$43:$B$65, '3. Cover Sheet for App_ZE'!$F$43:$F$65, "Error-- see Table 3", 0, 1))</f>
        <v/>
      </c>
      <c r="N59" s="141"/>
      <c r="O59" s="141" t="s">
        <v>488</v>
      </c>
      <c r="P59" s="367"/>
      <c r="Q59" s="141" t="s">
        <v>488</v>
      </c>
      <c r="R59" s="360" t="s">
        <v>488</v>
      </c>
      <c r="S59" s="360" t="s">
        <v>488</v>
      </c>
      <c r="T59" s="363"/>
      <c r="U59" s="363"/>
      <c r="V59" s="143"/>
      <c r="W59" s="143"/>
      <c r="X59" s="233">
        <f t="shared" si="4"/>
        <v>0</v>
      </c>
      <c r="Y59" s="233">
        <f t="shared" si="5"/>
        <v>0</v>
      </c>
      <c r="Z59" s="144"/>
      <c r="AA59" s="144"/>
      <c r="AB59" s="158"/>
      <c r="AC59" s="158"/>
      <c r="AD59" s="158"/>
      <c r="AE59" s="146">
        <f t="shared" si="6"/>
        <v>0</v>
      </c>
      <c r="AF59" s="184">
        <f t="shared" si="7"/>
        <v>0</v>
      </c>
    </row>
    <row r="60" spans="1:32" s="132" customFormat="1" hidden="1" x14ac:dyDescent="0.25">
      <c r="A60" s="148" t="s">
        <v>575</v>
      </c>
      <c r="B60" s="141" t="s">
        <v>488</v>
      </c>
      <c r="C60" s="390" t="s">
        <v>488</v>
      </c>
      <c r="D60" s="390" t="s">
        <v>488</v>
      </c>
      <c r="E60" s="390" t="s">
        <v>488</v>
      </c>
      <c r="F60" s="390" t="s">
        <v>488</v>
      </c>
      <c r="G60" s="142"/>
      <c r="H60" s="367"/>
      <c r="I60" s="367"/>
      <c r="J60" s="381" t="str">
        <f>IF(AND(H60="",I60=""), "",
IF(H60="",
_xlfn.XLOOKUP(I60, '3. Cover Sheet for App_ZE'!$A$56:$A$65, '3. Cover Sheet for App_ZE'!$B$56:$B$65, "error - not found; see Table 3b", 0, 1),
_xlfn.XLOOKUP(H60, '3. Cover Sheet for App_ZE'!$A$43:$A$52, '3. Cover Sheet for App_ZE'!$B$43:$B$52, "error-not found in Table 3a.", 0, 1)))</f>
        <v/>
      </c>
      <c r="K60" s="391" t="str">
        <f>IF($J60="", "",
       _xlfn.XLOOKUP($J60, '3. Cover Sheet for App_ZE'!$B$43:$B$65, '3. Cover Sheet for App_ZE'!$D$43:$D$65, "Error-- see Table 3", 0, 1))</f>
        <v/>
      </c>
      <c r="L60" s="391" t="str">
        <f>IF($J60="", "",
       _xlfn.XLOOKUP($J60, '3. Cover Sheet for App_ZE'!$B$43:$B$65, '3. Cover Sheet for App_ZE'!$E$43:$E$65, "Error-- see Table 3", 0, 1))</f>
        <v/>
      </c>
      <c r="M60" s="391" t="str">
        <f>IF($J60="", "",
       _xlfn.XLOOKUP($J60, '3. Cover Sheet for App_ZE'!$B$43:$B$65, '3. Cover Sheet for App_ZE'!$F$43:$F$65, "Error-- see Table 3", 0, 1))</f>
        <v/>
      </c>
      <c r="N60" s="141"/>
      <c r="O60" s="141" t="s">
        <v>488</v>
      </c>
      <c r="P60" s="367"/>
      <c r="Q60" s="141" t="s">
        <v>488</v>
      </c>
      <c r="R60" s="360" t="s">
        <v>488</v>
      </c>
      <c r="S60" s="360" t="s">
        <v>488</v>
      </c>
      <c r="T60" s="363"/>
      <c r="U60" s="363"/>
      <c r="V60" s="143"/>
      <c r="W60" s="143"/>
      <c r="X60" s="233">
        <f t="shared" si="4"/>
        <v>0</v>
      </c>
      <c r="Y60" s="233">
        <f t="shared" si="5"/>
        <v>0</v>
      </c>
      <c r="Z60" s="144"/>
      <c r="AA60" s="144"/>
      <c r="AB60" s="158"/>
      <c r="AC60" s="158"/>
      <c r="AD60" s="158"/>
      <c r="AE60" s="146">
        <f t="shared" si="6"/>
        <v>0</v>
      </c>
      <c r="AF60" s="184">
        <f t="shared" si="7"/>
        <v>0</v>
      </c>
    </row>
    <row r="61" spans="1:32" s="132" customFormat="1" hidden="1" x14ac:dyDescent="0.25">
      <c r="A61" s="148" t="s">
        <v>576</v>
      </c>
      <c r="B61" s="141" t="s">
        <v>488</v>
      </c>
      <c r="C61" s="390" t="s">
        <v>488</v>
      </c>
      <c r="D61" s="390" t="s">
        <v>488</v>
      </c>
      <c r="E61" s="390" t="s">
        <v>488</v>
      </c>
      <c r="F61" s="390" t="s">
        <v>488</v>
      </c>
      <c r="G61" s="142"/>
      <c r="H61" s="367"/>
      <c r="I61" s="367"/>
      <c r="J61" s="381" t="str">
        <f>IF(AND(H61="",I61=""), "",
IF(H61="",
_xlfn.XLOOKUP(I61, '3. Cover Sheet for App_ZE'!$A$56:$A$65, '3. Cover Sheet for App_ZE'!$B$56:$B$65, "error - not found; see Table 3b", 0, 1),
_xlfn.XLOOKUP(H61, '3. Cover Sheet for App_ZE'!$A$43:$A$52, '3. Cover Sheet for App_ZE'!$B$43:$B$52, "error-not found in Table 3a.", 0, 1)))</f>
        <v/>
      </c>
      <c r="K61" s="391" t="str">
        <f>IF($J61="", "",
       _xlfn.XLOOKUP($J61, '3. Cover Sheet for App_ZE'!$B$43:$B$65, '3. Cover Sheet for App_ZE'!$D$43:$D$65, "Error-- see Table 3", 0, 1))</f>
        <v/>
      </c>
      <c r="L61" s="391" t="str">
        <f>IF($J61="", "",
       _xlfn.XLOOKUP($J61, '3. Cover Sheet for App_ZE'!$B$43:$B$65, '3. Cover Sheet for App_ZE'!$E$43:$E$65, "Error-- see Table 3", 0, 1))</f>
        <v/>
      </c>
      <c r="M61" s="391" t="str">
        <f>IF($J61="", "",
       _xlfn.XLOOKUP($J61, '3. Cover Sheet for App_ZE'!$B$43:$B$65, '3. Cover Sheet for App_ZE'!$F$43:$F$65, "Error-- see Table 3", 0, 1))</f>
        <v/>
      </c>
      <c r="N61" s="141"/>
      <c r="O61" s="141" t="s">
        <v>488</v>
      </c>
      <c r="P61" s="367"/>
      <c r="Q61" s="141" t="s">
        <v>488</v>
      </c>
      <c r="R61" s="360" t="s">
        <v>488</v>
      </c>
      <c r="S61" s="360" t="s">
        <v>488</v>
      </c>
      <c r="T61" s="363"/>
      <c r="U61" s="363"/>
      <c r="V61" s="143"/>
      <c r="W61" s="143"/>
      <c r="X61" s="233">
        <f t="shared" si="4"/>
        <v>0</v>
      </c>
      <c r="Y61" s="233">
        <f t="shared" si="5"/>
        <v>0</v>
      </c>
      <c r="Z61" s="144"/>
      <c r="AA61" s="144"/>
      <c r="AB61" s="158"/>
      <c r="AC61" s="158"/>
      <c r="AD61" s="158"/>
      <c r="AE61" s="146">
        <f t="shared" si="6"/>
        <v>0</v>
      </c>
      <c r="AF61" s="184">
        <f t="shared" si="7"/>
        <v>0</v>
      </c>
    </row>
    <row r="62" spans="1:32" s="132" customFormat="1" hidden="1" x14ac:dyDescent="0.25">
      <c r="A62" s="148" t="s">
        <v>577</v>
      </c>
      <c r="B62" s="141" t="s">
        <v>488</v>
      </c>
      <c r="C62" s="390" t="s">
        <v>488</v>
      </c>
      <c r="D62" s="390" t="s">
        <v>488</v>
      </c>
      <c r="E62" s="390" t="s">
        <v>488</v>
      </c>
      <c r="F62" s="390" t="s">
        <v>488</v>
      </c>
      <c r="G62" s="142"/>
      <c r="H62" s="367"/>
      <c r="I62" s="367"/>
      <c r="J62" s="381" t="str">
        <f>IF(AND(H62="",I62=""), "",
IF(H62="",
_xlfn.XLOOKUP(I62, '3. Cover Sheet for App_ZE'!$A$56:$A$65, '3. Cover Sheet for App_ZE'!$B$56:$B$65, "error - not found; see Table 3b", 0, 1),
_xlfn.XLOOKUP(H62, '3. Cover Sheet for App_ZE'!$A$43:$A$52, '3. Cover Sheet for App_ZE'!$B$43:$B$52, "error-not found in Table 3a.", 0, 1)))</f>
        <v/>
      </c>
      <c r="K62" s="391" t="str">
        <f>IF($J62="", "",
       _xlfn.XLOOKUP($J62, '3. Cover Sheet for App_ZE'!$B$43:$B$65, '3. Cover Sheet for App_ZE'!$D$43:$D$65, "Error-- see Table 3", 0, 1))</f>
        <v/>
      </c>
      <c r="L62" s="391" t="str">
        <f>IF($J62="", "",
       _xlfn.XLOOKUP($J62, '3. Cover Sheet for App_ZE'!$B$43:$B$65, '3. Cover Sheet for App_ZE'!$E$43:$E$65, "Error-- see Table 3", 0, 1))</f>
        <v/>
      </c>
      <c r="M62" s="391" t="str">
        <f>IF($J62="", "",
       _xlfn.XLOOKUP($J62, '3. Cover Sheet for App_ZE'!$B$43:$B$65, '3. Cover Sheet for App_ZE'!$F$43:$F$65, "Error-- see Table 3", 0, 1))</f>
        <v/>
      </c>
      <c r="N62" s="141"/>
      <c r="O62" s="141" t="s">
        <v>488</v>
      </c>
      <c r="P62" s="367"/>
      <c r="Q62" s="141" t="s">
        <v>488</v>
      </c>
      <c r="R62" s="360" t="s">
        <v>488</v>
      </c>
      <c r="S62" s="360" t="s">
        <v>488</v>
      </c>
      <c r="T62" s="363"/>
      <c r="U62" s="363"/>
      <c r="V62" s="143"/>
      <c r="W62" s="143"/>
      <c r="X62" s="233">
        <f t="shared" si="4"/>
        <v>0</v>
      </c>
      <c r="Y62" s="233">
        <f t="shared" si="5"/>
        <v>0</v>
      </c>
      <c r="Z62" s="144"/>
      <c r="AA62" s="144"/>
      <c r="AB62" s="158"/>
      <c r="AC62" s="158"/>
      <c r="AD62" s="158"/>
      <c r="AE62" s="146">
        <f t="shared" si="6"/>
        <v>0</v>
      </c>
      <c r="AF62" s="184">
        <f t="shared" si="7"/>
        <v>0</v>
      </c>
    </row>
    <row r="63" spans="1:32" s="132" customFormat="1" hidden="1" x14ac:dyDescent="0.25">
      <c r="A63" s="148" t="s">
        <v>578</v>
      </c>
      <c r="B63" s="141" t="s">
        <v>488</v>
      </c>
      <c r="C63" s="390" t="s">
        <v>488</v>
      </c>
      <c r="D63" s="390" t="s">
        <v>488</v>
      </c>
      <c r="E63" s="390" t="s">
        <v>488</v>
      </c>
      <c r="F63" s="390" t="s">
        <v>488</v>
      </c>
      <c r="G63" s="142"/>
      <c r="H63" s="367"/>
      <c r="I63" s="367"/>
      <c r="J63" s="381" t="str">
        <f>IF(AND(H63="",I63=""), "",
IF(H63="",
_xlfn.XLOOKUP(I63, '3. Cover Sheet for App_ZE'!$A$56:$A$65, '3. Cover Sheet for App_ZE'!$B$56:$B$65, "error - not found; see Table 3b", 0, 1),
_xlfn.XLOOKUP(H63, '3. Cover Sheet for App_ZE'!$A$43:$A$52, '3. Cover Sheet for App_ZE'!$B$43:$B$52, "error-not found in Table 3a.", 0, 1)))</f>
        <v/>
      </c>
      <c r="K63" s="391" t="str">
        <f>IF($J63="", "",
       _xlfn.XLOOKUP($J63, '3. Cover Sheet for App_ZE'!$B$43:$B$65, '3. Cover Sheet for App_ZE'!$D$43:$D$65, "Error-- see Table 3", 0, 1))</f>
        <v/>
      </c>
      <c r="L63" s="391" t="str">
        <f>IF($J63="", "",
       _xlfn.XLOOKUP($J63, '3. Cover Sheet for App_ZE'!$B$43:$B$65, '3. Cover Sheet for App_ZE'!$E$43:$E$65, "Error-- see Table 3", 0, 1))</f>
        <v/>
      </c>
      <c r="M63" s="391" t="str">
        <f>IF($J63="", "",
       _xlfn.XLOOKUP($J63, '3. Cover Sheet for App_ZE'!$B$43:$B$65, '3. Cover Sheet for App_ZE'!$F$43:$F$65, "Error-- see Table 3", 0, 1))</f>
        <v/>
      </c>
      <c r="N63" s="141"/>
      <c r="O63" s="141" t="s">
        <v>488</v>
      </c>
      <c r="P63" s="367"/>
      <c r="Q63" s="141" t="s">
        <v>488</v>
      </c>
      <c r="R63" s="360" t="s">
        <v>488</v>
      </c>
      <c r="S63" s="360" t="s">
        <v>488</v>
      </c>
      <c r="T63" s="363"/>
      <c r="U63" s="363"/>
      <c r="V63" s="143"/>
      <c r="W63" s="143"/>
      <c r="X63" s="233">
        <f t="shared" si="4"/>
        <v>0</v>
      </c>
      <c r="Y63" s="233">
        <f t="shared" si="5"/>
        <v>0</v>
      </c>
      <c r="Z63" s="144"/>
      <c r="AA63" s="144"/>
      <c r="AB63" s="158"/>
      <c r="AC63" s="158"/>
      <c r="AD63" s="158"/>
      <c r="AE63" s="146">
        <f t="shared" si="6"/>
        <v>0</v>
      </c>
      <c r="AF63" s="184">
        <f t="shared" si="7"/>
        <v>0</v>
      </c>
    </row>
    <row r="64" spans="1:32" s="132" customFormat="1" hidden="1" x14ac:dyDescent="0.25">
      <c r="A64" s="148" t="s">
        <v>579</v>
      </c>
      <c r="B64" s="141" t="s">
        <v>488</v>
      </c>
      <c r="C64" s="390" t="s">
        <v>488</v>
      </c>
      <c r="D64" s="390" t="s">
        <v>488</v>
      </c>
      <c r="E64" s="390" t="s">
        <v>488</v>
      </c>
      <c r="F64" s="390" t="s">
        <v>488</v>
      </c>
      <c r="G64" s="142"/>
      <c r="H64" s="367"/>
      <c r="I64" s="367"/>
      <c r="J64" s="381" t="str">
        <f>IF(AND(H64="",I64=""), "",
IF(H64="",
_xlfn.XLOOKUP(I64, '3. Cover Sheet for App_ZE'!$A$56:$A$65, '3. Cover Sheet for App_ZE'!$B$56:$B$65, "error - not found; see Table 3b", 0, 1),
_xlfn.XLOOKUP(H64, '3. Cover Sheet for App_ZE'!$A$43:$A$52, '3. Cover Sheet for App_ZE'!$B$43:$B$52, "error-not found in Table 3a.", 0, 1)))</f>
        <v/>
      </c>
      <c r="K64" s="391" t="str">
        <f>IF($J64="", "",
       _xlfn.XLOOKUP($J64, '3. Cover Sheet for App_ZE'!$B$43:$B$65, '3. Cover Sheet for App_ZE'!$D$43:$D$65, "Error-- see Table 3", 0, 1))</f>
        <v/>
      </c>
      <c r="L64" s="391" t="str">
        <f>IF($J64="", "",
       _xlfn.XLOOKUP($J64, '3. Cover Sheet for App_ZE'!$B$43:$B$65, '3. Cover Sheet for App_ZE'!$E$43:$E$65, "Error-- see Table 3", 0, 1))</f>
        <v/>
      </c>
      <c r="M64" s="391" t="str">
        <f>IF($J64="", "",
       _xlfn.XLOOKUP($J64, '3. Cover Sheet for App_ZE'!$B$43:$B$65, '3. Cover Sheet for App_ZE'!$F$43:$F$65, "Error-- see Table 3", 0, 1))</f>
        <v/>
      </c>
      <c r="N64" s="141"/>
      <c r="O64" s="141" t="s">
        <v>488</v>
      </c>
      <c r="P64" s="367"/>
      <c r="Q64" s="141" t="s">
        <v>488</v>
      </c>
      <c r="R64" s="360" t="s">
        <v>488</v>
      </c>
      <c r="S64" s="360" t="s">
        <v>488</v>
      </c>
      <c r="T64" s="363"/>
      <c r="U64" s="363"/>
      <c r="V64" s="143"/>
      <c r="W64" s="143"/>
      <c r="X64" s="233">
        <f t="shared" si="4"/>
        <v>0</v>
      </c>
      <c r="Y64" s="233">
        <f t="shared" si="5"/>
        <v>0</v>
      </c>
      <c r="Z64" s="144"/>
      <c r="AA64" s="144"/>
      <c r="AB64" s="158"/>
      <c r="AC64" s="158"/>
      <c r="AD64" s="158"/>
      <c r="AE64" s="146">
        <f t="shared" si="6"/>
        <v>0</v>
      </c>
      <c r="AF64" s="184">
        <f t="shared" si="7"/>
        <v>0</v>
      </c>
    </row>
    <row r="65" spans="1:33" s="132" customFormat="1" ht="15" customHeight="1" x14ac:dyDescent="0.25">
      <c r="A65" s="149"/>
      <c r="G65" s="133"/>
      <c r="H65" s="133"/>
      <c r="I65" s="133"/>
      <c r="J65" s="133"/>
    </row>
    <row r="66" spans="1:33" s="132" customFormat="1" ht="15" customHeight="1" x14ac:dyDescent="0.25">
      <c r="A66" s="149"/>
      <c r="K66" s="133"/>
    </row>
    <row r="67" spans="1:33" s="132" customFormat="1" ht="15" customHeight="1" x14ac:dyDescent="0.25">
      <c r="A67" s="318" t="s">
        <v>580</v>
      </c>
      <c r="B67" s="217"/>
      <c r="C67" s="217"/>
      <c r="D67" s="217"/>
      <c r="E67" s="217"/>
      <c r="F67" s="217"/>
      <c r="G67" s="217"/>
      <c r="H67" s="217"/>
      <c r="I67" s="217"/>
      <c r="J67" s="217"/>
      <c r="K67" s="219"/>
      <c r="L67" s="217"/>
      <c r="M67" s="217"/>
      <c r="N67" s="217"/>
      <c r="O67" s="217"/>
      <c r="P67" s="217"/>
      <c r="Q67" s="217"/>
      <c r="R67" s="217"/>
      <c r="S67" s="217"/>
      <c r="T67" s="217"/>
      <c r="U67" s="217"/>
      <c r="V67" s="217"/>
      <c r="W67" s="217"/>
      <c r="X67" s="217"/>
      <c r="Y67" s="217"/>
      <c r="Z67" s="217"/>
      <c r="AA67" s="217"/>
      <c r="AB67" s="217"/>
      <c r="AC67" s="217"/>
      <c r="AD67" s="217"/>
      <c r="AE67" s="217"/>
      <c r="AF67" s="217"/>
      <c r="AG67" s="217"/>
    </row>
    <row r="68" spans="1:33" s="132" customFormat="1" ht="15" customHeight="1" x14ac:dyDescent="0.25">
      <c r="A68" s="218" t="s">
        <v>581</v>
      </c>
      <c r="B68" s="226"/>
      <c r="C68" s="226"/>
      <c r="D68" s="226"/>
      <c r="E68" s="226"/>
      <c r="F68" s="226"/>
      <c r="G68" s="226"/>
      <c r="H68" s="226"/>
      <c r="I68" s="226"/>
      <c r="J68" s="226"/>
      <c r="K68" s="226"/>
      <c r="L68" s="226"/>
      <c r="M68" s="226" t="s">
        <v>582</v>
      </c>
      <c r="N68" s="226"/>
      <c r="O68" s="226"/>
      <c r="P68" s="217"/>
      <c r="Q68" s="352"/>
      <c r="R68" s="217"/>
      <c r="S68" s="226" t="s">
        <v>583</v>
      </c>
      <c r="T68" s="217"/>
      <c r="U68" s="342"/>
      <c r="V68" s="226" t="s">
        <v>584</v>
      </c>
      <c r="W68" s="343"/>
      <c r="X68" s="343"/>
      <c r="Y68" s="343"/>
      <c r="Z68" s="343"/>
      <c r="AA68" s="343"/>
      <c r="AB68" s="343"/>
      <c r="AC68" s="343"/>
      <c r="AD68" s="226"/>
      <c r="AE68" s="226"/>
      <c r="AF68" s="226"/>
      <c r="AG68" s="226"/>
    </row>
    <row r="69" spans="1:33" s="63" customFormat="1" ht="120" x14ac:dyDescent="0.25">
      <c r="A69" s="312" t="s">
        <v>488</v>
      </c>
      <c r="B69" s="135" t="s">
        <v>585</v>
      </c>
      <c r="C69" s="135" t="s">
        <v>586</v>
      </c>
      <c r="D69" s="135" t="s">
        <v>587</v>
      </c>
      <c r="E69" s="135" t="s">
        <v>588</v>
      </c>
      <c r="F69" s="135" t="s">
        <v>589</v>
      </c>
      <c r="G69" s="135" t="s">
        <v>590</v>
      </c>
      <c r="H69" s="135" t="s">
        <v>591</v>
      </c>
      <c r="I69" s="135" t="s">
        <v>592</v>
      </c>
      <c r="J69" s="135" t="s">
        <v>593</v>
      </c>
      <c r="K69" s="135" t="s">
        <v>594</v>
      </c>
      <c r="L69" s="135" t="s">
        <v>595</v>
      </c>
      <c r="M69" s="385" t="s">
        <v>495</v>
      </c>
      <c r="N69" s="354" t="s">
        <v>74</v>
      </c>
      <c r="O69" s="354" t="s">
        <v>186</v>
      </c>
      <c r="P69" s="354" t="s">
        <v>187</v>
      </c>
      <c r="Q69" s="354" t="s">
        <v>497</v>
      </c>
      <c r="R69" s="135" t="s">
        <v>498</v>
      </c>
      <c r="S69" s="135" t="s">
        <v>596</v>
      </c>
      <c r="T69" s="135" t="s">
        <v>503</v>
      </c>
      <c r="U69" s="421" t="s">
        <v>504</v>
      </c>
      <c r="V69" s="134" t="s">
        <v>597</v>
      </c>
      <c r="W69" s="135" t="s">
        <v>598</v>
      </c>
      <c r="X69" s="135" t="s">
        <v>505</v>
      </c>
      <c r="Y69" s="135" t="s">
        <v>599</v>
      </c>
      <c r="Z69" s="135" t="s">
        <v>600</v>
      </c>
      <c r="AA69" s="135" t="s">
        <v>601</v>
      </c>
      <c r="AB69" s="135" t="s">
        <v>602</v>
      </c>
      <c r="AC69" s="135" t="s">
        <v>603</v>
      </c>
      <c r="AD69" s="134" t="s">
        <v>604</v>
      </c>
      <c r="AE69" s="134" t="s">
        <v>605</v>
      </c>
      <c r="AF69" s="135" t="s">
        <v>606</v>
      </c>
      <c r="AG69" s="135" t="s">
        <v>607</v>
      </c>
    </row>
    <row r="70" spans="1:33" s="62" customFormat="1" ht="41.25" customHeight="1" x14ac:dyDescent="0.25">
      <c r="A70" s="169" t="s">
        <v>608</v>
      </c>
      <c r="B70" s="151" t="s">
        <v>609</v>
      </c>
      <c r="C70" s="151" t="s">
        <v>610</v>
      </c>
      <c r="D70" s="151" t="s">
        <v>611</v>
      </c>
      <c r="E70" s="151" t="s">
        <v>231</v>
      </c>
      <c r="F70" s="151" t="s">
        <v>519</v>
      </c>
      <c r="G70" s="151">
        <v>500</v>
      </c>
      <c r="H70" s="151">
        <v>72</v>
      </c>
      <c r="I70" s="151">
        <v>1</v>
      </c>
      <c r="J70" s="151">
        <v>24</v>
      </c>
      <c r="K70" s="151" t="s">
        <v>612</v>
      </c>
      <c r="L70" s="151">
        <v>2</v>
      </c>
      <c r="M70" s="185" t="s">
        <v>520</v>
      </c>
      <c r="N70" s="185" t="s">
        <v>227</v>
      </c>
      <c r="O70" s="166" t="s">
        <v>522</v>
      </c>
      <c r="P70" s="166" t="s">
        <v>523</v>
      </c>
      <c r="Q70" s="154" t="s">
        <v>524</v>
      </c>
      <c r="R70" s="151">
        <v>22305</v>
      </c>
      <c r="S70" s="166" t="s">
        <v>526</v>
      </c>
      <c r="T70" s="151" t="s">
        <v>488</v>
      </c>
      <c r="U70" s="161" t="s">
        <v>527</v>
      </c>
      <c r="V70" s="234">
        <v>16000</v>
      </c>
      <c r="W70" s="234">
        <v>12000</v>
      </c>
      <c r="X70" s="151" t="s">
        <v>528</v>
      </c>
      <c r="Y70" s="215">
        <v>12000</v>
      </c>
      <c r="Z70" s="215">
        <v>7000</v>
      </c>
      <c r="AA70" s="215">
        <v>750</v>
      </c>
      <c r="AB70" s="215">
        <v>0</v>
      </c>
      <c r="AC70" s="215" t="s">
        <v>613</v>
      </c>
      <c r="AD70" s="235">
        <f>IF($L70="", "", (V70*$L70))</f>
        <v>32000</v>
      </c>
      <c r="AE70" s="235">
        <f>IF($L70="", "", (W70*$L70))</f>
        <v>24000</v>
      </c>
      <c r="AF70" s="215">
        <f>AD70+Y70+AA70</f>
        <v>44750</v>
      </c>
      <c r="AG70" s="215">
        <f>AE70+Z70+AB70</f>
        <v>31000</v>
      </c>
    </row>
    <row r="71" spans="1:33" s="320" customFormat="1" x14ac:dyDescent="0.25">
      <c r="A71" s="309" t="s">
        <v>614</v>
      </c>
      <c r="B71" s="571"/>
      <c r="C71" s="572"/>
      <c r="D71" s="572" t="s">
        <v>488</v>
      </c>
      <c r="E71" s="572" t="s">
        <v>488</v>
      </c>
      <c r="F71" s="572" t="s">
        <v>488</v>
      </c>
      <c r="G71" s="573" t="s">
        <v>488</v>
      </c>
      <c r="H71" s="573" t="s">
        <v>488</v>
      </c>
      <c r="I71" s="574" t="s">
        <v>488</v>
      </c>
      <c r="J71" s="573" t="s">
        <v>488</v>
      </c>
      <c r="K71" s="572" t="s">
        <v>488</v>
      </c>
      <c r="L71" s="575"/>
      <c r="M71" s="564"/>
      <c r="N71" s="381" t="str">
        <f>IF(AND(M71=""), "",
_xlfn.XLOOKUP(M71, '3. Cover Sheet for App_ZE'!$A$43:$A$52, '3. Cover Sheet for App_ZE'!$B$43:$B$52, "error-not found in Table 3a.", 0, 1))</f>
        <v/>
      </c>
      <c r="O71" s="382" t="str">
        <f>IF($N71="", "",
       _xlfn.XLOOKUP($N71, '3. Cover Sheet for App_ZE'!$B$43:$B$65, '3. Cover Sheet for App_ZE'!$D$43:$D$65, "Error-- see Table 3", 0, 1))</f>
        <v/>
      </c>
      <c r="P71" s="382" t="str">
        <f>IF($N71="", "",
       _xlfn.XLOOKUP($N71, '3. Cover Sheet for App_ZE'!$B$43:$B$65, '3. Cover Sheet for App_ZE'!$E$43:$E$65, "Error-- see Table 3", 0, 1))</f>
        <v/>
      </c>
      <c r="Q71" s="382" t="str">
        <f>IF($N71="", "",
       _xlfn.XLOOKUP($N71, '3. Cover Sheet for App_ZE'!$B$43:$B$65, '3. Cover Sheet for App_ZE'!$F$43:$F$65, "Error-- see Table 3", 0, 1))</f>
        <v/>
      </c>
      <c r="R71" s="576" t="s">
        <v>488</v>
      </c>
      <c r="S71" s="566"/>
      <c r="T71" s="572" t="s">
        <v>488</v>
      </c>
      <c r="U71" s="577"/>
      <c r="V71" s="578"/>
      <c r="W71" s="578"/>
      <c r="X71" s="579" t="s">
        <v>488</v>
      </c>
      <c r="Y71" s="580"/>
      <c r="Z71" s="580"/>
      <c r="AA71" s="580"/>
      <c r="AB71" s="580"/>
      <c r="AC71" s="580"/>
      <c r="AD71" s="236" t="str">
        <f>IF($L71="", "", (V71*$L71))</f>
        <v/>
      </c>
      <c r="AE71" s="236" t="str">
        <f>IF($L71="", "", (W71*$L71))</f>
        <v/>
      </c>
      <c r="AF71" s="236" t="str">
        <f t="shared" ref="AF71:AF102" si="8">IF($L71="", "", Y71+AD71+AA71)</f>
        <v/>
      </c>
      <c r="AG71" s="236" t="str">
        <f t="shared" ref="AG71:AG102" si="9">IF($L71="", "", Z71+AE71+AB71)</f>
        <v/>
      </c>
    </row>
    <row r="72" spans="1:33" s="320" customFormat="1" x14ac:dyDescent="0.25">
      <c r="A72" s="309" t="s">
        <v>615</v>
      </c>
      <c r="B72" s="571"/>
      <c r="C72" s="572"/>
      <c r="D72" s="572" t="s">
        <v>488</v>
      </c>
      <c r="E72" s="572" t="s">
        <v>488</v>
      </c>
      <c r="F72" s="572" t="s">
        <v>488</v>
      </c>
      <c r="G72" s="573" t="s">
        <v>488</v>
      </c>
      <c r="H72" s="573" t="s">
        <v>488</v>
      </c>
      <c r="I72" s="574" t="s">
        <v>488</v>
      </c>
      <c r="J72" s="573" t="s">
        <v>488</v>
      </c>
      <c r="K72" s="572" t="s">
        <v>488</v>
      </c>
      <c r="L72" s="575"/>
      <c r="M72" s="565"/>
      <c r="N72" s="381" t="str">
        <f>IF(AND(M72=""), "",
_xlfn.XLOOKUP(M72, '3. Cover Sheet for App_ZE'!$A$43:$A$52, '3. Cover Sheet for App_ZE'!$B$43:$B$52, "error-not found in Table 3a.", 0, 1))</f>
        <v/>
      </c>
      <c r="O72" s="382" t="str">
        <f>IF($N72="", "",
       _xlfn.XLOOKUP($N72, '3. Cover Sheet for App_ZE'!$B$43:$B$65, '3. Cover Sheet for App_ZE'!$D$43:$D$65, "Error-- see Table 3", 0, 1))</f>
        <v/>
      </c>
      <c r="P72" s="382" t="str">
        <f>IF($N72="", "",
       _xlfn.XLOOKUP($N72, '3. Cover Sheet for App_ZE'!$B$43:$B$65, '3. Cover Sheet for App_ZE'!$E$43:$E$65, "Error-- see Table 3", 0, 1))</f>
        <v/>
      </c>
      <c r="Q72" s="382" t="str">
        <f>IF($N72="", "",
       _xlfn.XLOOKUP($N72, '3. Cover Sheet for App_ZE'!$B$43:$B$65, '3. Cover Sheet for App_ZE'!$F$43:$F$65, "Error-- see Table 3", 0, 1))</f>
        <v/>
      </c>
      <c r="R72" s="576" t="s">
        <v>488</v>
      </c>
      <c r="S72" s="566" t="s">
        <v>488</v>
      </c>
      <c r="T72" s="572" t="s">
        <v>488</v>
      </c>
      <c r="U72" s="577"/>
      <c r="V72" s="578"/>
      <c r="W72" s="578"/>
      <c r="X72" s="579" t="s">
        <v>488</v>
      </c>
      <c r="Y72" s="580"/>
      <c r="Z72" s="580"/>
      <c r="AA72" s="580"/>
      <c r="AB72" s="580"/>
      <c r="AC72" s="580"/>
      <c r="AD72" s="236" t="str">
        <f t="shared" ref="AD72:AD103" si="10">IF($L72="", "", (V72*$L72))</f>
        <v/>
      </c>
      <c r="AE72" s="236" t="str">
        <f t="shared" ref="AE72:AE103" si="11">IF(L72="", "", (W72*L72))</f>
        <v/>
      </c>
      <c r="AF72" s="236" t="str">
        <f t="shared" si="8"/>
        <v/>
      </c>
      <c r="AG72" s="236" t="str">
        <f t="shared" si="9"/>
        <v/>
      </c>
    </row>
    <row r="73" spans="1:33" s="320" customFormat="1" x14ac:dyDescent="0.25">
      <c r="A73" s="309" t="s">
        <v>616</v>
      </c>
      <c r="B73" s="571"/>
      <c r="C73" s="572"/>
      <c r="D73" s="572" t="s">
        <v>488</v>
      </c>
      <c r="E73" s="572" t="s">
        <v>488</v>
      </c>
      <c r="F73" s="572" t="s">
        <v>488</v>
      </c>
      <c r="G73" s="573" t="s">
        <v>488</v>
      </c>
      <c r="H73" s="573" t="s">
        <v>488</v>
      </c>
      <c r="I73" s="574" t="s">
        <v>488</v>
      </c>
      <c r="J73" s="573" t="s">
        <v>488</v>
      </c>
      <c r="K73" s="572" t="s">
        <v>488</v>
      </c>
      <c r="L73" s="575"/>
      <c r="M73" s="565"/>
      <c r="N73" s="381" t="str">
        <f>IF(AND(M73=""), "",
_xlfn.XLOOKUP(M73, '3. Cover Sheet for App_ZE'!$A$43:$A$52, '3. Cover Sheet for App_ZE'!$B$43:$B$52, "error-not found in Table 3a.", 0, 1))</f>
        <v/>
      </c>
      <c r="O73" s="382" t="str">
        <f>IF($N73="", "",
       _xlfn.XLOOKUP($N73, '3. Cover Sheet for App_ZE'!$B$43:$B$65, '3. Cover Sheet for App_ZE'!$D$43:$D$65, "Error-- see Table 3", 0, 1))</f>
        <v/>
      </c>
      <c r="P73" s="382" t="str">
        <f>IF($N73="", "",
       _xlfn.XLOOKUP($N73, '3. Cover Sheet for App_ZE'!$B$43:$B$65, '3. Cover Sheet for App_ZE'!$E$43:$E$65, "Error-- see Table 3", 0, 1))</f>
        <v/>
      </c>
      <c r="Q73" s="382" t="str">
        <f>IF($N73="", "",
       _xlfn.XLOOKUP($N73, '3. Cover Sheet for App_ZE'!$B$43:$B$65, '3. Cover Sheet for App_ZE'!$F$43:$F$65, "Error-- see Table 3", 0, 1))</f>
        <v/>
      </c>
      <c r="R73" s="576" t="s">
        <v>488</v>
      </c>
      <c r="S73" s="566" t="s">
        <v>488</v>
      </c>
      <c r="T73" s="572" t="s">
        <v>488</v>
      </c>
      <c r="U73" s="577"/>
      <c r="V73" s="578"/>
      <c r="W73" s="578"/>
      <c r="X73" s="579"/>
      <c r="Y73" s="580"/>
      <c r="Z73" s="580"/>
      <c r="AA73" s="580"/>
      <c r="AB73" s="580"/>
      <c r="AC73" s="580"/>
      <c r="AD73" s="236" t="str">
        <f t="shared" si="10"/>
        <v/>
      </c>
      <c r="AE73" s="236" t="str">
        <f t="shared" si="11"/>
        <v/>
      </c>
      <c r="AF73" s="236" t="str">
        <f t="shared" si="8"/>
        <v/>
      </c>
      <c r="AG73" s="236" t="str">
        <f t="shared" si="9"/>
        <v/>
      </c>
    </row>
    <row r="74" spans="1:33" s="320" customFormat="1" x14ac:dyDescent="0.25">
      <c r="A74" s="309" t="s">
        <v>617</v>
      </c>
      <c r="B74" s="571"/>
      <c r="C74" s="572"/>
      <c r="D74" s="572" t="s">
        <v>488</v>
      </c>
      <c r="E74" s="572" t="s">
        <v>488</v>
      </c>
      <c r="F74" s="572" t="s">
        <v>488</v>
      </c>
      <c r="G74" s="573" t="s">
        <v>488</v>
      </c>
      <c r="H74" s="573" t="s">
        <v>488</v>
      </c>
      <c r="I74" s="574" t="s">
        <v>488</v>
      </c>
      <c r="J74" s="573" t="s">
        <v>488</v>
      </c>
      <c r="K74" s="572" t="s">
        <v>488</v>
      </c>
      <c r="L74" s="575"/>
      <c r="M74" s="565"/>
      <c r="N74" s="381" t="str">
        <f>IF(AND(M74=""), "",
_xlfn.XLOOKUP(M74, '3. Cover Sheet for App_ZE'!$A$43:$A$52, '3. Cover Sheet for App_ZE'!$B$43:$B$52, "error-not found in Table 3a.", 0, 1))</f>
        <v/>
      </c>
      <c r="O74" s="382" t="str">
        <f>IF($N74="", "",
       _xlfn.XLOOKUP($N74, '3. Cover Sheet for App_ZE'!$B$43:$B$65, '3. Cover Sheet for App_ZE'!$D$43:$D$65, "Error-- see Table 3", 0, 1))</f>
        <v/>
      </c>
      <c r="P74" s="382" t="str">
        <f>IF($N74="", "",
       _xlfn.XLOOKUP($N74, '3. Cover Sheet for App_ZE'!$B$43:$B$65, '3. Cover Sheet for App_ZE'!$E$43:$E$65, "Error-- see Table 3", 0, 1))</f>
        <v/>
      </c>
      <c r="Q74" s="382" t="str">
        <f>IF($N74="", "",
       _xlfn.XLOOKUP($N74, '3. Cover Sheet for App_ZE'!$B$43:$B$65, '3. Cover Sheet for App_ZE'!$F$43:$F$65, "Error-- see Table 3", 0, 1))</f>
        <v/>
      </c>
      <c r="R74" s="576" t="s">
        <v>488</v>
      </c>
      <c r="S74" s="566" t="s">
        <v>488</v>
      </c>
      <c r="T74" s="572" t="s">
        <v>488</v>
      </c>
      <c r="U74" s="577"/>
      <c r="V74" s="578"/>
      <c r="W74" s="578"/>
      <c r="X74" s="579"/>
      <c r="Y74" s="580"/>
      <c r="Z74" s="580"/>
      <c r="AA74" s="580"/>
      <c r="AB74" s="580"/>
      <c r="AC74" s="580"/>
      <c r="AD74" s="236" t="str">
        <f t="shared" si="10"/>
        <v/>
      </c>
      <c r="AE74" s="236" t="str">
        <f t="shared" si="11"/>
        <v/>
      </c>
      <c r="AF74" s="236" t="str">
        <f t="shared" si="8"/>
        <v/>
      </c>
      <c r="AG74" s="236" t="str">
        <f t="shared" si="9"/>
        <v/>
      </c>
    </row>
    <row r="75" spans="1:33" s="320" customFormat="1" x14ac:dyDescent="0.25">
      <c r="A75" s="309" t="s">
        <v>618</v>
      </c>
      <c r="B75" s="571"/>
      <c r="C75" s="572"/>
      <c r="D75" s="572" t="s">
        <v>488</v>
      </c>
      <c r="E75" s="572" t="s">
        <v>488</v>
      </c>
      <c r="F75" s="572" t="s">
        <v>488</v>
      </c>
      <c r="G75" s="573" t="s">
        <v>488</v>
      </c>
      <c r="H75" s="573" t="s">
        <v>488</v>
      </c>
      <c r="I75" s="574" t="s">
        <v>488</v>
      </c>
      <c r="J75" s="573" t="s">
        <v>488</v>
      </c>
      <c r="K75" s="572" t="s">
        <v>488</v>
      </c>
      <c r="L75" s="575"/>
      <c r="M75" s="565"/>
      <c r="N75" s="381" t="str">
        <f>IF(AND(M75=""), "",
_xlfn.XLOOKUP(M75, '3. Cover Sheet for App_ZE'!$A$43:$A$52, '3. Cover Sheet for App_ZE'!$B$43:$B$52, "error-not found in Table 3a.", 0, 1))</f>
        <v/>
      </c>
      <c r="O75" s="382" t="str">
        <f>IF($N75="", "",
       _xlfn.XLOOKUP($N75, '3. Cover Sheet for App_ZE'!$B$43:$B$65, '3. Cover Sheet for App_ZE'!$D$43:$D$65, "Error-- see Table 3", 0, 1))</f>
        <v/>
      </c>
      <c r="P75" s="382" t="str">
        <f>IF($N75="", "",
       _xlfn.XLOOKUP($N75, '3. Cover Sheet for App_ZE'!$B$43:$B$65, '3. Cover Sheet for App_ZE'!$E$43:$E$65, "Error-- see Table 3", 0, 1))</f>
        <v/>
      </c>
      <c r="Q75" s="382" t="str">
        <f>IF($N75="", "",
       _xlfn.XLOOKUP($N75, '3. Cover Sheet for App_ZE'!$B$43:$B$65, '3. Cover Sheet for App_ZE'!$F$43:$F$65, "Error-- see Table 3", 0, 1))</f>
        <v/>
      </c>
      <c r="R75" s="576" t="s">
        <v>488</v>
      </c>
      <c r="S75" s="566" t="s">
        <v>488</v>
      </c>
      <c r="T75" s="572" t="s">
        <v>488</v>
      </c>
      <c r="U75" s="577"/>
      <c r="V75" s="578"/>
      <c r="W75" s="578"/>
      <c r="X75" s="579" t="s">
        <v>488</v>
      </c>
      <c r="Y75" s="580"/>
      <c r="Z75" s="580"/>
      <c r="AA75" s="580"/>
      <c r="AB75" s="580"/>
      <c r="AC75" s="580"/>
      <c r="AD75" s="236" t="str">
        <f t="shared" si="10"/>
        <v/>
      </c>
      <c r="AE75" s="236" t="str">
        <f t="shared" si="11"/>
        <v/>
      </c>
      <c r="AF75" s="236" t="str">
        <f t="shared" si="8"/>
        <v/>
      </c>
      <c r="AG75" s="236" t="str">
        <f t="shared" si="9"/>
        <v/>
      </c>
    </row>
    <row r="76" spans="1:33" s="320" customFormat="1" x14ac:dyDescent="0.25">
      <c r="A76" s="309" t="s">
        <v>619</v>
      </c>
      <c r="B76" s="571"/>
      <c r="C76" s="572"/>
      <c r="D76" s="572" t="s">
        <v>488</v>
      </c>
      <c r="E76" s="572" t="s">
        <v>488</v>
      </c>
      <c r="F76" s="572" t="s">
        <v>488</v>
      </c>
      <c r="G76" s="573" t="s">
        <v>488</v>
      </c>
      <c r="H76" s="573" t="s">
        <v>488</v>
      </c>
      <c r="I76" s="574" t="s">
        <v>488</v>
      </c>
      <c r="J76" s="573" t="s">
        <v>488</v>
      </c>
      <c r="K76" s="572" t="s">
        <v>488</v>
      </c>
      <c r="L76" s="575"/>
      <c r="M76" s="565"/>
      <c r="N76" s="381" t="str">
        <f>IF(AND(M76=""), "",
_xlfn.XLOOKUP(M76, '3. Cover Sheet for App_ZE'!$A$43:$A$52, '3. Cover Sheet for App_ZE'!$B$43:$B$52, "error-not found in Table 3a.", 0, 1))</f>
        <v/>
      </c>
      <c r="O76" s="382" t="str">
        <f>IF($N76="", "",
       _xlfn.XLOOKUP($N76, '3. Cover Sheet for App_ZE'!$B$43:$B$65, '3. Cover Sheet for App_ZE'!$D$43:$D$65, "Error-- see Table 3", 0, 1))</f>
        <v/>
      </c>
      <c r="P76" s="382" t="str">
        <f>IF($N76="", "",
       _xlfn.XLOOKUP($N76, '3. Cover Sheet for App_ZE'!$B$43:$B$65, '3. Cover Sheet for App_ZE'!$E$43:$E$65, "Error-- see Table 3", 0, 1))</f>
        <v/>
      </c>
      <c r="Q76" s="382" t="str">
        <f>IF($N76="", "",
       _xlfn.XLOOKUP($N76, '3. Cover Sheet for App_ZE'!$B$43:$B$65, '3. Cover Sheet for App_ZE'!$F$43:$F$65, "Error-- see Table 3", 0, 1))</f>
        <v/>
      </c>
      <c r="R76" s="576" t="s">
        <v>488</v>
      </c>
      <c r="S76" s="566" t="s">
        <v>488</v>
      </c>
      <c r="T76" s="572" t="s">
        <v>488</v>
      </c>
      <c r="U76" s="577"/>
      <c r="V76" s="578"/>
      <c r="W76" s="578"/>
      <c r="X76" s="579" t="s">
        <v>488</v>
      </c>
      <c r="Y76" s="580"/>
      <c r="Z76" s="580"/>
      <c r="AA76" s="580"/>
      <c r="AB76" s="580"/>
      <c r="AC76" s="580"/>
      <c r="AD76" s="236" t="str">
        <f t="shared" si="10"/>
        <v/>
      </c>
      <c r="AE76" s="236" t="str">
        <f t="shared" si="11"/>
        <v/>
      </c>
      <c r="AF76" s="236" t="str">
        <f t="shared" si="8"/>
        <v/>
      </c>
      <c r="AG76" s="236" t="str">
        <f t="shared" si="9"/>
        <v/>
      </c>
    </row>
    <row r="77" spans="1:33" s="320" customFormat="1" x14ac:dyDescent="0.25">
      <c r="A77" s="309" t="s">
        <v>620</v>
      </c>
      <c r="B77" s="571"/>
      <c r="C77" s="572"/>
      <c r="D77" s="572" t="s">
        <v>488</v>
      </c>
      <c r="E77" s="572" t="s">
        <v>488</v>
      </c>
      <c r="F77" s="572" t="s">
        <v>488</v>
      </c>
      <c r="G77" s="573" t="s">
        <v>488</v>
      </c>
      <c r="H77" s="573" t="s">
        <v>488</v>
      </c>
      <c r="I77" s="574" t="s">
        <v>488</v>
      </c>
      <c r="J77" s="573" t="s">
        <v>488</v>
      </c>
      <c r="K77" s="572" t="s">
        <v>488</v>
      </c>
      <c r="L77" s="575"/>
      <c r="M77" s="565"/>
      <c r="N77" s="381" t="str">
        <f>IF(AND(M77=""), "",
_xlfn.XLOOKUP(M77, '3. Cover Sheet for App_ZE'!$A$43:$A$52, '3. Cover Sheet for App_ZE'!$B$43:$B$52, "error-not found in Table 3a.", 0, 1))</f>
        <v/>
      </c>
      <c r="O77" s="382" t="str">
        <f>IF($N77="", "",
       _xlfn.XLOOKUP($N77, '3. Cover Sheet for App_ZE'!$B$43:$B$65, '3. Cover Sheet for App_ZE'!$D$43:$D$65, "Error-- see Table 3", 0, 1))</f>
        <v/>
      </c>
      <c r="P77" s="382" t="str">
        <f>IF($N77="", "",
       _xlfn.XLOOKUP($N77, '3. Cover Sheet for App_ZE'!$B$43:$B$65, '3. Cover Sheet for App_ZE'!$E$43:$E$65, "Error-- see Table 3", 0, 1))</f>
        <v/>
      </c>
      <c r="Q77" s="382" t="str">
        <f>IF($N77="", "",
       _xlfn.XLOOKUP($N77, '3. Cover Sheet for App_ZE'!$B$43:$B$65, '3. Cover Sheet for App_ZE'!$F$43:$F$65, "Error-- see Table 3", 0, 1))</f>
        <v/>
      </c>
      <c r="R77" s="576" t="s">
        <v>488</v>
      </c>
      <c r="S77" s="566" t="s">
        <v>488</v>
      </c>
      <c r="T77" s="572" t="s">
        <v>488</v>
      </c>
      <c r="U77" s="577"/>
      <c r="V77" s="578"/>
      <c r="W77" s="578"/>
      <c r="X77" s="579" t="s">
        <v>488</v>
      </c>
      <c r="Y77" s="580"/>
      <c r="Z77" s="580"/>
      <c r="AA77" s="580"/>
      <c r="AB77" s="580"/>
      <c r="AC77" s="580"/>
      <c r="AD77" s="236" t="str">
        <f t="shared" si="10"/>
        <v/>
      </c>
      <c r="AE77" s="236" t="str">
        <f t="shared" si="11"/>
        <v/>
      </c>
      <c r="AF77" s="236" t="str">
        <f t="shared" si="8"/>
        <v/>
      </c>
      <c r="AG77" s="236" t="str">
        <f t="shared" si="9"/>
        <v/>
      </c>
    </row>
    <row r="78" spans="1:33" s="320" customFormat="1" x14ac:dyDescent="0.25">
      <c r="A78" s="309" t="s">
        <v>621</v>
      </c>
      <c r="B78" s="571"/>
      <c r="C78" s="572"/>
      <c r="D78" s="572" t="s">
        <v>488</v>
      </c>
      <c r="E78" s="572" t="s">
        <v>488</v>
      </c>
      <c r="F78" s="572" t="s">
        <v>488</v>
      </c>
      <c r="G78" s="573" t="s">
        <v>488</v>
      </c>
      <c r="H78" s="573" t="s">
        <v>488</v>
      </c>
      <c r="I78" s="574" t="s">
        <v>488</v>
      </c>
      <c r="J78" s="573" t="s">
        <v>488</v>
      </c>
      <c r="K78" s="572" t="s">
        <v>488</v>
      </c>
      <c r="L78" s="575"/>
      <c r="M78" s="565"/>
      <c r="N78" s="381" t="str">
        <f>IF(AND(M78=""), "",
_xlfn.XLOOKUP(M78, '3. Cover Sheet for App_ZE'!$A$43:$A$52, '3. Cover Sheet for App_ZE'!$B$43:$B$52, "error-not found in Table 3a.", 0, 1))</f>
        <v/>
      </c>
      <c r="O78" s="382" t="str">
        <f>IF($N78="", "",
       _xlfn.XLOOKUP($N78, '3. Cover Sheet for App_ZE'!$B$43:$B$65, '3. Cover Sheet for App_ZE'!$D$43:$D$65, "Error-- see Table 3", 0, 1))</f>
        <v/>
      </c>
      <c r="P78" s="382" t="str">
        <f>IF($N78="", "",
       _xlfn.XLOOKUP($N78, '3. Cover Sheet for App_ZE'!$B$43:$B$65, '3. Cover Sheet for App_ZE'!$E$43:$E$65, "Error-- see Table 3", 0, 1))</f>
        <v/>
      </c>
      <c r="Q78" s="382" t="str">
        <f>IF($N78="", "",
       _xlfn.XLOOKUP($N78, '3. Cover Sheet for App_ZE'!$B$43:$B$65, '3. Cover Sheet for App_ZE'!$F$43:$F$65, "Error-- see Table 3", 0, 1))</f>
        <v/>
      </c>
      <c r="R78" s="576" t="s">
        <v>488</v>
      </c>
      <c r="S78" s="566" t="s">
        <v>488</v>
      </c>
      <c r="T78" s="572" t="s">
        <v>488</v>
      </c>
      <c r="U78" s="577"/>
      <c r="V78" s="578"/>
      <c r="W78" s="578"/>
      <c r="X78" s="579" t="s">
        <v>488</v>
      </c>
      <c r="Y78" s="580"/>
      <c r="Z78" s="580"/>
      <c r="AA78" s="580"/>
      <c r="AB78" s="580"/>
      <c r="AC78" s="580"/>
      <c r="AD78" s="236" t="str">
        <f t="shared" si="10"/>
        <v/>
      </c>
      <c r="AE78" s="236" t="str">
        <f t="shared" si="11"/>
        <v/>
      </c>
      <c r="AF78" s="236" t="str">
        <f t="shared" si="8"/>
        <v/>
      </c>
      <c r="AG78" s="236" t="str">
        <f t="shared" si="9"/>
        <v/>
      </c>
    </row>
    <row r="79" spans="1:33" s="320" customFormat="1" x14ac:dyDescent="0.25">
      <c r="A79" s="309" t="s">
        <v>622</v>
      </c>
      <c r="B79" s="571"/>
      <c r="C79" s="572"/>
      <c r="D79" s="572" t="s">
        <v>488</v>
      </c>
      <c r="E79" s="572" t="s">
        <v>488</v>
      </c>
      <c r="F79" s="572" t="s">
        <v>488</v>
      </c>
      <c r="G79" s="573" t="s">
        <v>488</v>
      </c>
      <c r="H79" s="573" t="s">
        <v>488</v>
      </c>
      <c r="I79" s="574" t="s">
        <v>488</v>
      </c>
      <c r="J79" s="573" t="s">
        <v>488</v>
      </c>
      <c r="K79" s="572" t="s">
        <v>488</v>
      </c>
      <c r="L79" s="575"/>
      <c r="M79" s="565"/>
      <c r="N79" s="381" t="str">
        <f>IF(AND(M79=""), "",
_xlfn.XLOOKUP(M79, '3. Cover Sheet for App_ZE'!$A$43:$A$52, '3. Cover Sheet for App_ZE'!$B$43:$B$52, "error-not found in Table 3a.", 0, 1))</f>
        <v/>
      </c>
      <c r="O79" s="382" t="str">
        <f>IF($N79="", "",
       _xlfn.XLOOKUP($N79, '3. Cover Sheet for App_ZE'!$B$43:$B$65, '3. Cover Sheet for App_ZE'!$D$43:$D$65, "Error-- see Table 3", 0, 1))</f>
        <v/>
      </c>
      <c r="P79" s="382" t="str">
        <f>IF($N79="", "",
       _xlfn.XLOOKUP($N79, '3. Cover Sheet for App_ZE'!$B$43:$B$65, '3. Cover Sheet for App_ZE'!$E$43:$E$65, "Error-- see Table 3", 0, 1))</f>
        <v/>
      </c>
      <c r="Q79" s="382" t="str">
        <f>IF($N79="", "",
       _xlfn.XLOOKUP($N79, '3. Cover Sheet for App_ZE'!$B$43:$B$65, '3. Cover Sheet for App_ZE'!$F$43:$F$65, "Error-- see Table 3", 0, 1))</f>
        <v/>
      </c>
      <c r="R79" s="576" t="s">
        <v>488</v>
      </c>
      <c r="S79" s="566" t="s">
        <v>488</v>
      </c>
      <c r="T79" s="572" t="s">
        <v>488</v>
      </c>
      <c r="U79" s="577"/>
      <c r="V79" s="578"/>
      <c r="W79" s="578"/>
      <c r="X79" s="579" t="s">
        <v>488</v>
      </c>
      <c r="Y79" s="580"/>
      <c r="Z79" s="580"/>
      <c r="AA79" s="580"/>
      <c r="AB79" s="580"/>
      <c r="AC79" s="580"/>
      <c r="AD79" s="236" t="str">
        <f t="shared" si="10"/>
        <v/>
      </c>
      <c r="AE79" s="236" t="str">
        <f t="shared" si="11"/>
        <v/>
      </c>
      <c r="AF79" s="236" t="str">
        <f t="shared" si="8"/>
        <v/>
      </c>
      <c r="AG79" s="236" t="str">
        <f t="shared" si="9"/>
        <v/>
      </c>
    </row>
    <row r="80" spans="1:33" s="320" customFormat="1" x14ac:dyDescent="0.25">
      <c r="A80" s="309" t="s">
        <v>623</v>
      </c>
      <c r="B80" s="571"/>
      <c r="C80" s="572"/>
      <c r="D80" s="572" t="s">
        <v>488</v>
      </c>
      <c r="E80" s="572" t="s">
        <v>488</v>
      </c>
      <c r="F80" s="572" t="s">
        <v>488</v>
      </c>
      <c r="G80" s="573" t="s">
        <v>488</v>
      </c>
      <c r="H80" s="573" t="s">
        <v>488</v>
      </c>
      <c r="I80" s="574" t="s">
        <v>488</v>
      </c>
      <c r="J80" s="573" t="s">
        <v>488</v>
      </c>
      <c r="K80" s="572" t="s">
        <v>488</v>
      </c>
      <c r="L80" s="575"/>
      <c r="M80" s="565"/>
      <c r="N80" s="381" t="str">
        <f>IF(AND(M80=""), "",
_xlfn.XLOOKUP(M80, '3. Cover Sheet for App_ZE'!$A$43:$A$52, '3. Cover Sheet for App_ZE'!$B$43:$B$52, "error-not found in Table 3a.", 0, 1))</f>
        <v/>
      </c>
      <c r="O80" s="382" t="str">
        <f>IF($N80="", "",
       _xlfn.XLOOKUP($N80, '3. Cover Sheet for App_ZE'!$B$43:$B$65, '3. Cover Sheet for App_ZE'!$D$43:$D$65, "Error-- see Table 3", 0, 1))</f>
        <v/>
      </c>
      <c r="P80" s="382" t="str">
        <f>IF($N80="", "",
       _xlfn.XLOOKUP($N80, '3. Cover Sheet for App_ZE'!$B$43:$B$65, '3. Cover Sheet for App_ZE'!$E$43:$E$65, "Error-- see Table 3", 0, 1))</f>
        <v/>
      </c>
      <c r="Q80" s="382" t="str">
        <f>IF($N80="", "",
       _xlfn.XLOOKUP($N80, '3. Cover Sheet for App_ZE'!$B$43:$B$65, '3. Cover Sheet for App_ZE'!$F$43:$F$65, "Error-- see Table 3", 0, 1))</f>
        <v/>
      </c>
      <c r="R80" s="576" t="s">
        <v>488</v>
      </c>
      <c r="S80" s="566" t="s">
        <v>488</v>
      </c>
      <c r="T80" s="572" t="s">
        <v>488</v>
      </c>
      <c r="U80" s="577"/>
      <c r="V80" s="578"/>
      <c r="W80" s="578"/>
      <c r="X80" s="579" t="s">
        <v>488</v>
      </c>
      <c r="Y80" s="580"/>
      <c r="Z80" s="580"/>
      <c r="AA80" s="580"/>
      <c r="AB80" s="580"/>
      <c r="AC80" s="580"/>
      <c r="AD80" s="236" t="str">
        <f t="shared" si="10"/>
        <v/>
      </c>
      <c r="AE80" s="236" t="str">
        <f t="shared" si="11"/>
        <v/>
      </c>
      <c r="AF80" s="236" t="str">
        <f t="shared" si="8"/>
        <v/>
      </c>
      <c r="AG80" s="236" t="str">
        <f t="shared" si="9"/>
        <v/>
      </c>
    </row>
    <row r="81" spans="1:33" s="320" customFormat="1" hidden="1" x14ac:dyDescent="0.25">
      <c r="A81" s="309" t="s">
        <v>624</v>
      </c>
      <c r="B81" s="368"/>
      <c r="C81" s="369"/>
      <c r="D81" s="369" t="s">
        <v>488</v>
      </c>
      <c r="E81" s="369" t="s">
        <v>488</v>
      </c>
      <c r="F81" s="369" t="s">
        <v>488</v>
      </c>
      <c r="G81" s="370" t="s">
        <v>488</v>
      </c>
      <c r="H81" s="370" t="s">
        <v>488</v>
      </c>
      <c r="I81" s="371" t="s">
        <v>488</v>
      </c>
      <c r="J81" s="370" t="s">
        <v>488</v>
      </c>
      <c r="K81" s="369" t="s">
        <v>488</v>
      </c>
      <c r="L81" s="372"/>
      <c r="M81" s="367"/>
      <c r="N81" s="381" t="str">
        <f>IF(AND(M81=""), "",
_xlfn.XLOOKUP(M81, '3. Cover Sheet for App_ZE'!$A$43:$A$52, '3. Cover Sheet for App_ZE'!$B$43:$B$52, "error-not found in Table 3a.", 0, 1))</f>
        <v/>
      </c>
      <c r="O81" s="382" t="str">
        <f>IF($N81="", "",
       _xlfn.XLOOKUP($N81, '3. Cover Sheet for App_ZE'!$B$43:$B$65, '3. Cover Sheet for App_ZE'!$D$43:$D$65, "Error-- see Table 3", 0, 1))</f>
        <v/>
      </c>
      <c r="P81" s="382" t="str">
        <f>IF($N81="", "",
       _xlfn.XLOOKUP($N81, '3. Cover Sheet for App_ZE'!$B$43:$B$65, '3. Cover Sheet for App_ZE'!$E$43:$E$65, "Error-- see Table 3", 0, 1))</f>
        <v/>
      </c>
      <c r="Q81" s="382" t="str">
        <f>IF($N81="", "",
       _xlfn.XLOOKUP($N81, '3. Cover Sheet for App_ZE'!$B$43:$B$65, '3. Cover Sheet for App_ZE'!$F$43:$F$65, "Error-- see Table 3", 0, 1))</f>
        <v/>
      </c>
      <c r="R81" s="388" t="s">
        <v>488</v>
      </c>
      <c r="S81" s="360" t="s">
        <v>488</v>
      </c>
      <c r="T81" s="369" t="s">
        <v>488</v>
      </c>
      <c r="U81" s="364"/>
      <c r="V81" s="373"/>
      <c r="W81" s="373"/>
      <c r="X81" s="374" t="s">
        <v>488</v>
      </c>
      <c r="Y81" s="375"/>
      <c r="Z81" s="375"/>
      <c r="AA81" s="375"/>
      <c r="AB81" s="375"/>
      <c r="AC81" s="375"/>
      <c r="AD81" s="236" t="str">
        <f t="shared" si="10"/>
        <v/>
      </c>
      <c r="AE81" s="236" t="str">
        <f t="shared" si="11"/>
        <v/>
      </c>
      <c r="AF81" s="236" t="str">
        <f t="shared" si="8"/>
        <v/>
      </c>
      <c r="AG81" s="236" t="str">
        <f t="shared" si="9"/>
        <v/>
      </c>
    </row>
    <row r="82" spans="1:33" s="320" customFormat="1" hidden="1" x14ac:dyDescent="0.25">
      <c r="A82" s="309" t="s">
        <v>625</v>
      </c>
      <c r="B82" s="368"/>
      <c r="C82" s="369"/>
      <c r="D82" s="369" t="s">
        <v>488</v>
      </c>
      <c r="E82" s="369" t="s">
        <v>488</v>
      </c>
      <c r="F82" s="369" t="s">
        <v>488</v>
      </c>
      <c r="G82" s="370" t="s">
        <v>488</v>
      </c>
      <c r="H82" s="370" t="s">
        <v>488</v>
      </c>
      <c r="I82" s="371" t="s">
        <v>488</v>
      </c>
      <c r="J82" s="370" t="s">
        <v>488</v>
      </c>
      <c r="K82" s="369" t="s">
        <v>488</v>
      </c>
      <c r="L82" s="372"/>
      <c r="M82" s="367"/>
      <c r="N82" s="381" t="str">
        <f>IF(AND(M82=""), "",
_xlfn.XLOOKUP(M82, '3. Cover Sheet for App_ZE'!$A$43:$A$52, '3. Cover Sheet for App_ZE'!$B$43:$B$52, "error-not found in Table 3a.", 0, 1))</f>
        <v/>
      </c>
      <c r="O82" s="382" t="str">
        <f>IF($N82="", "",
       _xlfn.XLOOKUP($N82, '3. Cover Sheet for App_ZE'!$B$43:$B$65, '3. Cover Sheet for App_ZE'!$D$43:$D$65, "Error-- see Table 3", 0, 1))</f>
        <v/>
      </c>
      <c r="P82" s="382" t="str">
        <f>IF($N82="", "",
       _xlfn.XLOOKUP($N82, '3. Cover Sheet for App_ZE'!$B$43:$B$65, '3. Cover Sheet for App_ZE'!$E$43:$E$65, "Error-- see Table 3", 0, 1))</f>
        <v/>
      </c>
      <c r="Q82" s="382" t="str">
        <f>IF($N82="", "",
       _xlfn.XLOOKUP($N82, '3. Cover Sheet for App_ZE'!$B$43:$B$65, '3. Cover Sheet for App_ZE'!$F$43:$F$65, "Error-- see Table 3", 0, 1))</f>
        <v/>
      </c>
      <c r="R82" s="374" t="s">
        <v>488</v>
      </c>
      <c r="S82" s="360" t="s">
        <v>488</v>
      </c>
      <c r="T82" s="369" t="s">
        <v>488</v>
      </c>
      <c r="U82" s="364"/>
      <c r="V82" s="373"/>
      <c r="W82" s="373"/>
      <c r="X82" s="374" t="s">
        <v>488</v>
      </c>
      <c r="Y82" s="375"/>
      <c r="Z82" s="375"/>
      <c r="AA82" s="375"/>
      <c r="AB82" s="375"/>
      <c r="AC82" s="375"/>
      <c r="AD82" s="236" t="str">
        <f t="shared" si="10"/>
        <v/>
      </c>
      <c r="AE82" s="236" t="str">
        <f t="shared" si="11"/>
        <v/>
      </c>
      <c r="AF82" s="236" t="str">
        <f t="shared" si="8"/>
        <v/>
      </c>
      <c r="AG82" s="236" t="str">
        <f t="shared" si="9"/>
        <v/>
      </c>
    </row>
    <row r="83" spans="1:33" s="320" customFormat="1" hidden="1" x14ac:dyDescent="0.25">
      <c r="A83" s="309" t="s">
        <v>626</v>
      </c>
      <c r="B83" s="368"/>
      <c r="C83" s="369"/>
      <c r="D83" s="369" t="s">
        <v>488</v>
      </c>
      <c r="E83" s="369" t="s">
        <v>488</v>
      </c>
      <c r="F83" s="369" t="s">
        <v>488</v>
      </c>
      <c r="G83" s="370" t="s">
        <v>488</v>
      </c>
      <c r="H83" s="370" t="s">
        <v>488</v>
      </c>
      <c r="I83" s="371" t="s">
        <v>488</v>
      </c>
      <c r="J83" s="370" t="s">
        <v>488</v>
      </c>
      <c r="K83" s="369" t="s">
        <v>488</v>
      </c>
      <c r="L83" s="372"/>
      <c r="M83" s="367"/>
      <c r="N83" s="381" t="str">
        <f>IF(AND(M83=""), "",
_xlfn.XLOOKUP(M83, '3. Cover Sheet for App_ZE'!$A$43:$A$52, '3. Cover Sheet for App_ZE'!$B$43:$B$52, "error-not found in Table 3a.", 0, 1))</f>
        <v/>
      </c>
      <c r="O83" s="382" t="str">
        <f>IF($N83="", "",
       _xlfn.XLOOKUP($N83, '3. Cover Sheet for App_ZE'!$B$43:$B$65, '3. Cover Sheet for App_ZE'!$D$43:$D$65, "Error-- see Table 3", 0, 1))</f>
        <v/>
      </c>
      <c r="P83" s="382" t="str">
        <f>IF($N83="", "",
       _xlfn.XLOOKUP($N83, '3. Cover Sheet for App_ZE'!$B$43:$B$65, '3. Cover Sheet for App_ZE'!$E$43:$E$65, "Error-- see Table 3", 0, 1))</f>
        <v/>
      </c>
      <c r="Q83" s="382" t="str">
        <f>IF($N83="", "",
       _xlfn.XLOOKUP($N83, '3. Cover Sheet for App_ZE'!$B$43:$B$65, '3. Cover Sheet for App_ZE'!$F$43:$F$65, "Error-- see Table 3", 0, 1))</f>
        <v/>
      </c>
      <c r="R83" s="374" t="s">
        <v>488</v>
      </c>
      <c r="S83" s="360" t="s">
        <v>488</v>
      </c>
      <c r="T83" s="369" t="s">
        <v>488</v>
      </c>
      <c r="U83" s="364"/>
      <c r="V83" s="373"/>
      <c r="W83" s="373"/>
      <c r="X83" s="374" t="s">
        <v>488</v>
      </c>
      <c r="Y83" s="375"/>
      <c r="Z83" s="375"/>
      <c r="AA83" s="375"/>
      <c r="AB83" s="375"/>
      <c r="AC83" s="375"/>
      <c r="AD83" s="236" t="str">
        <f t="shared" si="10"/>
        <v/>
      </c>
      <c r="AE83" s="236" t="str">
        <f t="shared" si="11"/>
        <v/>
      </c>
      <c r="AF83" s="236" t="str">
        <f t="shared" si="8"/>
        <v/>
      </c>
      <c r="AG83" s="236" t="str">
        <f t="shared" si="9"/>
        <v/>
      </c>
    </row>
    <row r="84" spans="1:33" s="320" customFormat="1" hidden="1" x14ac:dyDescent="0.25">
      <c r="A84" s="309" t="s">
        <v>627</v>
      </c>
      <c r="B84" s="368"/>
      <c r="C84" s="369"/>
      <c r="D84" s="369" t="s">
        <v>488</v>
      </c>
      <c r="E84" s="369" t="s">
        <v>488</v>
      </c>
      <c r="F84" s="369" t="s">
        <v>488</v>
      </c>
      <c r="G84" s="370" t="s">
        <v>488</v>
      </c>
      <c r="H84" s="370" t="s">
        <v>488</v>
      </c>
      <c r="I84" s="371" t="s">
        <v>488</v>
      </c>
      <c r="J84" s="370" t="s">
        <v>488</v>
      </c>
      <c r="K84" s="369" t="s">
        <v>488</v>
      </c>
      <c r="L84" s="372"/>
      <c r="M84" s="367"/>
      <c r="N84" s="381" t="str">
        <f>IF(AND(M84=""), "",
_xlfn.XLOOKUP(M84, '3. Cover Sheet for App_ZE'!$A$43:$A$52, '3. Cover Sheet for App_ZE'!$B$43:$B$52, "error-not found in Table 3a.", 0, 1))</f>
        <v/>
      </c>
      <c r="O84" s="382" t="str">
        <f>IF($N84="", "",
       _xlfn.XLOOKUP($N84, '3. Cover Sheet for App_ZE'!$B$43:$B$65, '3. Cover Sheet for App_ZE'!$D$43:$D$65, "Error-- see Table 3", 0, 1))</f>
        <v/>
      </c>
      <c r="P84" s="382" t="str">
        <f>IF($N84="", "",
       _xlfn.XLOOKUP($N84, '3. Cover Sheet for App_ZE'!$B$43:$B$65, '3. Cover Sheet for App_ZE'!$E$43:$E$65, "Error-- see Table 3", 0, 1))</f>
        <v/>
      </c>
      <c r="Q84" s="382" t="str">
        <f>IF($N84="", "",
       _xlfn.XLOOKUP($N84, '3. Cover Sheet for App_ZE'!$B$43:$B$65, '3. Cover Sheet for App_ZE'!$F$43:$F$65, "Error-- see Table 3", 0, 1))</f>
        <v/>
      </c>
      <c r="R84" s="374" t="s">
        <v>488</v>
      </c>
      <c r="S84" s="360" t="s">
        <v>488</v>
      </c>
      <c r="T84" s="369" t="s">
        <v>488</v>
      </c>
      <c r="U84" s="364"/>
      <c r="V84" s="373"/>
      <c r="W84" s="373"/>
      <c r="X84" s="374" t="s">
        <v>488</v>
      </c>
      <c r="Y84" s="375"/>
      <c r="Z84" s="375"/>
      <c r="AA84" s="375"/>
      <c r="AB84" s="375"/>
      <c r="AC84" s="375"/>
      <c r="AD84" s="236" t="str">
        <f t="shared" si="10"/>
        <v/>
      </c>
      <c r="AE84" s="236" t="str">
        <f t="shared" si="11"/>
        <v/>
      </c>
      <c r="AF84" s="236" t="str">
        <f t="shared" si="8"/>
        <v/>
      </c>
      <c r="AG84" s="236" t="str">
        <f t="shared" si="9"/>
        <v/>
      </c>
    </row>
    <row r="85" spans="1:33" s="320" customFormat="1" hidden="1" x14ac:dyDescent="0.25">
      <c r="A85" s="309" t="s">
        <v>628</v>
      </c>
      <c r="B85" s="368"/>
      <c r="C85" s="369"/>
      <c r="D85" s="369" t="s">
        <v>488</v>
      </c>
      <c r="E85" s="369" t="s">
        <v>488</v>
      </c>
      <c r="F85" s="369" t="s">
        <v>488</v>
      </c>
      <c r="G85" s="370" t="s">
        <v>488</v>
      </c>
      <c r="H85" s="370" t="s">
        <v>488</v>
      </c>
      <c r="I85" s="371" t="s">
        <v>488</v>
      </c>
      <c r="J85" s="370" t="s">
        <v>488</v>
      </c>
      <c r="K85" s="369" t="s">
        <v>488</v>
      </c>
      <c r="L85" s="372"/>
      <c r="M85" s="367"/>
      <c r="N85" s="381" t="str">
        <f>IF(AND(M85=""), "",
_xlfn.XLOOKUP(M85, '3. Cover Sheet for App_ZE'!$A$43:$A$52, '3. Cover Sheet for App_ZE'!$B$43:$B$52, "error-not found in Table 3a.", 0, 1))</f>
        <v/>
      </c>
      <c r="O85" s="382" t="str">
        <f>IF($N85="", "",
       _xlfn.XLOOKUP($N85, '3. Cover Sheet for App_ZE'!$B$43:$B$65, '3. Cover Sheet for App_ZE'!$D$43:$D$65, "Error-- see Table 3", 0, 1))</f>
        <v/>
      </c>
      <c r="P85" s="382" t="str">
        <f>IF($N85="", "",
       _xlfn.XLOOKUP($N85, '3. Cover Sheet for App_ZE'!$B$43:$B$65, '3. Cover Sheet for App_ZE'!$E$43:$E$65, "Error-- see Table 3", 0, 1))</f>
        <v/>
      </c>
      <c r="Q85" s="382" t="str">
        <f>IF($N85="", "",
       _xlfn.XLOOKUP($N85, '3. Cover Sheet for App_ZE'!$B$43:$B$65, '3. Cover Sheet for App_ZE'!$F$43:$F$65, "Error-- see Table 3", 0, 1))</f>
        <v/>
      </c>
      <c r="R85" s="374" t="s">
        <v>488</v>
      </c>
      <c r="S85" s="360" t="s">
        <v>488</v>
      </c>
      <c r="T85" s="369" t="s">
        <v>488</v>
      </c>
      <c r="U85" s="364"/>
      <c r="V85" s="373"/>
      <c r="W85" s="373"/>
      <c r="X85" s="374" t="s">
        <v>488</v>
      </c>
      <c r="Y85" s="375"/>
      <c r="Z85" s="375"/>
      <c r="AA85" s="375"/>
      <c r="AB85" s="375"/>
      <c r="AC85" s="375"/>
      <c r="AD85" s="236" t="str">
        <f t="shared" si="10"/>
        <v/>
      </c>
      <c r="AE85" s="236" t="str">
        <f t="shared" si="11"/>
        <v/>
      </c>
      <c r="AF85" s="236" t="str">
        <f t="shared" si="8"/>
        <v/>
      </c>
      <c r="AG85" s="236" t="str">
        <f t="shared" si="9"/>
        <v/>
      </c>
    </row>
    <row r="86" spans="1:33" s="320" customFormat="1" hidden="1" x14ac:dyDescent="0.25">
      <c r="A86" s="309" t="s">
        <v>629</v>
      </c>
      <c r="B86" s="368"/>
      <c r="C86" s="369"/>
      <c r="D86" s="369" t="s">
        <v>488</v>
      </c>
      <c r="E86" s="369" t="s">
        <v>488</v>
      </c>
      <c r="F86" s="369" t="s">
        <v>488</v>
      </c>
      <c r="G86" s="370" t="s">
        <v>488</v>
      </c>
      <c r="H86" s="370" t="s">
        <v>488</v>
      </c>
      <c r="I86" s="371" t="s">
        <v>488</v>
      </c>
      <c r="J86" s="370" t="s">
        <v>488</v>
      </c>
      <c r="K86" s="369" t="s">
        <v>488</v>
      </c>
      <c r="L86" s="372"/>
      <c r="M86" s="367"/>
      <c r="N86" s="381" t="str">
        <f>IF(AND(M86=""), "",
_xlfn.XLOOKUP(M86, '3. Cover Sheet for App_ZE'!$A$43:$A$52, '3. Cover Sheet for App_ZE'!$B$43:$B$52, "error-not found in Table 3a.", 0, 1))</f>
        <v/>
      </c>
      <c r="O86" s="382" t="str">
        <f>IF($N86="", "",
       _xlfn.XLOOKUP($N86, '3. Cover Sheet for App_ZE'!$B$43:$B$65, '3. Cover Sheet for App_ZE'!$D$43:$D$65, "Error-- see Table 3", 0, 1))</f>
        <v/>
      </c>
      <c r="P86" s="382" t="str">
        <f>IF($N86="", "",
       _xlfn.XLOOKUP($N86, '3. Cover Sheet for App_ZE'!$B$43:$B$65, '3. Cover Sheet for App_ZE'!$E$43:$E$65, "Error-- see Table 3", 0, 1))</f>
        <v/>
      </c>
      <c r="Q86" s="382" t="str">
        <f>IF($N86="", "",
       _xlfn.XLOOKUP($N86, '3. Cover Sheet for App_ZE'!$B$43:$B$65, '3. Cover Sheet for App_ZE'!$F$43:$F$65, "Error-- see Table 3", 0, 1))</f>
        <v/>
      </c>
      <c r="R86" s="374" t="s">
        <v>488</v>
      </c>
      <c r="S86" s="360" t="s">
        <v>488</v>
      </c>
      <c r="T86" s="369" t="s">
        <v>488</v>
      </c>
      <c r="U86" s="364"/>
      <c r="V86" s="373"/>
      <c r="W86" s="373"/>
      <c r="X86" s="374" t="s">
        <v>488</v>
      </c>
      <c r="Y86" s="375"/>
      <c r="Z86" s="375"/>
      <c r="AA86" s="375"/>
      <c r="AB86" s="375"/>
      <c r="AC86" s="375"/>
      <c r="AD86" s="236" t="str">
        <f t="shared" si="10"/>
        <v/>
      </c>
      <c r="AE86" s="236" t="str">
        <f t="shared" si="11"/>
        <v/>
      </c>
      <c r="AF86" s="236" t="str">
        <f t="shared" si="8"/>
        <v/>
      </c>
      <c r="AG86" s="236" t="str">
        <f t="shared" si="9"/>
        <v/>
      </c>
    </row>
    <row r="87" spans="1:33" s="320" customFormat="1" hidden="1" x14ac:dyDescent="0.25">
      <c r="A87" s="309" t="s">
        <v>630</v>
      </c>
      <c r="B87" s="368"/>
      <c r="C87" s="369"/>
      <c r="D87" s="369" t="s">
        <v>488</v>
      </c>
      <c r="E87" s="369" t="s">
        <v>488</v>
      </c>
      <c r="F87" s="369" t="s">
        <v>488</v>
      </c>
      <c r="G87" s="370" t="s">
        <v>488</v>
      </c>
      <c r="H87" s="370" t="s">
        <v>488</v>
      </c>
      <c r="I87" s="371" t="s">
        <v>488</v>
      </c>
      <c r="J87" s="370" t="s">
        <v>488</v>
      </c>
      <c r="K87" s="369" t="s">
        <v>488</v>
      </c>
      <c r="L87" s="372"/>
      <c r="M87" s="367"/>
      <c r="N87" s="381" t="str">
        <f>IF(AND(M87=""), "",
_xlfn.XLOOKUP(M87, '3. Cover Sheet for App_ZE'!$A$43:$A$52, '3. Cover Sheet for App_ZE'!$B$43:$B$52, "error-not found in Table 3a.", 0, 1))</f>
        <v/>
      </c>
      <c r="O87" s="382" t="str">
        <f>IF($N87="", "",
       _xlfn.XLOOKUP($N87, '3. Cover Sheet for App_ZE'!$B$43:$B$65, '3. Cover Sheet for App_ZE'!$D$43:$D$65, "Error-- see Table 3", 0, 1))</f>
        <v/>
      </c>
      <c r="P87" s="382" t="str">
        <f>IF($N87="", "",
       _xlfn.XLOOKUP($N87, '3. Cover Sheet for App_ZE'!$B$43:$B$65, '3. Cover Sheet for App_ZE'!$E$43:$E$65, "Error-- see Table 3", 0, 1))</f>
        <v/>
      </c>
      <c r="Q87" s="382" t="str">
        <f>IF($N87="", "",
       _xlfn.XLOOKUP($N87, '3. Cover Sheet for App_ZE'!$B$43:$B$65, '3. Cover Sheet for App_ZE'!$F$43:$F$65, "Error-- see Table 3", 0, 1))</f>
        <v/>
      </c>
      <c r="R87" s="374" t="s">
        <v>488</v>
      </c>
      <c r="S87" s="360" t="s">
        <v>488</v>
      </c>
      <c r="T87" s="369" t="s">
        <v>488</v>
      </c>
      <c r="U87" s="364"/>
      <c r="V87" s="373"/>
      <c r="W87" s="373"/>
      <c r="X87" s="374" t="s">
        <v>488</v>
      </c>
      <c r="Y87" s="375"/>
      <c r="Z87" s="375"/>
      <c r="AA87" s="375"/>
      <c r="AB87" s="375"/>
      <c r="AC87" s="375"/>
      <c r="AD87" s="236" t="str">
        <f t="shared" si="10"/>
        <v/>
      </c>
      <c r="AE87" s="236" t="str">
        <f t="shared" si="11"/>
        <v/>
      </c>
      <c r="AF87" s="236" t="str">
        <f t="shared" si="8"/>
        <v/>
      </c>
      <c r="AG87" s="236" t="str">
        <f t="shared" si="9"/>
        <v/>
      </c>
    </row>
    <row r="88" spans="1:33" s="320" customFormat="1" hidden="1" x14ac:dyDescent="0.25">
      <c r="A88" s="309" t="s">
        <v>631</v>
      </c>
      <c r="B88" s="368"/>
      <c r="C88" s="369"/>
      <c r="D88" s="369" t="s">
        <v>488</v>
      </c>
      <c r="E88" s="369" t="s">
        <v>488</v>
      </c>
      <c r="F88" s="369" t="s">
        <v>488</v>
      </c>
      <c r="G88" s="370" t="s">
        <v>488</v>
      </c>
      <c r="H88" s="370" t="s">
        <v>488</v>
      </c>
      <c r="I88" s="371" t="s">
        <v>488</v>
      </c>
      <c r="J88" s="370" t="s">
        <v>488</v>
      </c>
      <c r="K88" s="369" t="s">
        <v>488</v>
      </c>
      <c r="L88" s="372"/>
      <c r="M88" s="367"/>
      <c r="N88" s="381" t="str">
        <f>IF(AND(M88=""), "",
_xlfn.XLOOKUP(M88, '3. Cover Sheet for App_ZE'!$A$43:$A$52, '3. Cover Sheet for App_ZE'!$B$43:$B$52, "error-not found in Table 3a.", 0, 1))</f>
        <v/>
      </c>
      <c r="O88" s="382" t="str">
        <f>IF($N88="", "",
       _xlfn.XLOOKUP($N88, '3. Cover Sheet for App_ZE'!$B$43:$B$65, '3. Cover Sheet for App_ZE'!$D$43:$D$65, "Error-- see Table 3", 0, 1))</f>
        <v/>
      </c>
      <c r="P88" s="382" t="str">
        <f>IF($N88="", "",
       _xlfn.XLOOKUP($N88, '3. Cover Sheet for App_ZE'!$B$43:$B$65, '3. Cover Sheet for App_ZE'!$E$43:$E$65, "Error-- see Table 3", 0, 1))</f>
        <v/>
      </c>
      <c r="Q88" s="382" t="str">
        <f>IF($N88="", "",
       _xlfn.XLOOKUP($N88, '3. Cover Sheet for App_ZE'!$B$43:$B$65, '3. Cover Sheet for App_ZE'!$F$43:$F$65, "Error-- see Table 3", 0, 1))</f>
        <v/>
      </c>
      <c r="R88" s="374" t="s">
        <v>488</v>
      </c>
      <c r="S88" s="360" t="s">
        <v>488</v>
      </c>
      <c r="T88" s="369" t="s">
        <v>488</v>
      </c>
      <c r="U88" s="364"/>
      <c r="V88" s="373"/>
      <c r="W88" s="373"/>
      <c r="X88" s="374" t="s">
        <v>488</v>
      </c>
      <c r="Y88" s="375"/>
      <c r="Z88" s="375"/>
      <c r="AA88" s="375"/>
      <c r="AB88" s="375"/>
      <c r="AC88" s="375"/>
      <c r="AD88" s="236" t="str">
        <f t="shared" si="10"/>
        <v/>
      </c>
      <c r="AE88" s="236" t="str">
        <f t="shared" si="11"/>
        <v/>
      </c>
      <c r="AF88" s="236" t="str">
        <f t="shared" si="8"/>
        <v/>
      </c>
      <c r="AG88" s="236" t="str">
        <f t="shared" si="9"/>
        <v/>
      </c>
    </row>
    <row r="89" spans="1:33" s="320" customFormat="1" hidden="1" x14ac:dyDescent="0.25">
      <c r="A89" s="309" t="s">
        <v>632</v>
      </c>
      <c r="B89" s="368"/>
      <c r="C89" s="369"/>
      <c r="D89" s="369" t="s">
        <v>488</v>
      </c>
      <c r="E89" s="369" t="s">
        <v>488</v>
      </c>
      <c r="F89" s="369" t="s">
        <v>488</v>
      </c>
      <c r="G89" s="370" t="s">
        <v>488</v>
      </c>
      <c r="H89" s="370" t="s">
        <v>488</v>
      </c>
      <c r="I89" s="371" t="s">
        <v>488</v>
      </c>
      <c r="J89" s="370" t="s">
        <v>488</v>
      </c>
      <c r="K89" s="369" t="s">
        <v>488</v>
      </c>
      <c r="L89" s="372"/>
      <c r="M89" s="367"/>
      <c r="N89" s="381" t="str">
        <f>IF(AND(M89=""), "",
_xlfn.XLOOKUP(M89, '3. Cover Sheet for App_ZE'!$A$43:$A$52, '3. Cover Sheet for App_ZE'!$B$43:$B$52, "error-not found in Table 3a.", 0, 1))</f>
        <v/>
      </c>
      <c r="O89" s="382" t="str">
        <f>IF($N89="", "",
       _xlfn.XLOOKUP($N89, '3. Cover Sheet for App_ZE'!$B$43:$B$65, '3. Cover Sheet for App_ZE'!$D$43:$D$65, "Error-- see Table 3", 0, 1))</f>
        <v/>
      </c>
      <c r="P89" s="382" t="str">
        <f>IF($N89="", "",
       _xlfn.XLOOKUP($N89, '3. Cover Sheet for App_ZE'!$B$43:$B$65, '3. Cover Sheet for App_ZE'!$E$43:$E$65, "Error-- see Table 3", 0, 1))</f>
        <v/>
      </c>
      <c r="Q89" s="382" t="str">
        <f>IF($N89="", "",
       _xlfn.XLOOKUP($N89, '3. Cover Sheet for App_ZE'!$B$43:$B$65, '3. Cover Sheet for App_ZE'!$F$43:$F$65, "Error-- see Table 3", 0, 1))</f>
        <v/>
      </c>
      <c r="R89" s="374" t="s">
        <v>488</v>
      </c>
      <c r="S89" s="360" t="s">
        <v>488</v>
      </c>
      <c r="T89" s="369" t="s">
        <v>488</v>
      </c>
      <c r="U89" s="364"/>
      <c r="V89" s="373"/>
      <c r="W89" s="373"/>
      <c r="X89" s="374" t="s">
        <v>488</v>
      </c>
      <c r="Y89" s="375"/>
      <c r="Z89" s="375"/>
      <c r="AA89" s="375"/>
      <c r="AB89" s="375"/>
      <c r="AC89" s="375"/>
      <c r="AD89" s="236" t="str">
        <f t="shared" si="10"/>
        <v/>
      </c>
      <c r="AE89" s="236" t="str">
        <f t="shared" si="11"/>
        <v/>
      </c>
      <c r="AF89" s="236" t="str">
        <f t="shared" si="8"/>
        <v/>
      </c>
      <c r="AG89" s="236" t="str">
        <f t="shared" si="9"/>
        <v/>
      </c>
    </row>
    <row r="90" spans="1:33" s="320" customFormat="1" hidden="1" x14ac:dyDescent="0.25">
      <c r="A90" s="309" t="s">
        <v>633</v>
      </c>
      <c r="B90" s="368"/>
      <c r="C90" s="369"/>
      <c r="D90" s="369" t="s">
        <v>488</v>
      </c>
      <c r="E90" s="369" t="s">
        <v>488</v>
      </c>
      <c r="F90" s="369" t="s">
        <v>488</v>
      </c>
      <c r="G90" s="370" t="s">
        <v>488</v>
      </c>
      <c r="H90" s="370" t="s">
        <v>488</v>
      </c>
      <c r="I90" s="371" t="s">
        <v>488</v>
      </c>
      <c r="J90" s="370" t="s">
        <v>488</v>
      </c>
      <c r="K90" s="369" t="s">
        <v>488</v>
      </c>
      <c r="L90" s="372"/>
      <c r="M90" s="367"/>
      <c r="N90" s="381" t="str">
        <f>IF(AND(M90=""), "",
_xlfn.XLOOKUP(M90, '3. Cover Sheet for App_ZE'!$A$43:$A$52, '3. Cover Sheet for App_ZE'!$B$43:$B$52, "error-not found in Table 3a.", 0, 1))</f>
        <v/>
      </c>
      <c r="O90" s="382" t="str">
        <f>IF($N90="", "",
       _xlfn.XLOOKUP($N90, '3. Cover Sheet for App_ZE'!$B$43:$B$65, '3. Cover Sheet for App_ZE'!$D$43:$D$65, "Error-- see Table 3", 0, 1))</f>
        <v/>
      </c>
      <c r="P90" s="382" t="str">
        <f>IF($N90="", "",
       _xlfn.XLOOKUP($N90, '3. Cover Sheet for App_ZE'!$B$43:$B$65, '3. Cover Sheet for App_ZE'!$E$43:$E$65, "Error-- see Table 3", 0, 1))</f>
        <v/>
      </c>
      <c r="Q90" s="382" t="str">
        <f>IF($N90="", "",
       _xlfn.XLOOKUP($N90, '3. Cover Sheet for App_ZE'!$B$43:$B$65, '3. Cover Sheet for App_ZE'!$F$43:$F$65, "Error-- see Table 3", 0, 1))</f>
        <v/>
      </c>
      <c r="R90" s="374" t="s">
        <v>488</v>
      </c>
      <c r="S90" s="360" t="s">
        <v>488</v>
      </c>
      <c r="T90" s="369" t="s">
        <v>488</v>
      </c>
      <c r="U90" s="364"/>
      <c r="V90" s="373"/>
      <c r="W90" s="373"/>
      <c r="X90" s="374" t="s">
        <v>488</v>
      </c>
      <c r="Y90" s="375"/>
      <c r="Z90" s="375"/>
      <c r="AA90" s="375"/>
      <c r="AB90" s="375"/>
      <c r="AC90" s="375"/>
      <c r="AD90" s="236" t="str">
        <f t="shared" si="10"/>
        <v/>
      </c>
      <c r="AE90" s="236" t="str">
        <f t="shared" si="11"/>
        <v/>
      </c>
      <c r="AF90" s="236" t="str">
        <f t="shared" si="8"/>
        <v/>
      </c>
      <c r="AG90" s="236" t="str">
        <f t="shared" si="9"/>
        <v/>
      </c>
    </row>
    <row r="91" spans="1:33" s="320" customFormat="1" hidden="1" x14ac:dyDescent="0.25">
      <c r="A91" s="309" t="s">
        <v>634</v>
      </c>
      <c r="B91" s="368"/>
      <c r="C91" s="369"/>
      <c r="D91" s="369" t="s">
        <v>488</v>
      </c>
      <c r="E91" s="369" t="s">
        <v>488</v>
      </c>
      <c r="F91" s="369" t="s">
        <v>488</v>
      </c>
      <c r="G91" s="370" t="s">
        <v>488</v>
      </c>
      <c r="H91" s="370" t="s">
        <v>488</v>
      </c>
      <c r="I91" s="371" t="s">
        <v>488</v>
      </c>
      <c r="J91" s="370" t="s">
        <v>488</v>
      </c>
      <c r="K91" s="369" t="s">
        <v>488</v>
      </c>
      <c r="L91" s="372"/>
      <c r="M91" s="367"/>
      <c r="N91" s="381" t="str">
        <f>IF(AND(M91=""), "",
_xlfn.XLOOKUP(M91, '3. Cover Sheet for App_ZE'!$A$43:$A$52, '3. Cover Sheet for App_ZE'!$B$43:$B$52, "error-not found in Table 3a.", 0, 1))</f>
        <v/>
      </c>
      <c r="O91" s="382" t="str">
        <f>IF($N91="", "",
       _xlfn.XLOOKUP($N91, '3. Cover Sheet for App_ZE'!$B$43:$B$65, '3. Cover Sheet for App_ZE'!$D$43:$D$65, "Error-- see Table 3", 0, 1))</f>
        <v/>
      </c>
      <c r="P91" s="382" t="str">
        <f>IF($N91="", "",
       _xlfn.XLOOKUP($N91, '3. Cover Sheet for App_ZE'!$B$43:$B$65, '3. Cover Sheet for App_ZE'!$E$43:$E$65, "Error-- see Table 3", 0, 1))</f>
        <v/>
      </c>
      <c r="Q91" s="382" t="str">
        <f>IF($N91="", "",
       _xlfn.XLOOKUP($N91, '3. Cover Sheet for App_ZE'!$B$43:$B$65, '3. Cover Sheet for App_ZE'!$F$43:$F$65, "Error-- see Table 3", 0, 1))</f>
        <v/>
      </c>
      <c r="R91" s="374" t="s">
        <v>488</v>
      </c>
      <c r="S91" s="360" t="s">
        <v>488</v>
      </c>
      <c r="T91" s="369" t="s">
        <v>488</v>
      </c>
      <c r="U91" s="364"/>
      <c r="V91" s="373"/>
      <c r="W91" s="373"/>
      <c r="X91" s="374" t="s">
        <v>488</v>
      </c>
      <c r="Y91" s="375"/>
      <c r="Z91" s="375"/>
      <c r="AA91" s="375"/>
      <c r="AB91" s="375"/>
      <c r="AC91" s="375"/>
      <c r="AD91" s="236" t="str">
        <f t="shared" si="10"/>
        <v/>
      </c>
      <c r="AE91" s="236" t="str">
        <f t="shared" si="11"/>
        <v/>
      </c>
      <c r="AF91" s="236" t="str">
        <f t="shared" si="8"/>
        <v/>
      </c>
      <c r="AG91" s="236" t="str">
        <f t="shared" si="9"/>
        <v/>
      </c>
    </row>
    <row r="92" spans="1:33" s="320" customFormat="1" hidden="1" x14ac:dyDescent="0.25">
      <c r="A92" s="309" t="s">
        <v>635</v>
      </c>
      <c r="B92" s="368"/>
      <c r="C92" s="369"/>
      <c r="D92" s="369" t="s">
        <v>488</v>
      </c>
      <c r="E92" s="369" t="s">
        <v>488</v>
      </c>
      <c r="F92" s="369" t="s">
        <v>488</v>
      </c>
      <c r="G92" s="370" t="s">
        <v>488</v>
      </c>
      <c r="H92" s="370" t="s">
        <v>488</v>
      </c>
      <c r="I92" s="371" t="s">
        <v>488</v>
      </c>
      <c r="J92" s="370" t="s">
        <v>488</v>
      </c>
      <c r="K92" s="369" t="s">
        <v>488</v>
      </c>
      <c r="L92" s="372"/>
      <c r="M92" s="367"/>
      <c r="N92" s="381" t="str">
        <f>IF(AND(M92=""), "",
_xlfn.XLOOKUP(M92, '3. Cover Sheet for App_ZE'!$A$43:$A$52, '3. Cover Sheet for App_ZE'!$B$43:$B$52, "error-not found in Table 3a.", 0, 1))</f>
        <v/>
      </c>
      <c r="O92" s="382" t="str">
        <f>IF($N92="", "",
       _xlfn.XLOOKUP($N92, '3. Cover Sheet for App_ZE'!$B$43:$B$65, '3. Cover Sheet for App_ZE'!$D$43:$D$65, "Error-- see Table 3", 0, 1))</f>
        <v/>
      </c>
      <c r="P92" s="382" t="str">
        <f>IF($N92="", "",
       _xlfn.XLOOKUP($N92, '3. Cover Sheet for App_ZE'!$B$43:$B$65, '3. Cover Sheet for App_ZE'!$E$43:$E$65, "Error-- see Table 3", 0, 1))</f>
        <v/>
      </c>
      <c r="Q92" s="382" t="str">
        <f>IF($N92="", "",
       _xlfn.XLOOKUP($N92, '3. Cover Sheet for App_ZE'!$B$43:$B$65, '3. Cover Sheet for App_ZE'!$F$43:$F$65, "Error-- see Table 3", 0, 1))</f>
        <v/>
      </c>
      <c r="R92" s="374" t="s">
        <v>488</v>
      </c>
      <c r="S92" s="360" t="s">
        <v>488</v>
      </c>
      <c r="T92" s="369" t="s">
        <v>488</v>
      </c>
      <c r="U92" s="364"/>
      <c r="V92" s="373"/>
      <c r="W92" s="373"/>
      <c r="X92" s="374" t="s">
        <v>488</v>
      </c>
      <c r="Y92" s="375"/>
      <c r="Z92" s="375"/>
      <c r="AA92" s="375"/>
      <c r="AB92" s="375"/>
      <c r="AC92" s="375"/>
      <c r="AD92" s="236" t="str">
        <f t="shared" si="10"/>
        <v/>
      </c>
      <c r="AE92" s="236" t="str">
        <f t="shared" si="11"/>
        <v/>
      </c>
      <c r="AF92" s="236" t="str">
        <f t="shared" si="8"/>
        <v/>
      </c>
      <c r="AG92" s="236" t="str">
        <f t="shared" si="9"/>
        <v/>
      </c>
    </row>
    <row r="93" spans="1:33" s="320" customFormat="1" hidden="1" x14ac:dyDescent="0.25">
      <c r="A93" s="309" t="s">
        <v>636</v>
      </c>
      <c r="B93" s="368"/>
      <c r="C93" s="369"/>
      <c r="D93" s="369" t="s">
        <v>488</v>
      </c>
      <c r="E93" s="369" t="s">
        <v>488</v>
      </c>
      <c r="F93" s="369" t="s">
        <v>488</v>
      </c>
      <c r="G93" s="370" t="s">
        <v>488</v>
      </c>
      <c r="H93" s="370" t="s">
        <v>488</v>
      </c>
      <c r="I93" s="371" t="s">
        <v>488</v>
      </c>
      <c r="J93" s="370" t="s">
        <v>488</v>
      </c>
      <c r="K93" s="369" t="s">
        <v>488</v>
      </c>
      <c r="L93" s="372"/>
      <c r="M93" s="367"/>
      <c r="N93" s="381" t="str">
        <f>IF(AND(M93=""), "",
_xlfn.XLOOKUP(M93, '3. Cover Sheet for App_ZE'!$A$43:$A$52, '3. Cover Sheet for App_ZE'!$B$43:$B$52, "error-not found in Table 3a.", 0, 1))</f>
        <v/>
      </c>
      <c r="O93" s="382" t="str">
        <f>IF($N93="", "",
       _xlfn.XLOOKUP($N93, '3. Cover Sheet for App_ZE'!$B$43:$B$65, '3. Cover Sheet for App_ZE'!$D$43:$D$65, "Error-- see Table 3", 0, 1))</f>
        <v/>
      </c>
      <c r="P93" s="382" t="str">
        <f>IF($N93="", "",
       _xlfn.XLOOKUP($N93, '3. Cover Sheet for App_ZE'!$B$43:$B$65, '3. Cover Sheet for App_ZE'!$E$43:$E$65, "Error-- see Table 3", 0, 1))</f>
        <v/>
      </c>
      <c r="Q93" s="382" t="str">
        <f>IF($N93="", "",
       _xlfn.XLOOKUP($N93, '3. Cover Sheet for App_ZE'!$B$43:$B$65, '3. Cover Sheet for App_ZE'!$F$43:$F$65, "Error-- see Table 3", 0, 1))</f>
        <v/>
      </c>
      <c r="R93" s="374" t="s">
        <v>488</v>
      </c>
      <c r="S93" s="360" t="s">
        <v>488</v>
      </c>
      <c r="T93" s="369" t="s">
        <v>488</v>
      </c>
      <c r="U93" s="364"/>
      <c r="V93" s="373"/>
      <c r="W93" s="373"/>
      <c r="X93" s="374" t="s">
        <v>488</v>
      </c>
      <c r="Y93" s="375"/>
      <c r="Z93" s="375"/>
      <c r="AA93" s="375"/>
      <c r="AB93" s="375"/>
      <c r="AC93" s="375"/>
      <c r="AD93" s="236" t="str">
        <f t="shared" si="10"/>
        <v/>
      </c>
      <c r="AE93" s="236" t="str">
        <f t="shared" si="11"/>
        <v/>
      </c>
      <c r="AF93" s="236" t="str">
        <f t="shared" si="8"/>
        <v/>
      </c>
      <c r="AG93" s="236" t="str">
        <f t="shared" si="9"/>
        <v/>
      </c>
    </row>
    <row r="94" spans="1:33" s="320" customFormat="1" hidden="1" x14ac:dyDescent="0.25">
      <c r="A94" s="309" t="s">
        <v>637</v>
      </c>
      <c r="B94" s="368"/>
      <c r="C94" s="369"/>
      <c r="D94" s="369" t="s">
        <v>488</v>
      </c>
      <c r="E94" s="369" t="s">
        <v>488</v>
      </c>
      <c r="F94" s="369" t="s">
        <v>488</v>
      </c>
      <c r="G94" s="370" t="s">
        <v>488</v>
      </c>
      <c r="H94" s="370" t="s">
        <v>488</v>
      </c>
      <c r="I94" s="371" t="s">
        <v>488</v>
      </c>
      <c r="J94" s="370" t="s">
        <v>488</v>
      </c>
      <c r="K94" s="369" t="s">
        <v>488</v>
      </c>
      <c r="L94" s="372"/>
      <c r="M94" s="367"/>
      <c r="N94" s="381" t="str">
        <f>IF(AND(M94=""), "",
_xlfn.XLOOKUP(M94, '3. Cover Sheet for App_ZE'!$A$43:$A$52, '3. Cover Sheet for App_ZE'!$B$43:$B$52, "error-not found in Table 3a.", 0, 1))</f>
        <v/>
      </c>
      <c r="O94" s="382" t="str">
        <f>IF($N94="", "",
       _xlfn.XLOOKUP($N94, '3. Cover Sheet for App_ZE'!$B$43:$B$65, '3. Cover Sheet for App_ZE'!$D$43:$D$65, "Error-- see Table 3", 0, 1))</f>
        <v/>
      </c>
      <c r="P94" s="382" t="str">
        <f>IF($N94="", "",
       _xlfn.XLOOKUP($N94, '3. Cover Sheet for App_ZE'!$B$43:$B$65, '3. Cover Sheet for App_ZE'!$E$43:$E$65, "Error-- see Table 3", 0, 1))</f>
        <v/>
      </c>
      <c r="Q94" s="382" t="str">
        <f>IF($N94="", "",
       _xlfn.XLOOKUP($N94, '3. Cover Sheet for App_ZE'!$B$43:$B$65, '3. Cover Sheet for App_ZE'!$F$43:$F$65, "Error-- see Table 3", 0, 1))</f>
        <v/>
      </c>
      <c r="R94" s="374" t="s">
        <v>488</v>
      </c>
      <c r="S94" s="360" t="s">
        <v>488</v>
      </c>
      <c r="T94" s="369" t="s">
        <v>488</v>
      </c>
      <c r="U94" s="364"/>
      <c r="V94" s="373"/>
      <c r="W94" s="373"/>
      <c r="X94" s="374" t="s">
        <v>488</v>
      </c>
      <c r="Y94" s="375"/>
      <c r="Z94" s="375"/>
      <c r="AA94" s="375"/>
      <c r="AB94" s="375"/>
      <c r="AC94" s="375"/>
      <c r="AD94" s="236" t="str">
        <f t="shared" si="10"/>
        <v/>
      </c>
      <c r="AE94" s="236" t="str">
        <f t="shared" si="11"/>
        <v/>
      </c>
      <c r="AF94" s="236" t="str">
        <f t="shared" si="8"/>
        <v/>
      </c>
      <c r="AG94" s="236" t="str">
        <f t="shared" si="9"/>
        <v/>
      </c>
    </row>
    <row r="95" spans="1:33" s="320" customFormat="1" hidden="1" x14ac:dyDescent="0.25">
      <c r="A95" s="309" t="s">
        <v>638</v>
      </c>
      <c r="B95" s="368"/>
      <c r="C95" s="369"/>
      <c r="D95" s="369" t="s">
        <v>488</v>
      </c>
      <c r="E95" s="369" t="s">
        <v>488</v>
      </c>
      <c r="F95" s="369" t="s">
        <v>488</v>
      </c>
      <c r="G95" s="370" t="s">
        <v>488</v>
      </c>
      <c r="H95" s="370" t="s">
        <v>488</v>
      </c>
      <c r="I95" s="371" t="s">
        <v>488</v>
      </c>
      <c r="J95" s="370" t="s">
        <v>488</v>
      </c>
      <c r="K95" s="369" t="s">
        <v>488</v>
      </c>
      <c r="L95" s="372"/>
      <c r="M95" s="367"/>
      <c r="N95" s="381" t="str">
        <f>IF(AND(M95=""), "",
_xlfn.XLOOKUP(M95, '3. Cover Sheet for App_ZE'!$A$43:$A$52, '3. Cover Sheet for App_ZE'!$B$43:$B$52, "error-not found in Table 3a.", 0, 1))</f>
        <v/>
      </c>
      <c r="O95" s="382" t="str">
        <f>IF($N95="", "",
       _xlfn.XLOOKUP($N95, '3. Cover Sheet for App_ZE'!$B$43:$B$65, '3. Cover Sheet for App_ZE'!$D$43:$D$65, "Error-- see Table 3", 0, 1))</f>
        <v/>
      </c>
      <c r="P95" s="382" t="str">
        <f>IF($N95="", "",
       _xlfn.XLOOKUP($N95, '3. Cover Sheet for App_ZE'!$B$43:$B$65, '3. Cover Sheet for App_ZE'!$E$43:$E$65, "Error-- see Table 3", 0, 1))</f>
        <v/>
      </c>
      <c r="Q95" s="382" t="str">
        <f>IF($N95="", "",
       _xlfn.XLOOKUP($N95, '3. Cover Sheet for App_ZE'!$B$43:$B$65, '3. Cover Sheet for App_ZE'!$F$43:$F$65, "Error-- see Table 3", 0, 1))</f>
        <v/>
      </c>
      <c r="R95" s="374" t="s">
        <v>488</v>
      </c>
      <c r="S95" s="360" t="s">
        <v>488</v>
      </c>
      <c r="T95" s="369" t="s">
        <v>488</v>
      </c>
      <c r="U95" s="364"/>
      <c r="V95" s="373"/>
      <c r="W95" s="373"/>
      <c r="X95" s="374" t="s">
        <v>488</v>
      </c>
      <c r="Y95" s="375"/>
      <c r="Z95" s="375"/>
      <c r="AA95" s="375"/>
      <c r="AB95" s="375"/>
      <c r="AC95" s="375"/>
      <c r="AD95" s="236" t="str">
        <f t="shared" si="10"/>
        <v/>
      </c>
      <c r="AE95" s="236" t="str">
        <f t="shared" si="11"/>
        <v/>
      </c>
      <c r="AF95" s="236" t="str">
        <f t="shared" si="8"/>
        <v/>
      </c>
      <c r="AG95" s="236" t="str">
        <f t="shared" si="9"/>
        <v/>
      </c>
    </row>
    <row r="96" spans="1:33" s="320" customFormat="1" hidden="1" x14ac:dyDescent="0.25">
      <c r="A96" s="309" t="s">
        <v>639</v>
      </c>
      <c r="B96" s="368"/>
      <c r="C96" s="369"/>
      <c r="D96" s="369" t="s">
        <v>488</v>
      </c>
      <c r="E96" s="369" t="s">
        <v>488</v>
      </c>
      <c r="F96" s="369" t="s">
        <v>488</v>
      </c>
      <c r="G96" s="370" t="s">
        <v>488</v>
      </c>
      <c r="H96" s="370" t="s">
        <v>488</v>
      </c>
      <c r="I96" s="371" t="s">
        <v>488</v>
      </c>
      <c r="J96" s="370" t="s">
        <v>488</v>
      </c>
      <c r="K96" s="369" t="s">
        <v>488</v>
      </c>
      <c r="L96" s="372"/>
      <c r="M96" s="367"/>
      <c r="N96" s="381" t="str">
        <f>IF(AND(M96=""), "",
_xlfn.XLOOKUP(M96, '3. Cover Sheet for App_ZE'!$A$43:$A$52, '3. Cover Sheet for App_ZE'!$B$43:$B$52, "error-not found in Table 3a.", 0, 1))</f>
        <v/>
      </c>
      <c r="O96" s="382" t="str">
        <f>IF($N96="", "",
       _xlfn.XLOOKUP($N96, '3. Cover Sheet for App_ZE'!$B$43:$B$65, '3. Cover Sheet for App_ZE'!$D$43:$D$65, "Error-- see Table 3", 0, 1))</f>
        <v/>
      </c>
      <c r="P96" s="382" t="str">
        <f>IF($N96="", "",
       _xlfn.XLOOKUP($N96, '3. Cover Sheet for App_ZE'!$B$43:$B$65, '3. Cover Sheet for App_ZE'!$E$43:$E$65, "Error-- see Table 3", 0, 1))</f>
        <v/>
      </c>
      <c r="Q96" s="382" t="str">
        <f>IF($N96="", "",
       _xlfn.XLOOKUP($N96, '3. Cover Sheet for App_ZE'!$B$43:$B$65, '3. Cover Sheet for App_ZE'!$F$43:$F$65, "Error-- see Table 3", 0, 1))</f>
        <v/>
      </c>
      <c r="R96" s="374" t="s">
        <v>488</v>
      </c>
      <c r="S96" s="360" t="s">
        <v>488</v>
      </c>
      <c r="T96" s="369" t="s">
        <v>488</v>
      </c>
      <c r="U96" s="364"/>
      <c r="V96" s="373"/>
      <c r="W96" s="373"/>
      <c r="X96" s="374" t="s">
        <v>488</v>
      </c>
      <c r="Y96" s="375"/>
      <c r="Z96" s="375"/>
      <c r="AA96" s="375"/>
      <c r="AB96" s="375"/>
      <c r="AC96" s="375"/>
      <c r="AD96" s="236" t="str">
        <f t="shared" si="10"/>
        <v/>
      </c>
      <c r="AE96" s="236" t="str">
        <f t="shared" si="11"/>
        <v/>
      </c>
      <c r="AF96" s="236" t="str">
        <f t="shared" si="8"/>
        <v/>
      </c>
      <c r="AG96" s="236" t="str">
        <f t="shared" si="9"/>
        <v/>
      </c>
    </row>
    <row r="97" spans="1:33" s="320" customFormat="1" hidden="1" x14ac:dyDescent="0.25">
      <c r="A97" s="309" t="s">
        <v>640</v>
      </c>
      <c r="B97" s="368"/>
      <c r="C97" s="369"/>
      <c r="D97" s="369" t="s">
        <v>488</v>
      </c>
      <c r="E97" s="369" t="s">
        <v>488</v>
      </c>
      <c r="F97" s="369" t="s">
        <v>488</v>
      </c>
      <c r="G97" s="370" t="s">
        <v>488</v>
      </c>
      <c r="H97" s="370" t="s">
        <v>488</v>
      </c>
      <c r="I97" s="371" t="s">
        <v>488</v>
      </c>
      <c r="J97" s="370" t="s">
        <v>488</v>
      </c>
      <c r="K97" s="369" t="s">
        <v>488</v>
      </c>
      <c r="L97" s="372"/>
      <c r="M97" s="367"/>
      <c r="N97" s="381" t="str">
        <f>IF(AND(M97=""), "",
_xlfn.XLOOKUP(M97, '3. Cover Sheet for App_ZE'!$A$43:$A$52, '3. Cover Sheet for App_ZE'!$B$43:$B$52, "error-not found in Table 3a.", 0, 1))</f>
        <v/>
      </c>
      <c r="O97" s="382" t="str">
        <f>IF($N97="", "",
       _xlfn.XLOOKUP($N97, '3. Cover Sheet for App_ZE'!$B$43:$B$65, '3. Cover Sheet for App_ZE'!$D$43:$D$65, "Error-- see Table 3", 0, 1))</f>
        <v/>
      </c>
      <c r="P97" s="382" t="str">
        <f>IF($N97="", "",
       _xlfn.XLOOKUP($N97, '3. Cover Sheet for App_ZE'!$B$43:$B$65, '3. Cover Sheet for App_ZE'!$E$43:$E$65, "Error-- see Table 3", 0, 1))</f>
        <v/>
      </c>
      <c r="Q97" s="382" t="str">
        <f>IF($N97="", "",
       _xlfn.XLOOKUP($N97, '3. Cover Sheet for App_ZE'!$B$43:$B$65, '3. Cover Sheet for App_ZE'!$F$43:$F$65, "Error-- see Table 3", 0, 1))</f>
        <v/>
      </c>
      <c r="R97" s="374" t="s">
        <v>488</v>
      </c>
      <c r="S97" s="360" t="s">
        <v>488</v>
      </c>
      <c r="T97" s="369" t="s">
        <v>488</v>
      </c>
      <c r="U97" s="364"/>
      <c r="V97" s="373"/>
      <c r="W97" s="373"/>
      <c r="X97" s="374" t="s">
        <v>488</v>
      </c>
      <c r="Y97" s="375"/>
      <c r="Z97" s="375"/>
      <c r="AA97" s="375"/>
      <c r="AB97" s="375"/>
      <c r="AC97" s="375"/>
      <c r="AD97" s="236" t="str">
        <f t="shared" si="10"/>
        <v/>
      </c>
      <c r="AE97" s="236" t="str">
        <f t="shared" si="11"/>
        <v/>
      </c>
      <c r="AF97" s="236" t="str">
        <f t="shared" si="8"/>
        <v/>
      </c>
      <c r="AG97" s="236" t="str">
        <f t="shared" si="9"/>
        <v/>
      </c>
    </row>
    <row r="98" spans="1:33" s="320" customFormat="1" hidden="1" x14ac:dyDescent="0.25">
      <c r="A98" s="309" t="s">
        <v>641</v>
      </c>
      <c r="B98" s="368"/>
      <c r="C98" s="369"/>
      <c r="D98" s="369" t="s">
        <v>488</v>
      </c>
      <c r="E98" s="369" t="s">
        <v>488</v>
      </c>
      <c r="F98" s="369" t="s">
        <v>488</v>
      </c>
      <c r="G98" s="370" t="s">
        <v>488</v>
      </c>
      <c r="H98" s="370" t="s">
        <v>488</v>
      </c>
      <c r="I98" s="371" t="s">
        <v>488</v>
      </c>
      <c r="J98" s="370" t="s">
        <v>488</v>
      </c>
      <c r="K98" s="369" t="s">
        <v>488</v>
      </c>
      <c r="L98" s="372"/>
      <c r="M98" s="367"/>
      <c r="N98" s="381" t="str">
        <f>IF(AND(M98=""), "",
_xlfn.XLOOKUP(M98, '3. Cover Sheet for App_ZE'!$A$43:$A$52, '3. Cover Sheet for App_ZE'!$B$43:$B$52, "error-not found in Table 3a.", 0, 1))</f>
        <v/>
      </c>
      <c r="O98" s="382" t="str">
        <f>IF($N98="", "",
       _xlfn.XLOOKUP($N98, '3. Cover Sheet for App_ZE'!$B$43:$B$65, '3. Cover Sheet for App_ZE'!$D$43:$D$65, "Error-- see Table 3", 0, 1))</f>
        <v/>
      </c>
      <c r="P98" s="382" t="str">
        <f>IF($N98="", "",
       _xlfn.XLOOKUP($N98, '3. Cover Sheet for App_ZE'!$B$43:$B$65, '3. Cover Sheet for App_ZE'!$E$43:$E$65, "Error-- see Table 3", 0, 1))</f>
        <v/>
      </c>
      <c r="Q98" s="382" t="str">
        <f>IF($N98="", "",
       _xlfn.XLOOKUP($N98, '3. Cover Sheet for App_ZE'!$B$43:$B$65, '3. Cover Sheet for App_ZE'!$F$43:$F$65, "Error-- see Table 3", 0, 1))</f>
        <v/>
      </c>
      <c r="R98" s="374" t="s">
        <v>488</v>
      </c>
      <c r="S98" s="360" t="s">
        <v>488</v>
      </c>
      <c r="T98" s="369" t="s">
        <v>488</v>
      </c>
      <c r="U98" s="364"/>
      <c r="V98" s="373"/>
      <c r="W98" s="373"/>
      <c r="X98" s="374" t="s">
        <v>488</v>
      </c>
      <c r="Y98" s="375"/>
      <c r="Z98" s="375"/>
      <c r="AA98" s="375"/>
      <c r="AB98" s="375"/>
      <c r="AC98" s="375"/>
      <c r="AD98" s="236" t="str">
        <f t="shared" si="10"/>
        <v/>
      </c>
      <c r="AE98" s="236" t="str">
        <f t="shared" si="11"/>
        <v/>
      </c>
      <c r="AF98" s="236" t="str">
        <f t="shared" si="8"/>
        <v/>
      </c>
      <c r="AG98" s="236" t="str">
        <f t="shared" si="9"/>
        <v/>
      </c>
    </row>
    <row r="99" spans="1:33" s="320" customFormat="1" hidden="1" x14ac:dyDescent="0.25">
      <c r="A99" s="309" t="s">
        <v>642</v>
      </c>
      <c r="B99" s="368"/>
      <c r="C99" s="369"/>
      <c r="D99" s="369" t="s">
        <v>488</v>
      </c>
      <c r="E99" s="369" t="s">
        <v>488</v>
      </c>
      <c r="F99" s="369" t="s">
        <v>488</v>
      </c>
      <c r="G99" s="370" t="s">
        <v>488</v>
      </c>
      <c r="H99" s="370" t="s">
        <v>488</v>
      </c>
      <c r="I99" s="371" t="s">
        <v>488</v>
      </c>
      <c r="J99" s="370" t="s">
        <v>488</v>
      </c>
      <c r="K99" s="369" t="s">
        <v>488</v>
      </c>
      <c r="L99" s="372"/>
      <c r="M99" s="367"/>
      <c r="N99" s="381" t="str">
        <f>IF(AND(M99=""), "",
_xlfn.XLOOKUP(M99, '3. Cover Sheet for App_ZE'!$A$43:$A$52, '3. Cover Sheet for App_ZE'!$B$43:$B$52, "error-not found in Table 3a.", 0, 1))</f>
        <v/>
      </c>
      <c r="O99" s="382" t="str">
        <f>IF($N99="", "",
       _xlfn.XLOOKUP($N99, '3. Cover Sheet for App_ZE'!$B$43:$B$65, '3. Cover Sheet for App_ZE'!$D$43:$D$65, "Error-- see Table 3", 0, 1))</f>
        <v/>
      </c>
      <c r="P99" s="382" t="str">
        <f>IF($N99="", "",
       _xlfn.XLOOKUP($N99, '3. Cover Sheet for App_ZE'!$B$43:$B$65, '3. Cover Sheet for App_ZE'!$E$43:$E$65, "Error-- see Table 3", 0, 1))</f>
        <v/>
      </c>
      <c r="Q99" s="382" t="str">
        <f>IF($N99="", "",
       _xlfn.XLOOKUP($N99, '3. Cover Sheet for App_ZE'!$B$43:$B$65, '3. Cover Sheet for App_ZE'!$F$43:$F$65, "Error-- see Table 3", 0, 1))</f>
        <v/>
      </c>
      <c r="R99" s="374" t="s">
        <v>488</v>
      </c>
      <c r="S99" s="360" t="s">
        <v>488</v>
      </c>
      <c r="T99" s="369" t="s">
        <v>488</v>
      </c>
      <c r="U99" s="364"/>
      <c r="V99" s="373"/>
      <c r="W99" s="373"/>
      <c r="X99" s="374" t="s">
        <v>488</v>
      </c>
      <c r="Y99" s="375"/>
      <c r="Z99" s="375"/>
      <c r="AA99" s="375"/>
      <c r="AB99" s="375"/>
      <c r="AC99" s="375"/>
      <c r="AD99" s="236" t="str">
        <f t="shared" si="10"/>
        <v/>
      </c>
      <c r="AE99" s="236" t="str">
        <f t="shared" si="11"/>
        <v/>
      </c>
      <c r="AF99" s="236" t="str">
        <f t="shared" si="8"/>
        <v/>
      </c>
      <c r="AG99" s="236" t="str">
        <f t="shared" si="9"/>
        <v/>
      </c>
    </row>
    <row r="100" spans="1:33" s="320" customFormat="1" hidden="1" x14ac:dyDescent="0.25">
      <c r="A100" s="309" t="s">
        <v>643</v>
      </c>
      <c r="B100" s="368"/>
      <c r="C100" s="369"/>
      <c r="D100" s="369" t="s">
        <v>488</v>
      </c>
      <c r="E100" s="369" t="s">
        <v>488</v>
      </c>
      <c r="F100" s="369" t="s">
        <v>488</v>
      </c>
      <c r="G100" s="370" t="s">
        <v>488</v>
      </c>
      <c r="H100" s="370" t="s">
        <v>488</v>
      </c>
      <c r="I100" s="371" t="s">
        <v>488</v>
      </c>
      <c r="J100" s="370" t="s">
        <v>488</v>
      </c>
      <c r="K100" s="369" t="s">
        <v>488</v>
      </c>
      <c r="L100" s="372"/>
      <c r="M100" s="367"/>
      <c r="N100" s="381" t="str">
        <f>IF(AND(M100=""), "",
_xlfn.XLOOKUP(M100, '3. Cover Sheet for App_ZE'!$A$43:$A$52, '3. Cover Sheet for App_ZE'!$B$43:$B$52, "error-not found in Table 3a.", 0, 1))</f>
        <v/>
      </c>
      <c r="O100" s="382" t="str">
        <f>IF($N100="", "",
       _xlfn.XLOOKUP($N100, '3. Cover Sheet for App_ZE'!$B$43:$B$65, '3. Cover Sheet for App_ZE'!$D$43:$D$65, "Error-- see Table 3", 0, 1))</f>
        <v/>
      </c>
      <c r="P100" s="382" t="str">
        <f>IF($N100="", "",
       _xlfn.XLOOKUP($N100, '3. Cover Sheet for App_ZE'!$B$43:$B$65, '3. Cover Sheet for App_ZE'!$E$43:$E$65, "Error-- see Table 3", 0, 1))</f>
        <v/>
      </c>
      <c r="Q100" s="382" t="str">
        <f>IF($N100="", "",
       _xlfn.XLOOKUP($N100, '3. Cover Sheet for App_ZE'!$B$43:$B$65, '3. Cover Sheet for App_ZE'!$F$43:$F$65, "Error-- see Table 3", 0, 1))</f>
        <v/>
      </c>
      <c r="R100" s="374" t="s">
        <v>488</v>
      </c>
      <c r="S100" s="360" t="s">
        <v>488</v>
      </c>
      <c r="T100" s="369" t="s">
        <v>488</v>
      </c>
      <c r="U100" s="364"/>
      <c r="V100" s="373"/>
      <c r="W100" s="373"/>
      <c r="X100" s="374" t="s">
        <v>488</v>
      </c>
      <c r="Y100" s="375"/>
      <c r="Z100" s="375"/>
      <c r="AA100" s="375"/>
      <c r="AB100" s="375"/>
      <c r="AC100" s="375"/>
      <c r="AD100" s="236" t="str">
        <f t="shared" si="10"/>
        <v/>
      </c>
      <c r="AE100" s="236" t="str">
        <f t="shared" si="11"/>
        <v/>
      </c>
      <c r="AF100" s="236" t="str">
        <f t="shared" si="8"/>
        <v/>
      </c>
      <c r="AG100" s="236" t="str">
        <f t="shared" si="9"/>
        <v/>
      </c>
    </row>
    <row r="101" spans="1:33" s="320" customFormat="1" hidden="1" x14ac:dyDescent="0.25">
      <c r="A101" s="309" t="s">
        <v>644</v>
      </c>
      <c r="B101" s="368"/>
      <c r="C101" s="369"/>
      <c r="D101" s="369" t="s">
        <v>488</v>
      </c>
      <c r="E101" s="369" t="s">
        <v>488</v>
      </c>
      <c r="F101" s="369" t="s">
        <v>488</v>
      </c>
      <c r="G101" s="370" t="s">
        <v>488</v>
      </c>
      <c r="H101" s="370" t="s">
        <v>488</v>
      </c>
      <c r="I101" s="371" t="s">
        <v>488</v>
      </c>
      <c r="J101" s="370" t="s">
        <v>488</v>
      </c>
      <c r="K101" s="369" t="s">
        <v>488</v>
      </c>
      <c r="L101" s="372"/>
      <c r="M101" s="367"/>
      <c r="N101" s="381" t="str">
        <f>IF(AND(M101=""), "",
_xlfn.XLOOKUP(M101, '3. Cover Sheet for App_ZE'!$A$43:$A$52, '3. Cover Sheet for App_ZE'!$B$43:$B$52, "error-not found in Table 3a.", 0, 1))</f>
        <v/>
      </c>
      <c r="O101" s="382" t="str">
        <f>IF($N101="", "",
       _xlfn.XLOOKUP($N101, '3. Cover Sheet for App_ZE'!$B$43:$B$65, '3. Cover Sheet for App_ZE'!$D$43:$D$65, "Error-- see Table 3", 0, 1))</f>
        <v/>
      </c>
      <c r="P101" s="382" t="str">
        <f>IF($N101="", "",
       _xlfn.XLOOKUP($N101, '3. Cover Sheet for App_ZE'!$B$43:$B$65, '3. Cover Sheet for App_ZE'!$E$43:$E$65, "Error-- see Table 3", 0, 1))</f>
        <v/>
      </c>
      <c r="Q101" s="382" t="str">
        <f>IF($N101="", "",
       _xlfn.XLOOKUP($N101, '3. Cover Sheet for App_ZE'!$B$43:$B$65, '3. Cover Sheet for App_ZE'!$F$43:$F$65, "Error-- see Table 3", 0, 1))</f>
        <v/>
      </c>
      <c r="R101" s="374" t="s">
        <v>488</v>
      </c>
      <c r="S101" s="360" t="s">
        <v>488</v>
      </c>
      <c r="T101" s="369" t="s">
        <v>488</v>
      </c>
      <c r="U101" s="364"/>
      <c r="V101" s="373"/>
      <c r="W101" s="373"/>
      <c r="X101" s="374" t="s">
        <v>488</v>
      </c>
      <c r="Y101" s="375"/>
      <c r="Z101" s="375"/>
      <c r="AA101" s="375"/>
      <c r="AB101" s="375"/>
      <c r="AC101" s="375"/>
      <c r="AD101" s="236" t="str">
        <f t="shared" si="10"/>
        <v/>
      </c>
      <c r="AE101" s="236" t="str">
        <f t="shared" si="11"/>
        <v/>
      </c>
      <c r="AF101" s="236" t="str">
        <f t="shared" si="8"/>
        <v/>
      </c>
      <c r="AG101" s="236" t="str">
        <f t="shared" si="9"/>
        <v/>
      </c>
    </row>
    <row r="102" spans="1:33" s="320" customFormat="1" hidden="1" x14ac:dyDescent="0.25">
      <c r="A102" s="309" t="s">
        <v>645</v>
      </c>
      <c r="B102" s="368"/>
      <c r="C102" s="369"/>
      <c r="D102" s="369" t="s">
        <v>488</v>
      </c>
      <c r="E102" s="369" t="s">
        <v>488</v>
      </c>
      <c r="F102" s="369" t="s">
        <v>488</v>
      </c>
      <c r="G102" s="370" t="s">
        <v>488</v>
      </c>
      <c r="H102" s="370" t="s">
        <v>488</v>
      </c>
      <c r="I102" s="371" t="s">
        <v>488</v>
      </c>
      <c r="J102" s="370" t="s">
        <v>488</v>
      </c>
      <c r="K102" s="369" t="s">
        <v>488</v>
      </c>
      <c r="L102" s="372"/>
      <c r="M102" s="367"/>
      <c r="N102" s="381" t="str">
        <f>IF(AND(M102=""), "",
_xlfn.XLOOKUP(M102, '3. Cover Sheet for App_ZE'!$A$43:$A$52, '3. Cover Sheet for App_ZE'!$B$43:$B$52, "error-not found in Table 3a.", 0, 1))</f>
        <v/>
      </c>
      <c r="O102" s="382" t="str">
        <f>IF($N102="", "",
       _xlfn.XLOOKUP($N102, '3. Cover Sheet for App_ZE'!$B$43:$B$65, '3. Cover Sheet for App_ZE'!$D$43:$D$65, "Error-- see Table 3", 0, 1))</f>
        <v/>
      </c>
      <c r="P102" s="382" t="str">
        <f>IF($N102="", "",
       _xlfn.XLOOKUP($N102, '3. Cover Sheet for App_ZE'!$B$43:$B$65, '3. Cover Sheet for App_ZE'!$E$43:$E$65, "Error-- see Table 3", 0, 1))</f>
        <v/>
      </c>
      <c r="Q102" s="382" t="str">
        <f>IF($N102="", "",
       _xlfn.XLOOKUP($N102, '3. Cover Sheet for App_ZE'!$B$43:$B$65, '3. Cover Sheet for App_ZE'!$F$43:$F$65, "Error-- see Table 3", 0, 1))</f>
        <v/>
      </c>
      <c r="R102" s="374" t="s">
        <v>488</v>
      </c>
      <c r="S102" s="360" t="s">
        <v>488</v>
      </c>
      <c r="T102" s="369" t="s">
        <v>488</v>
      </c>
      <c r="U102" s="364"/>
      <c r="V102" s="373"/>
      <c r="W102" s="373"/>
      <c r="X102" s="374" t="s">
        <v>488</v>
      </c>
      <c r="Y102" s="375"/>
      <c r="Z102" s="375"/>
      <c r="AA102" s="375"/>
      <c r="AB102" s="375"/>
      <c r="AC102" s="375"/>
      <c r="AD102" s="236" t="str">
        <f t="shared" si="10"/>
        <v/>
      </c>
      <c r="AE102" s="236" t="str">
        <f t="shared" si="11"/>
        <v/>
      </c>
      <c r="AF102" s="236" t="str">
        <f t="shared" si="8"/>
        <v/>
      </c>
      <c r="AG102" s="236" t="str">
        <f t="shared" si="9"/>
        <v/>
      </c>
    </row>
    <row r="103" spans="1:33" s="320" customFormat="1" hidden="1" x14ac:dyDescent="0.25">
      <c r="A103" s="309" t="s">
        <v>646</v>
      </c>
      <c r="B103" s="368"/>
      <c r="C103" s="369"/>
      <c r="D103" s="369" t="s">
        <v>488</v>
      </c>
      <c r="E103" s="369" t="s">
        <v>488</v>
      </c>
      <c r="F103" s="369" t="s">
        <v>488</v>
      </c>
      <c r="G103" s="370" t="s">
        <v>488</v>
      </c>
      <c r="H103" s="370" t="s">
        <v>488</v>
      </c>
      <c r="I103" s="371" t="s">
        <v>488</v>
      </c>
      <c r="J103" s="370" t="s">
        <v>488</v>
      </c>
      <c r="K103" s="369" t="s">
        <v>488</v>
      </c>
      <c r="L103" s="372"/>
      <c r="M103" s="367"/>
      <c r="N103" s="381" t="str">
        <f>IF(AND(M103=""), "",
_xlfn.XLOOKUP(M103, '3. Cover Sheet for App_ZE'!$A$43:$A$52, '3. Cover Sheet for App_ZE'!$B$43:$B$52, "error-not found in Table 3a.", 0, 1))</f>
        <v/>
      </c>
      <c r="O103" s="382" t="str">
        <f>IF($N103="", "",
       _xlfn.XLOOKUP($N103, '3. Cover Sheet for App_ZE'!$B$43:$B$65, '3. Cover Sheet for App_ZE'!$D$43:$D$65, "Error-- see Table 3", 0, 1))</f>
        <v/>
      </c>
      <c r="P103" s="382" t="str">
        <f>IF($N103="", "",
       _xlfn.XLOOKUP($N103, '3. Cover Sheet for App_ZE'!$B$43:$B$65, '3. Cover Sheet for App_ZE'!$E$43:$E$65, "Error-- see Table 3", 0, 1))</f>
        <v/>
      </c>
      <c r="Q103" s="382" t="str">
        <f>IF($N103="", "",
       _xlfn.XLOOKUP($N103, '3. Cover Sheet for App_ZE'!$B$43:$B$65, '3. Cover Sheet for App_ZE'!$F$43:$F$65, "Error-- see Table 3", 0, 1))</f>
        <v/>
      </c>
      <c r="R103" s="374" t="s">
        <v>488</v>
      </c>
      <c r="S103" s="360" t="s">
        <v>488</v>
      </c>
      <c r="T103" s="369" t="s">
        <v>488</v>
      </c>
      <c r="U103" s="364"/>
      <c r="V103" s="373"/>
      <c r="W103" s="373"/>
      <c r="X103" s="374" t="s">
        <v>488</v>
      </c>
      <c r="Y103" s="375"/>
      <c r="Z103" s="375"/>
      <c r="AA103" s="375"/>
      <c r="AB103" s="375"/>
      <c r="AC103" s="375"/>
      <c r="AD103" s="236" t="str">
        <f t="shared" si="10"/>
        <v/>
      </c>
      <c r="AE103" s="236" t="str">
        <f t="shared" si="11"/>
        <v/>
      </c>
      <c r="AF103" s="236" t="str">
        <f t="shared" ref="AF103:AF120" si="12">IF($L103="", "", Y103+AD103+AA103)</f>
        <v/>
      </c>
      <c r="AG103" s="236" t="str">
        <f t="shared" ref="AG103:AG120" si="13">IF($L103="", "", Z103+AE103+AB103)</f>
        <v/>
      </c>
    </row>
    <row r="104" spans="1:33" s="320" customFormat="1" hidden="1" x14ac:dyDescent="0.25">
      <c r="A104" s="309" t="s">
        <v>647</v>
      </c>
      <c r="B104" s="368"/>
      <c r="C104" s="369"/>
      <c r="D104" s="369" t="s">
        <v>488</v>
      </c>
      <c r="E104" s="369" t="s">
        <v>488</v>
      </c>
      <c r="F104" s="369" t="s">
        <v>488</v>
      </c>
      <c r="G104" s="370" t="s">
        <v>488</v>
      </c>
      <c r="H104" s="370" t="s">
        <v>488</v>
      </c>
      <c r="I104" s="371" t="s">
        <v>488</v>
      </c>
      <c r="J104" s="370" t="s">
        <v>488</v>
      </c>
      <c r="K104" s="369" t="s">
        <v>488</v>
      </c>
      <c r="L104" s="372"/>
      <c r="M104" s="367"/>
      <c r="N104" s="381" t="str">
        <f>IF(AND(M104=""), "",
_xlfn.XLOOKUP(M104, '3. Cover Sheet for App_ZE'!$A$43:$A$52, '3. Cover Sheet for App_ZE'!$B$43:$B$52, "error-not found in Table 3a.", 0, 1))</f>
        <v/>
      </c>
      <c r="O104" s="382" t="str">
        <f>IF($N104="", "",
       _xlfn.XLOOKUP($N104, '3. Cover Sheet for App_ZE'!$B$43:$B$65, '3. Cover Sheet for App_ZE'!$D$43:$D$65, "Error-- see Table 3", 0, 1))</f>
        <v/>
      </c>
      <c r="P104" s="382" t="str">
        <f>IF($N104="", "",
       _xlfn.XLOOKUP($N104, '3. Cover Sheet for App_ZE'!$B$43:$B$65, '3. Cover Sheet for App_ZE'!$E$43:$E$65, "Error-- see Table 3", 0, 1))</f>
        <v/>
      </c>
      <c r="Q104" s="382" t="str">
        <f>IF($N104="", "",
       _xlfn.XLOOKUP($N104, '3. Cover Sheet for App_ZE'!$B$43:$B$65, '3. Cover Sheet for App_ZE'!$F$43:$F$65, "Error-- see Table 3", 0, 1))</f>
        <v/>
      </c>
      <c r="R104" s="374" t="s">
        <v>488</v>
      </c>
      <c r="S104" s="360" t="s">
        <v>488</v>
      </c>
      <c r="T104" s="369" t="s">
        <v>488</v>
      </c>
      <c r="U104" s="364"/>
      <c r="V104" s="373"/>
      <c r="W104" s="373"/>
      <c r="X104" s="374" t="s">
        <v>488</v>
      </c>
      <c r="Y104" s="375"/>
      <c r="Z104" s="375"/>
      <c r="AA104" s="375"/>
      <c r="AB104" s="375"/>
      <c r="AC104" s="375"/>
      <c r="AD104" s="236" t="str">
        <f t="shared" ref="AD104:AD120" si="14">IF($L104="", "", (V104*$L104))</f>
        <v/>
      </c>
      <c r="AE104" s="236" t="str">
        <f t="shared" ref="AE104:AE120" si="15">IF(L104="", "", (W104*L104))</f>
        <v/>
      </c>
      <c r="AF104" s="236" t="str">
        <f t="shared" si="12"/>
        <v/>
      </c>
      <c r="AG104" s="236" t="str">
        <f t="shared" si="13"/>
        <v/>
      </c>
    </row>
    <row r="105" spans="1:33" s="320" customFormat="1" hidden="1" x14ac:dyDescent="0.25">
      <c r="A105" s="309" t="s">
        <v>648</v>
      </c>
      <c r="B105" s="368"/>
      <c r="C105" s="369"/>
      <c r="D105" s="369" t="s">
        <v>488</v>
      </c>
      <c r="E105" s="369" t="s">
        <v>488</v>
      </c>
      <c r="F105" s="369" t="s">
        <v>488</v>
      </c>
      <c r="G105" s="370" t="s">
        <v>488</v>
      </c>
      <c r="H105" s="370" t="s">
        <v>488</v>
      </c>
      <c r="I105" s="371" t="s">
        <v>488</v>
      </c>
      <c r="J105" s="370" t="s">
        <v>488</v>
      </c>
      <c r="K105" s="369" t="s">
        <v>488</v>
      </c>
      <c r="L105" s="372"/>
      <c r="M105" s="367"/>
      <c r="N105" s="381" t="str">
        <f>IF(AND(M105=""), "",
_xlfn.XLOOKUP(M105, '3. Cover Sheet for App_ZE'!$A$43:$A$52, '3. Cover Sheet for App_ZE'!$B$43:$B$52, "error-not found in Table 3a.", 0, 1))</f>
        <v/>
      </c>
      <c r="O105" s="382" t="str">
        <f>IF($N105="", "",
       _xlfn.XLOOKUP($N105, '3. Cover Sheet for App_ZE'!$B$43:$B$65, '3. Cover Sheet for App_ZE'!$D$43:$D$65, "Error-- see Table 3", 0, 1))</f>
        <v/>
      </c>
      <c r="P105" s="382" t="str">
        <f>IF($N105="", "",
       _xlfn.XLOOKUP($N105, '3. Cover Sheet for App_ZE'!$B$43:$B$65, '3. Cover Sheet for App_ZE'!$E$43:$E$65, "Error-- see Table 3", 0, 1))</f>
        <v/>
      </c>
      <c r="Q105" s="382" t="str">
        <f>IF($N105="", "",
       _xlfn.XLOOKUP($N105, '3. Cover Sheet for App_ZE'!$B$43:$B$65, '3. Cover Sheet for App_ZE'!$F$43:$F$65, "Error-- see Table 3", 0, 1))</f>
        <v/>
      </c>
      <c r="R105" s="374" t="s">
        <v>488</v>
      </c>
      <c r="S105" s="360" t="s">
        <v>488</v>
      </c>
      <c r="T105" s="369" t="s">
        <v>488</v>
      </c>
      <c r="U105" s="364"/>
      <c r="V105" s="373"/>
      <c r="W105" s="373"/>
      <c r="X105" s="374" t="s">
        <v>488</v>
      </c>
      <c r="Y105" s="375"/>
      <c r="Z105" s="375"/>
      <c r="AA105" s="375"/>
      <c r="AB105" s="375"/>
      <c r="AC105" s="375"/>
      <c r="AD105" s="236" t="str">
        <f t="shared" si="14"/>
        <v/>
      </c>
      <c r="AE105" s="236" t="str">
        <f t="shared" si="15"/>
        <v/>
      </c>
      <c r="AF105" s="236" t="str">
        <f t="shared" si="12"/>
        <v/>
      </c>
      <c r="AG105" s="236" t="str">
        <f t="shared" si="13"/>
        <v/>
      </c>
    </row>
    <row r="106" spans="1:33" s="320" customFormat="1" hidden="1" x14ac:dyDescent="0.25">
      <c r="A106" s="309" t="s">
        <v>649</v>
      </c>
      <c r="B106" s="368"/>
      <c r="C106" s="369"/>
      <c r="D106" s="369" t="s">
        <v>488</v>
      </c>
      <c r="E106" s="369" t="s">
        <v>488</v>
      </c>
      <c r="F106" s="369" t="s">
        <v>488</v>
      </c>
      <c r="G106" s="370" t="s">
        <v>488</v>
      </c>
      <c r="H106" s="370" t="s">
        <v>488</v>
      </c>
      <c r="I106" s="371" t="s">
        <v>488</v>
      </c>
      <c r="J106" s="370" t="s">
        <v>488</v>
      </c>
      <c r="K106" s="369" t="s">
        <v>488</v>
      </c>
      <c r="L106" s="372"/>
      <c r="M106" s="367"/>
      <c r="N106" s="381" t="str">
        <f>IF(AND(M106=""), "",
_xlfn.XLOOKUP(M106, '3. Cover Sheet for App_ZE'!$A$43:$A$52, '3. Cover Sheet for App_ZE'!$B$43:$B$52, "error-not found in Table 3a.", 0, 1))</f>
        <v/>
      </c>
      <c r="O106" s="382" t="str">
        <f>IF($N106="", "",
       _xlfn.XLOOKUP($N106, '3. Cover Sheet for App_ZE'!$B$43:$B$65, '3. Cover Sheet for App_ZE'!$D$43:$D$65, "Error-- see Table 3", 0, 1))</f>
        <v/>
      </c>
      <c r="P106" s="382" t="str">
        <f>IF($N106="", "",
       _xlfn.XLOOKUP($N106, '3. Cover Sheet for App_ZE'!$B$43:$B$65, '3. Cover Sheet for App_ZE'!$E$43:$E$65, "Error-- see Table 3", 0, 1))</f>
        <v/>
      </c>
      <c r="Q106" s="382" t="str">
        <f>IF($N106="", "",
       _xlfn.XLOOKUP($N106, '3. Cover Sheet for App_ZE'!$B$43:$B$65, '3. Cover Sheet for App_ZE'!$F$43:$F$65, "Error-- see Table 3", 0, 1))</f>
        <v/>
      </c>
      <c r="R106" s="374" t="s">
        <v>488</v>
      </c>
      <c r="S106" s="360" t="s">
        <v>488</v>
      </c>
      <c r="T106" s="369" t="s">
        <v>488</v>
      </c>
      <c r="U106" s="364"/>
      <c r="V106" s="373"/>
      <c r="W106" s="373"/>
      <c r="X106" s="374" t="s">
        <v>488</v>
      </c>
      <c r="Y106" s="375"/>
      <c r="Z106" s="375"/>
      <c r="AA106" s="375"/>
      <c r="AB106" s="375"/>
      <c r="AC106" s="375"/>
      <c r="AD106" s="236" t="str">
        <f t="shared" si="14"/>
        <v/>
      </c>
      <c r="AE106" s="236" t="str">
        <f t="shared" si="15"/>
        <v/>
      </c>
      <c r="AF106" s="236" t="str">
        <f t="shared" si="12"/>
        <v/>
      </c>
      <c r="AG106" s="236" t="str">
        <f t="shared" si="13"/>
        <v/>
      </c>
    </row>
    <row r="107" spans="1:33" s="320" customFormat="1" hidden="1" x14ac:dyDescent="0.25">
      <c r="A107" s="309" t="s">
        <v>650</v>
      </c>
      <c r="B107" s="368"/>
      <c r="C107" s="369"/>
      <c r="D107" s="369" t="s">
        <v>488</v>
      </c>
      <c r="E107" s="369" t="s">
        <v>488</v>
      </c>
      <c r="F107" s="369" t="s">
        <v>488</v>
      </c>
      <c r="G107" s="370" t="s">
        <v>488</v>
      </c>
      <c r="H107" s="370" t="s">
        <v>488</v>
      </c>
      <c r="I107" s="371" t="s">
        <v>488</v>
      </c>
      <c r="J107" s="370" t="s">
        <v>488</v>
      </c>
      <c r="K107" s="369" t="s">
        <v>488</v>
      </c>
      <c r="L107" s="372"/>
      <c r="M107" s="367"/>
      <c r="N107" s="381" t="str">
        <f>IF(AND(M107=""), "",
_xlfn.XLOOKUP(M107, '3. Cover Sheet for App_ZE'!$A$43:$A$52, '3. Cover Sheet for App_ZE'!$B$43:$B$52, "error-not found in Table 3a.", 0, 1))</f>
        <v/>
      </c>
      <c r="O107" s="382" t="str">
        <f>IF($N107="", "",
       _xlfn.XLOOKUP($N107, '3. Cover Sheet for App_ZE'!$B$43:$B$65, '3. Cover Sheet for App_ZE'!$D$43:$D$65, "Error-- see Table 3", 0, 1))</f>
        <v/>
      </c>
      <c r="P107" s="382" t="str">
        <f>IF($N107="", "",
       _xlfn.XLOOKUP($N107, '3. Cover Sheet for App_ZE'!$B$43:$B$65, '3. Cover Sheet for App_ZE'!$E$43:$E$65, "Error-- see Table 3", 0, 1))</f>
        <v/>
      </c>
      <c r="Q107" s="382" t="str">
        <f>IF($N107="", "",
       _xlfn.XLOOKUP($N107, '3. Cover Sheet for App_ZE'!$B$43:$B$65, '3. Cover Sheet for App_ZE'!$F$43:$F$65, "Error-- see Table 3", 0, 1))</f>
        <v/>
      </c>
      <c r="R107" s="374" t="s">
        <v>488</v>
      </c>
      <c r="S107" s="360" t="s">
        <v>488</v>
      </c>
      <c r="T107" s="369" t="s">
        <v>488</v>
      </c>
      <c r="U107" s="364"/>
      <c r="V107" s="373"/>
      <c r="W107" s="373"/>
      <c r="X107" s="374" t="s">
        <v>488</v>
      </c>
      <c r="Y107" s="375"/>
      <c r="Z107" s="375"/>
      <c r="AA107" s="375"/>
      <c r="AB107" s="375"/>
      <c r="AC107" s="375"/>
      <c r="AD107" s="236" t="str">
        <f t="shared" si="14"/>
        <v/>
      </c>
      <c r="AE107" s="236" t="str">
        <f t="shared" si="15"/>
        <v/>
      </c>
      <c r="AF107" s="236" t="str">
        <f t="shared" si="12"/>
        <v/>
      </c>
      <c r="AG107" s="236" t="str">
        <f t="shared" si="13"/>
        <v/>
      </c>
    </row>
    <row r="108" spans="1:33" s="320" customFormat="1" hidden="1" x14ac:dyDescent="0.25">
      <c r="A108" s="309" t="s">
        <v>651</v>
      </c>
      <c r="B108" s="368"/>
      <c r="C108" s="369"/>
      <c r="D108" s="369" t="s">
        <v>488</v>
      </c>
      <c r="E108" s="369" t="s">
        <v>488</v>
      </c>
      <c r="F108" s="369" t="s">
        <v>488</v>
      </c>
      <c r="G108" s="370" t="s">
        <v>488</v>
      </c>
      <c r="H108" s="370" t="s">
        <v>488</v>
      </c>
      <c r="I108" s="371" t="s">
        <v>488</v>
      </c>
      <c r="J108" s="370" t="s">
        <v>488</v>
      </c>
      <c r="K108" s="369" t="s">
        <v>488</v>
      </c>
      <c r="L108" s="372"/>
      <c r="M108" s="367"/>
      <c r="N108" s="381" t="str">
        <f>IF(AND(M108=""), "",
_xlfn.XLOOKUP(M108, '3. Cover Sheet for App_ZE'!$A$43:$A$52, '3. Cover Sheet for App_ZE'!$B$43:$B$52, "error-not found in Table 3a.", 0, 1))</f>
        <v/>
      </c>
      <c r="O108" s="382" t="str">
        <f>IF($N108="", "",
       _xlfn.XLOOKUP($N108, '3. Cover Sheet for App_ZE'!$B$43:$B$65, '3. Cover Sheet for App_ZE'!$D$43:$D$65, "Error-- see Table 3", 0, 1))</f>
        <v/>
      </c>
      <c r="P108" s="382" t="str">
        <f>IF($N108="", "",
       _xlfn.XLOOKUP($N108, '3. Cover Sheet for App_ZE'!$B$43:$B$65, '3. Cover Sheet for App_ZE'!$E$43:$E$65, "Error-- see Table 3", 0, 1))</f>
        <v/>
      </c>
      <c r="Q108" s="382" t="str">
        <f>IF($N108="", "",
       _xlfn.XLOOKUP($N108, '3. Cover Sheet for App_ZE'!$B$43:$B$65, '3. Cover Sheet for App_ZE'!$F$43:$F$65, "Error-- see Table 3", 0, 1))</f>
        <v/>
      </c>
      <c r="R108" s="374" t="s">
        <v>488</v>
      </c>
      <c r="S108" s="360" t="s">
        <v>488</v>
      </c>
      <c r="T108" s="369" t="s">
        <v>488</v>
      </c>
      <c r="U108" s="364"/>
      <c r="V108" s="373"/>
      <c r="W108" s="373"/>
      <c r="X108" s="374" t="s">
        <v>488</v>
      </c>
      <c r="Y108" s="375"/>
      <c r="Z108" s="375"/>
      <c r="AA108" s="375"/>
      <c r="AB108" s="375"/>
      <c r="AC108" s="375"/>
      <c r="AD108" s="236" t="str">
        <f t="shared" si="14"/>
        <v/>
      </c>
      <c r="AE108" s="236" t="str">
        <f t="shared" si="15"/>
        <v/>
      </c>
      <c r="AF108" s="236" t="str">
        <f t="shared" si="12"/>
        <v/>
      </c>
      <c r="AG108" s="236" t="str">
        <f t="shared" si="13"/>
        <v/>
      </c>
    </row>
    <row r="109" spans="1:33" s="320" customFormat="1" hidden="1" x14ac:dyDescent="0.25">
      <c r="A109" s="309" t="s">
        <v>652</v>
      </c>
      <c r="B109" s="368"/>
      <c r="C109" s="369"/>
      <c r="D109" s="369" t="s">
        <v>488</v>
      </c>
      <c r="E109" s="369" t="s">
        <v>488</v>
      </c>
      <c r="F109" s="369" t="s">
        <v>488</v>
      </c>
      <c r="G109" s="370" t="s">
        <v>488</v>
      </c>
      <c r="H109" s="370" t="s">
        <v>488</v>
      </c>
      <c r="I109" s="371" t="s">
        <v>488</v>
      </c>
      <c r="J109" s="370" t="s">
        <v>488</v>
      </c>
      <c r="K109" s="369" t="s">
        <v>488</v>
      </c>
      <c r="L109" s="372"/>
      <c r="M109" s="367"/>
      <c r="N109" s="381" t="str">
        <f>IF(AND(M109=""), "",
_xlfn.XLOOKUP(M109, '3. Cover Sheet for App_ZE'!$A$43:$A$52, '3. Cover Sheet for App_ZE'!$B$43:$B$52, "error-not found in Table 3a.", 0, 1))</f>
        <v/>
      </c>
      <c r="O109" s="382" t="str">
        <f>IF($N109="", "",
       _xlfn.XLOOKUP($N109, '3. Cover Sheet for App_ZE'!$B$43:$B$65, '3. Cover Sheet for App_ZE'!$D$43:$D$65, "Error-- see Table 3", 0, 1))</f>
        <v/>
      </c>
      <c r="P109" s="382" t="str">
        <f>IF($N109="", "",
       _xlfn.XLOOKUP($N109, '3. Cover Sheet for App_ZE'!$B$43:$B$65, '3. Cover Sheet for App_ZE'!$E$43:$E$65, "Error-- see Table 3", 0, 1))</f>
        <v/>
      </c>
      <c r="Q109" s="382" t="str">
        <f>IF($N109="", "",
       _xlfn.XLOOKUP($N109, '3. Cover Sheet for App_ZE'!$B$43:$B$65, '3. Cover Sheet for App_ZE'!$F$43:$F$65, "Error-- see Table 3", 0, 1))</f>
        <v/>
      </c>
      <c r="R109" s="374" t="s">
        <v>488</v>
      </c>
      <c r="S109" s="360" t="s">
        <v>488</v>
      </c>
      <c r="T109" s="369" t="s">
        <v>488</v>
      </c>
      <c r="U109" s="364"/>
      <c r="V109" s="373"/>
      <c r="W109" s="373"/>
      <c r="X109" s="374" t="s">
        <v>488</v>
      </c>
      <c r="Y109" s="375"/>
      <c r="Z109" s="375"/>
      <c r="AA109" s="375"/>
      <c r="AB109" s="375"/>
      <c r="AC109" s="375"/>
      <c r="AD109" s="236" t="str">
        <f t="shared" si="14"/>
        <v/>
      </c>
      <c r="AE109" s="236" t="str">
        <f t="shared" si="15"/>
        <v/>
      </c>
      <c r="AF109" s="236" t="str">
        <f t="shared" si="12"/>
        <v/>
      </c>
      <c r="AG109" s="236" t="str">
        <f t="shared" si="13"/>
        <v/>
      </c>
    </row>
    <row r="110" spans="1:33" s="320" customFormat="1" hidden="1" x14ac:dyDescent="0.25">
      <c r="A110" s="309" t="s">
        <v>653</v>
      </c>
      <c r="B110" s="368"/>
      <c r="C110" s="369"/>
      <c r="D110" s="369" t="s">
        <v>488</v>
      </c>
      <c r="E110" s="369" t="s">
        <v>488</v>
      </c>
      <c r="F110" s="369" t="s">
        <v>488</v>
      </c>
      <c r="G110" s="370" t="s">
        <v>488</v>
      </c>
      <c r="H110" s="370" t="s">
        <v>488</v>
      </c>
      <c r="I110" s="371" t="s">
        <v>488</v>
      </c>
      <c r="J110" s="370" t="s">
        <v>488</v>
      </c>
      <c r="K110" s="369" t="s">
        <v>488</v>
      </c>
      <c r="L110" s="372"/>
      <c r="M110" s="367"/>
      <c r="N110" s="381" t="str">
        <f>IF(AND(M110=""), "",
_xlfn.XLOOKUP(M110, '3. Cover Sheet for App_ZE'!$A$43:$A$52, '3. Cover Sheet for App_ZE'!$B$43:$B$52, "error-not found in Table 3a.", 0, 1))</f>
        <v/>
      </c>
      <c r="O110" s="382" t="str">
        <f>IF($N110="", "",
       _xlfn.XLOOKUP($N110, '3. Cover Sheet for App_ZE'!$B$43:$B$65, '3. Cover Sheet for App_ZE'!$D$43:$D$65, "Error-- see Table 3", 0, 1))</f>
        <v/>
      </c>
      <c r="P110" s="382" t="str">
        <f>IF($N110="", "",
       _xlfn.XLOOKUP($N110, '3. Cover Sheet for App_ZE'!$B$43:$B$65, '3. Cover Sheet for App_ZE'!$E$43:$E$65, "Error-- see Table 3", 0, 1))</f>
        <v/>
      </c>
      <c r="Q110" s="382" t="str">
        <f>IF($N110="", "",
       _xlfn.XLOOKUP($N110, '3. Cover Sheet for App_ZE'!$B$43:$B$65, '3. Cover Sheet for App_ZE'!$F$43:$F$65, "Error-- see Table 3", 0, 1))</f>
        <v/>
      </c>
      <c r="R110" s="374" t="s">
        <v>488</v>
      </c>
      <c r="S110" s="360" t="s">
        <v>488</v>
      </c>
      <c r="T110" s="369" t="s">
        <v>488</v>
      </c>
      <c r="U110" s="364"/>
      <c r="V110" s="373"/>
      <c r="W110" s="373"/>
      <c r="X110" s="374" t="s">
        <v>488</v>
      </c>
      <c r="Y110" s="375"/>
      <c r="Z110" s="375"/>
      <c r="AA110" s="375"/>
      <c r="AB110" s="375"/>
      <c r="AC110" s="375"/>
      <c r="AD110" s="236" t="str">
        <f t="shared" si="14"/>
        <v/>
      </c>
      <c r="AE110" s="236" t="str">
        <f t="shared" si="15"/>
        <v/>
      </c>
      <c r="AF110" s="236" t="str">
        <f t="shared" si="12"/>
        <v/>
      </c>
      <c r="AG110" s="236" t="str">
        <f t="shared" si="13"/>
        <v/>
      </c>
    </row>
    <row r="111" spans="1:33" s="320" customFormat="1" hidden="1" x14ac:dyDescent="0.25">
      <c r="A111" s="309" t="s">
        <v>654</v>
      </c>
      <c r="B111" s="368"/>
      <c r="C111" s="369"/>
      <c r="D111" s="369" t="s">
        <v>488</v>
      </c>
      <c r="E111" s="369" t="s">
        <v>488</v>
      </c>
      <c r="F111" s="369" t="s">
        <v>488</v>
      </c>
      <c r="G111" s="370" t="s">
        <v>488</v>
      </c>
      <c r="H111" s="370" t="s">
        <v>488</v>
      </c>
      <c r="I111" s="371" t="s">
        <v>488</v>
      </c>
      <c r="J111" s="370" t="s">
        <v>488</v>
      </c>
      <c r="K111" s="369" t="s">
        <v>488</v>
      </c>
      <c r="L111" s="372"/>
      <c r="M111" s="367"/>
      <c r="N111" s="381" t="str">
        <f>IF(AND(M111=""), "",
_xlfn.XLOOKUP(M111, '3. Cover Sheet for App_ZE'!$A$43:$A$52, '3. Cover Sheet for App_ZE'!$B$43:$B$52, "error-not found in Table 3a.", 0, 1))</f>
        <v/>
      </c>
      <c r="O111" s="382" t="str">
        <f>IF($N111="", "",
       _xlfn.XLOOKUP($N111, '3. Cover Sheet for App_ZE'!$B$43:$B$65, '3. Cover Sheet for App_ZE'!$D$43:$D$65, "Error-- see Table 3", 0, 1))</f>
        <v/>
      </c>
      <c r="P111" s="382" t="str">
        <f>IF($N111="", "",
       _xlfn.XLOOKUP($N111, '3. Cover Sheet for App_ZE'!$B$43:$B$65, '3. Cover Sheet for App_ZE'!$E$43:$E$65, "Error-- see Table 3", 0, 1))</f>
        <v/>
      </c>
      <c r="Q111" s="382" t="str">
        <f>IF($N111="", "",
       _xlfn.XLOOKUP($N111, '3. Cover Sheet for App_ZE'!$B$43:$B$65, '3. Cover Sheet for App_ZE'!$F$43:$F$65, "Error-- see Table 3", 0, 1))</f>
        <v/>
      </c>
      <c r="R111" s="374" t="s">
        <v>488</v>
      </c>
      <c r="S111" s="360" t="s">
        <v>488</v>
      </c>
      <c r="T111" s="369" t="s">
        <v>488</v>
      </c>
      <c r="U111" s="364"/>
      <c r="V111" s="373"/>
      <c r="W111" s="373"/>
      <c r="X111" s="374" t="s">
        <v>488</v>
      </c>
      <c r="Y111" s="375"/>
      <c r="Z111" s="375"/>
      <c r="AA111" s="375"/>
      <c r="AB111" s="375"/>
      <c r="AC111" s="375"/>
      <c r="AD111" s="236" t="str">
        <f t="shared" si="14"/>
        <v/>
      </c>
      <c r="AE111" s="236" t="str">
        <f t="shared" si="15"/>
        <v/>
      </c>
      <c r="AF111" s="236" t="str">
        <f t="shared" si="12"/>
        <v/>
      </c>
      <c r="AG111" s="236" t="str">
        <f t="shared" si="13"/>
        <v/>
      </c>
    </row>
    <row r="112" spans="1:33" s="320" customFormat="1" hidden="1" x14ac:dyDescent="0.25">
      <c r="A112" s="309" t="s">
        <v>655</v>
      </c>
      <c r="B112" s="368"/>
      <c r="C112" s="369"/>
      <c r="D112" s="369" t="s">
        <v>488</v>
      </c>
      <c r="E112" s="369" t="s">
        <v>488</v>
      </c>
      <c r="F112" s="369" t="s">
        <v>488</v>
      </c>
      <c r="G112" s="370" t="s">
        <v>488</v>
      </c>
      <c r="H112" s="370" t="s">
        <v>488</v>
      </c>
      <c r="I112" s="371" t="s">
        <v>488</v>
      </c>
      <c r="J112" s="370" t="s">
        <v>488</v>
      </c>
      <c r="K112" s="369" t="s">
        <v>488</v>
      </c>
      <c r="L112" s="372"/>
      <c r="M112" s="367"/>
      <c r="N112" s="381" t="str">
        <f>IF(AND(M112=""), "",
_xlfn.XLOOKUP(M112, '3. Cover Sheet for App_ZE'!$A$43:$A$52, '3. Cover Sheet for App_ZE'!$B$43:$B$52, "error-not found in Table 3a.", 0, 1))</f>
        <v/>
      </c>
      <c r="O112" s="382" t="str">
        <f>IF($N112="", "",
       _xlfn.XLOOKUP($N112, '3. Cover Sheet for App_ZE'!$B$43:$B$65, '3. Cover Sheet for App_ZE'!$D$43:$D$65, "Error-- see Table 3", 0, 1))</f>
        <v/>
      </c>
      <c r="P112" s="382" t="str">
        <f>IF($N112="", "",
       _xlfn.XLOOKUP($N112, '3. Cover Sheet for App_ZE'!$B$43:$B$65, '3. Cover Sheet for App_ZE'!$E$43:$E$65, "Error-- see Table 3", 0, 1))</f>
        <v/>
      </c>
      <c r="Q112" s="382" t="str">
        <f>IF($N112="", "",
       _xlfn.XLOOKUP($N112, '3. Cover Sheet for App_ZE'!$B$43:$B$65, '3. Cover Sheet for App_ZE'!$F$43:$F$65, "Error-- see Table 3", 0, 1))</f>
        <v/>
      </c>
      <c r="R112" s="374" t="s">
        <v>488</v>
      </c>
      <c r="S112" s="360" t="s">
        <v>488</v>
      </c>
      <c r="T112" s="369" t="s">
        <v>488</v>
      </c>
      <c r="U112" s="364"/>
      <c r="V112" s="373"/>
      <c r="W112" s="373"/>
      <c r="X112" s="374" t="s">
        <v>488</v>
      </c>
      <c r="Y112" s="375"/>
      <c r="Z112" s="375"/>
      <c r="AA112" s="375"/>
      <c r="AB112" s="375"/>
      <c r="AC112" s="375"/>
      <c r="AD112" s="236" t="str">
        <f t="shared" si="14"/>
        <v/>
      </c>
      <c r="AE112" s="236" t="str">
        <f t="shared" si="15"/>
        <v/>
      </c>
      <c r="AF112" s="236" t="str">
        <f t="shared" si="12"/>
        <v/>
      </c>
      <c r="AG112" s="236" t="str">
        <f t="shared" si="13"/>
        <v/>
      </c>
    </row>
    <row r="113" spans="1:38" s="320" customFormat="1" hidden="1" x14ac:dyDescent="0.25">
      <c r="A113" s="309" t="s">
        <v>656</v>
      </c>
      <c r="B113" s="368"/>
      <c r="C113" s="369"/>
      <c r="D113" s="369" t="s">
        <v>488</v>
      </c>
      <c r="E113" s="369" t="s">
        <v>488</v>
      </c>
      <c r="F113" s="369" t="s">
        <v>488</v>
      </c>
      <c r="G113" s="370" t="s">
        <v>488</v>
      </c>
      <c r="H113" s="370" t="s">
        <v>488</v>
      </c>
      <c r="I113" s="371" t="s">
        <v>488</v>
      </c>
      <c r="J113" s="370" t="s">
        <v>488</v>
      </c>
      <c r="K113" s="369" t="s">
        <v>488</v>
      </c>
      <c r="L113" s="372"/>
      <c r="M113" s="367"/>
      <c r="N113" s="381" t="str">
        <f>IF(AND(M113=""), "",
_xlfn.XLOOKUP(M113, '3. Cover Sheet for App_ZE'!$A$43:$A$52, '3. Cover Sheet for App_ZE'!$B$43:$B$52, "error-not found in Table 3a.", 0, 1))</f>
        <v/>
      </c>
      <c r="O113" s="382" t="str">
        <f>IF($N113="", "",
       _xlfn.XLOOKUP($N113, '3. Cover Sheet for App_ZE'!$B$43:$B$65, '3. Cover Sheet for App_ZE'!$D$43:$D$65, "Error-- see Table 3", 0, 1))</f>
        <v/>
      </c>
      <c r="P113" s="382" t="str">
        <f>IF($N113="", "",
       _xlfn.XLOOKUP($N113, '3. Cover Sheet for App_ZE'!$B$43:$B$65, '3. Cover Sheet for App_ZE'!$E$43:$E$65, "Error-- see Table 3", 0, 1))</f>
        <v/>
      </c>
      <c r="Q113" s="382" t="str">
        <f>IF($N113="", "",
       _xlfn.XLOOKUP($N113, '3. Cover Sheet for App_ZE'!$B$43:$B$65, '3. Cover Sheet for App_ZE'!$F$43:$F$65, "Error-- see Table 3", 0, 1))</f>
        <v/>
      </c>
      <c r="R113" s="374" t="s">
        <v>488</v>
      </c>
      <c r="S113" s="360" t="s">
        <v>488</v>
      </c>
      <c r="T113" s="369" t="s">
        <v>488</v>
      </c>
      <c r="U113" s="364"/>
      <c r="V113" s="373"/>
      <c r="W113" s="373"/>
      <c r="X113" s="374" t="s">
        <v>488</v>
      </c>
      <c r="Y113" s="375"/>
      <c r="Z113" s="375"/>
      <c r="AA113" s="375"/>
      <c r="AB113" s="375"/>
      <c r="AC113" s="375"/>
      <c r="AD113" s="236" t="str">
        <f t="shared" si="14"/>
        <v/>
      </c>
      <c r="AE113" s="236" t="str">
        <f t="shared" si="15"/>
        <v/>
      </c>
      <c r="AF113" s="236" t="str">
        <f t="shared" si="12"/>
        <v/>
      </c>
      <c r="AG113" s="236" t="str">
        <f t="shared" si="13"/>
        <v/>
      </c>
    </row>
    <row r="114" spans="1:38" s="320" customFormat="1" hidden="1" x14ac:dyDescent="0.25">
      <c r="A114" s="309" t="s">
        <v>657</v>
      </c>
      <c r="B114" s="368"/>
      <c r="C114" s="369"/>
      <c r="D114" s="369" t="s">
        <v>488</v>
      </c>
      <c r="E114" s="369" t="s">
        <v>488</v>
      </c>
      <c r="F114" s="369" t="s">
        <v>488</v>
      </c>
      <c r="G114" s="370" t="s">
        <v>488</v>
      </c>
      <c r="H114" s="370" t="s">
        <v>488</v>
      </c>
      <c r="I114" s="371" t="s">
        <v>488</v>
      </c>
      <c r="J114" s="370" t="s">
        <v>488</v>
      </c>
      <c r="K114" s="369" t="s">
        <v>488</v>
      </c>
      <c r="L114" s="372"/>
      <c r="M114" s="367"/>
      <c r="N114" s="381" t="str">
        <f>IF(AND(M114=""), "",
_xlfn.XLOOKUP(M114, '3. Cover Sheet for App_ZE'!$A$43:$A$52, '3. Cover Sheet for App_ZE'!$B$43:$B$52, "error-not found in Table 3a.", 0, 1))</f>
        <v/>
      </c>
      <c r="O114" s="382" t="str">
        <f>IF($N114="", "",
       _xlfn.XLOOKUP($N114, '3. Cover Sheet for App_ZE'!$B$43:$B$65, '3. Cover Sheet for App_ZE'!$D$43:$D$65, "Error-- see Table 3", 0, 1))</f>
        <v/>
      </c>
      <c r="P114" s="382" t="str">
        <f>IF($N114="", "",
       _xlfn.XLOOKUP($N114, '3. Cover Sheet for App_ZE'!$B$43:$B$65, '3. Cover Sheet for App_ZE'!$E$43:$E$65, "Error-- see Table 3", 0, 1))</f>
        <v/>
      </c>
      <c r="Q114" s="382" t="str">
        <f>IF($N114="", "",
       _xlfn.XLOOKUP($N114, '3. Cover Sheet for App_ZE'!$B$43:$B$65, '3. Cover Sheet for App_ZE'!$F$43:$F$65, "Error-- see Table 3", 0, 1))</f>
        <v/>
      </c>
      <c r="R114" s="374" t="s">
        <v>488</v>
      </c>
      <c r="S114" s="360" t="s">
        <v>488</v>
      </c>
      <c r="T114" s="369" t="s">
        <v>488</v>
      </c>
      <c r="U114" s="364"/>
      <c r="V114" s="373"/>
      <c r="W114" s="373"/>
      <c r="X114" s="374" t="s">
        <v>488</v>
      </c>
      <c r="Y114" s="375"/>
      <c r="Z114" s="375"/>
      <c r="AA114" s="375"/>
      <c r="AB114" s="375"/>
      <c r="AC114" s="375"/>
      <c r="AD114" s="236" t="str">
        <f t="shared" si="14"/>
        <v/>
      </c>
      <c r="AE114" s="236" t="str">
        <f t="shared" si="15"/>
        <v/>
      </c>
      <c r="AF114" s="236" t="str">
        <f t="shared" si="12"/>
        <v/>
      </c>
      <c r="AG114" s="236" t="str">
        <f t="shared" si="13"/>
        <v/>
      </c>
    </row>
    <row r="115" spans="1:38" s="320" customFormat="1" hidden="1" x14ac:dyDescent="0.25">
      <c r="A115" s="309" t="s">
        <v>658</v>
      </c>
      <c r="B115" s="368"/>
      <c r="C115" s="369"/>
      <c r="D115" s="369" t="s">
        <v>488</v>
      </c>
      <c r="E115" s="369" t="s">
        <v>488</v>
      </c>
      <c r="F115" s="369" t="s">
        <v>488</v>
      </c>
      <c r="G115" s="370" t="s">
        <v>488</v>
      </c>
      <c r="H115" s="370" t="s">
        <v>488</v>
      </c>
      <c r="I115" s="371" t="s">
        <v>488</v>
      </c>
      <c r="J115" s="370" t="s">
        <v>488</v>
      </c>
      <c r="K115" s="369" t="s">
        <v>488</v>
      </c>
      <c r="L115" s="372"/>
      <c r="M115" s="367"/>
      <c r="N115" s="381" t="str">
        <f>IF(AND(M115=""), "",
_xlfn.XLOOKUP(M115, '3. Cover Sheet for App_ZE'!$A$43:$A$52, '3. Cover Sheet for App_ZE'!$B$43:$B$52, "error-not found in Table 3a.", 0, 1))</f>
        <v/>
      </c>
      <c r="O115" s="382" t="str">
        <f>IF($N115="", "",
       _xlfn.XLOOKUP($N115, '3. Cover Sheet for App_ZE'!$B$43:$B$65, '3. Cover Sheet for App_ZE'!$D$43:$D$65, "Error-- see Table 3", 0, 1))</f>
        <v/>
      </c>
      <c r="P115" s="382" t="str">
        <f>IF($N115="", "",
       _xlfn.XLOOKUP($N115, '3. Cover Sheet for App_ZE'!$B$43:$B$65, '3. Cover Sheet for App_ZE'!$E$43:$E$65, "Error-- see Table 3", 0, 1))</f>
        <v/>
      </c>
      <c r="Q115" s="382" t="str">
        <f>IF($N115="", "",
       _xlfn.XLOOKUP($N115, '3. Cover Sheet for App_ZE'!$B$43:$B$65, '3. Cover Sheet for App_ZE'!$F$43:$F$65, "Error-- see Table 3", 0, 1))</f>
        <v/>
      </c>
      <c r="R115" s="374" t="s">
        <v>488</v>
      </c>
      <c r="S115" s="360" t="s">
        <v>488</v>
      </c>
      <c r="T115" s="369" t="s">
        <v>488</v>
      </c>
      <c r="U115" s="364"/>
      <c r="V115" s="373"/>
      <c r="W115" s="373"/>
      <c r="X115" s="374" t="s">
        <v>488</v>
      </c>
      <c r="Y115" s="375"/>
      <c r="Z115" s="375"/>
      <c r="AA115" s="375"/>
      <c r="AB115" s="375"/>
      <c r="AC115" s="375"/>
      <c r="AD115" s="236" t="str">
        <f t="shared" si="14"/>
        <v/>
      </c>
      <c r="AE115" s="236" t="str">
        <f t="shared" si="15"/>
        <v/>
      </c>
      <c r="AF115" s="236" t="str">
        <f t="shared" si="12"/>
        <v/>
      </c>
      <c r="AG115" s="236" t="str">
        <f t="shared" si="13"/>
        <v/>
      </c>
    </row>
    <row r="116" spans="1:38" s="320" customFormat="1" hidden="1" x14ac:dyDescent="0.25">
      <c r="A116" s="309" t="s">
        <v>659</v>
      </c>
      <c r="B116" s="368"/>
      <c r="C116" s="369"/>
      <c r="D116" s="369" t="s">
        <v>488</v>
      </c>
      <c r="E116" s="369" t="s">
        <v>488</v>
      </c>
      <c r="F116" s="369" t="s">
        <v>488</v>
      </c>
      <c r="G116" s="370" t="s">
        <v>488</v>
      </c>
      <c r="H116" s="370" t="s">
        <v>488</v>
      </c>
      <c r="I116" s="371" t="s">
        <v>488</v>
      </c>
      <c r="J116" s="370" t="s">
        <v>488</v>
      </c>
      <c r="K116" s="369" t="s">
        <v>488</v>
      </c>
      <c r="L116" s="372"/>
      <c r="M116" s="367"/>
      <c r="N116" s="381" t="str">
        <f>IF(AND(M116=""), "",
_xlfn.XLOOKUP(M116, '3. Cover Sheet for App_ZE'!$A$43:$A$52, '3. Cover Sheet for App_ZE'!$B$43:$B$52, "error-not found in Table 3a.", 0, 1))</f>
        <v/>
      </c>
      <c r="O116" s="382" t="str">
        <f>IF($N116="", "",
       _xlfn.XLOOKUP($N116, '3. Cover Sheet for App_ZE'!$B$43:$B$65, '3. Cover Sheet for App_ZE'!$D$43:$D$65, "Error-- see Table 3", 0, 1))</f>
        <v/>
      </c>
      <c r="P116" s="382" t="str">
        <f>IF($N116="", "",
       _xlfn.XLOOKUP($N116, '3. Cover Sheet for App_ZE'!$B$43:$B$65, '3. Cover Sheet for App_ZE'!$E$43:$E$65, "Error-- see Table 3", 0, 1))</f>
        <v/>
      </c>
      <c r="Q116" s="382" t="str">
        <f>IF($N116="", "",
       _xlfn.XLOOKUP($N116, '3. Cover Sheet for App_ZE'!$B$43:$B$65, '3. Cover Sheet for App_ZE'!$F$43:$F$65, "Error-- see Table 3", 0, 1))</f>
        <v/>
      </c>
      <c r="R116" s="374" t="s">
        <v>488</v>
      </c>
      <c r="S116" s="360" t="s">
        <v>488</v>
      </c>
      <c r="T116" s="369" t="s">
        <v>488</v>
      </c>
      <c r="U116" s="364"/>
      <c r="V116" s="373"/>
      <c r="W116" s="373"/>
      <c r="X116" s="374" t="s">
        <v>488</v>
      </c>
      <c r="Y116" s="375"/>
      <c r="Z116" s="375"/>
      <c r="AA116" s="375"/>
      <c r="AB116" s="375"/>
      <c r="AC116" s="375"/>
      <c r="AD116" s="236" t="str">
        <f t="shared" si="14"/>
        <v/>
      </c>
      <c r="AE116" s="236" t="str">
        <f t="shared" si="15"/>
        <v/>
      </c>
      <c r="AF116" s="236" t="str">
        <f t="shared" si="12"/>
        <v/>
      </c>
      <c r="AG116" s="236" t="str">
        <f t="shared" si="13"/>
        <v/>
      </c>
    </row>
    <row r="117" spans="1:38" s="320" customFormat="1" hidden="1" x14ac:dyDescent="0.25">
      <c r="A117" s="309" t="s">
        <v>660</v>
      </c>
      <c r="B117" s="368"/>
      <c r="C117" s="369"/>
      <c r="D117" s="369" t="s">
        <v>488</v>
      </c>
      <c r="E117" s="369" t="s">
        <v>488</v>
      </c>
      <c r="F117" s="369" t="s">
        <v>488</v>
      </c>
      <c r="G117" s="370" t="s">
        <v>488</v>
      </c>
      <c r="H117" s="370" t="s">
        <v>488</v>
      </c>
      <c r="I117" s="371" t="s">
        <v>488</v>
      </c>
      <c r="J117" s="370" t="s">
        <v>488</v>
      </c>
      <c r="K117" s="369" t="s">
        <v>488</v>
      </c>
      <c r="L117" s="372"/>
      <c r="M117" s="367"/>
      <c r="N117" s="381" t="str">
        <f>IF(AND(M117=""), "",
_xlfn.XLOOKUP(M117, '3. Cover Sheet for App_ZE'!$A$43:$A$52, '3. Cover Sheet for App_ZE'!$B$43:$B$52, "error-not found in Table 3a.", 0, 1))</f>
        <v/>
      </c>
      <c r="O117" s="382" t="str">
        <f>IF($N117="", "",
       _xlfn.XLOOKUP($N117, '3. Cover Sheet for App_ZE'!$B$43:$B$65, '3. Cover Sheet for App_ZE'!$D$43:$D$65, "Error-- see Table 3", 0, 1))</f>
        <v/>
      </c>
      <c r="P117" s="382" t="str">
        <f>IF($N117="", "",
       _xlfn.XLOOKUP($N117, '3. Cover Sheet for App_ZE'!$B$43:$B$65, '3. Cover Sheet for App_ZE'!$E$43:$E$65, "Error-- see Table 3", 0, 1))</f>
        <v/>
      </c>
      <c r="Q117" s="382" t="str">
        <f>IF($N117="", "",
       _xlfn.XLOOKUP($N117, '3. Cover Sheet for App_ZE'!$B$43:$B$65, '3. Cover Sheet for App_ZE'!$F$43:$F$65, "Error-- see Table 3", 0, 1))</f>
        <v/>
      </c>
      <c r="R117" s="374" t="s">
        <v>488</v>
      </c>
      <c r="S117" s="360" t="s">
        <v>488</v>
      </c>
      <c r="T117" s="369" t="s">
        <v>488</v>
      </c>
      <c r="U117" s="364"/>
      <c r="V117" s="373"/>
      <c r="W117" s="373"/>
      <c r="X117" s="374" t="s">
        <v>488</v>
      </c>
      <c r="Y117" s="375"/>
      <c r="Z117" s="375"/>
      <c r="AA117" s="375"/>
      <c r="AB117" s="375"/>
      <c r="AC117" s="375"/>
      <c r="AD117" s="236" t="str">
        <f t="shared" si="14"/>
        <v/>
      </c>
      <c r="AE117" s="236" t="str">
        <f t="shared" si="15"/>
        <v/>
      </c>
      <c r="AF117" s="236" t="str">
        <f t="shared" si="12"/>
        <v/>
      </c>
      <c r="AG117" s="236" t="str">
        <f t="shared" si="13"/>
        <v/>
      </c>
    </row>
    <row r="118" spans="1:38" s="320" customFormat="1" hidden="1" x14ac:dyDescent="0.25">
      <c r="A118" s="309" t="s">
        <v>661</v>
      </c>
      <c r="B118" s="368"/>
      <c r="C118" s="369"/>
      <c r="D118" s="369" t="s">
        <v>488</v>
      </c>
      <c r="E118" s="369" t="s">
        <v>488</v>
      </c>
      <c r="F118" s="369" t="s">
        <v>488</v>
      </c>
      <c r="G118" s="370" t="s">
        <v>488</v>
      </c>
      <c r="H118" s="370" t="s">
        <v>488</v>
      </c>
      <c r="I118" s="371" t="s">
        <v>488</v>
      </c>
      <c r="J118" s="370" t="s">
        <v>488</v>
      </c>
      <c r="K118" s="369" t="s">
        <v>488</v>
      </c>
      <c r="L118" s="372"/>
      <c r="M118" s="367"/>
      <c r="N118" s="381" t="str">
        <f>IF(AND(M118=""), "",
_xlfn.XLOOKUP(M118, '3. Cover Sheet for App_ZE'!$A$43:$A$52, '3. Cover Sheet for App_ZE'!$B$43:$B$52, "error-not found in Table 3a.", 0, 1))</f>
        <v/>
      </c>
      <c r="O118" s="382" t="str">
        <f>IF($N118="", "",
       _xlfn.XLOOKUP($N118, '3. Cover Sheet for App_ZE'!$B$43:$B$65, '3. Cover Sheet for App_ZE'!$D$43:$D$65, "Error-- see Table 3", 0, 1))</f>
        <v/>
      </c>
      <c r="P118" s="382" t="str">
        <f>IF($N118="", "",
       _xlfn.XLOOKUP($N118, '3. Cover Sheet for App_ZE'!$B$43:$B$65, '3. Cover Sheet for App_ZE'!$E$43:$E$65, "Error-- see Table 3", 0, 1))</f>
        <v/>
      </c>
      <c r="Q118" s="382" t="str">
        <f>IF($N118="", "",
       _xlfn.XLOOKUP($N118, '3. Cover Sheet for App_ZE'!$B$43:$B$65, '3. Cover Sheet for App_ZE'!$F$43:$F$65, "Error-- see Table 3", 0, 1))</f>
        <v/>
      </c>
      <c r="R118" s="374" t="s">
        <v>488</v>
      </c>
      <c r="S118" s="360" t="s">
        <v>488</v>
      </c>
      <c r="T118" s="369" t="s">
        <v>488</v>
      </c>
      <c r="U118" s="364"/>
      <c r="V118" s="373"/>
      <c r="W118" s="373"/>
      <c r="X118" s="374" t="s">
        <v>488</v>
      </c>
      <c r="Y118" s="375"/>
      <c r="Z118" s="375"/>
      <c r="AA118" s="375"/>
      <c r="AB118" s="375"/>
      <c r="AC118" s="375"/>
      <c r="AD118" s="236" t="str">
        <f t="shared" si="14"/>
        <v/>
      </c>
      <c r="AE118" s="236" t="str">
        <f t="shared" si="15"/>
        <v/>
      </c>
      <c r="AF118" s="236" t="str">
        <f t="shared" si="12"/>
        <v/>
      </c>
      <c r="AG118" s="236" t="str">
        <f t="shared" si="13"/>
        <v/>
      </c>
    </row>
    <row r="119" spans="1:38" s="320" customFormat="1" hidden="1" x14ac:dyDescent="0.25">
      <c r="A119" s="309" t="s">
        <v>662</v>
      </c>
      <c r="B119" s="368"/>
      <c r="C119" s="369"/>
      <c r="D119" s="369" t="s">
        <v>488</v>
      </c>
      <c r="E119" s="369" t="s">
        <v>488</v>
      </c>
      <c r="F119" s="369" t="s">
        <v>488</v>
      </c>
      <c r="G119" s="370" t="s">
        <v>488</v>
      </c>
      <c r="H119" s="370" t="s">
        <v>488</v>
      </c>
      <c r="I119" s="371" t="s">
        <v>488</v>
      </c>
      <c r="J119" s="370" t="s">
        <v>488</v>
      </c>
      <c r="K119" s="369" t="s">
        <v>488</v>
      </c>
      <c r="L119" s="372"/>
      <c r="M119" s="367"/>
      <c r="N119" s="381" t="str">
        <f>IF(AND(M119=""), "",
_xlfn.XLOOKUP(M119, '3. Cover Sheet for App_ZE'!$A$43:$A$52, '3. Cover Sheet for App_ZE'!$B$43:$B$52, "error-not found in Table 3a.", 0, 1))</f>
        <v/>
      </c>
      <c r="O119" s="382" t="str">
        <f>IF($N119="", "",
       _xlfn.XLOOKUP($N119, '3. Cover Sheet for App_ZE'!$B$43:$B$65, '3. Cover Sheet for App_ZE'!$D$43:$D$65, "Error-- see Table 3", 0, 1))</f>
        <v/>
      </c>
      <c r="P119" s="382" t="str">
        <f>IF($N119="", "",
       _xlfn.XLOOKUP($N119, '3. Cover Sheet for App_ZE'!$B$43:$B$65, '3. Cover Sheet for App_ZE'!$E$43:$E$65, "Error-- see Table 3", 0, 1))</f>
        <v/>
      </c>
      <c r="Q119" s="382" t="str">
        <f>IF($N119="", "",
       _xlfn.XLOOKUP($N119, '3. Cover Sheet for App_ZE'!$B$43:$B$65, '3. Cover Sheet for App_ZE'!$F$43:$F$65, "Error-- see Table 3", 0, 1))</f>
        <v/>
      </c>
      <c r="R119" s="374" t="s">
        <v>488</v>
      </c>
      <c r="S119" s="360" t="s">
        <v>488</v>
      </c>
      <c r="T119" s="369" t="s">
        <v>488</v>
      </c>
      <c r="U119" s="364"/>
      <c r="V119" s="373"/>
      <c r="W119" s="373"/>
      <c r="X119" s="374" t="s">
        <v>488</v>
      </c>
      <c r="Y119" s="375"/>
      <c r="Z119" s="375"/>
      <c r="AA119" s="375"/>
      <c r="AB119" s="375"/>
      <c r="AC119" s="375"/>
      <c r="AD119" s="236" t="str">
        <f t="shared" si="14"/>
        <v/>
      </c>
      <c r="AE119" s="236" t="str">
        <f t="shared" si="15"/>
        <v/>
      </c>
      <c r="AF119" s="236" t="str">
        <f t="shared" si="12"/>
        <v/>
      </c>
      <c r="AG119" s="236" t="str">
        <f t="shared" si="13"/>
        <v/>
      </c>
    </row>
    <row r="120" spans="1:38" s="320" customFormat="1" hidden="1" x14ac:dyDescent="0.25">
      <c r="A120" s="309" t="s">
        <v>663</v>
      </c>
      <c r="B120" s="368"/>
      <c r="C120" s="369"/>
      <c r="D120" s="369" t="s">
        <v>488</v>
      </c>
      <c r="E120" s="369" t="s">
        <v>488</v>
      </c>
      <c r="F120" s="369" t="s">
        <v>488</v>
      </c>
      <c r="G120" s="370" t="s">
        <v>488</v>
      </c>
      <c r="H120" s="370" t="s">
        <v>488</v>
      </c>
      <c r="I120" s="371" t="s">
        <v>488</v>
      </c>
      <c r="J120" s="370" t="s">
        <v>488</v>
      </c>
      <c r="K120" s="369" t="s">
        <v>488</v>
      </c>
      <c r="L120" s="372"/>
      <c r="M120" s="367"/>
      <c r="N120" s="381" t="str">
        <f>IF(AND(M120=""), "",
_xlfn.XLOOKUP(M120, '3. Cover Sheet for App_ZE'!$A$43:$A$52, '3. Cover Sheet for App_ZE'!$B$43:$B$52, "error-not found in Table 3a.", 0, 1))</f>
        <v/>
      </c>
      <c r="O120" s="382" t="str">
        <f>IF($N120="", "",
       _xlfn.XLOOKUP($N120, '3. Cover Sheet for App_ZE'!$B$43:$B$65, '3. Cover Sheet for App_ZE'!$D$43:$D$65, "Error-- see Table 3", 0, 1))</f>
        <v/>
      </c>
      <c r="P120" s="382" t="str">
        <f>IF($N120="", "",
       _xlfn.XLOOKUP($N120, '3. Cover Sheet for App_ZE'!$B$43:$B$65, '3. Cover Sheet for App_ZE'!$E$43:$E$65, "Error-- see Table 3", 0, 1))</f>
        <v/>
      </c>
      <c r="Q120" s="382" t="str">
        <f>IF($N120="", "",
       _xlfn.XLOOKUP($N120, '3. Cover Sheet for App_ZE'!$B$43:$B$65, '3. Cover Sheet for App_ZE'!$F$43:$F$65, "Error-- see Table 3", 0, 1))</f>
        <v/>
      </c>
      <c r="R120" s="374" t="s">
        <v>488</v>
      </c>
      <c r="S120" s="360" t="s">
        <v>488</v>
      </c>
      <c r="T120" s="369" t="s">
        <v>488</v>
      </c>
      <c r="U120" s="364"/>
      <c r="V120" s="373"/>
      <c r="W120" s="373"/>
      <c r="X120" s="374" t="s">
        <v>488</v>
      </c>
      <c r="Y120" s="375"/>
      <c r="Z120" s="375"/>
      <c r="AA120" s="375"/>
      <c r="AB120" s="375"/>
      <c r="AC120" s="375"/>
      <c r="AD120" s="236" t="str">
        <f t="shared" si="14"/>
        <v/>
      </c>
      <c r="AE120" s="236" t="str">
        <f t="shared" si="15"/>
        <v/>
      </c>
      <c r="AF120" s="236" t="str">
        <f t="shared" si="12"/>
        <v/>
      </c>
      <c r="AG120" s="236" t="str">
        <f t="shared" si="13"/>
        <v/>
      </c>
    </row>
    <row r="121" spans="1:38" s="320" customFormat="1" x14ac:dyDescent="0.25">
      <c r="S121" s="132"/>
      <c r="U121" s="137"/>
    </row>
    <row r="122" spans="1:38" s="132" customFormat="1" x14ac:dyDescent="0.25"/>
    <row r="123" spans="1:38" s="132" customFormat="1" x14ac:dyDescent="0.25">
      <c r="A123" s="216" t="s">
        <v>664</v>
      </c>
      <c r="B123" s="217"/>
      <c r="C123" s="217"/>
      <c r="D123" s="217"/>
      <c r="E123" s="217"/>
      <c r="F123" s="217"/>
      <c r="G123" s="217"/>
      <c r="H123" s="217"/>
      <c r="I123" s="217"/>
      <c r="J123" s="217"/>
      <c r="K123" s="217"/>
      <c r="L123" s="217"/>
      <c r="M123" s="217"/>
      <c r="N123" s="217"/>
      <c r="O123" s="217"/>
      <c r="P123" s="217"/>
      <c r="Q123" s="217"/>
      <c r="R123" s="217"/>
      <c r="S123" s="217"/>
      <c r="T123" s="217"/>
      <c r="U123" s="217"/>
      <c r="V123" s="217"/>
      <c r="W123" s="217"/>
      <c r="X123" s="217"/>
      <c r="Y123" s="217"/>
      <c r="Z123" s="217"/>
      <c r="AA123" s="217"/>
      <c r="AB123" s="217"/>
      <c r="AC123" s="217"/>
      <c r="AD123" s="217"/>
      <c r="AE123" s="217"/>
      <c r="AF123" s="217"/>
      <c r="AG123" s="217"/>
      <c r="AH123" s="217"/>
      <c r="AI123" s="217"/>
      <c r="AJ123" s="217"/>
      <c r="AK123" s="217"/>
      <c r="AL123" s="217"/>
    </row>
    <row r="124" spans="1:38" s="176" customFormat="1" x14ac:dyDescent="0.25">
      <c r="A124" s="350" t="s">
        <v>665</v>
      </c>
      <c r="B124" s="179"/>
      <c r="C124" s="350"/>
      <c r="D124" s="350"/>
      <c r="E124" s="350"/>
      <c r="F124" s="350"/>
      <c r="G124" s="350"/>
      <c r="H124" s="350"/>
      <c r="I124" s="350"/>
      <c r="J124" s="350"/>
      <c r="K124" s="350"/>
      <c r="L124" s="178"/>
      <c r="M124" s="178"/>
      <c r="N124" s="178"/>
      <c r="O124" s="178" t="s">
        <v>666</v>
      </c>
      <c r="P124" s="178"/>
      <c r="Q124" s="178"/>
      <c r="R124" s="178"/>
      <c r="S124" s="178"/>
      <c r="T124" s="178"/>
      <c r="U124" s="178"/>
      <c r="V124" s="178"/>
      <c r="W124" s="178"/>
      <c r="X124" s="178"/>
      <c r="Y124" s="226" t="s">
        <v>667</v>
      </c>
      <c r="Z124" s="217"/>
      <c r="AA124" s="341"/>
      <c r="AB124" s="226" t="s">
        <v>668</v>
      </c>
      <c r="AC124" s="341"/>
      <c r="AD124" s="341"/>
      <c r="AE124" s="341"/>
      <c r="AF124" s="341"/>
      <c r="AG124" s="341"/>
      <c r="AH124" s="341"/>
      <c r="AI124" s="341"/>
      <c r="AJ124" s="341"/>
      <c r="AK124" s="341"/>
      <c r="AL124" s="341"/>
    </row>
    <row r="125" spans="1:38" s="177" customFormat="1" ht="90" x14ac:dyDescent="0.25">
      <c r="A125" s="135"/>
      <c r="B125" s="135" t="s">
        <v>669</v>
      </c>
      <c r="C125" s="135" t="s">
        <v>670</v>
      </c>
      <c r="D125" s="135" t="s">
        <v>671</v>
      </c>
      <c r="E125" s="135" t="s">
        <v>672</v>
      </c>
      <c r="F125" s="135" t="s">
        <v>673</v>
      </c>
      <c r="G125" s="135" t="s">
        <v>674</v>
      </c>
      <c r="H125" s="135" t="s">
        <v>675</v>
      </c>
      <c r="I125" s="135" t="s">
        <v>676</v>
      </c>
      <c r="J125" s="135" t="s">
        <v>677</v>
      </c>
      <c r="K125" s="135" t="s">
        <v>678</v>
      </c>
      <c r="L125" s="135" t="s">
        <v>679</v>
      </c>
      <c r="M125" s="135" t="s">
        <v>680</v>
      </c>
      <c r="N125" s="135" t="s">
        <v>681</v>
      </c>
      <c r="O125" s="385" t="s">
        <v>495</v>
      </c>
      <c r="P125" s="386" t="s">
        <v>496</v>
      </c>
      <c r="Q125" s="354" t="s">
        <v>74</v>
      </c>
      <c r="R125" s="135" t="s">
        <v>186</v>
      </c>
      <c r="S125" s="135" t="s">
        <v>187</v>
      </c>
      <c r="T125" s="135" t="s">
        <v>34</v>
      </c>
      <c r="U125" s="135" t="s">
        <v>189</v>
      </c>
      <c r="V125" s="354" t="s">
        <v>682</v>
      </c>
      <c r="W125" s="354" t="s">
        <v>683</v>
      </c>
      <c r="X125" s="354" t="s">
        <v>684</v>
      </c>
      <c r="Y125" s="135" t="s">
        <v>685</v>
      </c>
      <c r="Z125" s="135" t="s">
        <v>503</v>
      </c>
      <c r="AA125" s="421" t="s">
        <v>504</v>
      </c>
      <c r="AB125" s="135" t="s">
        <v>686</v>
      </c>
      <c r="AC125" s="135" t="s">
        <v>687</v>
      </c>
      <c r="AD125" s="135" t="s">
        <v>688</v>
      </c>
      <c r="AE125" s="135" t="s">
        <v>689</v>
      </c>
      <c r="AF125" s="135" t="s">
        <v>690</v>
      </c>
      <c r="AG125" s="135" t="s">
        <v>691</v>
      </c>
      <c r="AH125" s="135" t="s">
        <v>692</v>
      </c>
      <c r="AI125" s="135" t="s">
        <v>693</v>
      </c>
      <c r="AJ125" s="135" t="s">
        <v>694</v>
      </c>
      <c r="AK125" s="135" t="s">
        <v>695</v>
      </c>
      <c r="AL125" s="134" t="s">
        <v>696</v>
      </c>
    </row>
    <row r="126" spans="1:38" s="62" customFormat="1" ht="28.15" customHeight="1" x14ac:dyDescent="0.25">
      <c r="A126" s="165" t="s">
        <v>697</v>
      </c>
      <c r="B126" s="159" t="s">
        <v>698</v>
      </c>
      <c r="C126" s="159" t="s">
        <v>699</v>
      </c>
      <c r="D126" s="167">
        <v>1200</v>
      </c>
      <c r="E126" s="159" t="s">
        <v>700</v>
      </c>
      <c r="F126" s="159" t="s">
        <v>701</v>
      </c>
      <c r="G126" s="159" t="s">
        <v>702</v>
      </c>
      <c r="H126" s="159" t="s">
        <v>703</v>
      </c>
      <c r="I126" s="159" t="s">
        <v>704</v>
      </c>
      <c r="J126" s="159" t="s">
        <v>705</v>
      </c>
      <c r="K126" s="159" t="s">
        <v>706</v>
      </c>
      <c r="L126" s="159" t="s">
        <v>707</v>
      </c>
      <c r="M126" s="167">
        <v>200000</v>
      </c>
      <c r="N126" s="166" t="s">
        <v>708</v>
      </c>
      <c r="O126" s="185" t="s">
        <v>520</v>
      </c>
      <c r="P126" s="185" t="s">
        <v>521</v>
      </c>
      <c r="Q126" s="185" t="s">
        <v>227</v>
      </c>
      <c r="R126" s="166" t="s">
        <v>522</v>
      </c>
      <c r="S126" s="166" t="s">
        <v>523</v>
      </c>
      <c r="T126" s="166" t="s">
        <v>524</v>
      </c>
      <c r="U126" s="166">
        <v>22305</v>
      </c>
      <c r="V126" s="166" t="s">
        <v>226</v>
      </c>
      <c r="W126" s="185" t="s">
        <v>520</v>
      </c>
      <c r="X126" s="166" t="s">
        <v>525</v>
      </c>
      <c r="Y126" s="166" t="s">
        <v>526</v>
      </c>
      <c r="Z126" s="151" t="s">
        <v>488</v>
      </c>
      <c r="AA126" s="161" t="s">
        <v>527</v>
      </c>
      <c r="AB126" s="168">
        <v>200000</v>
      </c>
      <c r="AC126" s="168">
        <v>150000</v>
      </c>
      <c r="AD126" s="168">
        <v>100000</v>
      </c>
      <c r="AE126" s="168">
        <v>80000</v>
      </c>
      <c r="AF126" s="168">
        <v>25000</v>
      </c>
      <c r="AG126" s="168">
        <v>12000</v>
      </c>
      <c r="AH126" s="168">
        <v>100</v>
      </c>
      <c r="AI126" s="168">
        <v>100</v>
      </c>
      <c r="AJ126" s="168" t="s">
        <v>709</v>
      </c>
      <c r="AK126" s="168">
        <f>IF(B126="", "", (AB126)+AD126+AF126+AH126)</f>
        <v>325100</v>
      </c>
      <c r="AL126" s="168">
        <f>IF(B126="", "", (AC126)+AE126+AG126+AI126)</f>
        <v>242100</v>
      </c>
    </row>
    <row r="127" spans="1:38" s="132" customFormat="1" ht="30" x14ac:dyDescent="0.25">
      <c r="A127" s="155" t="s">
        <v>710</v>
      </c>
      <c r="B127" s="581"/>
      <c r="C127" s="581"/>
      <c r="D127" s="582"/>
      <c r="E127" s="566"/>
      <c r="F127" s="566"/>
      <c r="G127" s="583"/>
      <c r="H127" s="583"/>
      <c r="I127" s="583"/>
      <c r="J127" s="583"/>
      <c r="K127" s="583"/>
      <c r="L127" s="583"/>
      <c r="M127" s="584"/>
      <c r="N127" s="584"/>
      <c r="O127" s="564"/>
      <c r="P127" s="564"/>
      <c r="Q127" s="381" t="str">
        <f>IF(AND(O127="",P127=""), "",
IF(O127="",
_xlfn.XLOOKUP(P127, '3. Cover Sheet for App_ZE'!$A$56:$A$65, '3. Cover Sheet for App_ZE'!$B$56:$B$65, "error - not found; see Table 3b", 0, 1),
_xlfn.XLOOKUP(O127, '3. Cover Sheet for App_ZE'!$A$43:$A$52, '3. Cover Sheet for App_ZE'!$B$43:$B$52, "error-not found in Table 3a.", 0, 1)))</f>
        <v/>
      </c>
      <c r="R127" s="382" t="str">
        <f>IF($Q127="", "",
       _xlfn.XLOOKUP($Q127, '3. Cover Sheet for App_ZE'!$B$43:$B$65, '3. Cover Sheet for App_ZE'!$D$43:$D$65, "Error-- see Table 3", 0, 1))</f>
        <v/>
      </c>
      <c r="S127" s="382" t="str">
        <f>IF($Q127="", "",
       _xlfn.XLOOKUP($Q127, '3. Cover Sheet for App_ZE'!$B$43:$B$65, '3. Cover Sheet for App_ZE'!$E$43:$E$65, "Error-- see Table 3", 0, 1))</f>
        <v/>
      </c>
      <c r="T127" s="382" t="str">
        <f>IF($Q127="", "",
       _xlfn.XLOOKUP($Q127, '3. Cover Sheet for App_ZE'!$B$43:$B$65, '3. Cover Sheet for App_ZE'!$F$43:$F$65, "Error-- see Table 3", 0, 1))</f>
        <v/>
      </c>
      <c r="U127" s="567"/>
      <c r="V127" s="585"/>
      <c r="W127" s="564"/>
      <c r="X127" s="583"/>
      <c r="Y127" s="566" t="s">
        <v>488</v>
      </c>
      <c r="Z127" s="566" t="s">
        <v>488</v>
      </c>
      <c r="AA127" s="577"/>
      <c r="AB127" s="585"/>
      <c r="AC127" s="585"/>
      <c r="AD127" s="585"/>
      <c r="AE127" s="585"/>
      <c r="AF127" s="585"/>
      <c r="AG127" s="586"/>
      <c r="AH127" s="586"/>
      <c r="AI127" s="586"/>
      <c r="AJ127" s="586"/>
      <c r="AK127" s="160" t="str">
        <f>IF(B127="", "", (AB127)+AD127+AF127+AH127)</f>
        <v/>
      </c>
      <c r="AL127" s="160" t="str">
        <f>IF(B127="", "", (AC127)+AE127+AG127+AI127)</f>
        <v/>
      </c>
    </row>
    <row r="128" spans="1:38" s="132" customFormat="1" ht="30" x14ac:dyDescent="0.25">
      <c r="A128" s="155" t="s">
        <v>711</v>
      </c>
      <c r="B128" s="581"/>
      <c r="C128" s="581"/>
      <c r="D128" s="582"/>
      <c r="E128" s="566"/>
      <c r="F128" s="566"/>
      <c r="G128" s="583"/>
      <c r="H128" s="583"/>
      <c r="I128" s="583"/>
      <c r="J128" s="583"/>
      <c r="K128" s="583"/>
      <c r="L128" s="583"/>
      <c r="M128" s="584"/>
      <c r="N128" s="584"/>
      <c r="O128" s="565"/>
      <c r="P128" s="565"/>
      <c r="Q128" s="381" t="str">
        <f>IF(AND(O128="",P128=""), "",
IF(O128="",
_xlfn.XLOOKUP(P128, '3. Cover Sheet for App_ZE'!$A$56:$A$65, '3. Cover Sheet for App_ZE'!$B$56:$B$65, "error - not found; see Table 3b", 0, 1),
_xlfn.XLOOKUP(O128, '3. Cover Sheet for App_ZE'!$A$43:$A$52, '3. Cover Sheet for App_ZE'!$B$43:$B$52, "error-not found in Table 3a.", 0, 1)))</f>
        <v/>
      </c>
      <c r="R128" s="382" t="str">
        <f>IF($Q128="", "",
       _xlfn.XLOOKUP($Q128, '3. Cover Sheet for App_ZE'!$B$43:$B$65, '3. Cover Sheet for App_ZE'!$D$43:$D$65, "Error-- see Table 3", 0, 1))</f>
        <v/>
      </c>
      <c r="S128" s="382" t="str">
        <f>IF($Q128="", "",
       _xlfn.XLOOKUP($Q128, '3. Cover Sheet for App_ZE'!$B$43:$B$65, '3. Cover Sheet for App_ZE'!$E$43:$E$65, "Error-- see Table 3", 0, 1))</f>
        <v/>
      </c>
      <c r="T128" s="382" t="str">
        <f>IF($Q128="", "",
       _xlfn.XLOOKUP($Q128, '3. Cover Sheet for App_ZE'!$B$43:$B$65, '3. Cover Sheet for App_ZE'!$F$43:$F$65, "Error-- see Table 3", 0, 1))</f>
        <v/>
      </c>
      <c r="U128" s="567"/>
      <c r="V128" s="585"/>
      <c r="W128" s="565"/>
      <c r="X128" s="583"/>
      <c r="Y128" s="566" t="s">
        <v>488</v>
      </c>
      <c r="Z128" s="566" t="s">
        <v>488</v>
      </c>
      <c r="AA128" s="577"/>
      <c r="AB128" s="585"/>
      <c r="AC128" s="585"/>
      <c r="AD128" s="585"/>
      <c r="AE128" s="585"/>
      <c r="AF128" s="585"/>
      <c r="AG128" s="586"/>
      <c r="AH128" s="586"/>
      <c r="AI128" s="586"/>
      <c r="AJ128" s="586"/>
      <c r="AK128" s="160" t="str">
        <f t="shared" ref="AK128:AK176" si="16">IF(B128="", "", (AB128)+AD128+AF128+AH128)</f>
        <v/>
      </c>
      <c r="AL128" s="160" t="str">
        <f t="shared" ref="AL128:AL176" si="17">IF(B128="", "", (AC128)+AE128+AG128+AI128)</f>
        <v/>
      </c>
    </row>
    <row r="129" spans="1:38" s="132" customFormat="1" ht="30" x14ac:dyDescent="0.25">
      <c r="A129" s="155" t="s">
        <v>712</v>
      </c>
      <c r="B129" s="581"/>
      <c r="C129" s="581"/>
      <c r="D129" s="582"/>
      <c r="E129" s="566"/>
      <c r="F129" s="566"/>
      <c r="G129" s="583"/>
      <c r="H129" s="583"/>
      <c r="I129" s="583"/>
      <c r="J129" s="583"/>
      <c r="K129" s="583"/>
      <c r="L129" s="583"/>
      <c r="M129" s="584"/>
      <c r="N129" s="584"/>
      <c r="O129" s="565"/>
      <c r="P129" s="565"/>
      <c r="Q129" s="381" t="str">
        <f>IF(AND(O129="",P129=""), "",
IF(O129="",
_xlfn.XLOOKUP(P129, '3. Cover Sheet for App_ZE'!$A$56:$A$65, '3. Cover Sheet for App_ZE'!$B$56:$B$65, "error - not found; see Table 3b", 0, 1),
_xlfn.XLOOKUP(O129, '3. Cover Sheet for App_ZE'!$A$43:$A$52, '3. Cover Sheet for App_ZE'!$B$43:$B$52, "error-not found in Table 3a.", 0, 1)))</f>
        <v/>
      </c>
      <c r="R129" s="382" t="str">
        <f>IF($Q129="", "",
       _xlfn.XLOOKUP($Q129, '3. Cover Sheet for App_ZE'!$B$43:$B$65, '3. Cover Sheet for App_ZE'!$D$43:$D$65, "Error-- see Table 3", 0, 1))</f>
        <v/>
      </c>
      <c r="S129" s="382" t="str">
        <f>IF($Q129="", "",
       _xlfn.XLOOKUP($Q129, '3. Cover Sheet for App_ZE'!$B$43:$B$65, '3. Cover Sheet for App_ZE'!$E$43:$E$65, "Error-- see Table 3", 0, 1))</f>
        <v/>
      </c>
      <c r="T129" s="382" t="str">
        <f>IF($Q129="", "",
       _xlfn.XLOOKUP($Q129, '3. Cover Sheet for App_ZE'!$B$43:$B$65, '3. Cover Sheet for App_ZE'!$F$43:$F$65, "Error-- see Table 3", 0, 1))</f>
        <v/>
      </c>
      <c r="U129" s="567"/>
      <c r="V129" s="585"/>
      <c r="W129" s="565"/>
      <c r="X129" s="583"/>
      <c r="Y129" s="566" t="s">
        <v>488</v>
      </c>
      <c r="Z129" s="566" t="s">
        <v>488</v>
      </c>
      <c r="AA129" s="577"/>
      <c r="AB129" s="585"/>
      <c r="AC129" s="585"/>
      <c r="AD129" s="585"/>
      <c r="AE129" s="585"/>
      <c r="AF129" s="585"/>
      <c r="AG129" s="586"/>
      <c r="AH129" s="586"/>
      <c r="AI129" s="586"/>
      <c r="AJ129" s="586"/>
      <c r="AK129" s="160" t="str">
        <f t="shared" si="16"/>
        <v/>
      </c>
      <c r="AL129" s="160" t="str">
        <f t="shared" si="17"/>
        <v/>
      </c>
    </row>
    <row r="130" spans="1:38" s="132" customFormat="1" ht="30" x14ac:dyDescent="0.25">
      <c r="A130" s="155" t="s">
        <v>713</v>
      </c>
      <c r="B130" s="581"/>
      <c r="C130" s="581"/>
      <c r="D130" s="582"/>
      <c r="E130" s="566"/>
      <c r="F130" s="566"/>
      <c r="G130" s="583"/>
      <c r="H130" s="583"/>
      <c r="I130" s="583"/>
      <c r="J130" s="583"/>
      <c r="K130" s="583"/>
      <c r="L130" s="583"/>
      <c r="M130" s="584"/>
      <c r="N130" s="584"/>
      <c r="O130" s="565"/>
      <c r="P130" s="565"/>
      <c r="Q130" s="381" t="str">
        <f>IF(AND(O130="",P130=""), "",
IF(O130="",
_xlfn.XLOOKUP(P130, '3. Cover Sheet for App_ZE'!$A$56:$A$65, '3. Cover Sheet for App_ZE'!$B$56:$B$65, "error - not found; see Table 3b", 0, 1),
_xlfn.XLOOKUP(O130, '3. Cover Sheet for App_ZE'!$A$43:$A$52, '3. Cover Sheet for App_ZE'!$B$43:$B$52, "error-not found in Table 3a.", 0, 1)))</f>
        <v/>
      </c>
      <c r="R130" s="382" t="str">
        <f>IF($Q130="", "",
       _xlfn.XLOOKUP($Q130, '3. Cover Sheet for App_ZE'!$B$43:$B$65, '3. Cover Sheet for App_ZE'!$D$43:$D$65, "Error-- see Table 3", 0, 1))</f>
        <v/>
      </c>
      <c r="S130" s="382" t="str">
        <f>IF($Q130="", "",
       _xlfn.XLOOKUP($Q130, '3. Cover Sheet for App_ZE'!$B$43:$B$65, '3. Cover Sheet for App_ZE'!$E$43:$E$65, "Error-- see Table 3", 0, 1))</f>
        <v/>
      </c>
      <c r="T130" s="382" t="str">
        <f>IF($Q130="", "",
       _xlfn.XLOOKUP($Q130, '3. Cover Sheet for App_ZE'!$B$43:$B$65, '3. Cover Sheet for App_ZE'!$F$43:$F$65, "Error-- see Table 3", 0, 1))</f>
        <v/>
      </c>
      <c r="U130" s="567"/>
      <c r="V130" s="585"/>
      <c r="W130" s="565"/>
      <c r="X130" s="583"/>
      <c r="Y130" s="566" t="s">
        <v>488</v>
      </c>
      <c r="Z130" s="566" t="s">
        <v>488</v>
      </c>
      <c r="AA130" s="577"/>
      <c r="AB130" s="585"/>
      <c r="AC130" s="585"/>
      <c r="AD130" s="585"/>
      <c r="AE130" s="585"/>
      <c r="AF130" s="585"/>
      <c r="AG130" s="586"/>
      <c r="AH130" s="586"/>
      <c r="AI130" s="586"/>
      <c r="AJ130" s="586"/>
      <c r="AK130" s="160" t="str">
        <f t="shared" si="16"/>
        <v/>
      </c>
      <c r="AL130" s="160" t="str">
        <f t="shared" si="17"/>
        <v/>
      </c>
    </row>
    <row r="131" spans="1:38" s="132" customFormat="1" ht="30" x14ac:dyDescent="0.25">
      <c r="A131" s="155" t="s">
        <v>714</v>
      </c>
      <c r="B131" s="581"/>
      <c r="C131" s="581"/>
      <c r="D131" s="582"/>
      <c r="E131" s="566"/>
      <c r="F131" s="566"/>
      <c r="G131" s="583"/>
      <c r="H131" s="583"/>
      <c r="I131" s="583"/>
      <c r="J131" s="583"/>
      <c r="K131" s="583"/>
      <c r="L131" s="583"/>
      <c r="M131" s="584"/>
      <c r="N131" s="584"/>
      <c r="O131" s="565"/>
      <c r="P131" s="565"/>
      <c r="Q131" s="381" t="str">
        <f>IF(AND(O131="",P131=""), "",
IF(O131="",
_xlfn.XLOOKUP(P131, '3. Cover Sheet for App_ZE'!$A$56:$A$65, '3. Cover Sheet for App_ZE'!$B$56:$B$65, "error - not found; see Table 3b", 0, 1),
_xlfn.XLOOKUP(O131, '3. Cover Sheet for App_ZE'!$A$43:$A$52, '3. Cover Sheet for App_ZE'!$B$43:$B$52, "error-not found in Table 3a.", 0, 1)))</f>
        <v/>
      </c>
      <c r="R131" s="382" t="str">
        <f>IF($Q131="", "",
       _xlfn.XLOOKUP($Q131, '3. Cover Sheet for App_ZE'!$B$43:$B$65, '3. Cover Sheet for App_ZE'!$D$43:$D$65, "Error-- see Table 3", 0, 1))</f>
        <v/>
      </c>
      <c r="S131" s="382" t="str">
        <f>IF($Q131="", "",
       _xlfn.XLOOKUP($Q131, '3. Cover Sheet for App_ZE'!$B$43:$B$65, '3. Cover Sheet for App_ZE'!$E$43:$E$65, "Error-- see Table 3", 0, 1))</f>
        <v/>
      </c>
      <c r="T131" s="382" t="str">
        <f>IF($Q131="", "",
       _xlfn.XLOOKUP($Q131, '3. Cover Sheet for App_ZE'!$B$43:$B$65, '3. Cover Sheet for App_ZE'!$F$43:$F$65, "Error-- see Table 3", 0, 1))</f>
        <v/>
      </c>
      <c r="U131" s="567"/>
      <c r="V131" s="585"/>
      <c r="W131" s="565"/>
      <c r="X131" s="583"/>
      <c r="Y131" s="566" t="s">
        <v>488</v>
      </c>
      <c r="Z131" s="566" t="s">
        <v>488</v>
      </c>
      <c r="AA131" s="577"/>
      <c r="AB131" s="585"/>
      <c r="AC131" s="585"/>
      <c r="AD131" s="585"/>
      <c r="AE131" s="585"/>
      <c r="AF131" s="585"/>
      <c r="AG131" s="586"/>
      <c r="AH131" s="586"/>
      <c r="AI131" s="586"/>
      <c r="AJ131" s="586"/>
      <c r="AK131" s="160" t="str">
        <f t="shared" si="16"/>
        <v/>
      </c>
      <c r="AL131" s="160" t="str">
        <f t="shared" si="17"/>
        <v/>
      </c>
    </row>
    <row r="132" spans="1:38" s="132" customFormat="1" ht="30" x14ac:dyDescent="0.25">
      <c r="A132" s="155" t="s">
        <v>715</v>
      </c>
      <c r="B132" s="581"/>
      <c r="C132" s="581"/>
      <c r="D132" s="582"/>
      <c r="E132" s="566"/>
      <c r="F132" s="566"/>
      <c r="G132" s="583"/>
      <c r="H132" s="583"/>
      <c r="I132" s="583"/>
      <c r="J132" s="583"/>
      <c r="K132" s="583"/>
      <c r="L132" s="583"/>
      <c r="M132" s="584"/>
      <c r="N132" s="584"/>
      <c r="O132" s="565"/>
      <c r="P132" s="565"/>
      <c r="Q132" s="381" t="str">
        <f>IF(AND(O132="",P132=""), "",
IF(O132="",
_xlfn.XLOOKUP(P132, '3. Cover Sheet for App_ZE'!$A$56:$A$65, '3. Cover Sheet for App_ZE'!$B$56:$B$65, "error - not found; see Table 3b", 0, 1),
_xlfn.XLOOKUP(O132, '3. Cover Sheet for App_ZE'!$A$43:$A$52, '3. Cover Sheet for App_ZE'!$B$43:$B$52, "error-not found in Table 3a.", 0, 1)))</f>
        <v/>
      </c>
      <c r="R132" s="382" t="str">
        <f>IF($Q132="", "",
       _xlfn.XLOOKUP($Q132, '3. Cover Sheet for App_ZE'!$B$43:$B$65, '3. Cover Sheet for App_ZE'!$D$43:$D$65, "Error-- see Table 3", 0, 1))</f>
        <v/>
      </c>
      <c r="S132" s="382" t="str">
        <f>IF($Q132="", "",
       _xlfn.XLOOKUP($Q132, '3. Cover Sheet for App_ZE'!$B$43:$B$65, '3. Cover Sheet for App_ZE'!$E$43:$E$65, "Error-- see Table 3", 0, 1))</f>
        <v/>
      </c>
      <c r="T132" s="382" t="str">
        <f>IF($Q132="", "",
       _xlfn.XLOOKUP($Q132, '3. Cover Sheet for App_ZE'!$B$43:$B$65, '3. Cover Sheet for App_ZE'!$F$43:$F$65, "Error-- see Table 3", 0, 1))</f>
        <v/>
      </c>
      <c r="U132" s="567"/>
      <c r="V132" s="585"/>
      <c r="W132" s="565"/>
      <c r="X132" s="583"/>
      <c r="Y132" s="566" t="s">
        <v>488</v>
      </c>
      <c r="Z132" s="566" t="s">
        <v>488</v>
      </c>
      <c r="AA132" s="577"/>
      <c r="AB132" s="585"/>
      <c r="AC132" s="585"/>
      <c r="AD132" s="585"/>
      <c r="AE132" s="585"/>
      <c r="AF132" s="585"/>
      <c r="AG132" s="586"/>
      <c r="AH132" s="586"/>
      <c r="AI132" s="586"/>
      <c r="AJ132" s="586"/>
      <c r="AK132" s="160" t="str">
        <f t="shared" si="16"/>
        <v/>
      </c>
      <c r="AL132" s="160" t="str">
        <f t="shared" si="17"/>
        <v/>
      </c>
    </row>
    <row r="133" spans="1:38" s="132" customFormat="1" ht="30" x14ac:dyDescent="0.25">
      <c r="A133" s="155" t="s">
        <v>716</v>
      </c>
      <c r="B133" s="581"/>
      <c r="C133" s="581"/>
      <c r="D133" s="582"/>
      <c r="E133" s="566"/>
      <c r="F133" s="566"/>
      <c r="G133" s="583"/>
      <c r="H133" s="583"/>
      <c r="I133" s="583"/>
      <c r="J133" s="583"/>
      <c r="K133" s="583"/>
      <c r="L133" s="583"/>
      <c r="M133" s="584"/>
      <c r="N133" s="584"/>
      <c r="O133" s="565"/>
      <c r="P133" s="565"/>
      <c r="Q133" s="381" t="str">
        <f>IF(AND(O133="",P133=""), "",
IF(O133="",
_xlfn.XLOOKUP(P133, '3. Cover Sheet for App_ZE'!$A$56:$A$65, '3. Cover Sheet for App_ZE'!$B$56:$B$65, "error - not found; see Table 3b", 0, 1),
_xlfn.XLOOKUP(O133, '3. Cover Sheet for App_ZE'!$A$43:$A$52, '3. Cover Sheet for App_ZE'!$B$43:$B$52, "error-not found in Table 3a.", 0, 1)))</f>
        <v/>
      </c>
      <c r="R133" s="382" t="str">
        <f>IF($Q133="", "",
       _xlfn.XLOOKUP($Q133, '3. Cover Sheet for App_ZE'!$B$43:$B$65, '3. Cover Sheet for App_ZE'!$D$43:$D$65, "Error-- see Table 3", 0, 1))</f>
        <v/>
      </c>
      <c r="S133" s="382" t="str">
        <f>IF($Q133="", "",
       _xlfn.XLOOKUP($Q133, '3. Cover Sheet for App_ZE'!$B$43:$B$65, '3. Cover Sheet for App_ZE'!$E$43:$E$65, "Error-- see Table 3", 0, 1))</f>
        <v/>
      </c>
      <c r="T133" s="382" t="str">
        <f>IF($Q133="", "",
       _xlfn.XLOOKUP($Q133, '3. Cover Sheet for App_ZE'!$B$43:$B$65, '3. Cover Sheet for App_ZE'!$F$43:$F$65, "Error-- see Table 3", 0, 1))</f>
        <v/>
      </c>
      <c r="U133" s="567"/>
      <c r="V133" s="585"/>
      <c r="W133" s="565"/>
      <c r="X133" s="583"/>
      <c r="Y133" s="566" t="s">
        <v>488</v>
      </c>
      <c r="Z133" s="566" t="s">
        <v>488</v>
      </c>
      <c r="AA133" s="577"/>
      <c r="AB133" s="585"/>
      <c r="AC133" s="585"/>
      <c r="AD133" s="585"/>
      <c r="AE133" s="585"/>
      <c r="AF133" s="585"/>
      <c r="AG133" s="586"/>
      <c r="AH133" s="586"/>
      <c r="AI133" s="586"/>
      <c r="AJ133" s="586"/>
      <c r="AK133" s="160" t="str">
        <f t="shared" si="16"/>
        <v/>
      </c>
      <c r="AL133" s="160" t="str">
        <f t="shared" si="17"/>
        <v/>
      </c>
    </row>
    <row r="134" spans="1:38" s="132" customFormat="1" ht="30" x14ac:dyDescent="0.25">
      <c r="A134" s="155" t="s">
        <v>717</v>
      </c>
      <c r="B134" s="581"/>
      <c r="C134" s="581"/>
      <c r="D134" s="582"/>
      <c r="E134" s="566"/>
      <c r="F134" s="566"/>
      <c r="G134" s="583"/>
      <c r="H134" s="583"/>
      <c r="I134" s="583"/>
      <c r="J134" s="583"/>
      <c r="K134" s="583"/>
      <c r="L134" s="583"/>
      <c r="M134" s="584"/>
      <c r="N134" s="584"/>
      <c r="O134" s="565"/>
      <c r="P134" s="565"/>
      <c r="Q134" s="381" t="str">
        <f>IF(AND(O134="",P134=""), "",
IF(O134="",
_xlfn.XLOOKUP(P134, '3. Cover Sheet for App_ZE'!$A$56:$A$65, '3. Cover Sheet for App_ZE'!$B$56:$B$65, "error - not found; see Table 3b", 0, 1),
_xlfn.XLOOKUP(O134, '3. Cover Sheet for App_ZE'!$A$43:$A$52, '3. Cover Sheet for App_ZE'!$B$43:$B$52, "error-not found in Table 3a.", 0, 1)))</f>
        <v/>
      </c>
      <c r="R134" s="382" t="str">
        <f>IF($Q134="", "",
       _xlfn.XLOOKUP($Q134, '3. Cover Sheet for App_ZE'!$B$43:$B$65, '3. Cover Sheet for App_ZE'!$D$43:$D$65, "Error-- see Table 3", 0, 1))</f>
        <v/>
      </c>
      <c r="S134" s="382" t="str">
        <f>IF($Q134="", "",
       _xlfn.XLOOKUP($Q134, '3. Cover Sheet for App_ZE'!$B$43:$B$65, '3. Cover Sheet for App_ZE'!$E$43:$E$65, "Error-- see Table 3", 0, 1))</f>
        <v/>
      </c>
      <c r="T134" s="382" t="str">
        <f>IF($Q134="", "",
       _xlfn.XLOOKUP($Q134, '3. Cover Sheet for App_ZE'!$B$43:$B$65, '3. Cover Sheet for App_ZE'!$F$43:$F$65, "Error-- see Table 3", 0, 1))</f>
        <v/>
      </c>
      <c r="U134" s="567"/>
      <c r="V134" s="585"/>
      <c r="W134" s="565"/>
      <c r="X134" s="583"/>
      <c r="Y134" s="566" t="s">
        <v>488</v>
      </c>
      <c r="Z134" s="566" t="s">
        <v>488</v>
      </c>
      <c r="AA134" s="577"/>
      <c r="AB134" s="585"/>
      <c r="AC134" s="585"/>
      <c r="AD134" s="585"/>
      <c r="AE134" s="585"/>
      <c r="AF134" s="585"/>
      <c r="AG134" s="586"/>
      <c r="AH134" s="586"/>
      <c r="AI134" s="586"/>
      <c r="AJ134" s="586"/>
      <c r="AK134" s="160" t="str">
        <f t="shared" si="16"/>
        <v/>
      </c>
      <c r="AL134" s="160" t="str">
        <f t="shared" si="17"/>
        <v/>
      </c>
    </row>
    <row r="135" spans="1:38" s="132" customFormat="1" ht="30" x14ac:dyDescent="0.25">
      <c r="A135" s="155" t="s">
        <v>718</v>
      </c>
      <c r="B135" s="581"/>
      <c r="C135" s="581"/>
      <c r="D135" s="582"/>
      <c r="E135" s="566"/>
      <c r="F135" s="566"/>
      <c r="G135" s="583"/>
      <c r="H135" s="583"/>
      <c r="I135" s="583"/>
      <c r="J135" s="583"/>
      <c r="K135" s="583"/>
      <c r="L135" s="583"/>
      <c r="M135" s="584"/>
      <c r="N135" s="584"/>
      <c r="O135" s="565"/>
      <c r="P135" s="565"/>
      <c r="Q135" s="381" t="str">
        <f>IF(AND(O135="",P135=""), "",
IF(O135="",
_xlfn.XLOOKUP(P135, '3. Cover Sheet for App_ZE'!$A$56:$A$65, '3. Cover Sheet for App_ZE'!$B$56:$B$65, "error - not found; see Table 3b", 0, 1),
_xlfn.XLOOKUP(O135, '3. Cover Sheet for App_ZE'!$A$43:$A$52, '3. Cover Sheet for App_ZE'!$B$43:$B$52, "error-not found in Table 3a.", 0, 1)))</f>
        <v/>
      </c>
      <c r="R135" s="382" t="str">
        <f>IF($Q135="", "",
       _xlfn.XLOOKUP($Q135, '3. Cover Sheet for App_ZE'!$B$43:$B$65, '3. Cover Sheet for App_ZE'!$D$43:$D$65, "Error-- see Table 3", 0, 1))</f>
        <v/>
      </c>
      <c r="S135" s="382" t="str">
        <f>IF($Q135="", "",
       _xlfn.XLOOKUP($Q135, '3. Cover Sheet for App_ZE'!$B$43:$B$65, '3. Cover Sheet for App_ZE'!$E$43:$E$65, "Error-- see Table 3", 0, 1))</f>
        <v/>
      </c>
      <c r="T135" s="382" t="str">
        <f>IF($Q135="", "",
       _xlfn.XLOOKUP($Q135, '3. Cover Sheet for App_ZE'!$B$43:$B$65, '3. Cover Sheet for App_ZE'!$F$43:$F$65, "Error-- see Table 3", 0, 1))</f>
        <v/>
      </c>
      <c r="U135" s="567"/>
      <c r="V135" s="585"/>
      <c r="W135" s="565"/>
      <c r="X135" s="583"/>
      <c r="Y135" s="566" t="s">
        <v>488</v>
      </c>
      <c r="Z135" s="566" t="s">
        <v>488</v>
      </c>
      <c r="AA135" s="577"/>
      <c r="AB135" s="585"/>
      <c r="AC135" s="585"/>
      <c r="AD135" s="585"/>
      <c r="AE135" s="585"/>
      <c r="AF135" s="585"/>
      <c r="AG135" s="586"/>
      <c r="AH135" s="586"/>
      <c r="AI135" s="586"/>
      <c r="AJ135" s="586"/>
      <c r="AK135" s="160" t="str">
        <f t="shared" si="16"/>
        <v/>
      </c>
      <c r="AL135" s="160" t="str">
        <f t="shared" si="17"/>
        <v/>
      </c>
    </row>
    <row r="136" spans="1:38" s="132" customFormat="1" ht="30" x14ac:dyDescent="0.25">
      <c r="A136" s="155" t="s">
        <v>719</v>
      </c>
      <c r="B136" s="581"/>
      <c r="C136" s="581"/>
      <c r="D136" s="582"/>
      <c r="E136" s="566"/>
      <c r="F136" s="566"/>
      <c r="G136" s="583"/>
      <c r="H136" s="583"/>
      <c r="I136" s="583"/>
      <c r="J136" s="583"/>
      <c r="K136" s="583"/>
      <c r="L136" s="583"/>
      <c r="M136" s="584"/>
      <c r="N136" s="584"/>
      <c r="O136" s="565"/>
      <c r="P136" s="565"/>
      <c r="Q136" s="381" t="str">
        <f>IF(AND(O136="",P136=""), "",
IF(O136="",
_xlfn.XLOOKUP(P136, '3. Cover Sheet for App_ZE'!$A$56:$A$65, '3. Cover Sheet for App_ZE'!$B$56:$B$65, "error - not found; see Table 3b", 0, 1),
_xlfn.XLOOKUP(O136, '3. Cover Sheet for App_ZE'!$A$43:$A$52, '3. Cover Sheet for App_ZE'!$B$43:$B$52, "error-not found in Table 3a.", 0, 1)))</f>
        <v/>
      </c>
      <c r="R136" s="382" t="str">
        <f>IF($Q136="", "",
       _xlfn.XLOOKUP($Q136, '3. Cover Sheet for App_ZE'!$B$43:$B$65, '3. Cover Sheet for App_ZE'!$D$43:$D$65, "Error-- see Table 3", 0, 1))</f>
        <v/>
      </c>
      <c r="S136" s="382" t="str">
        <f>IF($Q136="", "",
       _xlfn.XLOOKUP($Q136, '3. Cover Sheet for App_ZE'!$B$43:$B$65, '3. Cover Sheet for App_ZE'!$E$43:$E$65, "Error-- see Table 3", 0, 1))</f>
        <v/>
      </c>
      <c r="T136" s="382" t="str">
        <f>IF($Q136="", "",
       _xlfn.XLOOKUP($Q136, '3. Cover Sheet for App_ZE'!$B$43:$B$65, '3. Cover Sheet for App_ZE'!$F$43:$F$65, "Error-- see Table 3", 0, 1))</f>
        <v/>
      </c>
      <c r="U136" s="567"/>
      <c r="V136" s="585"/>
      <c r="W136" s="565"/>
      <c r="X136" s="583"/>
      <c r="Y136" s="566" t="s">
        <v>488</v>
      </c>
      <c r="Z136" s="566" t="s">
        <v>488</v>
      </c>
      <c r="AA136" s="577"/>
      <c r="AB136" s="585"/>
      <c r="AC136" s="585"/>
      <c r="AD136" s="585"/>
      <c r="AE136" s="585"/>
      <c r="AF136" s="585"/>
      <c r="AG136" s="586"/>
      <c r="AH136" s="586"/>
      <c r="AI136" s="586"/>
      <c r="AJ136" s="586"/>
      <c r="AK136" s="160" t="str">
        <f t="shared" si="16"/>
        <v/>
      </c>
      <c r="AL136" s="160" t="str">
        <f t="shared" si="17"/>
        <v/>
      </c>
    </row>
    <row r="137" spans="1:38" s="132" customFormat="1" ht="30" hidden="1" x14ac:dyDescent="0.25">
      <c r="A137" s="155" t="s">
        <v>720</v>
      </c>
      <c r="B137" s="156"/>
      <c r="C137" s="156"/>
      <c r="D137" s="175"/>
      <c r="E137" s="360"/>
      <c r="F137" s="360"/>
      <c r="G137" s="361"/>
      <c r="H137" s="361"/>
      <c r="I137" s="361"/>
      <c r="J137" s="361"/>
      <c r="K137" s="361"/>
      <c r="L137" s="361"/>
      <c r="M137" s="362"/>
      <c r="N137" s="362"/>
      <c r="O137" s="367"/>
      <c r="P137" s="367"/>
      <c r="Q137" s="381" t="str">
        <f>IF(AND(O137="",P137=""), "",
IF(O137="",
_xlfn.XLOOKUP(P137, '3. Cover Sheet for App_ZE'!$A$56:$A$65, '3. Cover Sheet for App_ZE'!$B$56:$B$65, "error - not found; see Table 3b", 0, 1),
_xlfn.XLOOKUP(O137, '3. Cover Sheet for App_ZE'!$A$43:$A$52, '3. Cover Sheet for App_ZE'!$B$43:$B$52, "error-not found in Table 3a.", 0, 1)))</f>
        <v/>
      </c>
      <c r="R137" s="382" t="str">
        <f>IF($Q137="", "",
       _xlfn.XLOOKUP($Q137, '3. Cover Sheet for App_ZE'!$B$43:$B$65, '3. Cover Sheet for App_ZE'!$D$43:$D$65, "Error-- see Table 3", 0, 1))</f>
        <v/>
      </c>
      <c r="S137" s="382" t="str">
        <f>IF($Q137="", "",
       _xlfn.XLOOKUP($Q137, '3. Cover Sheet for App_ZE'!$B$43:$B$65, '3. Cover Sheet for App_ZE'!$E$43:$E$65, "Error-- see Table 3", 0, 1))</f>
        <v/>
      </c>
      <c r="T137" s="382" t="str">
        <f>IF($Q137="", "",
       _xlfn.XLOOKUP($Q137, '3. Cover Sheet for App_ZE'!$B$43:$B$65, '3. Cover Sheet for App_ZE'!$F$43:$F$65, "Error-- see Table 3", 0, 1))</f>
        <v/>
      </c>
      <c r="U137" s="363"/>
      <c r="V137" s="157"/>
      <c r="W137" s="367"/>
      <c r="X137" s="361"/>
      <c r="Y137" s="360" t="s">
        <v>488</v>
      </c>
      <c r="Z137" s="360" t="s">
        <v>488</v>
      </c>
      <c r="AA137" s="364"/>
      <c r="AB137" s="157"/>
      <c r="AC137" s="157"/>
      <c r="AD137" s="157"/>
      <c r="AE137" s="157"/>
      <c r="AF137" s="157"/>
      <c r="AG137" s="145"/>
      <c r="AH137" s="145"/>
      <c r="AI137" s="145"/>
      <c r="AJ137" s="145"/>
      <c r="AK137" s="160" t="str">
        <f t="shared" si="16"/>
        <v/>
      </c>
      <c r="AL137" s="160" t="str">
        <f t="shared" si="17"/>
        <v/>
      </c>
    </row>
    <row r="138" spans="1:38" s="132" customFormat="1" ht="30" hidden="1" x14ac:dyDescent="0.25">
      <c r="A138" s="155" t="s">
        <v>721</v>
      </c>
      <c r="B138" s="156"/>
      <c r="C138" s="156"/>
      <c r="D138" s="175"/>
      <c r="E138" s="360"/>
      <c r="F138" s="360"/>
      <c r="G138" s="361"/>
      <c r="H138" s="361"/>
      <c r="I138" s="361"/>
      <c r="J138" s="361"/>
      <c r="K138" s="361"/>
      <c r="L138" s="361"/>
      <c r="M138" s="362"/>
      <c r="N138" s="362"/>
      <c r="O138" s="367"/>
      <c r="P138" s="367"/>
      <c r="Q138" s="381" t="str">
        <f>IF(AND(O138="",P138=""), "",
IF(O138="",
_xlfn.XLOOKUP(P138, '3. Cover Sheet for App_ZE'!$A$56:$A$65, '3. Cover Sheet for App_ZE'!$B$56:$B$65, "error - not found; see Table 3b", 0, 1),
_xlfn.XLOOKUP(O138, '3. Cover Sheet for App_ZE'!$A$43:$A$52, '3. Cover Sheet for App_ZE'!$B$43:$B$52, "error-not found in Table 3a.", 0, 1)))</f>
        <v/>
      </c>
      <c r="R138" s="382" t="str">
        <f>IF($Q138="", "",
       _xlfn.XLOOKUP($Q138, '3. Cover Sheet for App_ZE'!$B$43:$B$65, '3. Cover Sheet for App_ZE'!$D$43:$D$65, "Error-- see Table 3", 0, 1))</f>
        <v/>
      </c>
      <c r="S138" s="382" t="str">
        <f>IF($Q138="", "",
       _xlfn.XLOOKUP($Q138, '3. Cover Sheet for App_ZE'!$B$43:$B$65, '3. Cover Sheet for App_ZE'!$E$43:$E$65, "Error-- see Table 3", 0, 1))</f>
        <v/>
      </c>
      <c r="T138" s="382" t="str">
        <f>IF($Q138="", "",
       _xlfn.XLOOKUP($Q138, '3. Cover Sheet for App_ZE'!$B$43:$B$65, '3. Cover Sheet for App_ZE'!$F$43:$F$65, "Error-- see Table 3", 0, 1))</f>
        <v/>
      </c>
      <c r="U138" s="363"/>
      <c r="V138" s="157"/>
      <c r="W138" s="367"/>
      <c r="X138" s="361"/>
      <c r="Y138" s="360" t="s">
        <v>488</v>
      </c>
      <c r="Z138" s="360" t="s">
        <v>488</v>
      </c>
      <c r="AA138" s="364"/>
      <c r="AB138" s="157"/>
      <c r="AC138" s="157"/>
      <c r="AD138" s="157"/>
      <c r="AE138" s="157"/>
      <c r="AF138" s="157"/>
      <c r="AG138" s="145"/>
      <c r="AH138" s="145"/>
      <c r="AI138" s="145"/>
      <c r="AJ138" s="145"/>
      <c r="AK138" s="160" t="str">
        <f t="shared" si="16"/>
        <v/>
      </c>
      <c r="AL138" s="160" t="str">
        <f t="shared" si="17"/>
        <v/>
      </c>
    </row>
    <row r="139" spans="1:38" s="132" customFormat="1" ht="30" hidden="1" x14ac:dyDescent="0.25">
      <c r="A139" s="155" t="s">
        <v>722</v>
      </c>
      <c r="B139" s="156"/>
      <c r="C139" s="156"/>
      <c r="D139" s="175"/>
      <c r="E139" s="360"/>
      <c r="F139" s="360"/>
      <c r="G139" s="361"/>
      <c r="H139" s="361"/>
      <c r="I139" s="361"/>
      <c r="J139" s="361"/>
      <c r="K139" s="361"/>
      <c r="L139" s="361"/>
      <c r="M139" s="362"/>
      <c r="N139" s="362"/>
      <c r="O139" s="367"/>
      <c r="P139" s="367"/>
      <c r="Q139" s="381" t="str">
        <f>IF(AND(O139="",P139=""), "",
IF(O139="",
_xlfn.XLOOKUP(P139, '3. Cover Sheet for App_ZE'!$A$56:$A$65, '3. Cover Sheet for App_ZE'!$B$56:$B$65, "error - not found; see Table 3b", 0, 1),
_xlfn.XLOOKUP(O139, '3. Cover Sheet for App_ZE'!$A$43:$A$52, '3. Cover Sheet for App_ZE'!$B$43:$B$52, "error-not found in Table 3a.", 0, 1)))</f>
        <v/>
      </c>
      <c r="R139" s="382" t="str">
        <f>IF($Q139="", "",
       _xlfn.XLOOKUP($Q139, '3. Cover Sheet for App_ZE'!$B$43:$B$65, '3. Cover Sheet for App_ZE'!$D$43:$D$65, "Error-- see Table 3", 0, 1))</f>
        <v/>
      </c>
      <c r="S139" s="382" t="str">
        <f>IF($Q139="", "",
       _xlfn.XLOOKUP($Q139, '3. Cover Sheet for App_ZE'!$B$43:$B$65, '3. Cover Sheet for App_ZE'!$E$43:$E$65, "Error-- see Table 3", 0, 1))</f>
        <v/>
      </c>
      <c r="T139" s="382" t="str">
        <f>IF($Q139="", "",
       _xlfn.XLOOKUP($Q139, '3. Cover Sheet for App_ZE'!$B$43:$B$65, '3. Cover Sheet for App_ZE'!$F$43:$F$65, "Error-- see Table 3", 0, 1))</f>
        <v/>
      </c>
      <c r="U139" s="363"/>
      <c r="V139" s="157"/>
      <c r="W139" s="367"/>
      <c r="X139" s="361"/>
      <c r="Y139" s="360" t="s">
        <v>488</v>
      </c>
      <c r="Z139" s="360" t="s">
        <v>488</v>
      </c>
      <c r="AA139" s="364"/>
      <c r="AB139" s="157"/>
      <c r="AC139" s="157"/>
      <c r="AD139" s="157"/>
      <c r="AE139" s="157"/>
      <c r="AF139" s="157"/>
      <c r="AG139" s="145"/>
      <c r="AH139" s="145"/>
      <c r="AI139" s="145"/>
      <c r="AJ139" s="145"/>
      <c r="AK139" s="160" t="str">
        <f t="shared" si="16"/>
        <v/>
      </c>
      <c r="AL139" s="160" t="str">
        <f t="shared" si="17"/>
        <v/>
      </c>
    </row>
    <row r="140" spans="1:38" s="132" customFormat="1" ht="30" hidden="1" x14ac:dyDescent="0.25">
      <c r="A140" s="155" t="s">
        <v>723</v>
      </c>
      <c r="B140" s="156"/>
      <c r="C140" s="156"/>
      <c r="D140" s="175"/>
      <c r="E140" s="360"/>
      <c r="F140" s="360"/>
      <c r="G140" s="361"/>
      <c r="H140" s="361"/>
      <c r="I140" s="361"/>
      <c r="J140" s="361"/>
      <c r="K140" s="361"/>
      <c r="L140" s="361"/>
      <c r="M140" s="362"/>
      <c r="N140" s="362"/>
      <c r="O140" s="367"/>
      <c r="P140" s="367"/>
      <c r="Q140" s="381" t="str">
        <f>IF(AND(O140="",P140=""), "",
IF(O140="",
_xlfn.XLOOKUP(P140, '3. Cover Sheet for App_ZE'!$A$56:$A$65, '3. Cover Sheet for App_ZE'!$B$56:$B$65, "error - not found; see Table 3b", 0, 1),
_xlfn.XLOOKUP(O140, '3. Cover Sheet for App_ZE'!$A$43:$A$52, '3. Cover Sheet for App_ZE'!$B$43:$B$52, "error-not found in Table 3a.", 0, 1)))</f>
        <v/>
      </c>
      <c r="R140" s="382" t="str">
        <f>IF($Q140="", "",
       _xlfn.XLOOKUP($Q140, '3. Cover Sheet for App_ZE'!$B$43:$B$65, '3. Cover Sheet for App_ZE'!$D$43:$D$65, "Error-- see Table 3", 0, 1))</f>
        <v/>
      </c>
      <c r="S140" s="382" t="str">
        <f>IF($Q140="", "",
       _xlfn.XLOOKUP($Q140, '3. Cover Sheet for App_ZE'!$B$43:$B$65, '3. Cover Sheet for App_ZE'!$E$43:$E$65, "Error-- see Table 3", 0, 1))</f>
        <v/>
      </c>
      <c r="T140" s="382" t="str">
        <f>IF($Q140="", "",
       _xlfn.XLOOKUP($Q140, '3. Cover Sheet for App_ZE'!$B$43:$B$65, '3. Cover Sheet for App_ZE'!$F$43:$F$65, "Error-- see Table 3", 0, 1))</f>
        <v/>
      </c>
      <c r="U140" s="363"/>
      <c r="V140" s="157"/>
      <c r="W140" s="367"/>
      <c r="X140" s="361"/>
      <c r="Y140" s="360" t="s">
        <v>488</v>
      </c>
      <c r="Z140" s="360" t="s">
        <v>488</v>
      </c>
      <c r="AA140" s="364"/>
      <c r="AB140" s="157"/>
      <c r="AC140" s="157"/>
      <c r="AD140" s="157"/>
      <c r="AE140" s="157"/>
      <c r="AF140" s="157"/>
      <c r="AG140" s="145"/>
      <c r="AH140" s="145"/>
      <c r="AI140" s="145"/>
      <c r="AJ140" s="145"/>
      <c r="AK140" s="160" t="str">
        <f t="shared" si="16"/>
        <v/>
      </c>
      <c r="AL140" s="160" t="str">
        <f t="shared" si="17"/>
        <v/>
      </c>
    </row>
    <row r="141" spans="1:38" s="132" customFormat="1" ht="30" hidden="1" x14ac:dyDescent="0.25">
      <c r="A141" s="155" t="s">
        <v>724</v>
      </c>
      <c r="B141" s="156"/>
      <c r="C141" s="156"/>
      <c r="D141" s="175"/>
      <c r="E141" s="360"/>
      <c r="F141" s="360"/>
      <c r="G141" s="361"/>
      <c r="H141" s="361"/>
      <c r="I141" s="361"/>
      <c r="J141" s="361"/>
      <c r="K141" s="361"/>
      <c r="L141" s="361"/>
      <c r="M141" s="362"/>
      <c r="N141" s="362"/>
      <c r="O141" s="367"/>
      <c r="P141" s="367"/>
      <c r="Q141" s="381" t="str">
        <f>IF(AND(O141="",P141=""), "",
IF(O141="",
_xlfn.XLOOKUP(P141, '3. Cover Sheet for App_ZE'!$A$56:$A$65, '3. Cover Sheet for App_ZE'!$B$56:$B$65, "error - not found; see Table 3b", 0, 1),
_xlfn.XLOOKUP(O141, '3. Cover Sheet for App_ZE'!$A$43:$A$52, '3. Cover Sheet for App_ZE'!$B$43:$B$52, "error-not found in Table 3a.", 0, 1)))</f>
        <v/>
      </c>
      <c r="R141" s="382" t="str">
        <f>IF($Q141="", "",
       _xlfn.XLOOKUP($Q141, '3. Cover Sheet for App_ZE'!$B$43:$B$65, '3. Cover Sheet for App_ZE'!$D$43:$D$65, "Error-- see Table 3", 0, 1))</f>
        <v/>
      </c>
      <c r="S141" s="382" t="str">
        <f>IF($Q141="", "",
       _xlfn.XLOOKUP($Q141, '3. Cover Sheet for App_ZE'!$B$43:$B$65, '3. Cover Sheet for App_ZE'!$E$43:$E$65, "Error-- see Table 3", 0, 1))</f>
        <v/>
      </c>
      <c r="T141" s="382" t="str">
        <f>IF($Q141="", "",
       _xlfn.XLOOKUP($Q141, '3. Cover Sheet for App_ZE'!$B$43:$B$65, '3. Cover Sheet for App_ZE'!$F$43:$F$65, "Error-- see Table 3", 0, 1))</f>
        <v/>
      </c>
      <c r="U141" s="363"/>
      <c r="V141" s="157"/>
      <c r="W141" s="367"/>
      <c r="X141" s="361"/>
      <c r="Y141" s="360" t="s">
        <v>488</v>
      </c>
      <c r="Z141" s="360" t="s">
        <v>488</v>
      </c>
      <c r="AA141" s="364"/>
      <c r="AB141" s="157"/>
      <c r="AC141" s="157"/>
      <c r="AD141" s="157"/>
      <c r="AE141" s="157"/>
      <c r="AF141" s="157"/>
      <c r="AG141" s="145"/>
      <c r="AH141" s="145"/>
      <c r="AI141" s="145"/>
      <c r="AJ141" s="145"/>
      <c r="AK141" s="160" t="str">
        <f t="shared" si="16"/>
        <v/>
      </c>
      <c r="AL141" s="160" t="str">
        <f t="shared" si="17"/>
        <v/>
      </c>
    </row>
    <row r="142" spans="1:38" s="132" customFormat="1" ht="30" hidden="1" x14ac:dyDescent="0.25">
      <c r="A142" s="155" t="s">
        <v>725</v>
      </c>
      <c r="B142" s="156"/>
      <c r="C142" s="156"/>
      <c r="D142" s="175"/>
      <c r="E142" s="360"/>
      <c r="F142" s="360"/>
      <c r="G142" s="361"/>
      <c r="H142" s="361"/>
      <c r="I142" s="361"/>
      <c r="J142" s="361"/>
      <c r="K142" s="361"/>
      <c r="L142" s="361"/>
      <c r="M142" s="362"/>
      <c r="N142" s="362"/>
      <c r="O142" s="367"/>
      <c r="P142" s="367"/>
      <c r="Q142" s="381" t="str">
        <f>IF(AND(O142="",P142=""), "",
IF(O142="",
_xlfn.XLOOKUP(P142, '3. Cover Sheet for App_ZE'!$A$56:$A$65, '3. Cover Sheet for App_ZE'!$B$56:$B$65, "error - not found; see Table 3b", 0, 1),
_xlfn.XLOOKUP(O142, '3. Cover Sheet for App_ZE'!$A$43:$A$52, '3. Cover Sheet for App_ZE'!$B$43:$B$52, "error-not found in Table 3a.", 0, 1)))</f>
        <v/>
      </c>
      <c r="R142" s="382" t="str">
        <f>IF($Q142="", "",
       _xlfn.XLOOKUP($Q142, '3. Cover Sheet for App_ZE'!$B$43:$B$65, '3. Cover Sheet for App_ZE'!$D$43:$D$65, "Error-- see Table 3", 0, 1))</f>
        <v/>
      </c>
      <c r="S142" s="382" t="str">
        <f>IF($Q142="", "",
       _xlfn.XLOOKUP($Q142, '3. Cover Sheet for App_ZE'!$B$43:$B$65, '3. Cover Sheet for App_ZE'!$E$43:$E$65, "Error-- see Table 3", 0, 1))</f>
        <v/>
      </c>
      <c r="T142" s="382" t="str">
        <f>IF($Q142="", "",
       _xlfn.XLOOKUP($Q142, '3. Cover Sheet for App_ZE'!$B$43:$B$65, '3. Cover Sheet for App_ZE'!$F$43:$F$65, "Error-- see Table 3", 0, 1))</f>
        <v/>
      </c>
      <c r="U142" s="363"/>
      <c r="V142" s="157"/>
      <c r="W142" s="367"/>
      <c r="X142" s="361"/>
      <c r="Y142" s="360" t="s">
        <v>488</v>
      </c>
      <c r="Z142" s="360" t="s">
        <v>488</v>
      </c>
      <c r="AA142" s="364"/>
      <c r="AB142" s="157"/>
      <c r="AC142" s="157"/>
      <c r="AD142" s="157"/>
      <c r="AE142" s="157"/>
      <c r="AF142" s="157"/>
      <c r="AG142" s="145"/>
      <c r="AH142" s="145"/>
      <c r="AI142" s="145"/>
      <c r="AJ142" s="145"/>
      <c r="AK142" s="160" t="str">
        <f t="shared" si="16"/>
        <v/>
      </c>
      <c r="AL142" s="160" t="str">
        <f t="shared" si="17"/>
        <v/>
      </c>
    </row>
    <row r="143" spans="1:38" s="132" customFormat="1" ht="30" hidden="1" x14ac:dyDescent="0.25">
      <c r="A143" s="155" t="s">
        <v>726</v>
      </c>
      <c r="B143" s="156"/>
      <c r="C143" s="156"/>
      <c r="D143" s="175"/>
      <c r="E143" s="360"/>
      <c r="F143" s="360"/>
      <c r="G143" s="361"/>
      <c r="H143" s="361"/>
      <c r="I143" s="361"/>
      <c r="J143" s="361"/>
      <c r="K143" s="361"/>
      <c r="L143" s="361"/>
      <c r="M143" s="362"/>
      <c r="N143" s="362"/>
      <c r="O143" s="367"/>
      <c r="P143" s="367"/>
      <c r="Q143" s="381" t="str">
        <f>IF(AND(O143="",P143=""), "",
IF(O143="",
_xlfn.XLOOKUP(P143, '3. Cover Sheet for App_ZE'!$A$56:$A$65, '3. Cover Sheet for App_ZE'!$B$56:$B$65, "error - not found; see Table 3b", 0, 1),
_xlfn.XLOOKUP(O143, '3. Cover Sheet for App_ZE'!$A$43:$A$52, '3. Cover Sheet for App_ZE'!$B$43:$B$52, "error-not found in Table 3a.", 0, 1)))</f>
        <v/>
      </c>
      <c r="R143" s="382" t="str">
        <f>IF($Q143="", "",
       _xlfn.XLOOKUP($Q143, '3. Cover Sheet for App_ZE'!$B$43:$B$65, '3. Cover Sheet for App_ZE'!$D$43:$D$65, "Error-- see Table 3", 0, 1))</f>
        <v/>
      </c>
      <c r="S143" s="382" t="str">
        <f>IF($Q143="", "",
       _xlfn.XLOOKUP($Q143, '3. Cover Sheet for App_ZE'!$B$43:$B$65, '3. Cover Sheet for App_ZE'!$E$43:$E$65, "Error-- see Table 3", 0, 1))</f>
        <v/>
      </c>
      <c r="T143" s="382" t="str">
        <f>IF($Q143="", "",
       _xlfn.XLOOKUP($Q143, '3. Cover Sheet for App_ZE'!$B$43:$B$65, '3. Cover Sheet for App_ZE'!$F$43:$F$65, "Error-- see Table 3", 0, 1))</f>
        <v/>
      </c>
      <c r="U143" s="363"/>
      <c r="V143" s="157"/>
      <c r="W143" s="367"/>
      <c r="X143" s="361"/>
      <c r="Y143" s="360" t="s">
        <v>488</v>
      </c>
      <c r="Z143" s="360" t="s">
        <v>488</v>
      </c>
      <c r="AA143" s="364"/>
      <c r="AB143" s="157"/>
      <c r="AC143" s="157"/>
      <c r="AD143" s="157"/>
      <c r="AE143" s="157"/>
      <c r="AF143" s="157"/>
      <c r="AG143" s="145"/>
      <c r="AH143" s="145"/>
      <c r="AI143" s="145"/>
      <c r="AJ143" s="145"/>
      <c r="AK143" s="160" t="str">
        <f t="shared" si="16"/>
        <v/>
      </c>
      <c r="AL143" s="160" t="str">
        <f t="shared" si="17"/>
        <v/>
      </c>
    </row>
    <row r="144" spans="1:38" s="132" customFormat="1" ht="30" hidden="1" x14ac:dyDescent="0.25">
      <c r="A144" s="155" t="s">
        <v>727</v>
      </c>
      <c r="B144" s="156"/>
      <c r="C144" s="156"/>
      <c r="D144" s="175"/>
      <c r="E144" s="360"/>
      <c r="F144" s="360"/>
      <c r="G144" s="361"/>
      <c r="H144" s="361"/>
      <c r="I144" s="361"/>
      <c r="J144" s="361"/>
      <c r="K144" s="361"/>
      <c r="L144" s="361"/>
      <c r="M144" s="362"/>
      <c r="N144" s="362"/>
      <c r="O144" s="367"/>
      <c r="P144" s="367"/>
      <c r="Q144" s="381" t="str">
        <f>IF(AND(O144="",P144=""), "",
IF(O144="",
_xlfn.XLOOKUP(P144, '3. Cover Sheet for App_ZE'!$A$56:$A$65, '3. Cover Sheet for App_ZE'!$B$56:$B$65, "error - not found; see Table 3b", 0, 1),
_xlfn.XLOOKUP(O144, '3. Cover Sheet for App_ZE'!$A$43:$A$52, '3. Cover Sheet for App_ZE'!$B$43:$B$52, "error-not found in Table 3a.", 0, 1)))</f>
        <v/>
      </c>
      <c r="R144" s="382" t="str">
        <f>IF($Q144="", "",
       _xlfn.XLOOKUP($Q144, '3. Cover Sheet for App_ZE'!$B$43:$B$65, '3. Cover Sheet for App_ZE'!$D$43:$D$65, "Error-- see Table 3", 0, 1))</f>
        <v/>
      </c>
      <c r="S144" s="382" t="str">
        <f>IF($Q144="", "",
       _xlfn.XLOOKUP($Q144, '3. Cover Sheet for App_ZE'!$B$43:$B$65, '3. Cover Sheet for App_ZE'!$E$43:$E$65, "Error-- see Table 3", 0, 1))</f>
        <v/>
      </c>
      <c r="T144" s="382" t="str">
        <f>IF($Q144="", "",
       _xlfn.XLOOKUP($Q144, '3. Cover Sheet for App_ZE'!$B$43:$B$65, '3. Cover Sheet for App_ZE'!$F$43:$F$65, "Error-- see Table 3", 0, 1))</f>
        <v/>
      </c>
      <c r="U144" s="363"/>
      <c r="V144" s="157"/>
      <c r="W144" s="367"/>
      <c r="X144" s="361"/>
      <c r="Y144" s="360" t="s">
        <v>488</v>
      </c>
      <c r="Z144" s="360" t="s">
        <v>488</v>
      </c>
      <c r="AA144" s="364"/>
      <c r="AB144" s="157"/>
      <c r="AC144" s="157"/>
      <c r="AD144" s="157"/>
      <c r="AE144" s="157"/>
      <c r="AF144" s="157"/>
      <c r="AG144" s="145"/>
      <c r="AH144" s="145"/>
      <c r="AI144" s="145"/>
      <c r="AJ144" s="145"/>
      <c r="AK144" s="160" t="str">
        <f t="shared" si="16"/>
        <v/>
      </c>
      <c r="AL144" s="160" t="str">
        <f t="shared" si="17"/>
        <v/>
      </c>
    </row>
    <row r="145" spans="1:38" s="132" customFormat="1" ht="30" hidden="1" x14ac:dyDescent="0.25">
      <c r="A145" s="155" t="s">
        <v>728</v>
      </c>
      <c r="B145" s="156"/>
      <c r="C145" s="156"/>
      <c r="D145" s="175"/>
      <c r="E145" s="360"/>
      <c r="F145" s="360"/>
      <c r="G145" s="361"/>
      <c r="H145" s="361"/>
      <c r="I145" s="361"/>
      <c r="J145" s="361"/>
      <c r="K145" s="361"/>
      <c r="L145" s="361"/>
      <c r="M145" s="362"/>
      <c r="N145" s="362"/>
      <c r="O145" s="367"/>
      <c r="P145" s="367"/>
      <c r="Q145" s="381" t="str">
        <f>IF(AND(O145="",P145=""), "",
IF(O145="",
_xlfn.XLOOKUP(P145, '3. Cover Sheet for App_ZE'!$A$56:$A$65, '3. Cover Sheet for App_ZE'!$B$56:$B$65, "error - not found; see Table 3b", 0, 1),
_xlfn.XLOOKUP(O145, '3. Cover Sheet for App_ZE'!$A$43:$A$52, '3. Cover Sheet for App_ZE'!$B$43:$B$52, "error-not found in Table 3a.", 0, 1)))</f>
        <v/>
      </c>
      <c r="R145" s="382" t="str">
        <f>IF($Q145="", "",
       _xlfn.XLOOKUP($Q145, '3. Cover Sheet for App_ZE'!$B$43:$B$65, '3. Cover Sheet for App_ZE'!$D$43:$D$65, "Error-- see Table 3", 0, 1))</f>
        <v/>
      </c>
      <c r="S145" s="382" t="str">
        <f>IF($Q145="", "",
       _xlfn.XLOOKUP($Q145, '3. Cover Sheet for App_ZE'!$B$43:$B$65, '3. Cover Sheet for App_ZE'!$E$43:$E$65, "Error-- see Table 3", 0, 1))</f>
        <v/>
      </c>
      <c r="T145" s="382" t="str">
        <f>IF($Q145="", "",
       _xlfn.XLOOKUP($Q145, '3. Cover Sheet for App_ZE'!$B$43:$B$65, '3. Cover Sheet for App_ZE'!$F$43:$F$65, "Error-- see Table 3", 0, 1))</f>
        <v/>
      </c>
      <c r="U145" s="363"/>
      <c r="V145" s="157"/>
      <c r="W145" s="367"/>
      <c r="X145" s="361"/>
      <c r="Y145" s="360" t="s">
        <v>488</v>
      </c>
      <c r="Z145" s="360" t="s">
        <v>488</v>
      </c>
      <c r="AA145" s="364"/>
      <c r="AB145" s="157"/>
      <c r="AC145" s="157"/>
      <c r="AD145" s="157"/>
      <c r="AE145" s="157"/>
      <c r="AF145" s="157"/>
      <c r="AG145" s="145"/>
      <c r="AH145" s="145"/>
      <c r="AI145" s="145"/>
      <c r="AJ145" s="145"/>
      <c r="AK145" s="160" t="str">
        <f t="shared" si="16"/>
        <v/>
      </c>
      <c r="AL145" s="160" t="str">
        <f t="shared" si="17"/>
        <v/>
      </c>
    </row>
    <row r="146" spans="1:38" s="132" customFormat="1" ht="30" hidden="1" x14ac:dyDescent="0.25">
      <c r="A146" s="155" t="s">
        <v>729</v>
      </c>
      <c r="B146" s="156"/>
      <c r="C146" s="156"/>
      <c r="D146" s="175"/>
      <c r="E146" s="360"/>
      <c r="F146" s="360"/>
      <c r="G146" s="361"/>
      <c r="H146" s="361"/>
      <c r="I146" s="361"/>
      <c r="J146" s="361"/>
      <c r="K146" s="361"/>
      <c r="L146" s="361"/>
      <c r="M146" s="362"/>
      <c r="N146" s="362"/>
      <c r="O146" s="367"/>
      <c r="P146" s="367"/>
      <c r="Q146" s="381" t="str">
        <f>IF(AND(O146="",P146=""), "",
IF(O146="",
_xlfn.XLOOKUP(P146, '3. Cover Sheet for App_ZE'!$A$56:$A$65, '3. Cover Sheet for App_ZE'!$B$56:$B$65, "error - not found; see Table 3b", 0, 1),
_xlfn.XLOOKUP(O146, '3. Cover Sheet for App_ZE'!$A$43:$A$52, '3. Cover Sheet for App_ZE'!$B$43:$B$52, "error-not found in Table 3a.", 0, 1)))</f>
        <v/>
      </c>
      <c r="R146" s="382" t="str">
        <f>IF($Q146="", "",
       _xlfn.XLOOKUP($Q146, '3. Cover Sheet for App_ZE'!$B$43:$B$65, '3. Cover Sheet for App_ZE'!$D$43:$D$65, "Error-- see Table 3", 0, 1))</f>
        <v/>
      </c>
      <c r="S146" s="382" t="str">
        <f>IF($Q146="", "",
       _xlfn.XLOOKUP($Q146, '3. Cover Sheet for App_ZE'!$B$43:$B$65, '3. Cover Sheet for App_ZE'!$E$43:$E$65, "Error-- see Table 3", 0, 1))</f>
        <v/>
      </c>
      <c r="T146" s="382" t="str">
        <f>IF($Q146="", "",
       _xlfn.XLOOKUP($Q146, '3. Cover Sheet for App_ZE'!$B$43:$B$65, '3. Cover Sheet for App_ZE'!$F$43:$F$65, "Error-- see Table 3", 0, 1))</f>
        <v/>
      </c>
      <c r="U146" s="363"/>
      <c r="V146" s="157"/>
      <c r="W146" s="367"/>
      <c r="X146" s="361"/>
      <c r="Y146" s="360" t="s">
        <v>488</v>
      </c>
      <c r="Z146" s="360" t="s">
        <v>488</v>
      </c>
      <c r="AA146" s="364"/>
      <c r="AB146" s="157"/>
      <c r="AC146" s="157"/>
      <c r="AD146" s="157"/>
      <c r="AE146" s="157"/>
      <c r="AF146" s="157"/>
      <c r="AG146" s="145"/>
      <c r="AH146" s="145"/>
      <c r="AI146" s="145"/>
      <c r="AJ146" s="145"/>
      <c r="AK146" s="160" t="str">
        <f t="shared" si="16"/>
        <v/>
      </c>
      <c r="AL146" s="160" t="str">
        <f t="shared" si="17"/>
        <v/>
      </c>
    </row>
    <row r="147" spans="1:38" s="132" customFormat="1" ht="30" hidden="1" x14ac:dyDescent="0.25">
      <c r="A147" s="155" t="s">
        <v>730</v>
      </c>
      <c r="B147" s="156"/>
      <c r="C147" s="156"/>
      <c r="D147" s="175"/>
      <c r="E147" s="360"/>
      <c r="F147" s="360"/>
      <c r="G147" s="361"/>
      <c r="H147" s="361"/>
      <c r="I147" s="361"/>
      <c r="J147" s="361"/>
      <c r="K147" s="361"/>
      <c r="L147" s="361"/>
      <c r="M147" s="362"/>
      <c r="N147" s="362"/>
      <c r="O147" s="367"/>
      <c r="P147" s="367"/>
      <c r="Q147" s="381" t="str">
        <f>IF(AND(O147="",P147=""), "",
IF(O147="",
_xlfn.XLOOKUP(P147, '3. Cover Sheet for App_ZE'!$A$56:$A$65, '3. Cover Sheet for App_ZE'!$B$56:$B$65, "error - not found; see Table 3b", 0, 1),
_xlfn.XLOOKUP(O147, '3. Cover Sheet for App_ZE'!$A$43:$A$52, '3. Cover Sheet for App_ZE'!$B$43:$B$52, "error-not found in Table 3a.", 0, 1)))</f>
        <v/>
      </c>
      <c r="R147" s="382" t="str">
        <f>IF($Q147="", "",
       _xlfn.XLOOKUP($Q147, '3. Cover Sheet for App_ZE'!$B$43:$B$65, '3. Cover Sheet for App_ZE'!$D$43:$D$65, "Error-- see Table 3", 0, 1))</f>
        <v/>
      </c>
      <c r="S147" s="382" t="str">
        <f>IF($Q147="", "",
       _xlfn.XLOOKUP($Q147, '3. Cover Sheet for App_ZE'!$B$43:$B$65, '3. Cover Sheet for App_ZE'!$E$43:$E$65, "Error-- see Table 3", 0, 1))</f>
        <v/>
      </c>
      <c r="T147" s="382" t="str">
        <f>IF($Q147="", "",
       _xlfn.XLOOKUP($Q147, '3. Cover Sheet for App_ZE'!$B$43:$B$65, '3. Cover Sheet for App_ZE'!$F$43:$F$65, "Error-- see Table 3", 0, 1))</f>
        <v/>
      </c>
      <c r="U147" s="363"/>
      <c r="V147" s="157"/>
      <c r="W147" s="367"/>
      <c r="X147" s="361"/>
      <c r="Y147" s="360" t="s">
        <v>488</v>
      </c>
      <c r="Z147" s="360" t="s">
        <v>488</v>
      </c>
      <c r="AA147" s="364"/>
      <c r="AB147" s="157"/>
      <c r="AC147" s="157"/>
      <c r="AD147" s="157"/>
      <c r="AE147" s="157"/>
      <c r="AF147" s="157"/>
      <c r="AG147" s="145"/>
      <c r="AH147" s="145"/>
      <c r="AI147" s="145"/>
      <c r="AJ147" s="145"/>
      <c r="AK147" s="160" t="str">
        <f t="shared" si="16"/>
        <v/>
      </c>
      <c r="AL147" s="160" t="str">
        <f t="shared" si="17"/>
        <v/>
      </c>
    </row>
    <row r="148" spans="1:38" s="132" customFormat="1" ht="30" hidden="1" x14ac:dyDescent="0.25">
      <c r="A148" s="155" t="s">
        <v>731</v>
      </c>
      <c r="B148" s="156"/>
      <c r="C148" s="156"/>
      <c r="D148" s="175"/>
      <c r="E148" s="360"/>
      <c r="F148" s="360"/>
      <c r="G148" s="361"/>
      <c r="H148" s="361"/>
      <c r="I148" s="361"/>
      <c r="J148" s="361"/>
      <c r="K148" s="361"/>
      <c r="L148" s="361"/>
      <c r="M148" s="362"/>
      <c r="N148" s="362"/>
      <c r="O148" s="367"/>
      <c r="P148" s="367"/>
      <c r="Q148" s="381" t="str">
        <f>IF(AND(O148="",P148=""), "",
IF(O148="",
_xlfn.XLOOKUP(P148, '3. Cover Sheet for App_ZE'!$A$56:$A$65, '3. Cover Sheet for App_ZE'!$B$56:$B$65, "error - not found; see Table 3b", 0, 1),
_xlfn.XLOOKUP(O148, '3. Cover Sheet for App_ZE'!$A$43:$A$52, '3. Cover Sheet for App_ZE'!$B$43:$B$52, "error-not found in Table 3a.", 0, 1)))</f>
        <v/>
      </c>
      <c r="R148" s="382" t="str">
        <f>IF($Q148="", "",
       _xlfn.XLOOKUP($Q148, '3. Cover Sheet for App_ZE'!$B$43:$B$65, '3. Cover Sheet for App_ZE'!$D$43:$D$65, "Error-- see Table 3", 0, 1))</f>
        <v/>
      </c>
      <c r="S148" s="382" t="str">
        <f>IF($Q148="", "",
       _xlfn.XLOOKUP($Q148, '3. Cover Sheet for App_ZE'!$B$43:$B$65, '3. Cover Sheet for App_ZE'!$E$43:$E$65, "Error-- see Table 3", 0, 1))</f>
        <v/>
      </c>
      <c r="T148" s="382" t="str">
        <f>IF($Q148="", "",
       _xlfn.XLOOKUP($Q148, '3. Cover Sheet for App_ZE'!$B$43:$B$65, '3. Cover Sheet for App_ZE'!$F$43:$F$65, "Error-- see Table 3", 0, 1))</f>
        <v/>
      </c>
      <c r="U148" s="363"/>
      <c r="V148" s="157"/>
      <c r="W148" s="367"/>
      <c r="X148" s="361"/>
      <c r="Y148" s="360" t="s">
        <v>488</v>
      </c>
      <c r="Z148" s="360" t="s">
        <v>488</v>
      </c>
      <c r="AA148" s="364"/>
      <c r="AB148" s="157"/>
      <c r="AC148" s="157"/>
      <c r="AD148" s="157"/>
      <c r="AE148" s="157"/>
      <c r="AF148" s="157"/>
      <c r="AG148" s="145"/>
      <c r="AH148" s="145"/>
      <c r="AI148" s="145"/>
      <c r="AJ148" s="145"/>
      <c r="AK148" s="160" t="str">
        <f t="shared" si="16"/>
        <v/>
      </c>
      <c r="AL148" s="160" t="str">
        <f t="shared" si="17"/>
        <v/>
      </c>
    </row>
    <row r="149" spans="1:38" s="132" customFormat="1" ht="30" hidden="1" x14ac:dyDescent="0.25">
      <c r="A149" s="155" t="s">
        <v>732</v>
      </c>
      <c r="B149" s="156"/>
      <c r="C149" s="156"/>
      <c r="D149" s="175"/>
      <c r="E149" s="360"/>
      <c r="F149" s="360"/>
      <c r="G149" s="361"/>
      <c r="H149" s="361"/>
      <c r="I149" s="361"/>
      <c r="J149" s="361"/>
      <c r="K149" s="361"/>
      <c r="L149" s="361"/>
      <c r="M149" s="362"/>
      <c r="N149" s="362"/>
      <c r="O149" s="367"/>
      <c r="P149" s="367"/>
      <c r="Q149" s="381" t="str">
        <f>IF(AND(O149="",P149=""), "",
IF(O149="",
_xlfn.XLOOKUP(P149, '3. Cover Sheet for App_ZE'!$A$56:$A$65, '3. Cover Sheet for App_ZE'!$B$56:$B$65, "error - not found; see Table 3b", 0, 1),
_xlfn.XLOOKUP(O149, '3. Cover Sheet for App_ZE'!$A$43:$A$52, '3. Cover Sheet for App_ZE'!$B$43:$B$52, "error-not found in Table 3a.", 0, 1)))</f>
        <v/>
      </c>
      <c r="R149" s="382" t="str">
        <f>IF($Q149="", "",
       _xlfn.XLOOKUP($Q149, '3. Cover Sheet for App_ZE'!$B$43:$B$65, '3. Cover Sheet for App_ZE'!$D$43:$D$65, "Error-- see Table 3", 0, 1))</f>
        <v/>
      </c>
      <c r="S149" s="382" t="str">
        <f>IF($Q149="", "",
       _xlfn.XLOOKUP($Q149, '3. Cover Sheet for App_ZE'!$B$43:$B$65, '3. Cover Sheet for App_ZE'!$E$43:$E$65, "Error-- see Table 3", 0, 1))</f>
        <v/>
      </c>
      <c r="T149" s="382" t="str">
        <f>IF($Q149="", "",
       _xlfn.XLOOKUP($Q149, '3. Cover Sheet for App_ZE'!$B$43:$B$65, '3. Cover Sheet for App_ZE'!$F$43:$F$65, "Error-- see Table 3", 0, 1))</f>
        <v/>
      </c>
      <c r="U149" s="363"/>
      <c r="V149" s="157"/>
      <c r="W149" s="367"/>
      <c r="X149" s="361"/>
      <c r="Y149" s="360" t="s">
        <v>488</v>
      </c>
      <c r="Z149" s="360" t="s">
        <v>488</v>
      </c>
      <c r="AA149" s="364"/>
      <c r="AB149" s="157"/>
      <c r="AC149" s="157"/>
      <c r="AD149" s="157"/>
      <c r="AE149" s="157"/>
      <c r="AF149" s="157"/>
      <c r="AG149" s="145"/>
      <c r="AH149" s="145"/>
      <c r="AI149" s="145"/>
      <c r="AJ149" s="145"/>
      <c r="AK149" s="160" t="str">
        <f t="shared" si="16"/>
        <v/>
      </c>
      <c r="AL149" s="160" t="str">
        <f t="shared" si="17"/>
        <v/>
      </c>
    </row>
    <row r="150" spans="1:38" s="132" customFormat="1" ht="30" hidden="1" x14ac:dyDescent="0.25">
      <c r="A150" s="155" t="s">
        <v>733</v>
      </c>
      <c r="B150" s="156"/>
      <c r="C150" s="156"/>
      <c r="D150" s="175"/>
      <c r="E150" s="360"/>
      <c r="F150" s="360"/>
      <c r="G150" s="361"/>
      <c r="H150" s="361"/>
      <c r="I150" s="361"/>
      <c r="J150" s="361"/>
      <c r="K150" s="361"/>
      <c r="L150" s="361"/>
      <c r="M150" s="362"/>
      <c r="N150" s="362"/>
      <c r="O150" s="367"/>
      <c r="P150" s="367"/>
      <c r="Q150" s="381" t="str">
        <f>IF(AND(O150="",P150=""), "",
IF(O150="",
_xlfn.XLOOKUP(P150, '3. Cover Sheet for App_ZE'!$A$56:$A$65, '3. Cover Sheet for App_ZE'!$B$56:$B$65, "error - not found; see Table 3b", 0, 1),
_xlfn.XLOOKUP(O150, '3. Cover Sheet for App_ZE'!$A$43:$A$52, '3. Cover Sheet for App_ZE'!$B$43:$B$52, "error-not found in Table 3a.", 0, 1)))</f>
        <v/>
      </c>
      <c r="R150" s="382" t="str">
        <f>IF($Q150="", "",
       _xlfn.XLOOKUP($Q150, '3. Cover Sheet for App_ZE'!$B$43:$B$65, '3. Cover Sheet for App_ZE'!$D$43:$D$65, "Error-- see Table 3", 0, 1))</f>
        <v/>
      </c>
      <c r="S150" s="382" t="str">
        <f>IF($Q150="", "",
       _xlfn.XLOOKUP($Q150, '3. Cover Sheet for App_ZE'!$B$43:$B$65, '3. Cover Sheet for App_ZE'!$E$43:$E$65, "Error-- see Table 3", 0, 1))</f>
        <v/>
      </c>
      <c r="T150" s="382" t="str">
        <f>IF($Q150="", "",
       _xlfn.XLOOKUP($Q150, '3. Cover Sheet for App_ZE'!$B$43:$B$65, '3. Cover Sheet for App_ZE'!$F$43:$F$65, "Error-- see Table 3", 0, 1))</f>
        <v/>
      </c>
      <c r="U150" s="363"/>
      <c r="V150" s="157"/>
      <c r="W150" s="367"/>
      <c r="X150" s="361"/>
      <c r="Y150" s="360" t="s">
        <v>488</v>
      </c>
      <c r="Z150" s="360" t="s">
        <v>488</v>
      </c>
      <c r="AA150" s="364"/>
      <c r="AB150" s="157"/>
      <c r="AC150" s="157"/>
      <c r="AD150" s="157"/>
      <c r="AE150" s="157"/>
      <c r="AF150" s="157"/>
      <c r="AG150" s="145"/>
      <c r="AH150" s="145"/>
      <c r="AI150" s="145"/>
      <c r="AJ150" s="145"/>
      <c r="AK150" s="160" t="str">
        <f t="shared" si="16"/>
        <v/>
      </c>
      <c r="AL150" s="160" t="str">
        <f t="shared" si="17"/>
        <v/>
      </c>
    </row>
    <row r="151" spans="1:38" s="132" customFormat="1" ht="30" hidden="1" x14ac:dyDescent="0.25">
      <c r="A151" s="155" t="s">
        <v>734</v>
      </c>
      <c r="B151" s="156"/>
      <c r="C151" s="156"/>
      <c r="D151" s="175"/>
      <c r="E151" s="360"/>
      <c r="F151" s="360"/>
      <c r="G151" s="361"/>
      <c r="H151" s="361"/>
      <c r="I151" s="361"/>
      <c r="J151" s="361"/>
      <c r="K151" s="361"/>
      <c r="L151" s="361"/>
      <c r="M151" s="362"/>
      <c r="N151" s="362"/>
      <c r="O151" s="367"/>
      <c r="P151" s="367"/>
      <c r="Q151" s="381" t="str">
        <f>IF(AND(O151="",P151=""), "",
IF(O151="",
_xlfn.XLOOKUP(P151, '3. Cover Sheet for App_ZE'!$A$56:$A$65, '3. Cover Sheet for App_ZE'!$B$56:$B$65, "error - not found; see Table 3b", 0, 1),
_xlfn.XLOOKUP(O151, '3. Cover Sheet for App_ZE'!$A$43:$A$52, '3. Cover Sheet for App_ZE'!$B$43:$B$52, "error-not found in Table 3a.", 0, 1)))</f>
        <v/>
      </c>
      <c r="R151" s="382" t="str">
        <f>IF($Q151="", "",
       _xlfn.XLOOKUP($Q151, '3. Cover Sheet for App_ZE'!$B$43:$B$65, '3. Cover Sheet for App_ZE'!$D$43:$D$65, "Error-- see Table 3", 0, 1))</f>
        <v/>
      </c>
      <c r="S151" s="382" t="str">
        <f>IF($Q151="", "",
       _xlfn.XLOOKUP($Q151, '3. Cover Sheet for App_ZE'!$B$43:$B$65, '3. Cover Sheet for App_ZE'!$E$43:$E$65, "Error-- see Table 3", 0, 1))</f>
        <v/>
      </c>
      <c r="T151" s="382" t="str">
        <f>IF($Q151="", "",
       _xlfn.XLOOKUP($Q151, '3. Cover Sheet for App_ZE'!$B$43:$B$65, '3. Cover Sheet for App_ZE'!$F$43:$F$65, "Error-- see Table 3", 0, 1))</f>
        <v/>
      </c>
      <c r="U151" s="363"/>
      <c r="V151" s="157"/>
      <c r="W151" s="367"/>
      <c r="X151" s="361"/>
      <c r="Y151" s="360" t="s">
        <v>488</v>
      </c>
      <c r="Z151" s="360" t="s">
        <v>488</v>
      </c>
      <c r="AA151" s="364"/>
      <c r="AB151" s="157"/>
      <c r="AC151" s="157"/>
      <c r="AD151" s="157"/>
      <c r="AE151" s="157"/>
      <c r="AF151" s="157"/>
      <c r="AG151" s="145"/>
      <c r="AH151" s="145"/>
      <c r="AI151" s="145"/>
      <c r="AJ151" s="145"/>
      <c r="AK151" s="160" t="str">
        <f t="shared" si="16"/>
        <v/>
      </c>
      <c r="AL151" s="160" t="str">
        <f t="shared" si="17"/>
        <v/>
      </c>
    </row>
    <row r="152" spans="1:38" s="132" customFormat="1" ht="30" hidden="1" x14ac:dyDescent="0.25">
      <c r="A152" s="155" t="s">
        <v>735</v>
      </c>
      <c r="B152" s="156"/>
      <c r="C152" s="156"/>
      <c r="D152" s="175"/>
      <c r="E152" s="360"/>
      <c r="F152" s="360"/>
      <c r="G152" s="361"/>
      <c r="H152" s="361"/>
      <c r="I152" s="361"/>
      <c r="J152" s="361"/>
      <c r="K152" s="361"/>
      <c r="L152" s="361"/>
      <c r="M152" s="362"/>
      <c r="N152" s="362"/>
      <c r="O152" s="367"/>
      <c r="P152" s="367"/>
      <c r="Q152" s="381" t="str">
        <f>IF(AND(O152="",P152=""), "",
IF(O152="",
_xlfn.XLOOKUP(P152, '3. Cover Sheet for App_ZE'!$A$56:$A$65, '3. Cover Sheet for App_ZE'!$B$56:$B$65, "error - not found; see Table 3b", 0, 1),
_xlfn.XLOOKUP(O152, '3. Cover Sheet for App_ZE'!$A$43:$A$52, '3. Cover Sheet for App_ZE'!$B$43:$B$52, "error-not found in Table 3a.", 0, 1)))</f>
        <v/>
      </c>
      <c r="R152" s="382" t="str">
        <f>IF($Q152="", "",
       _xlfn.XLOOKUP($Q152, '3. Cover Sheet for App_ZE'!$B$43:$B$65, '3. Cover Sheet for App_ZE'!$D$43:$D$65, "Error-- see Table 3", 0, 1))</f>
        <v/>
      </c>
      <c r="S152" s="382" t="str">
        <f>IF($Q152="", "",
       _xlfn.XLOOKUP($Q152, '3. Cover Sheet for App_ZE'!$B$43:$B$65, '3. Cover Sheet for App_ZE'!$E$43:$E$65, "Error-- see Table 3", 0, 1))</f>
        <v/>
      </c>
      <c r="T152" s="382" t="str">
        <f>IF($Q152="", "",
       _xlfn.XLOOKUP($Q152, '3. Cover Sheet for App_ZE'!$B$43:$B$65, '3. Cover Sheet for App_ZE'!$F$43:$F$65, "Error-- see Table 3", 0, 1))</f>
        <v/>
      </c>
      <c r="U152" s="363"/>
      <c r="V152" s="157"/>
      <c r="W152" s="367"/>
      <c r="X152" s="361"/>
      <c r="Y152" s="360" t="s">
        <v>488</v>
      </c>
      <c r="Z152" s="360" t="s">
        <v>488</v>
      </c>
      <c r="AA152" s="364"/>
      <c r="AB152" s="157"/>
      <c r="AC152" s="157"/>
      <c r="AD152" s="157"/>
      <c r="AE152" s="157"/>
      <c r="AF152" s="157"/>
      <c r="AG152" s="145"/>
      <c r="AH152" s="145"/>
      <c r="AI152" s="145"/>
      <c r="AJ152" s="145"/>
      <c r="AK152" s="160" t="str">
        <f t="shared" si="16"/>
        <v/>
      </c>
      <c r="AL152" s="160" t="str">
        <f t="shared" si="17"/>
        <v/>
      </c>
    </row>
    <row r="153" spans="1:38" s="132" customFormat="1" ht="30" hidden="1" x14ac:dyDescent="0.25">
      <c r="A153" s="155" t="s">
        <v>736</v>
      </c>
      <c r="B153" s="156"/>
      <c r="C153" s="156"/>
      <c r="D153" s="175"/>
      <c r="E153" s="360"/>
      <c r="F153" s="360"/>
      <c r="G153" s="361"/>
      <c r="H153" s="361"/>
      <c r="I153" s="361"/>
      <c r="J153" s="361"/>
      <c r="K153" s="361"/>
      <c r="L153" s="361"/>
      <c r="M153" s="362"/>
      <c r="N153" s="362"/>
      <c r="O153" s="367"/>
      <c r="P153" s="367"/>
      <c r="Q153" s="381" t="str">
        <f>IF(AND(O153="",P153=""), "",
IF(O153="",
_xlfn.XLOOKUP(P153, '3. Cover Sheet for App_ZE'!$A$56:$A$65, '3. Cover Sheet for App_ZE'!$B$56:$B$65, "error - not found; see Table 3b", 0, 1),
_xlfn.XLOOKUP(O153, '3. Cover Sheet for App_ZE'!$A$43:$A$52, '3. Cover Sheet for App_ZE'!$B$43:$B$52, "error-not found in Table 3a.", 0, 1)))</f>
        <v/>
      </c>
      <c r="R153" s="382" t="str">
        <f>IF($Q153="", "",
       _xlfn.XLOOKUP($Q153, '3. Cover Sheet for App_ZE'!$B$43:$B$65, '3. Cover Sheet for App_ZE'!$D$43:$D$65, "Error-- see Table 3", 0, 1))</f>
        <v/>
      </c>
      <c r="S153" s="382" t="str">
        <f>IF($Q153="", "",
       _xlfn.XLOOKUP($Q153, '3. Cover Sheet for App_ZE'!$B$43:$B$65, '3. Cover Sheet for App_ZE'!$E$43:$E$65, "Error-- see Table 3", 0, 1))</f>
        <v/>
      </c>
      <c r="T153" s="382" t="str">
        <f>IF($Q153="", "",
       _xlfn.XLOOKUP($Q153, '3. Cover Sheet for App_ZE'!$B$43:$B$65, '3. Cover Sheet for App_ZE'!$F$43:$F$65, "Error-- see Table 3", 0, 1))</f>
        <v/>
      </c>
      <c r="U153" s="363"/>
      <c r="V153" s="157"/>
      <c r="W153" s="367"/>
      <c r="X153" s="361"/>
      <c r="Y153" s="360" t="s">
        <v>488</v>
      </c>
      <c r="Z153" s="360" t="s">
        <v>488</v>
      </c>
      <c r="AA153" s="364"/>
      <c r="AB153" s="157"/>
      <c r="AC153" s="157"/>
      <c r="AD153" s="157"/>
      <c r="AE153" s="157"/>
      <c r="AF153" s="157"/>
      <c r="AG153" s="145"/>
      <c r="AH153" s="145"/>
      <c r="AI153" s="145"/>
      <c r="AJ153" s="145"/>
      <c r="AK153" s="160" t="str">
        <f t="shared" si="16"/>
        <v/>
      </c>
      <c r="AL153" s="160" t="str">
        <f t="shared" si="17"/>
        <v/>
      </c>
    </row>
    <row r="154" spans="1:38" s="132" customFormat="1" ht="30" hidden="1" x14ac:dyDescent="0.25">
      <c r="A154" s="155" t="s">
        <v>737</v>
      </c>
      <c r="B154" s="156"/>
      <c r="C154" s="156"/>
      <c r="D154" s="175"/>
      <c r="E154" s="360"/>
      <c r="F154" s="360"/>
      <c r="G154" s="361"/>
      <c r="H154" s="361"/>
      <c r="I154" s="361"/>
      <c r="J154" s="361"/>
      <c r="K154" s="361"/>
      <c r="L154" s="361"/>
      <c r="M154" s="362"/>
      <c r="N154" s="362"/>
      <c r="O154" s="367"/>
      <c r="P154" s="367"/>
      <c r="Q154" s="381" t="str">
        <f>IF(AND(O154="",P154=""), "",
IF(O154="",
_xlfn.XLOOKUP(P154, '3. Cover Sheet for App_ZE'!$A$56:$A$65, '3. Cover Sheet for App_ZE'!$B$56:$B$65, "error - not found; see Table 3b", 0, 1),
_xlfn.XLOOKUP(O154, '3. Cover Sheet for App_ZE'!$A$43:$A$52, '3. Cover Sheet for App_ZE'!$B$43:$B$52, "error-not found in Table 3a.", 0, 1)))</f>
        <v/>
      </c>
      <c r="R154" s="382" t="str">
        <f>IF($Q154="", "",
       _xlfn.XLOOKUP($Q154, '3. Cover Sheet for App_ZE'!$B$43:$B$65, '3. Cover Sheet for App_ZE'!$D$43:$D$65, "Error-- see Table 3", 0, 1))</f>
        <v/>
      </c>
      <c r="S154" s="382" t="str">
        <f>IF($Q154="", "",
       _xlfn.XLOOKUP($Q154, '3. Cover Sheet for App_ZE'!$B$43:$B$65, '3. Cover Sheet for App_ZE'!$E$43:$E$65, "Error-- see Table 3", 0, 1))</f>
        <v/>
      </c>
      <c r="T154" s="382" t="str">
        <f>IF($Q154="", "",
       _xlfn.XLOOKUP($Q154, '3. Cover Sheet for App_ZE'!$B$43:$B$65, '3. Cover Sheet for App_ZE'!$F$43:$F$65, "Error-- see Table 3", 0, 1))</f>
        <v/>
      </c>
      <c r="U154" s="363"/>
      <c r="V154" s="157"/>
      <c r="W154" s="367"/>
      <c r="X154" s="361"/>
      <c r="Y154" s="360" t="s">
        <v>488</v>
      </c>
      <c r="Z154" s="360" t="s">
        <v>488</v>
      </c>
      <c r="AA154" s="364"/>
      <c r="AB154" s="157"/>
      <c r="AC154" s="157"/>
      <c r="AD154" s="157"/>
      <c r="AE154" s="157"/>
      <c r="AF154" s="157"/>
      <c r="AG154" s="145"/>
      <c r="AH154" s="145"/>
      <c r="AI154" s="145"/>
      <c r="AJ154" s="145"/>
      <c r="AK154" s="160" t="str">
        <f t="shared" si="16"/>
        <v/>
      </c>
      <c r="AL154" s="160" t="str">
        <f t="shared" si="17"/>
        <v/>
      </c>
    </row>
    <row r="155" spans="1:38" s="132" customFormat="1" ht="30" hidden="1" x14ac:dyDescent="0.25">
      <c r="A155" s="155" t="s">
        <v>738</v>
      </c>
      <c r="B155" s="156"/>
      <c r="C155" s="156"/>
      <c r="D155" s="175"/>
      <c r="E155" s="360"/>
      <c r="F155" s="360"/>
      <c r="G155" s="361"/>
      <c r="H155" s="361"/>
      <c r="I155" s="361"/>
      <c r="J155" s="361"/>
      <c r="K155" s="361"/>
      <c r="L155" s="361"/>
      <c r="M155" s="362"/>
      <c r="N155" s="362"/>
      <c r="O155" s="367"/>
      <c r="P155" s="367"/>
      <c r="Q155" s="381" t="str">
        <f>IF(AND(O155="",P155=""), "",
IF(O155="",
_xlfn.XLOOKUP(P155, '3. Cover Sheet for App_ZE'!$A$56:$A$65, '3. Cover Sheet for App_ZE'!$B$56:$B$65, "error - not found; see Table 3b", 0, 1),
_xlfn.XLOOKUP(O155, '3. Cover Sheet for App_ZE'!$A$43:$A$52, '3. Cover Sheet for App_ZE'!$B$43:$B$52, "error-not found in Table 3a.", 0, 1)))</f>
        <v/>
      </c>
      <c r="R155" s="382" t="str">
        <f>IF($Q155="", "",
       _xlfn.XLOOKUP($Q155, '3. Cover Sheet for App_ZE'!$B$43:$B$65, '3. Cover Sheet for App_ZE'!$D$43:$D$65, "Error-- see Table 3", 0, 1))</f>
        <v/>
      </c>
      <c r="S155" s="382" t="str">
        <f>IF($Q155="", "",
       _xlfn.XLOOKUP($Q155, '3. Cover Sheet for App_ZE'!$B$43:$B$65, '3. Cover Sheet for App_ZE'!$E$43:$E$65, "Error-- see Table 3", 0, 1))</f>
        <v/>
      </c>
      <c r="T155" s="382" t="str">
        <f>IF($Q155="", "",
       _xlfn.XLOOKUP($Q155, '3. Cover Sheet for App_ZE'!$B$43:$B$65, '3. Cover Sheet for App_ZE'!$F$43:$F$65, "Error-- see Table 3", 0, 1))</f>
        <v/>
      </c>
      <c r="U155" s="363"/>
      <c r="V155" s="157"/>
      <c r="W155" s="367"/>
      <c r="X155" s="361"/>
      <c r="Y155" s="360" t="s">
        <v>488</v>
      </c>
      <c r="Z155" s="360" t="s">
        <v>488</v>
      </c>
      <c r="AA155" s="364"/>
      <c r="AB155" s="157"/>
      <c r="AC155" s="157"/>
      <c r="AD155" s="157"/>
      <c r="AE155" s="157"/>
      <c r="AF155" s="157"/>
      <c r="AG155" s="145"/>
      <c r="AH155" s="145"/>
      <c r="AI155" s="145"/>
      <c r="AJ155" s="145"/>
      <c r="AK155" s="160" t="str">
        <f t="shared" si="16"/>
        <v/>
      </c>
      <c r="AL155" s="160" t="str">
        <f t="shared" si="17"/>
        <v/>
      </c>
    </row>
    <row r="156" spans="1:38" s="132" customFormat="1" ht="30" hidden="1" x14ac:dyDescent="0.25">
      <c r="A156" s="155" t="s">
        <v>739</v>
      </c>
      <c r="B156" s="156"/>
      <c r="C156" s="156"/>
      <c r="D156" s="175"/>
      <c r="E156" s="360"/>
      <c r="F156" s="360"/>
      <c r="G156" s="361"/>
      <c r="H156" s="361"/>
      <c r="I156" s="361"/>
      <c r="J156" s="361"/>
      <c r="K156" s="361"/>
      <c r="L156" s="361"/>
      <c r="M156" s="362"/>
      <c r="N156" s="362"/>
      <c r="O156" s="367"/>
      <c r="P156" s="367"/>
      <c r="Q156" s="381" t="str">
        <f>IF(AND(O156="",P156=""), "",
IF(O156="",
_xlfn.XLOOKUP(P156, '3. Cover Sheet for App_ZE'!$A$56:$A$65, '3. Cover Sheet for App_ZE'!$B$56:$B$65, "error - not found; see Table 3b", 0, 1),
_xlfn.XLOOKUP(O156, '3. Cover Sheet for App_ZE'!$A$43:$A$52, '3. Cover Sheet for App_ZE'!$B$43:$B$52, "error-not found in Table 3a.", 0, 1)))</f>
        <v/>
      </c>
      <c r="R156" s="382" t="str">
        <f>IF($Q156="", "",
       _xlfn.XLOOKUP($Q156, '3. Cover Sheet for App_ZE'!$B$43:$B$65, '3. Cover Sheet for App_ZE'!$D$43:$D$65, "Error-- see Table 3", 0, 1))</f>
        <v/>
      </c>
      <c r="S156" s="382" t="str">
        <f>IF($Q156="", "",
       _xlfn.XLOOKUP($Q156, '3. Cover Sheet for App_ZE'!$B$43:$B$65, '3. Cover Sheet for App_ZE'!$E$43:$E$65, "Error-- see Table 3", 0, 1))</f>
        <v/>
      </c>
      <c r="T156" s="382" t="str">
        <f>IF($Q156="", "",
       _xlfn.XLOOKUP($Q156, '3. Cover Sheet for App_ZE'!$B$43:$B$65, '3. Cover Sheet for App_ZE'!$F$43:$F$65, "Error-- see Table 3", 0, 1))</f>
        <v/>
      </c>
      <c r="U156" s="363"/>
      <c r="V156" s="157"/>
      <c r="W156" s="367"/>
      <c r="X156" s="361"/>
      <c r="Y156" s="360" t="s">
        <v>488</v>
      </c>
      <c r="Z156" s="360" t="s">
        <v>488</v>
      </c>
      <c r="AA156" s="364"/>
      <c r="AB156" s="157"/>
      <c r="AC156" s="157"/>
      <c r="AD156" s="157"/>
      <c r="AE156" s="157"/>
      <c r="AF156" s="157"/>
      <c r="AG156" s="145"/>
      <c r="AH156" s="145"/>
      <c r="AI156" s="145"/>
      <c r="AJ156" s="145"/>
      <c r="AK156" s="160" t="str">
        <f t="shared" si="16"/>
        <v/>
      </c>
      <c r="AL156" s="160" t="str">
        <f t="shared" si="17"/>
        <v/>
      </c>
    </row>
    <row r="157" spans="1:38" s="132" customFormat="1" ht="30" hidden="1" x14ac:dyDescent="0.25">
      <c r="A157" s="155" t="s">
        <v>740</v>
      </c>
      <c r="B157" s="156"/>
      <c r="C157" s="156"/>
      <c r="D157" s="175"/>
      <c r="E157" s="360"/>
      <c r="F157" s="360"/>
      <c r="G157" s="361"/>
      <c r="H157" s="361"/>
      <c r="I157" s="361"/>
      <c r="J157" s="361"/>
      <c r="K157" s="361"/>
      <c r="L157" s="361"/>
      <c r="M157" s="362"/>
      <c r="N157" s="362"/>
      <c r="O157" s="367"/>
      <c r="P157" s="367"/>
      <c r="Q157" s="381" t="str">
        <f>IF(AND(O157="",P157=""), "",
IF(O157="",
_xlfn.XLOOKUP(P157, '3. Cover Sheet for App_ZE'!$A$56:$A$65, '3. Cover Sheet for App_ZE'!$B$56:$B$65, "error - not found; see Table 3b", 0, 1),
_xlfn.XLOOKUP(O157, '3. Cover Sheet for App_ZE'!$A$43:$A$52, '3. Cover Sheet for App_ZE'!$B$43:$B$52, "error-not found in Table 3a.", 0, 1)))</f>
        <v/>
      </c>
      <c r="R157" s="382" t="str">
        <f>IF($Q157="", "",
       _xlfn.XLOOKUP($Q157, '3. Cover Sheet for App_ZE'!$B$43:$B$65, '3. Cover Sheet for App_ZE'!$D$43:$D$65, "Error-- see Table 3", 0, 1))</f>
        <v/>
      </c>
      <c r="S157" s="382" t="str">
        <f>IF($Q157="", "",
       _xlfn.XLOOKUP($Q157, '3. Cover Sheet for App_ZE'!$B$43:$B$65, '3. Cover Sheet for App_ZE'!$E$43:$E$65, "Error-- see Table 3", 0, 1))</f>
        <v/>
      </c>
      <c r="T157" s="382" t="str">
        <f>IF($Q157="", "",
       _xlfn.XLOOKUP($Q157, '3. Cover Sheet for App_ZE'!$B$43:$B$65, '3. Cover Sheet for App_ZE'!$F$43:$F$65, "Error-- see Table 3", 0, 1))</f>
        <v/>
      </c>
      <c r="U157" s="363"/>
      <c r="V157" s="157"/>
      <c r="W157" s="367"/>
      <c r="X157" s="361"/>
      <c r="Y157" s="360" t="s">
        <v>488</v>
      </c>
      <c r="Z157" s="360" t="s">
        <v>488</v>
      </c>
      <c r="AA157" s="364"/>
      <c r="AB157" s="157"/>
      <c r="AC157" s="157"/>
      <c r="AD157" s="157"/>
      <c r="AE157" s="157"/>
      <c r="AF157" s="157"/>
      <c r="AG157" s="145"/>
      <c r="AH157" s="145"/>
      <c r="AI157" s="145"/>
      <c r="AJ157" s="145"/>
      <c r="AK157" s="160" t="str">
        <f t="shared" si="16"/>
        <v/>
      </c>
      <c r="AL157" s="160" t="str">
        <f t="shared" si="17"/>
        <v/>
      </c>
    </row>
    <row r="158" spans="1:38" s="132" customFormat="1" ht="30" hidden="1" x14ac:dyDescent="0.25">
      <c r="A158" s="155" t="s">
        <v>741</v>
      </c>
      <c r="B158" s="156"/>
      <c r="C158" s="156"/>
      <c r="D158" s="175"/>
      <c r="E158" s="360"/>
      <c r="F158" s="360"/>
      <c r="G158" s="361"/>
      <c r="H158" s="361"/>
      <c r="I158" s="361"/>
      <c r="J158" s="361"/>
      <c r="K158" s="361"/>
      <c r="L158" s="361"/>
      <c r="M158" s="362"/>
      <c r="N158" s="362"/>
      <c r="O158" s="367"/>
      <c r="P158" s="367"/>
      <c r="Q158" s="381" t="str">
        <f>IF(AND(O158="",P158=""), "",
IF(O158="",
_xlfn.XLOOKUP(P158, '3. Cover Sheet for App_ZE'!$A$56:$A$65, '3. Cover Sheet for App_ZE'!$B$56:$B$65, "error - not found; see Table 3b", 0, 1),
_xlfn.XLOOKUP(O158, '3. Cover Sheet for App_ZE'!$A$43:$A$52, '3. Cover Sheet for App_ZE'!$B$43:$B$52, "error-not found in Table 3a.", 0, 1)))</f>
        <v/>
      </c>
      <c r="R158" s="382" t="str">
        <f>IF($Q158="", "",
       _xlfn.XLOOKUP($Q158, '3. Cover Sheet for App_ZE'!$B$43:$B$65, '3. Cover Sheet for App_ZE'!$D$43:$D$65, "Error-- see Table 3", 0, 1))</f>
        <v/>
      </c>
      <c r="S158" s="382" t="str">
        <f>IF($Q158="", "",
       _xlfn.XLOOKUP($Q158, '3. Cover Sheet for App_ZE'!$B$43:$B$65, '3. Cover Sheet for App_ZE'!$E$43:$E$65, "Error-- see Table 3", 0, 1))</f>
        <v/>
      </c>
      <c r="T158" s="382" t="str">
        <f>IF($Q158="", "",
       _xlfn.XLOOKUP($Q158, '3. Cover Sheet for App_ZE'!$B$43:$B$65, '3. Cover Sheet for App_ZE'!$F$43:$F$65, "Error-- see Table 3", 0, 1))</f>
        <v/>
      </c>
      <c r="U158" s="363"/>
      <c r="V158" s="157"/>
      <c r="W158" s="367"/>
      <c r="X158" s="361"/>
      <c r="Y158" s="360" t="s">
        <v>488</v>
      </c>
      <c r="Z158" s="360" t="s">
        <v>488</v>
      </c>
      <c r="AA158" s="364"/>
      <c r="AB158" s="157"/>
      <c r="AC158" s="157"/>
      <c r="AD158" s="157"/>
      <c r="AE158" s="157"/>
      <c r="AF158" s="157"/>
      <c r="AG158" s="145"/>
      <c r="AH158" s="145"/>
      <c r="AI158" s="145"/>
      <c r="AJ158" s="145"/>
      <c r="AK158" s="160" t="str">
        <f t="shared" si="16"/>
        <v/>
      </c>
      <c r="AL158" s="160" t="str">
        <f t="shared" si="17"/>
        <v/>
      </c>
    </row>
    <row r="159" spans="1:38" s="132" customFormat="1" ht="30" hidden="1" x14ac:dyDescent="0.25">
      <c r="A159" s="155" t="s">
        <v>742</v>
      </c>
      <c r="B159" s="156"/>
      <c r="C159" s="156"/>
      <c r="D159" s="175"/>
      <c r="E159" s="360"/>
      <c r="F159" s="360"/>
      <c r="G159" s="361"/>
      <c r="H159" s="361"/>
      <c r="I159" s="361"/>
      <c r="J159" s="361"/>
      <c r="K159" s="361"/>
      <c r="L159" s="361"/>
      <c r="M159" s="362"/>
      <c r="N159" s="362"/>
      <c r="O159" s="367"/>
      <c r="P159" s="367"/>
      <c r="Q159" s="381" t="str">
        <f>IF(AND(O159="",P159=""), "",
IF(O159="",
_xlfn.XLOOKUP(P159, '3. Cover Sheet for App_ZE'!$A$56:$A$65, '3. Cover Sheet for App_ZE'!$B$56:$B$65, "error - not found; see Table 3b", 0, 1),
_xlfn.XLOOKUP(O159, '3. Cover Sheet for App_ZE'!$A$43:$A$52, '3. Cover Sheet for App_ZE'!$B$43:$B$52, "error-not found in Table 3a.", 0, 1)))</f>
        <v/>
      </c>
      <c r="R159" s="382" t="str">
        <f>IF($Q159="", "",
       _xlfn.XLOOKUP($Q159, '3. Cover Sheet for App_ZE'!$B$43:$B$65, '3. Cover Sheet for App_ZE'!$D$43:$D$65, "Error-- see Table 3", 0, 1))</f>
        <v/>
      </c>
      <c r="S159" s="382" t="str">
        <f>IF($Q159="", "",
       _xlfn.XLOOKUP($Q159, '3. Cover Sheet for App_ZE'!$B$43:$B$65, '3. Cover Sheet for App_ZE'!$E$43:$E$65, "Error-- see Table 3", 0, 1))</f>
        <v/>
      </c>
      <c r="T159" s="382" t="str">
        <f>IF($Q159="", "",
       _xlfn.XLOOKUP($Q159, '3. Cover Sheet for App_ZE'!$B$43:$B$65, '3. Cover Sheet for App_ZE'!$F$43:$F$65, "Error-- see Table 3", 0, 1))</f>
        <v/>
      </c>
      <c r="U159" s="363"/>
      <c r="V159" s="157"/>
      <c r="W159" s="367"/>
      <c r="X159" s="361"/>
      <c r="Y159" s="360" t="s">
        <v>488</v>
      </c>
      <c r="Z159" s="360" t="s">
        <v>488</v>
      </c>
      <c r="AA159" s="364"/>
      <c r="AB159" s="157"/>
      <c r="AC159" s="157"/>
      <c r="AD159" s="157"/>
      <c r="AE159" s="157"/>
      <c r="AF159" s="157"/>
      <c r="AG159" s="145"/>
      <c r="AH159" s="145"/>
      <c r="AI159" s="145"/>
      <c r="AJ159" s="145"/>
      <c r="AK159" s="160" t="str">
        <f t="shared" si="16"/>
        <v/>
      </c>
      <c r="AL159" s="160" t="str">
        <f t="shared" si="17"/>
        <v/>
      </c>
    </row>
    <row r="160" spans="1:38" s="132" customFormat="1" ht="30" hidden="1" x14ac:dyDescent="0.25">
      <c r="A160" s="155" t="s">
        <v>743</v>
      </c>
      <c r="B160" s="156"/>
      <c r="C160" s="156"/>
      <c r="D160" s="175"/>
      <c r="E160" s="360"/>
      <c r="F160" s="360"/>
      <c r="G160" s="361"/>
      <c r="H160" s="361"/>
      <c r="I160" s="361"/>
      <c r="J160" s="361"/>
      <c r="K160" s="361"/>
      <c r="L160" s="361"/>
      <c r="M160" s="362"/>
      <c r="N160" s="362"/>
      <c r="O160" s="367"/>
      <c r="P160" s="367"/>
      <c r="Q160" s="381" t="str">
        <f>IF(AND(O160="",P160=""), "",
IF(O160="",
_xlfn.XLOOKUP(P160, '3. Cover Sheet for App_ZE'!$A$56:$A$65, '3. Cover Sheet for App_ZE'!$B$56:$B$65, "error - not found; see Table 3b", 0, 1),
_xlfn.XLOOKUP(O160, '3. Cover Sheet for App_ZE'!$A$43:$A$52, '3. Cover Sheet for App_ZE'!$B$43:$B$52, "error-not found in Table 3a.", 0, 1)))</f>
        <v/>
      </c>
      <c r="R160" s="382" t="str">
        <f>IF($Q160="", "",
       _xlfn.XLOOKUP($Q160, '3. Cover Sheet for App_ZE'!$B$43:$B$65, '3. Cover Sheet for App_ZE'!$D$43:$D$65, "Error-- see Table 3", 0, 1))</f>
        <v/>
      </c>
      <c r="S160" s="382" t="str">
        <f>IF($Q160="", "",
       _xlfn.XLOOKUP($Q160, '3. Cover Sheet for App_ZE'!$B$43:$B$65, '3. Cover Sheet for App_ZE'!$E$43:$E$65, "Error-- see Table 3", 0, 1))</f>
        <v/>
      </c>
      <c r="T160" s="382" t="str">
        <f>IF($Q160="", "",
       _xlfn.XLOOKUP($Q160, '3. Cover Sheet for App_ZE'!$B$43:$B$65, '3. Cover Sheet for App_ZE'!$F$43:$F$65, "Error-- see Table 3", 0, 1))</f>
        <v/>
      </c>
      <c r="U160" s="363"/>
      <c r="V160" s="157"/>
      <c r="W160" s="367"/>
      <c r="X160" s="361"/>
      <c r="Y160" s="360" t="s">
        <v>488</v>
      </c>
      <c r="Z160" s="360" t="s">
        <v>488</v>
      </c>
      <c r="AA160" s="364"/>
      <c r="AB160" s="157"/>
      <c r="AC160" s="157"/>
      <c r="AD160" s="157"/>
      <c r="AE160" s="157"/>
      <c r="AF160" s="157"/>
      <c r="AG160" s="145"/>
      <c r="AH160" s="145"/>
      <c r="AI160" s="145"/>
      <c r="AJ160" s="145"/>
      <c r="AK160" s="160" t="str">
        <f t="shared" si="16"/>
        <v/>
      </c>
      <c r="AL160" s="160" t="str">
        <f t="shared" si="17"/>
        <v/>
      </c>
    </row>
    <row r="161" spans="1:38" s="132" customFormat="1" ht="30" hidden="1" x14ac:dyDescent="0.25">
      <c r="A161" s="155" t="s">
        <v>744</v>
      </c>
      <c r="B161" s="156"/>
      <c r="C161" s="156"/>
      <c r="D161" s="175"/>
      <c r="E161" s="360"/>
      <c r="F161" s="360"/>
      <c r="G161" s="361"/>
      <c r="H161" s="361"/>
      <c r="I161" s="361"/>
      <c r="J161" s="361"/>
      <c r="K161" s="361"/>
      <c r="L161" s="361"/>
      <c r="M161" s="362"/>
      <c r="N161" s="362"/>
      <c r="O161" s="367"/>
      <c r="P161" s="367"/>
      <c r="Q161" s="381" t="str">
        <f>IF(AND(O161="",P161=""), "",
IF(O161="",
_xlfn.XLOOKUP(P161, '3. Cover Sheet for App_ZE'!$A$56:$A$65, '3. Cover Sheet for App_ZE'!$B$56:$B$65, "error - not found; see Table 3b", 0, 1),
_xlfn.XLOOKUP(O161, '3. Cover Sheet for App_ZE'!$A$43:$A$52, '3. Cover Sheet for App_ZE'!$B$43:$B$52, "error-not found in Table 3a.", 0, 1)))</f>
        <v/>
      </c>
      <c r="R161" s="382" t="str">
        <f>IF($Q161="", "",
       _xlfn.XLOOKUP($Q161, '3. Cover Sheet for App_ZE'!$B$43:$B$65, '3. Cover Sheet for App_ZE'!$D$43:$D$65, "Error-- see Table 3", 0, 1))</f>
        <v/>
      </c>
      <c r="S161" s="382" t="str">
        <f>IF($Q161="", "",
       _xlfn.XLOOKUP($Q161, '3. Cover Sheet for App_ZE'!$B$43:$B$65, '3. Cover Sheet for App_ZE'!$E$43:$E$65, "Error-- see Table 3", 0, 1))</f>
        <v/>
      </c>
      <c r="T161" s="382" t="str">
        <f>IF($Q161="", "",
       _xlfn.XLOOKUP($Q161, '3. Cover Sheet for App_ZE'!$B$43:$B$65, '3. Cover Sheet for App_ZE'!$F$43:$F$65, "Error-- see Table 3", 0, 1))</f>
        <v/>
      </c>
      <c r="U161" s="363"/>
      <c r="V161" s="157"/>
      <c r="W161" s="367"/>
      <c r="X161" s="361"/>
      <c r="Y161" s="360" t="s">
        <v>488</v>
      </c>
      <c r="Z161" s="360" t="s">
        <v>488</v>
      </c>
      <c r="AA161" s="364"/>
      <c r="AB161" s="157"/>
      <c r="AC161" s="157"/>
      <c r="AD161" s="157"/>
      <c r="AE161" s="157"/>
      <c r="AF161" s="157"/>
      <c r="AG161" s="145"/>
      <c r="AH161" s="145"/>
      <c r="AI161" s="145"/>
      <c r="AJ161" s="145"/>
      <c r="AK161" s="160" t="str">
        <f t="shared" si="16"/>
        <v/>
      </c>
      <c r="AL161" s="160" t="str">
        <f t="shared" si="17"/>
        <v/>
      </c>
    </row>
    <row r="162" spans="1:38" s="132" customFormat="1" ht="30" hidden="1" x14ac:dyDescent="0.25">
      <c r="A162" s="155" t="s">
        <v>745</v>
      </c>
      <c r="B162" s="156"/>
      <c r="C162" s="156"/>
      <c r="D162" s="175"/>
      <c r="E162" s="360"/>
      <c r="F162" s="360"/>
      <c r="G162" s="361"/>
      <c r="H162" s="361"/>
      <c r="I162" s="361"/>
      <c r="J162" s="361"/>
      <c r="K162" s="361"/>
      <c r="L162" s="361"/>
      <c r="M162" s="362"/>
      <c r="N162" s="362"/>
      <c r="O162" s="367"/>
      <c r="P162" s="367"/>
      <c r="Q162" s="381" t="str">
        <f>IF(AND(O162="",P162=""), "",
IF(O162="",
_xlfn.XLOOKUP(P162, '3. Cover Sheet for App_ZE'!$A$56:$A$65, '3. Cover Sheet for App_ZE'!$B$56:$B$65, "error - not found; see Table 3b", 0, 1),
_xlfn.XLOOKUP(O162, '3. Cover Sheet for App_ZE'!$A$43:$A$52, '3. Cover Sheet for App_ZE'!$B$43:$B$52, "error-not found in Table 3a.", 0, 1)))</f>
        <v/>
      </c>
      <c r="R162" s="382" t="str">
        <f>IF($Q162="", "",
       _xlfn.XLOOKUP($Q162, '3. Cover Sheet for App_ZE'!$B$43:$B$65, '3. Cover Sheet for App_ZE'!$D$43:$D$65, "Error-- see Table 3", 0, 1))</f>
        <v/>
      </c>
      <c r="S162" s="382" t="str">
        <f>IF($Q162="", "",
       _xlfn.XLOOKUP($Q162, '3. Cover Sheet for App_ZE'!$B$43:$B$65, '3. Cover Sheet for App_ZE'!$E$43:$E$65, "Error-- see Table 3", 0, 1))</f>
        <v/>
      </c>
      <c r="T162" s="382" t="str">
        <f>IF($Q162="", "",
       _xlfn.XLOOKUP($Q162, '3. Cover Sheet for App_ZE'!$B$43:$B$65, '3. Cover Sheet for App_ZE'!$F$43:$F$65, "Error-- see Table 3", 0, 1))</f>
        <v/>
      </c>
      <c r="U162" s="363"/>
      <c r="V162" s="157"/>
      <c r="W162" s="367"/>
      <c r="X162" s="361"/>
      <c r="Y162" s="360" t="s">
        <v>488</v>
      </c>
      <c r="Z162" s="360" t="s">
        <v>488</v>
      </c>
      <c r="AA162" s="364"/>
      <c r="AB162" s="157"/>
      <c r="AC162" s="157"/>
      <c r="AD162" s="157"/>
      <c r="AE162" s="157"/>
      <c r="AF162" s="157"/>
      <c r="AG162" s="145"/>
      <c r="AH162" s="145"/>
      <c r="AI162" s="145"/>
      <c r="AJ162" s="145"/>
      <c r="AK162" s="160" t="str">
        <f t="shared" si="16"/>
        <v/>
      </c>
      <c r="AL162" s="160" t="str">
        <f t="shared" si="17"/>
        <v/>
      </c>
    </row>
    <row r="163" spans="1:38" s="132" customFormat="1" ht="30" hidden="1" x14ac:dyDescent="0.25">
      <c r="A163" s="155" t="s">
        <v>746</v>
      </c>
      <c r="B163" s="156"/>
      <c r="C163" s="156"/>
      <c r="D163" s="175"/>
      <c r="E163" s="360"/>
      <c r="F163" s="360"/>
      <c r="G163" s="361"/>
      <c r="H163" s="361"/>
      <c r="I163" s="361"/>
      <c r="J163" s="361"/>
      <c r="K163" s="361"/>
      <c r="L163" s="361"/>
      <c r="M163" s="362"/>
      <c r="N163" s="362"/>
      <c r="O163" s="367"/>
      <c r="P163" s="367"/>
      <c r="Q163" s="381" t="str">
        <f>IF(AND(O163="",P163=""), "",
IF(O163="",
_xlfn.XLOOKUP(P163, '3. Cover Sheet for App_ZE'!$A$56:$A$65, '3. Cover Sheet for App_ZE'!$B$56:$B$65, "error - not found; see Table 3b", 0, 1),
_xlfn.XLOOKUP(O163, '3. Cover Sheet for App_ZE'!$A$43:$A$52, '3. Cover Sheet for App_ZE'!$B$43:$B$52, "error-not found in Table 3a.", 0, 1)))</f>
        <v/>
      </c>
      <c r="R163" s="382" t="str">
        <f>IF($Q163="", "",
       _xlfn.XLOOKUP($Q163, '3. Cover Sheet for App_ZE'!$B$43:$B$65, '3. Cover Sheet for App_ZE'!$D$43:$D$65, "Error-- see Table 3", 0, 1))</f>
        <v/>
      </c>
      <c r="S163" s="382" t="str">
        <f>IF($Q163="", "",
       _xlfn.XLOOKUP($Q163, '3. Cover Sheet for App_ZE'!$B$43:$B$65, '3. Cover Sheet for App_ZE'!$E$43:$E$65, "Error-- see Table 3", 0, 1))</f>
        <v/>
      </c>
      <c r="T163" s="382" t="str">
        <f>IF($Q163="", "",
       _xlfn.XLOOKUP($Q163, '3. Cover Sheet for App_ZE'!$B$43:$B$65, '3. Cover Sheet for App_ZE'!$F$43:$F$65, "Error-- see Table 3", 0, 1))</f>
        <v/>
      </c>
      <c r="U163" s="363"/>
      <c r="V163" s="157"/>
      <c r="W163" s="367"/>
      <c r="X163" s="361"/>
      <c r="Y163" s="360" t="s">
        <v>488</v>
      </c>
      <c r="Z163" s="360" t="s">
        <v>488</v>
      </c>
      <c r="AA163" s="364"/>
      <c r="AB163" s="157"/>
      <c r="AC163" s="157"/>
      <c r="AD163" s="157"/>
      <c r="AE163" s="157"/>
      <c r="AF163" s="157"/>
      <c r="AG163" s="145"/>
      <c r="AH163" s="145"/>
      <c r="AI163" s="145"/>
      <c r="AJ163" s="145"/>
      <c r="AK163" s="160" t="str">
        <f t="shared" si="16"/>
        <v/>
      </c>
      <c r="AL163" s="160" t="str">
        <f t="shared" si="17"/>
        <v/>
      </c>
    </row>
    <row r="164" spans="1:38" s="132" customFormat="1" ht="30" hidden="1" x14ac:dyDescent="0.25">
      <c r="A164" s="155" t="s">
        <v>747</v>
      </c>
      <c r="B164" s="156"/>
      <c r="C164" s="156"/>
      <c r="D164" s="175"/>
      <c r="E164" s="360"/>
      <c r="F164" s="360"/>
      <c r="G164" s="361"/>
      <c r="H164" s="361"/>
      <c r="I164" s="361"/>
      <c r="J164" s="361"/>
      <c r="K164" s="361"/>
      <c r="L164" s="361"/>
      <c r="M164" s="362"/>
      <c r="N164" s="362"/>
      <c r="O164" s="367"/>
      <c r="P164" s="367"/>
      <c r="Q164" s="381" t="str">
        <f>IF(AND(O164="",P164=""), "",
IF(O164="",
_xlfn.XLOOKUP(P164, '3. Cover Sheet for App_ZE'!$A$56:$A$65, '3. Cover Sheet for App_ZE'!$B$56:$B$65, "error - not found; see Table 3b", 0, 1),
_xlfn.XLOOKUP(O164, '3. Cover Sheet for App_ZE'!$A$43:$A$52, '3. Cover Sheet for App_ZE'!$B$43:$B$52, "error-not found in Table 3a.", 0, 1)))</f>
        <v/>
      </c>
      <c r="R164" s="382" t="str">
        <f>IF($Q164="", "",
       _xlfn.XLOOKUP($Q164, '3. Cover Sheet for App_ZE'!$B$43:$B$65, '3. Cover Sheet for App_ZE'!$D$43:$D$65, "Error-- see Table 3", 0, 1))</f>
        <v/>
      </c>
      <c r="S164" s="382" t="str">
        <f>IF($Q164="", "",
       _xlfn.XLOOKUP($Q164, '3. Cover Sheet for App_ZE'!$B$43:$B$65, '3. Cover Sheet for App_ZE'!$E$43:$E$65, "Error-- see Table 3", 0, 1))</f>
        <v/>
      </c>
      <c r="T164" s="382" t="str">
        <f>IF($Q164="", "",
       _xlfn.XLOOKUP($Q164, '3. Cover Sheet for App_ZE'!$B$43:$B$65, '3. Cover Sheet for App_ZE'!$F$43:$F$65, "Error-- see Table 3", 0, 1))</f>
        <v/>
      </c>
      <c r="U164" s="363"/>
      <c r="V164" s="157"/>
      <c r="W164" s="367"/>
      <c r="X164" s="361"/>
      <c r="Y164" s="360" t="s">
        <v>488</v>
      </c>
      <c r="Z164" s="360" t="s">
        <v>488</v>
      </c>
      <c r="AA164" s="364"/>
      <c r="AB164" s="157"/>
      <c r="AC164" s="157"/>
      <c r="AD164" s="157"/>
      <c r="AE164" s="157"/>
      <c r="AF164" s="157"/>
      <c r="AG164" s="145"/>
      <c r="AH164" s="145"/>
      <c r="AI164" s="145"/>
      <c r="AJ164" s="145"/>
      <c r="AK164" s="160" t="str">
        <f t="shared" si="16"/>
        <v/>
      </c>
      <c r="AL164" s="160" t="str">
        <f t="shared" si="17"/>
        <v/>
      </c>
    </row>
    <row r="165" spans="1:38" s="132" customFormat="1" ht="30" hidden="1" x14ac:dyDescent="0.25">
      <c r="A165" s="155" t="s">
        <v>748</v>
      </c>
      <c r="B165" s="156"/>
      <c r="C165" s="156"/>
      <c r="D165" s="175"/>
      <c r="E165" s="360"/>
      <c r="F165" s="360"/>
      <c r="G165" s="361"/>
      <c r="H165" s="361"/>
      <c r="I165" s="361"/>
      <c r="J165" s="361"/>
      <c r="K165" s="361"/>
      <c r="L165" s="361"/>
      <c r="M165" s="362"/>
      <c r="N165" s="362"/>
      <c r="O165" s="367"/>
      <c r="P165" s="367"/>
      <c r="Q165" s="381" t="str">
        <f>IF(AND(O165="",P165=""), "",
IF(O165="",
_xlfn.XLOOKUP(P165, '3. Cover Sheet for App_ZE'!$A$56:$A$65, '3. Cover Sheet for App_ZE'!$B$56:$B$65, "error - not found; see Table 3b", 0, 1),
_xlfn.XLOOKUP(O165, '3. Cover Sheet for App_ZE'!$A$43:$A$52, '3. Cover Sheet for App_ZE'!$B$43:$B$52, "error-not found in Table 3a.", 0, 1)))</f>
        <v/>
      </c>
      <c r="R165" s="382" t="str">
        <f>IF($Q165="", "",
       _xlfn.XLOOKUP($Q165, '3. Cover Sheet for App_ZE'!$B$43:$B$65, '3. Cover Sheet for App_ZE'!$D$43:$D$65, "Error-- see Table 3", 0, 1))</f>
        <v/>
      </c>
      <c r="S165" s="382" t="str">
        <f>IF($Q165="", "",
       _xlfn.XLOOKUP($Q165, '3. Cover Sheet for App_ZE'!$B$43:$B$65, '3. Cover Sheet for App_ZE'!$E$43:$E$65, "Error-- see Table 3", 0, 1))</f>
        <v/>
      </c>
      <c r="T165" s="382" t="str">
        <f>IF($Q165="", "",
       _xlfn.XLOOKUP($Q165, '3. Cover Sheet for App_ZE'!$B$43:$B$65, '3. Cover Sheet for App_ZE'!$F$43:$F$65, "Error-- see Table 3", 0, 1))</f>
        <v/>
      </c>
      <c r="U165" s="363"/>
      <c r="V165" s="157"/>
      <c r="W165" s="367"/>
      <c r="X165" s="361"/>
      <c r="Y165" s="360" t="s">
        <v>488</v>
      </c>
      <c r="Z165" s="360" t="s">
        <v>488</v>
      </c>
      <c r="AA165" s="364"/>
      <c r="AB165" s="157"/>
      <c r="AC165" s="157"/>
      <c r="AD165" s="157"/>
      <c r="AE165" s="157"/>
      <c r="AF165" s="157"/>
      <c r="AG165" s="145"/>
      <c r="AH165" s="145"/>
      <c r="AI165" s="145"/>
      <c r="AJ165" s="145"/>
      <c r="AK165" s="160" t="str">
        <f t="shared" si="16"/>
        <v/>
      </c>
      <c r="AL165" s="160" t="str">
        <f t="shared" si="17"/>
        <v/>
      </c>
    </row>
    <row r="166" spans="1:38" s="132" customFormat="1" ht="30" hidden="1" x14ac:dyDescent="0.25">
      <c r="A166" s="155" t="s">
        <v>749</v>
      </c>
      <c r="B166" s="156"/>
      <c r="C166" s="156"/>
      <c r="D166" s="175"/>
      <c r="E166" s="360"/>
      <c r="F166" s="360"/>
      <c r="G166" s="361"/>
      <c r="H166" s="361"/>
      <c r="I166" s="361"/>
      <c r="J166" s="361"/>
      <c r="K166" s="361"/>
      <c r="L166" s="361"/>
      <c r="M166" s="362"/>
      <c r="N166" s="362"/>
      <c r="O166" s="367"/>
      <c r="P166" s="367"/>
      <c r="Q166" s="381" t="str">
        <f>IF(AND(O166="",P166=""), "",
IF(O166="",
_xlfn.XLOOKUP(P166, '3. Cover Sheet for App_ZE'!$A$56:$A$65, '3. Cover Sheet for App_ZE'!$B$56:$B$65, "error - not found; see Table 3b", 0, 1),
_xlfn.XLOOKUP(O166, '3. Cover Sheet for App_ZE'!$A$43:$A$52, '3. Cover Sheet for App_ZE'!$B$43:$B$52, "error-not found in Table 3a.", 0, 1)))</f>
        <v/>
      </c>
      <c r="R166" s="382" t="str">
        <f>IF($Q166="", "",
       _xlfn.XLOOKUP($Q166, '3. Cover Sheet for App_ZE'!$B$43:$B$65, '3. Cover Sheet for App_ZE'!$D$43:$D$65, "Error-- see Table 3", 0, 1))</f>
        <v/>
      </c>
      <c r="S166" s="382" t="str">
        <f>IF($Q166="", "",
       _xlfn.XLOOKUP($Q166, '3. Cover Sheet for App_ZE'!$B$43:$B$65, '3. Cover Sheet for App_ZE'!$E$43:$E$65, "Error-- see Table 3", 0, 1))</f>
        <v/>
      </c>
      <c r="T166" s="382" t="str">
        <f>IF($Q166="", "",
       _xlfn.XLOOKUP($Q166, '3. Cover Sheet for App_ZE'!$B$43:$B$65, '3. Cover Sheet for App_ZE'!$F$43:$F$65, "Error-- see Table 3", 0, 1))</f>
        <v/>
      </c>
      <c r="U166" s="363"/>
      <c r="V166" s="157"/>
      <c r="W166" s="367"/>
      <c r="X166" s="361"/>
      <c r="Y166" s="360" t="s">
        <v>488</v>
      </c>
      <c r="Z166" s="360" t="s">
        <v>488</v>
      </c>
      <c r="AA166" s="364"/>
      <c r="AB166" s="157"/>
      <c r="AC166" s="157"/>
      <c r="AD166" s="157"/>
      <c r="AE166" s="157"/>
      <c r="AF166" s="157"/>
      <c r="AG166" s="145"/>
      <c r="AH166" s="145"/>
      <c r="AI166" s="145"/>
      <c r="AJ166" s="145"/>
      <c r="AK166" s="160" t="str">
        <f t="shared" si="16"/>
        <v/>
      </c>
      <c r="AL166" s="160" t="str">
        <f t="shared" si="17"/>
        <v/>
      </c>
    </row>
    <row r="167" spans="1:38" s="132" customFormat="1" ht="30" hidden="1" x14ac:dyDescent="0.25">
      <c r="A167" s="155" t="s">
        <v>750</v>
      </c>
      <c r="B167" s="156"/>
      <c r="C167" s="156"/>
      <c r="D167" s="175"/>
      <c r="E167" s="360"/>
      <c r="F167" s="360"/>
      <c r="G167" s="361"/>
      <c r="H167" s="361"/>
      <c r="I167" s="361"/>
      <c r="J167" s="361"/>
      <c r="K167" s="361"/>
      <c r="L167" s="361"/>
      <c r="M167" s="362"/>
      <c r="N167" s="362"/>
      <c r="O167" s="367"/>
      <c r="P167" s="367"/>
      <c r="Q167" s="381" t="str">
        <f>IF(AND(O167="",P167=""), "",
IF(O167="",
_xlfn.XLOOKUP(P167, '3. Cover Sheet for App_ZE'!$A$56:$A$65, '3. Cover Sheet for App_ZE'!$B$56:$B$65, "error - not found; see Table 3b", 0, 1),
_xlfn.XLOOKUP(O167, '3. Cover Sheet for App_ZE'!$A$43:$A$52, '3. Cover Sheet for App_ZE'!$B$43:$B$52, "error-not found in Table 3a.", 0, 1)))</f>
        <v/>
      </c>
      <c r="R167" s="382" t="str">
        <f>IF($Q167="", "",
       _xlfn.XLOOKUP($Q167, '3. Cover Sheet for App_ZE'!$B$43:$B$65, '3. Cover Sheet for App_ZE'!$D$43:$D$65, "Error-- see Table 3", 0, 1))</f>
        <v/>
      </c>
      <c r="S167" s="382" t="str">
        <f>IF($Q167="", "",
       _xlfn.XLOOKUP($Q167, '3. Cover Sheet for App_ZE'!$B$43:$B$65, '3. Cover Sheet for App_ZE'!$E$43:$E$65, "Error-- see Table 3", 0, 1))</f>
        <v/>
      </c>
      <c r="T167" s="382" t="str">
        <f>IF($Q167="", "",
       _xlfn.XLOOKUP($Q167, '3. Cover Sheet for App_ZE'!$B$43:$B$65, '3. Cover Sheet for App_ZE'!$F$43:$F$65, "Error-- see Table 3", 0, 1))</f>
        <v/>
      </c>
      <c r="U167" s="363"/>
      <c r="V167" s="157"/>
      <c r="W167" s="367"/>
      <c r="X167" s="361"/>
      <c r="Y167" s="360" t="s">
        <v>488</v>
      </c>
      <c r="Z167" s="360" t="s">
        <v>488</v>
      </c>
      <c r="AA167" s="364"/>
      <c r="AB167" s="157"/>
      <c r="AC167" s="157"/>
      <c r="AD167" s="157"/>
      <c r="AE167" s="157"/>
      <c r="AF167" s="157"/>
      <c r="AG167" s="145"/>
      <c r="AH167" s="145"/>
      <c r="AI167" s="145"/>
      <c r="AJ167" s="145"/>
      <c r="AK167" s="160" t="str">
        <f t="shared" si="16"/>
        <v/>
      </c>
      <c r="AL167" s="160" t="str">
        <f t="shared" si="17"/>
        <v/>
      </c>
    </row>
    <row r="168" spans="1:38" s="132" customFormat="1" ht="30" hidden="1" x14ac:dyDescent="0.25">
      <c r="A168" s="155" t="s">
        <v>751</v>
      </c>
      <c r="B168" s="156"/>
      <c r="C168" s="156"/>
      <c r="D168" s="175"/>
      <c r="E168" s="360"/>
      <c r="F168" s="360"/>
      <c r="G168" s="361"/>
      <c r="H168" s="361"/>
      <c r="I168" s="361"/>
      <c r="J168" s="361"/>
      <c r="K168" s="361"/>
      <c r="L168" s="361"/>
      <c r="M168" s="362"/>
      <c r="N168" s="362"/>
      <c r="O168" s="367"/>
      <c r="P168" s="367"/>
      <c r="Q168" s="381" t="str">
        <f>IF(AND(O168="",P168=""), "",
IF(O168="",
_xlfn.XLOOKUP(P168, '3. Cover Sheet for App_ZE'!$A$56:$A$65, '3. Cover Sheet for App_ZE'!$B$56:$B$65, "error - not found; see Table 3b", 0, 1),
_xlfn.XLOOKUP(O168, '3. Cover Sheet for App_ZE'!$A$43:$A$52, '3. Cover Sheet for App_ZE'!$B$43:$B$52, "error-not found in Table 3a.", 0, 1)))</f>
        <v/>
      </c>
      <c r="R168" s="382" t="str">
        <f>IF($Q168="", "",
       _xlfn.XLOOKUP($Q168, '3. Cover Sheet for App_ZE'!$B$43:$B$65, '3. Cover Sheet for App_ZE'!$D$43:$D$65, "Error-- see Table 3", 0, 1))</f>
        <v/>
      </c>
      <c r="S168" s="382" t="str">
        <f>IF($Q168="", "",
       _xlfn.XLOOKUP($Q168, '3. Cover Sheet for App_ZE'!$B$43:$B$65, '3. Cover Sheet for App_ZE'!$E$43:$E$65, "Error-- see Table 3", 0, 1))</f>
        <v/>
      </c>
      <c r="T168" s="382" t="str">
        <f>IF($Q168="", "",
       _xlfn.XLOOKUP($Q168, '3. Cover Sheet for App_ZE'!$B$43:$B$65, '3. Cover Sheet for App_ZE'!$F$43:$F$65, "Error-- see Table 3", 0, 1))</f>
        <v/>
      </c>
      <c r="U168" s="363"/>
      <c r="V168" s="157"/>
      <c r="W168" s="367"/>
      <c r="X168" s="361"/>
      <c r="Y168" s="360" t="s">
        <v>488</v>
      </c>
      <c r="Z168" s="360" t="s">
        <v>488</v>
      </c>
      <c r="AA168" s="364"/>
      <c r="AB168" s="157"/>
      <c r="AC168" s="157"/>
      <c r="AD168" s="157"/>
      <c r="AE168" s="157"/>
      <c r="AF168" s="157"/>
      <c r="AG168" s="145"/>
      <c r="AH168" s="145"/>
      <c r="AI168" s="145"/>
      <c r="AJ168" s="145"/>
      <c r="AK168" s="160" t="str">
        <f t="shared" si="16"/>
        <v/>
      </c>
      <c r="AL168" s="160" t="str">
        <f t="shared" si="17"/>
        <v/>
      </c>
    </row>
    <row r="169" spans="1:38" s="132" customFormat="1" ht="30" hidden="1" x14ac:dyDescent="0.25">
      <c r="A169" s="155" t="s">
        <v>752</v>
      </c>
      <c r="B169" s="156"/>
      <c r="C169" s="156"/>
      <c r="D169" s="175"/>
      <c r="E169" s="360"/>
      <c r="F169" s="360"/>
      <c r="G169" s="361"/>
      <c r="H169" s="361"/>
      <c r="I169" s="361"/>
      <c r="J169" s="361"/>
      <c r="K169" s="361"/>
      <c r="L169" s="361"/>
      <c r="M169" s="362"/>
      <c r="N169" s="362"/>
      <c r="O169" s="367"/>
      <c r="P169" s="367"/>
      <c r="Q169" s="381" t="str">
        <f>IF(AND(O169="",P169=""), "",
IF(O169="",
_xlfn.XLOOKUP(P169, '3. Cover Sheet for App_ZE'!$A$56:$A$65, '3. Cover Sheet for App_ZE'!$B$56:$B$65, "error - not found; see Table 3b", 0, 1),
_xlfn.XLOOKUP(O169, '3. Cover Sheet for App_ZE'!$A$43:$A$52, '3. Cover Sheet for App_ZE'!$B$43:$B$52, "error-not found in Table 3a.", 0, 1)))</f>
        <v/>
      </c>
      <c r="R169" s="382" t="str">
        <f>IF($Q169="", "",
       _xlfn.XLOOKUP($Q169, '3. Cover Sheet for App_ZE'!$B$43:$B$65, '3. Cover Sheet for App_ZE'!$D$43:$D$65, "Error-- see Table 3", 0, 1))</f>
        <v/>
      </c>
      <c r="S169" s="382" t="str">
        <f>IF($Q169="", "",
       _xlfn.XLOOKUP($Q169, '3. Cover Sheet for App_ZE'!$B$43:$B$65, '3. Cover Sheet for App_ZE'!$E$43:$E$65, "Error-- see Table 3", 0, 1))</f>
        <v/>
      </c>
      <c r="T169" s="382" t="str">
        <f>IF($Q169="", "",
       _xlfn.XLOOKUP($Q169, '3. Cover Sheet for App_ZE'!$B$43:$B$65, '3. Cover Sheet for App_ZE'!$F$43:$F$65, "Error-- see Table 3", 0, 1))</f>
        <v/>
      </c>
      <c r="U169" s="363"/>
      <c r="V169" s="157"/>
      <c r="W169" s="367"/>
      <c r="X169" s="361"/>
      <c r="Y169" s="360" t="s">
        <v>488</v>
      </c>
      <c r="Z169" s="360" t="s">
        <v>488</v>
      </c>
      <c r="AA169" s="364"/>
      <c r="AB169" s="157"/>
      <c r="AC169" s="157"/>
      <c r="AD169" s="157"/>
      <c r="AE169" s="157"/>
      <c r="AF169" s="157"/>
      <c r="AG169" s="145"/>
      <c r="AH169" s="145"/>
      <c r="AI169" s="145"/>
      <c r="AJ169" s="145"/>
      <c r="AK169" s="160" t="str">
        <f t="shared" si="16"/>
        <v/>
      </c>
      <c r="AL169" s="160" t="str">
        <f t="shared" si="17"/>
        <v/>
      </c>
    </row>
    <row r="170" spans="1:38" s="132" customFormat="1" ht="30" hidden="1" x14ac:dyDescent="0.25">
      <c r="A170" s="155" t="s">
        <v>753</v>
      </c>
      <c r="B170" s="156"/>
      <c r="C170" s="156"/>
      <c r="D170" s="175"/>
      <c r="E170" s="360"/>
      <c r="F170" s="360"/>
      <c r="G170" s="361"/>
      <c r="H170" s="361"/>
      <c r="I170" s="361"/>
      <c r="J170" s="361"/>
      <c r="K170" s="361"/>
      <c r="L170" s="361"/>
      <c r="M170" s="362"/>
      <c r="N170" s="362"/>
      <c r="O170" s="367"/>
      <c r="P170" s="367"/>
      <c r="Q170" s="381" t="str">
        <f>IF(AND(O170="",P170=""), "",
IF(O170="",
_xlfn.XLOOKUP(P170, '3. Cover Sheet for App_ZE'!$A$56:$A$65, '3. Cover Sheet for App_ZE'!$B$56:$B$65, "error - not found; see Table 3b", 0, 1),
_xlfn.XLOOKUP(O170, '3. Cover Sheet for App_ZE'!$A$43:$A$52, '3. Cover Sheet for App_ZE'!$B$43:$B$52, "error-not found in Table 3a.", 0, 1)))</f>
        <v/>
      </c>
      <c r="R170" s="382" t="str">
        <f>IF($Q170="", "",
       _xlfn.XLOOKUP($Q170, '3. Cover Sheet for App_ZE'!$B$43:$B$65, '3. Cover Sheet for App_ZE'!$D$43:$D$65, "Error-- see Table 3", 0, 1))</f>
        <v/>
      </c>
      <c r="S170" s="382" t="str">
        <f>IF($Q170="", "",
       _xlfn.XLOOKUP($Q170, '3. Cover Sheet for App_ZE'!$B$43:$B$65, '3. Cover Sheet for App_ZE'!$E$43:$E$65, "Error-- see Table 3", 0, 1))</f>
        <v/>
      </c>
      <c r="T170" s="382" t="str">
        <f>IF($Q170="", "",
       _xlfn.XLOOKUP($Q170, '3. Cover Sheet for App_ZE'!$B$43:$B$65, '3. Cover Sheet for App_ZE'!$F$43:$F$65, "Error-- see Table 3", 0, 1))</f>
        <v/>
      </c>
      <c r="U170" s="363"/>
      <c r="V170" s="157"/>
      <c r="W170" s="367"/>
      <c r="X170" s="361"/>
      <c r="Y170" s="360" t="s">
        <v>488</v>
      </c>
      <c r="Z170" s="360" t="s">
        <v>488</v>
      </c>
      <c r="AA170" s="364"/>
      <c r="AB170" s="157"/>
      <c r="AC170" s="157"/>
      <c r="AD170" s="157"/>
      <c r="AE170" s="157"/>
      <c r="AF170" s="157"/>
      <c r="AG170" s="145"/>
      <c r="AH170" s="145"/>
      <c r="AI170" s="145"/>
      <c r="AJ170" s="145"/>
      <c r="AK170" s="160" t="str">
        <f t="shared" si="16"/>
        <v/>
      </c>
      <c r="AL170" s="160" t="str">
        <f t="shared" si="17"/>
        <v/>
      </c>
    </row>
    <row r="171" spans="1:38" s="132" customFormat="1" ht="30" hidden="1" x14ac:dyDescent="0.25">
      <c r="A171" s="155" t="s">
        <v>754</v>
      </c>
      <c r="B171" s="156"/>
      <c r="C171" s="156"/>
      <c r="D171" s="175"/>
      <c r="E171" s="360"/>
      <c r="F171" s="360"/>
      <c r="G171" s="361"/>
      <c r="H171" s="361"/>
      <c r="I171" s="361"/>
      <c r="J171" s="361"/>
      <c r="K171" s="361"/>
      <c r="L171" s="361"/>
      <c r="M171" s="362"/>
      <c r="N171" s="362"/>
      <c r="O171" s="367"/>
      <c r="P171" s="367"/>
      <c r="Q171" s="381" t="str">
        <f>IF(AND(O171="",P171=""), "",
IF(O171="",
_xlfn.XLOOKUP(P171, '3. Cover Sheet for App_ZE'!$A$56:$A$65, '3. Cover Sheet for App_ZE'!$B$56:$B$65, "error - not found; see Table 3b", 0, 1),
_xlfn.XLOOKUP(O171, '3. Cover Sheet for App_ZE'!$A$43:$A$52, '3. Cover Sheet for App_ZE'!$B$43:$B$52, "error-not found in Table 3a.", 0, 1)))</f>
        <v/>
      </c>
      <c r="R171" s="382" t="str">
        <f>IF($Q171="", "",
       _xlfn.XLOOKUP($Q171, '3. Cover Sheet for App_ZE'!$B$43:$B$65, '3. Cover Sheet for App_ZE'!$D$43:$D$65, "Error-- see Table 3", 0, 1))</f>
        <v/>
      </c>
      <c r="S171" s="382" t="str">
        <f>IF($Q171="", "",
       _xlfn.XLOOKUP($Q171, '3. Cover Sheet for App_ZE'!$B$43:$B$65, '3. Cover Sheet for App_ZE'!$E$43:$E$65, "Error-- see Table 3", 0, 1))</f>
        <v/>
      </c>
      <c r="T171" s="382" t="str">
        <f>IF($Q171="", "",
       _xlfn.XLOOKUP($Q171, '3. Cover Sheet for App_ZE'!$B$43:$B$65, '3. Cover Sheet for App_ZE'!$F$43:$F$65, "Error-- see Table 3", 0, 1))</f>
        <v/>
      </c>
      <c r="U171" s="363"/>
      <c r="V171" s="157"/>
      <c r="W171" s="367"/>
      <c r="X171" s="361"/>
      <c r="Y171" s="360" t="s">
        <v>488</v>
      </c>
      <c r="Z171" s="360" t="s">
        <v>488</v>
      </c>
      <c r="AA171" s="364"/>
      <c r="AB171" s="157"/>
      <c r="AC171" s="157"/>
      <c r="AD171" s="157"/>
      <c r="AE171" s="157"/>
      <c r="AF171" s="157"/>
      <c r="AG171" s="145"/>
      <c r="AH171" s="145"/>
      <c r="AI171" s="145"/>
      <c r="AJ171" s="145"/>
      <c r="AK171" s="160" t="str">
        <f t="shared" si="16"/>
        <v/>
      </c>
      <c r="AL171" s="160" t="str">
        <f t="shared" si="17"/>
        <v/>
      </c>
    </row>
    <row r="172" spans="1:38" s="132" customFormat="1" ht="30" hidden="1" x14ac:dyDescent="0.25">
      <c r="A172" s="155" t="s">
        <v>755</v>
      </c>
      <c r="B172" s="156"/>
      <c r="C172" s="156"/>
      <c r="D172" s="175"/>
      <c r="E172" s="360"/>
      <c r="F172" s="360"/>
      <c r="G172" s="361"/>
      <c r="H172" s="361"/>
      <c r="I172" s="361"/>
      <c r="J172" s="361"/>
      <c r="K172" s="361"/>
      <c r="L172" s="361"/>
      <c r="M172" s="362"/>
      <c r="N172" s="362"/>
      <c r="O172" s="367"/>
      <c r="P172" s="367"/>
      <c r="Q172" s="381" t="str">
        <f>IF(AND(O172="",P172=""), "",
IF(O172="",
_xlfn.XLOOKUP(P172, '3. Cover Sheet for App_ZE'!$A$56:$A$65, '3. Cover Sheet for App_ZE'!$B$56:$B$65, "error - not found; see Table 3b", 0, 1),
_xlfn.XLOOKUP(O172, '3. Cover Sheet for App_ZE'!$A$43:$A$52, '3. Cover Sheet for App_ZE'!$B$43:$B$52, "error-not found in Table 3a.", 0, 1)))</f>
        <v/>
      </c>
      <c r="R172" s="382" t="str">
        <f>IF($Q172="", "",
       _xlfn.XLOOKUP($Q172, '3. Cover Sheet for App_ZE'!$B$43:$B$65, '3. Cover Sheet for App_ZE'!$D$43:$D$65, "Error-- see Table 3", 0, 1))</f>
        <v/>
      </c>
      <c r="S172" s="382" t="str">
        <f>IF($Q172="", "",
       _xlfn.XLOOKUP($Q172, '3. Cover Sheet for App_ZE'!$B$43:$B$65, '3. Cover Sheet for App_ZE'!$E$43:$E$65, "Error-- see Table 3", 0, 1))</f>
        <v/>
      </c>
      <c r="T172" s="382" t="str">
        <f>IF($Q172="", "",
       _xlfn.XLOOKUP($Q172, '3. Cover Sheet for App_ZE'!$B$43:$B$65, '3. Cover Sheet for App_ZE'!$F$43:$F$65, "Error-- see Table 3", 0, 1))</f>
        <v/>
      </c>
      <c r="U172" s="363"/>
      <c r="V172" s="157"/>
      <c r="W172" s="367"/>
      <c r="X172" s="361"/>
      <c r="Y172" s="360" t="s">
        <v>488</v>
      </c>
      <c r="Z172" s="360" t="s">
        <v>488</v>
      </c>
      <c r="AA172" s="364"/>
      <c r="AB172" s="157"/>
      <c r="AC172" s="157"/>
      <c r="AD172" s="157"/>
      <c r="AE172" s="157"/>
      <c r="AF172" s="157"/>
      <c r="AG172" s="145"/>
      <c r="AH172" s="145"/>
      <c r="AI172" s="145"/>
      <c r="AJ172" s="145"/>
      <c r="AK172" s="160" t="str">
        <f t="shared" si="16"/>
        <v/>
      </c>
      <c r="AL172" s="160" t="str">
        <f t="shared" si="17"/>
        <v/>
      </c>
    </row>
    <row r="173" spans="1:38" s="132" customFormat="1" ht="30" hidden="1" x14ac:dyDescent="0.25">
      <c r="A173" s="155" t="s">
        <v>756</v>
      </c>
      <c r="B173" s="156"/>
      <c r="C173" s="156"/>
      <c r="D173" s="175"/>
      <c r="E173" s="360"/>
      <c r="F173" s="360"/>
      <c r="G173" s="361"/>
      <c r="H173" s="361"/>
      <c r="I173" s="361"/>
      <c r="J173" s="361"/>
      <c r="K173" s="361"/>
      <c r="L173" s="361"/>
      <c r="M173" s="362"/>
      <c r="N173" s="362"/>
      <c r="O173" s="367"/>
      <c r="P173" s="367"/>
      <c r="Q173" s="381" t="str">
        <f>IF(AND(O173="",P173=""), "",
IF(O173="",
_xlfn.XLOOKUP(P173, '3. Cover Sheet for App_ZE'!$A$56:$A$65, '3. Cover Sheet for App_ZE'!$B$56:$B$65, "error - not found; see Table 3b", 0, 1),
_xlfn.XLOOKUP(O173, '3. Cover Sheet for App_ZE'!$A$43:$A$52, '3. Cover Sheet for App_ZE'!$B$43:$B$52, "error-not found in Table 3a.", 0, 1)))</f>
        <v/>
      </c>
      <c r="R173" s="382" t="str">
        <f>IF($Q173="", "",
       _xlfn.XLOOKUP($Q173, '3. Cover Sheet for App_ZE'!$B$43:$B$65, '3. Cover Sheet for App_ZE'!$D$43:$D$65, "Error-- see Table 3", 0, 1))</f>
        <v/>
      </c>
      <c r="S173" s="382" t="str">
        <f>IF($Q173="", "",
       _xlfn.XLOOKUP($Q173, '3. Cover Sheet for App_ZE'!$B$43:$B$65, '3. Cover Sheet for App_ZE'!$E$43:$E$65, "Error-- see Table 3", 0, 1))</f>
        <v/>
      </c>
      <c r="T173" s="382" t="str">
        <f>IF($Q173="", "",
       _xlfn.XLOOKUP($Q173, '3. Cover Sheet for App_ZE'!$B$43:$B$65, '3. Cover Sheet for App_ZE'!$F$43:$F$65, "Error-- see Table 3", 0, 1))</f>
        <v/>
      </c>
      <c r="U173" s="363"/>
      <c r="V173" s="157"/>
      <c r="W173" s="367"/>
      <c r="X173" s="361"/>
      <c r="Y173" s="360" t="s">
        <v>488</v>
      </c>
      <c r="Z173" s="360" t="s">
        <v>488</v>
      </c>
      <c r="AA173" s="364"/>
      <c r="AB173" s="157"/>
      <c r="AC173" s="157"/>
      <c r="AD173" s="157"/>
      <c r="AE173" s="157"/>
      <c r="AF173" s="157"/>
      <c r="AG173" s="145"/>
      <c r="AH173" s="145"/>
      <c r="AI173" s="145"/>
      <c r="AJ173" s="145"/>
      <c r="AK173" s="160" t="str">
        <f t="shared" si="16"/>
        <v/>
      </c>
      <c r="AL173" s="160" t="str">
        <f t="shared" si="17"/>
        <v/>
      </c>
    </row>
    <row r="174" spans="1:38" s="132" customFormat="1" ht="30" hidden="1" x14ac:dyDescent="0.25">
      <c r="A174" s="155" t="s">
        <v>757</v>
      </c>
      <c r="B174" s="156"/>
      <c r="C174" s="156"/>
      <c r="D174" s="175"/>
      <c r="E174" s="360"/>
      <c r="F174" s="360"/>
      <c r="G174" s="361"/>
      <c r="H174" s="361"/>
      <c r="I174" s="361"/>
      <c r="J174" s="361"/>
      <c r="K174" s="361"/>
      <c r="L174" s="361"/>
      <c r="M174" s="362"/>
      <c r="N174" s="362"/>
      <c r="O174" s="367"/>
      <c r="P174" s="367"/>
      <c r="Q174" s="381" t="str">
        <f>IF(AND(O174="",P174=""), "",
IF(O174="",
_xlfn.XLOOKUP(P174, '3. Cover Sheet for App_ZE'!$A$56:$A$65, '3. Cover Sheet for App_ZE'!$B$56:$B$65, "error - not found; see Table 3b", 0, 1),
_xlfn.XLOOKUP(O174, '3. Cover Sheet for App_ZE'!$A$43:$A$52, '3. Cover Sheet for App_ZE'!$B$43:$B$52, "error-not found in Table 3a.", 0, 1)))</f>
        <v/>
      </c>
      <c r="R174" s="382" t="str">
        <f>IF($Q174="", "",
       _xlfn.XLOOKUP($Q174, '3. Cover Sheet for App_ZE'!$B$43:$B$65, '3. Cover Sheet for App_ZE'!$D$43:$D$65, "Error-- see Table 3", 0, 1))</f>
        <v/>
      </c>
      <c r="S174" s="382" t="str">
        <f>IF($Q174="", "",
       _xlfn.XLOOKUP($Q174, '3. Cover Sheet for App_ZE'!$B$43:$B$65, '3. Cover Sheet for App_ZE'!$E$43:$E$65, "Error-- see Table 3", 0, 1))</f>
        <v/>
      </c>
      <c r="T174" s="382" t="str">
        <f>IF($Q174="", "",
       _xlfn.XLOOKUP($Q174, '3. Cover Sheet for App_ZE'!$B$43:$B$65, '3. Cover Sheet for App_ZE'!$F$43:$F$65, "Error-- see Table 3", 0, 1))</f>
        <v/>
      </c>
      <c r="U174" s="363"/>
      <c r="V174" s="157"/>
      <c r="W174" s="367"/>
      <c r="X174" s="361"/>
      <c r="Y174" s="360" t="s">
        <v>488</v>
      </c>
      <c r="Z174" s="360" t="s">
        <v>488</v>
      </c>
      <c r="AA174" s="364"/>
      <c r="AB174" s="157"/>
      <c r="AC174" s="157"/>
      <c r="AD174" s="157"/>
      <c r="AE174" s="157"/>
      <c r="AF174" s="157"/>
      <c r="AG174" s="145"/>
      <c r="AH174" s="145"/>
      <c r="AI174" s="145"/>
      <c r="AJ174" s="145"/>
      <c r="AK174" s="160" t="str">
        <f t="shared" si="16"/>
        <v/>
      </c>
      <c r="AL174" s="160" t="str">
        <f t="shared" si="17"/>
        <v/>
      </c>
    </row>
    <row r="175" spans="1:38" s="132" customFormat="1" ht="30" hidden="1" x14ac:dyDescent="0.25">
      <c r="A175" s="155" t="s">
        <v>758</v>
      </c>
      <c r="B175" s="156"/>
      <c r="C175" s="156"/>
      <c r="D175" s="175"/>
      <c r="E175" s="360"/>
      <c r="F175" s="360"/>
      <c r="G175" s="361"/>
      <c r="H175" s="361"/>
      <c r="I175" s="361"/>
      <c r="J175" s="361"/>
      <c r="K175" s="361"/>
      <c r="L175" s="361"/>
      <c r="M175" s="362"/>
      <c r="N175" s="362"/>
      <c r="O175" s="367"/>
      <c r="P175" s="367"/>
      <c r="Q175" s="381" t="str">
        <f>IF(AND(O175="",P175=""), "",
IF(O175="",
_xlfn.XLOOKUP(P175, '3. Cover Sheet for App_ZE'!$A$56:$A$65, '3. Cover Sheet for App_ZE'!$B$56:$B$65, "error - not found; see Table 3b", 0, 1),
_xlfn.XLOOKUP(O175, '3. Cover Sheet for App_ZE'!$A$43:$A$52, '3. Cover Sheet for App_ZE'!$B$43:$B$52, "error-not found in Table 3a.", 0, 1)))</f>
        <v/>
      </c>
      <c r="R175" s="382" t="str">
        <f>IF($Q175="", "",
       _xlfn.XLOOKUP($Q175, '3. Cover Sheet for App_ZE'!$B$43:$B$65, '3. Cover Sheet for App_ZE'!$D$43:$D$65, "Error-- see Table 3", 0, 1))</f>
        <v/>
      </c>
      <c r="S175" s="382" t="str">
        <f>IF($Q175="", "",
       _xlfn.XLOOKUP($Q175, '3. Cover Sheet for App_ZE'!$B$43:$B$65, '3. Cover Sheet for App_ZE'!$E$43:$E$65, "Error-- see Table 3", 0, 1))</f>
        <v/>
      </c>
      <c r="T175" s="382" t="str">
        <f>IF($Q175="", "",
       _xlfn.XLOOKUP($Q175, '3. Cover Sheet for App_ZE'!$B$43:$B$65, '3. Cover Sheet for App_ZE'!$F$43:$F$65, "Error-- see Table 3", 0, 1))</f>
        <v/>
      </c>
      <c r="U175" s="363"/>
      <c r="V175" s="157"/>
      <c r="W175" s="367"/>
      <c r="X175" s="361"/>
      <c r="Y175" s="360" t="s">
        <v>488</v>
      </c>
      <c r="Z175" s="360" t="s">
        <v>488</v>
      </c>
      <c r="AA175" s="364"/>
      <c r="AB175" s="157"/>
      <c r="AC175" s="157"/>
      <c r="AD175" s="157"/>
      <c r="AE175" s="157"/>
      <c r="AF175" s="157"/>
      <c r="AG175" s="145"/>
      <c r="AH175" s="145"/>
      <c r="AI175" s="145"/>
      <c r="AJ175" s="145"/>
      <c r="AK175" s="160" t="str">
        <f t="shared" si="16"/>
        <v/>
      </c>
      <c r="AL175" s="160" t="str">
        <f t="shared" si="17"/>
        <v/>
      </c>
    </row>
    <row r="176" spans="1:38" s="132" customFormat="1" ht="32.25" hidden="1" customHeight="1" x14ac:dyDescent="0.25">
      <c r="A176" s="155" t="s">
        <v>759</v>
      </c>
      <c r="B176" s="156"/>
      <c r="C176" s="156"/>
      <c r="D176" s="175"/>
      <c r="E176" s="360"/>
      <c r="F176" s="360"/>
      <c r="G176" s="361"/>
      <c r="H176" s="361"/>
      <c r="I176" s="361"/>
      <c r="J176" s="361"/>
      <c r="K176" s="361"/>
      <c r="L176" s="361"/>
      <c r="M176" s="362"/>
      <c r="N176" s="362"/>
      <c r="O176" s="367"/>
      <c r="P176" s="367"/>
      <c r="Q176" s="381" t="str">
        <f>IF(AND(O176="",P176=""), "",
IF(O176="",
_xlfn.XLOOKUP(P176, '3. Cover Sheet for App_ZE'!$A$56:$A$65, '3. Cover Sheet for App_ZE'!$B$56:$B$65, "error - not found; see Table 3b", 0, 1),
_xlfn.XLOOKUP(O176, '3. Cover Sheet for App_ZE'!$A$43:$A$52, '3. Cover Sheet for App_ZE'!$B$43:$B$52, "error-not found in Table 3a.", 0, 1)))</f>
        <v/>
      </c>
      <c r="R176" s="382" t="str">
        <f>IF($Q176="", "",
       _xlfn.XLOOKUP($Q176, '3. Cover Sheet for App_ZE'!$B$43:$B$65, '3. Cover Sheet for App_ZE'!$D$43:$D$65, "Error-- see Table 3", 0, 1))</f>
        <v/>
      </c>
      <c r="S176" s="382" t="str">
        <f>IF($Q176="", "",
       _xlfn.XLOOKUP($Q176, '3. Cover Sheet for App_ZE'!$B$43:$B$65, '3. Cover Sheet for App_ZE'!$E$43:$E$65, "Error-- see Table 3", 0, 1))</f>
        <v/>
      </c>
      <c r="T176" s="382" t="str">
        <f>IF($Q176="", "",
       _xlfn.XLOOKUP($Q176, '3. Cover Sheet for App_ZE'!$B$43:$B$65, '3. Cover Sheet for App_ZE'!$F$43:$F$65, "Error-- see Table 3", 0, 1))</f>
        <v/>
      </c>
      <c r="U176" s="363"/>
      <c r="V176" s="157"/>
      <c r="W176" s="367"/>
      <c r="X176" s="361"/>
      <c r="Y176" s="360" t="s">
        <v>488</v>
      </c>
      <c r="Z176" s="360" t="s">
        <v>488</v>
      </c>
      <c r="AA176" s="364"/>
      <c r="AB176" s="157"/>
      <c r="AC176" s="157"/>
      <c r="AD176" s="157"/>
      <c r="AE176" s="157"/>
      <c r="AF176" s="157"/>
      <c r="AG176" s="145"/>
      <c r="AH176" s="145"/>
      <c r="AI176" s="145"/>
      <c r="AJ176" s="145"/>
      <c r="AK176" s="160" t="str">
        <f t="shared" si="16"/>
        <v/>
      </c>
      <c r="AL176" s="160" t="str">
        <f t="shared" si="17"/>
        <v/>
      </c>
    </row>
    <row r="177" spans="1:31" s="132" customFormat="1" ht="15" customHeight="1" x14ac:dyDescent="0.25">
      <c r="O177" s="320"/>
      <c r="P177" s="320"/>
      <c r="Q177" s="320"/>
      <c r="AA177" s="137"/>
    </row>
    <row r="178" spans="1:31" s="132" customFormat="1" ht="15" customHeight="1" x14ac:dyDescent="0.25">
      <c r="A178" s="136"/>
      <c r="K178" s="133"/>
    </row>
    <row r="179" spans="1:31" s="137" customFormat="1" x14ac:dyDescent="0.25">
      <c r="A179" s="490" t="s">
        <v>760</v>
      </c>
      <c r="B179" s="490"/>
      <c r="C179" s="490"/>
      <c r="D179" s="490"/>
      <c r="E179" s="490"/>
      <c r="F179" s="490"/>
      <c r="G179" s="490"/>
      <c r="H179" s="490"/>
      <c r="I179" s="490"/>
      <c r="J179" s="490"/>
      <c r="K179" s="490"/>
      <c r="L179" s="188"/>
      <c r="M179" s="189"/>
      <c r="N179" s="189"/>
      <c r="O179" s="189"/>
      <c r="P179" s="189"/>
      <c r="Q179" s="189"/>
      <c r="R179" s="189"/>
      <c r="S179" s="189"/>
      <c r="T179" s="189"/>
      <c r="U179" s="188"/>
      <c r="V179" s="188"/>
      <c r="W179" s="188"/>
      <c r="X179" s="188"/>
      <c r="Y179" s="188"/>
      <c r="Z179" s="188"/>
      <c r="AA179" s="188"/>
    </row>
    <row r="180" spans="1:31" s="137" customFormat="1" ht="15" customHeight="1" x14ac:dyDescent="0.25">
      <c r="A180" s="428" t="s">
        <v>761</v>
      </c>
      <c r="B180" s="190"/>
      <c r="C180" s="190"/>
      <c r="D180" s="190"/>
      <c r="E180" s="190"/>
      <c r="F180" s="428" t="s">
        <v>762</v>
      </c>
      <c r="G180" s="190"/>
      <c r="H180" s="190"/>
      <c r="I180" s="190"/>
      <c r="J180" s="190"/>
      <c r="K180" s="190"/>
      <c r="L180" s="190"/>
      <c r="M180" s="189"/>
      <c r="N180" s="190"/>
      <c r="O180" s="190"/>
      <c r="P180" s="428" t="s">
        <v>763</v>
      </c>
      <c r="Q180" s="188"/>
      <c r="R180" s="188"/>
      <c r="S180" s="428" t="s">
        <v>764</v>
      </c>
      <c r="T180" s="188"/>
      <c r="U180" s="188"/>
      <c r="V180" s="237"/>
      <c r="W180" s="237"/>
      <c r="X180" s="237"/>
      <c r="Y180" s="237"/>
      <c r="Z180" s="237"/>
      <c r="AA180" s="237"/>
    </row>
    <row r="181" spans="1:31" s="387" customFormat="1" ht="76.5" x14ac:dyDescent="0.25">
      <c r="A181" s="383"/>
      <c r="B181" s="383" t="s">
        <v>765</v>
      </c>
      <c r="C181" s="384" t="s">
        <v>766</v>
      </c>
      <c r="D181" s="384" t="s">
        <v>767</v>
      </c>
      <c r="E181" s="384" t="s">
        <v>768</v>
      </c>
      <c r="F181" s="385" t="s">
        <v>495</v>
      </c>
      <c r="G181" s="386" t="s">
        <v>496</v>
      </c>
      <c r="H181" s="354" t="s">
        <v>74</v>
      </c>
      <c r="I181" s="354" t="s">
        <v>186</v>
      </c>
      <c r="J181" s="354" t="s">
        <v>187</v>
      </c>
      <c r="K181" s="354" t="s">
        <v>497</v>
      </c>
      <c r="L181" s="384" t="s">
        <v>498</v>
      </c>
      <c r="M181" s="354" t="s">
        <v>769</v>
      </c>
      <c r="N181" s="354" t="s">
        <v>770</v>
      </c>
      <c r="O181" s="354" t="s">
        <v>771</v>
      </c>
      <c r="P181" s="354" t="s">
        <v>772</v>
      </c>
      <c r="Q181" s="354" t="s">
        <v>503</v>
      </c>
      <c r="R181" s="384" t="s">
        <v>773</v>
      </c>
      <c r="S181" s="354" t="s">
        <v>774</v>
      </c>
      <c r="T181" s="354" t="s">
        <v>775</v>
      </c>
      <c r="U181" s="354" t="s">
        <v>776</v>
      </c>
      <c r="V181" s="354" t="s">
        <v>777</v>
      </c>
      <c r="W181" s="354" t="s">
        <v>778</v>
      </c>
      <c r="X181" s="354" t="s">
        <v>779</v>
      </c>
      <c r="Y181" s="354" t="s">
        <v>780</v>
      </c>
      <c r="Z181" s="354" t="s">
        <v>781</v>
      </c>
      <c r="AA181" s="354" t="s">
        <v>782</v>
      </c>
    </row>
    <row r="182" spans="1:31" s="353" customFormat="1" ht="45" customHeight="1" x14ac:dyDescent="0.25">
      <c r="A182" s="163" t="s">
        <v>783</v>
      </c>
      <c r="B182" s="164" t="s">
        <v>784</v>
      </c>
      <c r="C182" s="161" t="s">
        <v>231</v>
      </c>
      <c r="D182" s="161" t="s">
        <v>519</v>
      </c>
      <c r="E182" s="164" t="s">
        <v>785</v>
      </c>
      <c r="F182" s="185" t="s">
        <v>520</v>
      </c>
      <c r="G182" s="185" t="s">
        <v>521</v>
      </c>
      <c r="H182" s="185" t="s">
        <v>227</v>
      </c>
      <c r="I182" s="166" t="s">
        <v>522</v>
      </c>
      <c r="J182" s="166" t="s">
        <v>523</v>
      </c>
      <c r="K182" s="154" t="s">
        <v>524</v>
      </c>
      <c r="L182" s="161">
        <v>22305</v>
      </c>
      <c r="M182" s="161" t="s">
        <v>226</v>
      </c>
      <c r="N182" s="185" t="s">
        <v>520</v>
      </c>
      <c r="O182" s="161" t="s">
        <v>525</v>
      </c>
      <c r="P182" s="166" t="s">
        <v>526</v>
      </c>
      <c r="Q182" s="151" t="s">
        <v>488</v>
      </c>
      <c r="R182" s="161" t="s">
        <v>527</v>
      </c>
      <c r="S182" s="180">
        <v>45000</v>
      </c>
      <c r="T182" s="180">
        <v>45000</v>
      </c>
      <c r="U182" s="180">
        <v>7000</v>
      </c>
      <c r="V182" s="180">
        <v>5000</v>
      </c>
      <c r="W182" s="168">
        <v>100</v>
      </c>
      <c r="X182" s="168">
        <v>100</v>
      </c>
      <c r="Y182" s="168" t="s">
        <v>786</v>
      </c>
      <c r="Z182" s="180">
        <f>IF(B182="", "", S182+U182+W182)</f>
        <v>52100</v>
      </c>
      <c r="AA182" s="180">
        <f>IF(B182="", "",T182+V182+X182)</f>
        <v>50100</v>
      </c>
    </row>
    <row r="183" spans="1:31" s="595" customFormat="1" ht="30" x14ac:dyDescent="0.25">
      <c r="A183" s="587" t="s">
        <v>787</v>
      </c>
      <c r="B183" s="588"/>
      <c r="C183" s="588"/>
      <c r="D183" s="577"/>
      <c r="E183" s="577"/>
      <c r="F183" s="564"/>
      <c r="G183" s="564"/>
      <c r="H183" s="589" t="str">
        <f>IF(AND(F183="",G183=""), "",
IF(F183="",
_xlfn.XLOOKUP(G183, '3. Cover Sheet for App_ZE'!$A$56:$A$65, '3. Cover Sheet for App_ZE'!$B$56:$B$65, "error - not found; see Table 3b", 0, 1),
_xlfn.XLOOKUP(F183, '3. Cover Sheet for App_ZE'!$A$43:$A$52, '3. Cover Sheet for App_ZE'!$B$43:$B$52, "error-not found in Table 3a.", 0, 1)))</f>
        <v/>
      </c>
      <c r="I183" s="590" t="str">
        <f>IF($H183="", "",
       _xlfn.XLOOKUP($H183, '3. Cover Sheet for App_ZE'!$B$43:$B$65, '3. Cover Sheet for App_ZE'!$D$43:$D$65, "Error-- see Table 3", 0, 1))</f>
        <v/>
      </c>
      <c r="J183" s="590" t="str">
        <f>IF($H183="", "",
       _xlfn.XLOOKUP($H183, '3. Cover Sheet for App_ZE'!$B$43:$B$65, '3. Cover Sheet for App_ZE'!$E$43:$E$65, "Error-- see Table 3", 0, 1))</f>
        <v/>
      </c>
      <c r="K183" s="590" t="str">
        <f>IF($H183="", "",
       _xlfn.XLOOKUP($H183, '3. Cover Sheet for App_ZE'!$B$43:$B$65, '3. Cover Sheet for App_ZE'!$F$43:$F$65, "Error-- see Table 3", 0, 1))</f>
        <v/>
      </c>
      <c r="L183" s="577"/>
      <c r="M183" s="588"/>
      <c r="N183" s="564"/>
      <c r="O183" s="591" t="s">
        <v>488</v>
      </c>
      <c r="P183" s="566" t="s">
        <v>488</v>
      </c>
      <c r="Q183" s="566" t="s">
        <v>488</v>
      </c>
      <c r="R183" s="577"/>
      <c r="S183" s="592"/>
      <c r="T183" s="592"/>
      <c r="U183" s="592"/>
      <c r="V183" s="592"/>
      <c r="W183" s="592"/>
      <c r="X183" s="592"/>
      <c r="Y183" s="593"/>
      <c r="Z183" s="594" t="str">
        <f>IF(B183="", "", S183+U183+W183)</f>
        <v/>
      </c>
      <c r="AA183" s="594" t="str">
        <f>IF(B183="", "",T183+V183+X183)</f>
        <v/>
      </c>
    </row>
    <row r="184" spans="1:31" s="595" customFormat="1" ht="30" x14ac:dyDescent="0.25">
      <c r="A184" s="587" t="s">
        <v>788</v>
      </c>
      <c r="B184" s="588"/>
      <c r="C184" s="588"/>
      <c r="D184" s="577"/>
      <c r="E184" s="577"/>
      <c r="F184" s="565"/>
      <c r="G184" s="565"/>
      <c r="H184" s="589" t="str">
        <f>IF(AND(F184="",G184=""), "",
IF(G184="",
_xlfn.XLOOKUP(G184, '3. Cover Sheet for App_ZE'!$A$56:$A$65, '3. Cover Sheet for App_ZE'!$B$56:$B$65, "error - not found; see Table 3", 0, 1),
_xlfn.XLOOKUP(F184, '3. Cover Sheet for App_ZE'!$A$43:$A$52, '3. Cover Sheet for App_ZE'!$B$43:$B$52, "error-not found in Table 3a.", 0, 1)))</f>
        <v/>
      </c>
      <c r="I184" s="590" t="str">
        <f>IF($H184="", "",
       _xlfn.XLOOKUP($H184, '3. Cover Sheet for App_ZE'!$B$43:$B$65, '3. Cover Sheet for App_ZE'!$D$43:$D$65, "Error-- see Table 3", 0, 1))</f>
        <v/>
      </c>
      <c r="J184" s="590" t="str">
        <f>IF($H184="", "",
       _xlfn.XLOOKUP($H184, '3. Cover Sheet for App_ZE'!$B$43:$B$65, '3. Cover Sheet for App_ZE'!$E$43:$E$65, "Error-- see Table 3", 0, 1))</f>
        <v/>
      </c>
      <c r="K184" s="590" t="str">
        <f>IF($H184="", "",
       _xlfn.XLOOKUP($H184, '3. Cover Sheet for App_ZE'!$B$43:$B$65, '3. Cover Sheet for App_ZE'!$F$43:$F$65, "Error-- see Table 3", 0, 1))</f>
        <v/>
      </c>
      <c r="L184" s="577"/>
      <c r="M184" s="588"/>
      <c r="N184" s="565"/>
      <c r="O184" s="591" t="s">
        <v>488</v>
      </c>
      <c r="P184" s="566" t="s">
        <v>488</v>
      </c>
      <c r="Q184" s="566" t="s">
        <v>488</v>
      </c>
      <c r="R184" s="577"/>
      <c r="S184" s="592"/>
      <c r="T184" s="592"/>
      <c r="U184" s="592"/>
      <c r="V184" s="592"/>
      <c r="W184" s="592"/>
      <c r="X184" s="592"/>
      <c r="Y184" s="593"/>
      <c r="Z184" s="594" t="str">
        <f t="shared" ref="Z184:Z232" si="18">IF(B184="", "", S184+U184+W184)</f>
        <v/>
      </c>
      <c r="AA184" s="594" t="str">
        <f t="shared" ref="AA184:AA232" si="19">IF(B184="", "",T184+V184+X184)</f>
        <v/>
      </c>
    </row>
    <row r="185" spans="1:31" s="595" customFormat="1" ht="30" x14ac:dyDescent="0.25">
      <c r="A185" s="587" t="s">
        <v>789</v>
      </c>
      <c r="B185" s="588"/>
      <c r="C185" s="588"/>
      <c r="D185" s="577"/>
      <c r="E185" s="577"/>
      <c r="F185" s="565"/>
      <c r="G185" s="565"/>
      <c r="H185" s="589" t="str">
        <f>IF(AND(F185="",G185=""), "",
IF(G185="",
_xlfn.XLOOKUP(G185, '3. Cover Sheet for App_ZE'!$A$56:$A$65, '3. Cover Sheet for App_ZE'!$B$56:$B$65, "error - not found; see Table 3", 0, 1),
_xlfn.XLOOKUP(F185, '3. Cover Sheet for App_ZE'!$A$43:$A$52, '3. Cover Sheet for App_ZE'!$B$43:$B$52, "error-not found in Table 3a.", 0, 1)))</f>
        <v/>
      </c>
      <c r="I185" s="590" t="str">
        <f>IF($H185="", "",
       _xlfn.XLOOKUP($H185, '3. Cover Sheet for App_ZE'!$B$43:$B$65, '3. Cover Sheet for App_ZE'!$D$43:$D$65, "Error-- see Table 3", 0, 1))</f>
        <v/>
      </c>
      <c r="J185" s="590" t="str">
        <f>IF($H185="", "",
       _xlfn.XLOOKUP($H185, '3. Cover Sheet for App_ZE'!$B$43:$B$65, '3. Cover Sheet for App_ZE'!$E$43:$E$65, "Error-- see Table 3", 0, 1))</f>
        <v/>
      </c>
      <c r="K185" s="590" t="str">
        <f>IF($H185="", "",
       _xlfn.XLOOKUP($H185, '3. Cover Sheet for App_ZE'!$B$43:$B$65, '3. Cover Sheet for App_ZE'!$F$43:$F$65, "Error-- see Table 3", 0, 1))</f>
        <v/>
      </c>
      <c r="L185" s="577"/>
      <c r="M185" s="588"/>
      <c r="N185" s="565"/>
      <c r="O185" s="591" t="s">
        <v>488</v>
      </c>
      <c r="P185" s="566" t="s">
        <v>488</v>
      </c>
      <c r="Q185" s="566" t="s">
        <v>488</v>
      </c>
      <c r="R185" s="577"/>
      <c r="S185" s="592"/>
      <c r="T185" s="592"/>
      <c r="U185" s="592"/>
      <c r="V185" s="592"/>
      <c r="W185" s="592"/>
      <c r="X185" s="592"/>
      <c r="Y185" s="593"/>
      <c r="Z185" s="594" t="str">
        <f t="shared" si="18"/>
        <v/>
      </c>
      <c r="AA185" s="594" t="str">
        <f t="shared" si="19"/>
        <v/>
      </c>
    </row>
    <row r="186" spans="1:31" s="595" customFormat="1" ht="30" x14ac:dyDescent="0.25">
      <c r="A186" s="587" t="s">
        <v>790</v>
      </c>
      <c r="B186" s="588"/>
      <c r="C186" s="588"/>
      <c r="D186" s="577"/>
      <c r="E186" s="577"/>
      <c r="F186" s="565"/>
      <c r="G186" s="565"/>
      <c r="H186" s="589" t="str">
        <f>IF(AND(F186="",G186=""), "",
IF(G186="",
_xlfn.XLOOKUP(G186, '3. Cover Sheet for App_ZE'!$A$56:$A$65, '3. Cover Sheet for App_ZE'!$B$56:$B$65, "error - not found; see Table 3", 0, 1),
_xlfn.XLOOKUP(F186, '3. Cover Sheet for App_ZE'!$A$43:$A$52, '3. Cover Sheet for App_ZE'!$B$43:$B$52, "error-not found in Table 3a.", 0, 1)))</f>
        <v/>
      </c>
      <c r="I186" s="590" t="str">
        <f>IF($H186="", "",
       _xlfn.XLOOKUP($H186, '3. Cover Sheet for App_ZE'!$B$43:$B$65, '3. Cover Sheet for App_ZE'!$D$43:$D$65, "Error-- see Table 3", 0, 1))</f>
        <v/>
      </c>
      <c r="J186" s="590" t="str">
        <f>IF($H186="", "",
       _xlfn.XLOOKUP($H186, '3. Cover Sheet for App_ZE'!$B$43:$B$65, '3. Cover Sheet for App_ZE'!$E$43:$E$65, "Error-- see Table 3", 0, 1))</f>
        <v/>
      </c>
      <c r="K186" s="590" t="str">
        <f>IF($H186="", "",
       _xlfn.XLOOKUP($H186, '3. Cover Sheet for App_ZE'!$B$43:$B$65, '3. Cover Sheet for App_ZE'!$F$43:$F$65, "Error-- see Table 3", 0, 1))</f>
        <v/>
      </c>
      <c r="L186" s="577"/>
      <c r="M186" s="588"/>
      <c r="N186" s="565"/>
      <c r="O186" s="591" t="s">
        <v>488</v>
      </c>
      <c r="P186" s="566" t="s">
        <v>488</v>
      </c>
      <c r="Q186" s="566" t="s">
        <v>488</v>
      </c>
      <c r="R186" s="577"/>
      <c r="S186" s="592"/>
      <c r="T186" s="592"/>
      <c r="U186" s="592"/>
      <c r="V186" s="592"/>
      <c r="W186" s="592"/>
      <c r="X186" s="592"/>
      <c r="Y186" s="593"/>
      <c r="Z186" s="594" t="str">
        <f t="shared" si="18"/>
        <v/>
      </c>
      <c r="AA186" s="594" t="str">
        <f t="shared" si="19"/>
        <v/>
      </c>
    </row>
    <row r="187" spans="1:31" s="595" customFormat="1" ht="30" x14ac:dyDescent="0.25">
      <c r="A187" s="587" t="s">
        <v>791</v>
      </c>
      <c r="B187" s="588"/>
      <c r="C187" s="588"/>
      <c r="D187" s="577"/>
      <c r="E187" s="577"/>
      <c r="F187" s="565"/>
      <c r="G187" s="565"/>
      <c r="H187" s="589" t="str">
        <f>IF(AND(F187="",G187=""), "",
IF(G187="",
_xlfn.XLOOKUP(G187, '3. Cover Sheet for App_ZE'!$A$56:$A$65, '3. Cover Sheet for App_ZE'!$B$56:$B$65, "error - not found; see Table 3", 0, 1),
_xlfn.XLOOKUP(F187, '3. Cover Sheet for App_ZE'!$A$43:$A$52, '3. Cover Sheet for App_ZE'!$B$43:$B$52, "error-not found in Table 3a.", 0, 1)))</f>
        <v/>
      </c>
      <c r="I187" s="590" t="str">
        <f>IF($H187="", "",
       _xlfn.XLOOKUP($H187, '3. Cover Sheet for App_ZE'!$B$43:$B$65, '3. Cover Sheet for App_ZE'!$D$43:$D$65, "Error-- see Table 3", 0, 1))</f>
        <v/>
      </c>
      <c r="J187" s="590" t="str">
        <f>IF($H187="", "",
       _xlfn.XLOOKUP($H187, '3. Cover Sheet for App_ZE'!$B$43:$B$65, '3. Cover Sheet for App_ZE'!$E$43:$E$65, "Error-- see Table 3", 0, 1))</f>
        <v/>
      </c>
      <c r="K187" s="590" t="str">
        <f>IF($H187="", "",
       _xlfn.XLOOKUP($H187, '3. Cover Sheet for App_ZE'!$B$43:$B$65, '3. Cover Sheet for App_ZE'!$F$43:$F$65, "Error-- see Table 3", 0, 1))</f>
        <v/>
      </c>
      <c r="L187" s="577"/>
      <c r="M187" s="588"/>
      <c r="N187" s="565"/>
      <c r="O187" s="591" t="s">
        <v>488</v>
      </c>
      <c r="P187" s="566" t="s">
        <v>488</v>
      </c>
      <c r="Q187" s="566" t="s">
        <v>488</v>
      </c>
      <c r="R187" s="577"/>
      <c r="S187" s="592"/>
      <c r="T187" s="592"/>
      <c r="U187" s="592"/>
      <c r="V187" s="592"/>
      <c r="W187" s="592"/>
      <c r="X187" s="592"/>
      <c r="Y187" s="593"/>
      <c r="Z187" s="594" t="str">
        <f t="shared" si="18"/>
        <v/>
      </c>
      <c r="AA187" s="594" t="str">
        <f t="shared" si="19"/>
        <v/>
      </c>
    </row>
    <row r="188" spans="1:31" s="595" customFormat="1" ht="30" x14ac:dyDescent="0.25">
      <c r="A188" s="587" t="s">
        <v>792</v>
      </c>
      <c r="B188" s="588"/>
      <c r="C188" s="588"/>
      <c r="D188" s="577"/>
      <c r="E188" s="577"/>
      <c r="F188" s="565"/>
      <c r="G188" s="565"/>
      <c r="H188" s="589" t="str">
        <f>IF(AND(F188="",G188=""), "",
IF(G188="",
_xlfn.XLOOKUP(G188, '3. Cover Sheet for App_ZE'!$A$56:$A$65, '3. Cover Sheet for App_ZE'!$B$56:$B$65, "error - not found; see Table 3", 0, 1),
_xlfn.XLOOKUP(F188, '3. Cover Sheet for App_ZE'!$A$43:$A$52, '3. Cover Sheet for App_ZE'!$B$43:$B$52, "error-not found in Table 3a.", 0, 1)))</f>
        <v/>
      </c>
      <c r="I188" s="590" t="str">
        <f>IF($H188="", "",
       _xlfn.XLOOKUP($H188, '3. Cover Sheet for App_ZE'!$B$43:$B$65, '3. Cover Sheet for App_ZE'!$D$43:$D$65, "Error-- see Table 3", 0, 1))</f>
        <v/>
      </c>
      <c r="J188" s="590" t="str">
        <f>IF($H188="", "",
       _xlfn.XLOOKUP($H188, '3. Cover Sheet for App_ZE'!$B$43:$B$65, '3. Cover Sheet for App_ZE'!$E$43:$E$65, "Error-- see Table 3", 0, 1))</f>
        <v/>
      </c>
      <c r="K188" s="590" t="str">
        <f>IF($H188="", "",
       _xlfn.XLOOKUP($H188, '3. Cover Sheet for App_ZE'!$B$43:$B$65, '3. Cover Sheet for App_ZE'!$F$43:$F$65, "Error-- see Table 3", 0, 1))</f>
        <v/>
      </c>
      <c r="L188" s="577"/>
      <c r="M188" s="588"/>
      <c r="N188" s="565"/>
      <c r="O188" s="591" t="s">
        <v>488</v>
      </c>
      <c r="P188" s="566" t="s">
        <v>488</v>
      </c>
      <c r="Q188" s="566" t="s">
        <v>488</v>
      </c>
      <c r="R188" s="577"/>
      <c r="S188" s="592"/>
      <c r="T188" s="592"/>
      <c r="U188" s="592"/>
      <c r="V188" s="592"/>
      <c r="W188" s="592"/>
      <c r="X188" s="592"/>
      <c r="Y188" s="593"/>
      <c r="Z188" s="594" t="str">
        <f t="shared" si="18"/>
        <v/>
      </c>
      <c r="AA188" s="594" t="str">
        <f t="shared" si="19"/>
        <v/>
      </c>
    </row>
    <row r="189" spans="1:31" s="595" customFormat="1" ht="30" x14ac:dyDescent="0.25">
      <c r="A189" s="587" t="s">
        <v>793</v>
      </c>
      <c r="B189" s="588"/>
      <c r="C189" s="588"/>
      <c r="D189" s="577"/>
      <c r="E189" s="577"/>
      <c r="F189" s="565"/>
      <c r="G189" s="565"/>
      <c r="H189" s="589" t="str">
        <f>IF(AND(F189="",G189=""), "",
IF(G189="",
_xlfn.XLOOKUP(G189, '3. Cover Sheet for App_ZE'!$A$56:$A$65, '3. Cover Sheet for App_ZE'!$B$56:$B$65, "error - not found; see Table 3", 0, 1),
_xlfn.XLOOKUP(F189, '3. Cover Sheet for App_ZE'!$A$43:$A$52, '3. Cover Sheet for App_ZE'!$B$43:$B$52, "error-not found in Table 3a.", 0, 1)))</f>
        <v/>
      </c>
      <c r="I189" s="590" t="str">
        <f>IF($H189="", "",
       _xlfn.XLOOKUP($H189, '3. Cover Sheet for App_ZE'!$B$43:$B$65, '3. Cover Sheet for App_ZE'!$D$43:$D$65, "Error-- see Table 3", 0, 1))</f>
        <v/>
      </c>
      <c r="J189" s="590" t="str">
        <f>IF($H189="", "",
       _xlfn.XLOOKUP($H189, '3. Cover Sheet for App_ZE'!$B$43:$B$65, '3. Cover Sheet for App_ZE'!$E$43:$E$65, "Error-- see Table 3", 0, 1))</f>
        <v/>
      </c>
      <c r="K189" s="590" t="str">
        <f>IF($H189="", "",
       _xlfn.XLOOKUP($H189, '3. Cover Sheet for App_ZE'!$B$43:$B$65, '3. Cover Sheet for App_ZE'!$F$43:$F$65, "Error-- see Table 3", 0, 1))</f>
        <v/>
      </c>
      <c r="L189" s="577"/>
      <c r="M189" s="588"/>
      <c r="N189" s="565"/>
      <c r="O189" s="591" t="s">
        <v>488</v>
      </c>
      <c r="P189" s="566" t="s">
        <v>488</v>
      </c>
      <c r="Q189" s="566" t="s">
        <v>488</v>
      </c>
      <c r="R189" s="577"/>
      <c r="S189" s="592"/>
      <c r="T189" s="592"/>
      <c r="U189" s="592"/>
      <c r="V189" s="592"/>
      <c r="W189" s="592"/>
      <c r="X189" s="592"/>
      <c r="Y189" s="593"/>
      <c r="Z189" s="594" t="str">
        <f t="shared" si="18"/>
        <v/>
      </c>
      <c r="AA189" s="594" t="str">
        <f t="shared" si="19"/>
        <v/>
      </c>
    </row>
    <row r="190" spans="1:31" s="595" customFormat="1" ht="30" x14ac:dyDescent="0.25">
      <c r="A190" s="587" t="s">
        <v>794</v>
      </c>
      <c r="B190" s="588"/>
      <c r="C190" s="588"/>
      <c r="D190" s="577"/>
      <c r="E190" s="577"/>
      <c r="F190" s="565"/>
      <c r="G190" s="565"/>
      <c r="H190" s="589" t="str">
        <f>IF(AND(F190="",G190=""), "",
IF(G190="",
_xlfn.XLOOKUP(G190, '3. Cover Sheet for App_ZE'!$A$56:$A$65, '3. Cover Sheet for App_ZE'!$B$56:$B$65, "error - not found; see Table 3", 0, 1),
_xlfn.XLOOKUP(F190, '3. Cover Sheet for App_ZE'!$A$43:$A$52, '3. Cover Sheet for App_ZE'!$B$43:$B$52, "error-not found in Table 3a.", 0, 1)))</f>
        <v/>
      </c>
      <c r="I190" s="590" t="str">
        <f>IF($H190="", "",
       _xlfn.XLOOKUP($H190, '3. Cover Sheet for App_ZE'!$B$43:$B$65, '3. Cover Sheet for App_ZE'!$D$43:$D$65, "Error-- see Table 3", 0, 1))</f>
        <v/>
      </c>
      <c r="J190" s="590" t="str">
        <f>IF($H190="", "",
       _xlfn.XLOOKUP($H190, '3. Cover Sheet for App_ZE'!$B$43:$B$65, '3. Cover Sheet for App_ZE'!$E$43:$E$65, "Error-- see Table 3", 0, 1))</f>
        <v/>
      </c>
      <c r="K190" s="590" t="str">
        <f>IF($H190="", "",
       _xlfn.XLOOKUP($H190, '3. Cover Sheet for App_ZE'!$B$43:$B$65, '3. Cover Sheet for App_ZE'!$F$43:$F$65, "Error-- see Table 3", 0, 1))</f>
        <v/>
      </c>
      <c r="L190" s="577"/>
      <c r="M190" s="588"/>
      <c r="N190" s="565"/>
      <c r="O190" s="591" t="s">
        <v>488</v>
      </c>
      <c r="P190" s="566" t="s">
        <v>488</v>
      </c>
      <c r="Q190" s="566" t="s">
        <v>488</v>
      </c>
      <c r="R190" s="577"/>
      <c r="S190" s="592"/>
      <c r="T190" s="592"/>
      <c r="U190" s="592"/>
      <c r="V190" s="592"/>
      <c r="W190" s="592"/>
      <c r="X190" s="592"/>
      <c r="Y190" s="593"/>
      <c r="Z190" s="594" t="str">
        <f t="shared" si="18"/>
        <v/>
      </c>
      <c r="AA190" s="594" t="str">
        <f t="shared" si="19"/>
        <v/>
      </c>
    </row>
    <row r="191" spans="1:31" s="595" customFormat="1" ht="30" x14ac:dyDescent="0.25">
      <c r="A191" s="587" t="s">
        <v>795</v>
      </c>
      <c r="B191" s="588"/>
      <c r="C191" s="588"/>
      <c r="D191" s="577"/>
      <c r="E191" s="577"/>
      <c r="F191" s="565"/>
      <c r="G191" s="565"/>
      <c r="H191" s="589" t="str">
        <f>IF(AND(F191="",G191=""), "",
IF(G191="",
_xlfn.XLOOKUP(G191, '3. Cover Sheet for App_ZE'!$A$56:$A$65, '3. Cover Sheet for App_ZE'!$B$56:$B$65, "error - not found; see Table 3", 0, 1),
_xlfn.XLOOKUP(F191, '3. Cover Sheet for App_ZE'!$A$43:$A$52, '3. Cover Sheet for App_ZE'!$B$43:$B$52, "error-not found in Table 3a.", 0, 1)))</f>
        <v/>
      </c>
      <c r="I191" s="590" t="str">
        <f>IF($H191="", "",
       _xlfn.XLOOKUP($H191, '3. Cover Sheet for App_ZE'!$B$43:$B$65, '3. Cover Sheet for App_ZE'!$D$43:$D$65, "Error-- see Table 3", 0, 1))</f>
        <v/>
      </c>
      <c r="J191" s="590" t="str">
        <f>IF($H191="", "",
       _xlfn.XLOOKUP($H191, '3. Cover Sheet for App_ZE'!$B$43:$B$65, '3. Cover Sheet for App_ZE'!$E$43:$E$65, "Error-- see Table 3", 0, 1))</f>
        <v/>
      </c>
      <c r="K191" s="590" t="str">
        <f>IF($H191="", "",
       _xlfn.XLOOKUP($H191, '3. Cover Sheet for App_ZE'!$B$43:$B$65, '3. Cover Sheet for App_ZE'!$F$43:$F$65, "Error-- see Table 3", 0, 1))</f>
        <v/>
      </c>
      <c r="L191" s="577"/>
      <c r="M191" s="588"/>
      <c r="N191" s="565"/>
      <c r="O191" s="591" t="s">
        <v>488</v>
      </c>
      <c r="P191" s="566" t="s">
        <v>488</v>
      </c>
      <c r="Q191" s="566" t="s">
        <v>488</v>
      </c>
      <c r="R191" s="577"/>
      <c r="S191" s="592"/>
      <c r="T191" s="592"/>
      <c r="U191" s="592"/>
      <c r="V191" s="592"/>
      <c r="W191" s="592"/>
      <c r="X191" s="592"/>
      <c r="Y191" s="593"/>
      <c r="Z191" s="594" t="str">
        <f t="shared" si="18"/>
        <v/>
      </c>
      <c r="AA191" s="594" t="str">
        <f t="shared" si="19"/>
        <v/>
      </c>
    </row>
    <row r="192" spans="1:31" s="595" customFormat="1" ht="30" x14ac:dyDescent="0.25">
      <c r="A192" s="587" t="s">
        <v>796</v>
      </c>
      <c r="B192" s="588"/>
      <c r="C192" s="588"/>
      <c r="D192" s="577"/>
      <c r="E192" s="577"/>
      <c r="F192" s="565"/>
      <c r="G192" s="565"/>
      <c r="H192" s="589" t="str">
        <f>IF(AND(F192="",G192=""), "",
IF(G192="",
_xlfn.XLOOKUP(G192, '3. Cover Sheet for App_ZE'!$A$56:$A$65, '3. Cover Sheet for App_ZE'!$B$56:$B$65, "error - not found; see Table 3", 0, 1),
_xlfn.XLOOKUP(F192, '3. Cover Sheet for App_ZE'!$A$43:$A$52, '3. Cover Sheet for App_ZE'!$B$43:$B$52, "error-not found in Table 3a.", 0, 1)))</f>
        <v/>
      </c>
      <c r="I192" s="590" t="str">
        <f>IF($H192="", "",
       _xlfn.XLOOKUP($H192, '3. Cover Sheet for App_ZE'!$B$43:$B$65, '3. Cover Sheet for App_ZE'!$D$43:$D$65, "Error-- see Table 3", 0, 1))</f>
        <v/>
      </c>
      <c r="J192" s="590" t="str">
        <f>IF($H192="", "",
       _xlfn.XLOOKUP($H192, '3. Cover Sheet for App_ZE'!$B$43:$B$65, '3. Cover Sheet for App_ZE'!$E$43:$E$65, "Error-- see Table 3", 0, 1))</f>
        <v/>
      </c>
      <c r="K192" s="590" t="str">
        <f>IF($H192="", "",
       _xlfn.XLOOKUP($H192, '3. Cover Sheet for App_ZE'!$B$43:$B$65, '3. Cover Sheet for App_ZE'!$F$43:$F$65, "Error-- see Table 3", 0, 1))</f>
        <v/>
      </c>
      <c r="L192" s="577"/>
      <c r="M192" s="588"/>
      <c r="N192" s="565"/>
      <c r="O192" s="591" t="s">
        <v>488</v>
      </c>
      <c r="P192" s="566" t="s">
        <v>488</v>
      </c>
      <c r="Q192" s="566" t="s">
        <v>488</v>
      </c>
      <c r="R192" s="577"/>
      <c r="S192" s="592"/>
      <c r="T192" s="592"/>
      <c r="U192" s="592"/>
      <c r="V192" s="592"/>
      <c r="W192" s="592"/>
      <c r="X192" s="592"/>
      <c r="Y192" s="593"/>
      <c r="Z192" s="594" t="str">
        <f t="shared" si="18"/>
        <v/>
      </c>
      <c r="AA192" s="594" t="str">
        <f t="shared" si="19"/>
        <v/>
      </c>
      <c r="AB192" s="596"/>
      <c r="AC192" s="596"/>
      <c r="AD192" s="596"/>
      <c r="AE192" s="596"/>
    </row>
    <row r="193" spans="1:31" s="137" customFormat="1" ht="30" hidden="1" x14ac:dyDescent="0.25">
      <c r="A193" s="138" t="s">
        <v>797</v>
      </c>
      <c r="B193" s="162"/>
      <c r="C193" s="162"/>
      <c r="D193" s="364"/>
      <c r="E193" s="364"/>
      <c r="F193" s="367"/>
      <c r="G193" s="367"/>
      <c r="H193" s="381" t="str">
        <f>IF(AND(F193="",G193=""), "",
IF(G193="",
_xlfn.XLOOKUP(G193, '3. Cover Sheet for App_ZE'!$A$56:$A$65, '3. Cover Sheet for App_ZE'!$B$56:$B$65, "error - not found; see Table 3", 0, 1),
_xlfn.XLOOKUP(F193, '3. Cover Sheet for App_ZE'!$A$43:$A$52, '3. Cover Sheet for App_ZE'!$B$43:$B$52, "error-not found in Table 3a.", 0, 1)))</f>
        <v/>
      </c>
      <c r="I193" s="382" t="str">
        <f>IF($H193="", "",
       _xlfn.XLOOKUP($H193, '3. Cover Sheet for App_ZE'!$B$43:$B$65, '3. Cover Sheet for App_ZE'!$D$43:$D$65, "Error-- see Table 3", 0, 1))</f>
        <v/>
      </c>
      <c r="J193" s="382" t="str">
        <f>IF($H193="", "",
       _xlfn.XLOOKUP($H193, '3. Cover Sheet for App_ZE'!$B$43:$B$65, '3. Cover Sheet for App_ZE'!$E$43:$E$65, "Error-- see Table 3", 0, 1))</f>
        <v/>
      </c>
      <c r="K193" s="382" t="str">
        <f>IF($H193="", "",
       _xlfn.XLOOKUP($H193, '3. Cover Sheet for App_ZE'!$B$43:$B$65, '3. Cover Sheet for App_ZE'!$F$43:$F$65, "Error-- see Table 3", 0, 1))</f>
        <v/>
      </c>
      <c r="L193" s="364"/>
      <c r="M193" s="364"/>
      <c r="N193" s="367"/>
      <c r="O193" s="365" t="s">
        <v>488</v>
      </c>
      <c r="P193" s="360" t="s">
        <v>488</v>
      </c>
      <c r="Q193" s="360" t="s">
        <v>488</v>
      </c>
      <c r="R193" s="364"/>
      <c r="S193" s="181"/>
      <c r="T193" s="181"/>
      <c r="U193" s="181"/>
      <c r="V193" s="181"/>
      <c r="W193" s="181"/>
      <c r="X193" s="181"/>
      <c r="Y193" s="191"/>
      <c r="Z193" s="184" t="str">
        <f t="shared" si="18"/>
        <v/>
      </c>
      <c r="AA193" s="184" t="str">
        <f t="shared" si="19"/>
        <v/>
      </c>
      <c r="AB193" s="249"/>
      <c r="AC193" s="249"/>
      <c r="AD193" s="249"/>
      <c r="AE193" s="249"/>
    </row>
    <row r="194" spans="1:31" s="137" customFormat="1" ht="30" hidden="1" x14ac:dyDescent="0.25">
      <c r="A194" s="138" t="s">
        <v>798</v>
      </c>
      <c r="B194" s="162"/>
      <c r="C194" s="162"/>
      <c r="D194" s="364"/>
      <c r="E194" s="364"/>
      <c r="F194" s="367"/>
      <c r="G194" s="367"/>
      <c r="H194" s="381" t="str">
        <f>IF(AND(F194="",G194=""), "",
IF(G194="",
_xlfn.XLOOKUP(G194, '3. Cover Sheet for App_ZE'!$A$56:$A$65, '3. Cover Sheet for App_ZE'!$B$56:$B$65, "error - not found; see Table 3", 0, 1),
_xlfn.XLOOKUP(F194, '3. Cover Sheet for App_ZE'!$A$43:$A$52, '3. Cover Sheet for App_ZE'!$B$43:$B$52, "error-not found in Table 3a.", 0, 1)))</f>
        <v/>
      </c>
      <c r="I194" s="382" t="str">
        <f>IF($H194="", "",
       _xlfn.XLOOKUP($H194, '3. Cover Sheet for App_ZE'!$B$43:$B$65, '3. Cover Sheet for App_ZE'!$D$43:$D$65, "Error-- see Table 3", 0, 1))</f>
        <v/>
      </c>
      <c r="J194" s="382" t="str">
        <f>IF($H194="", "",
       _xlfn.XLOOKUP($H194, '3. Cover Sheet for App_ZE'!$B$43:$B$65, '3. Cover Sheet for App_ZE'!$E$43:$E$65, "Error-- see Table 3", 0, 1))</f>
        <v/>
      </c>
      <c r="K194" s="382" t="str">
        <f>IF($H194="", "",
       _xlfn.XLOOKUP($H194, '3. Cover Sheet for App_ZE'!$B$43:$B$65, '3. Cover Sheet for App_ZE'!$F$43:$F$65, "Error-- see Table 3", 0, 1))</f>
        <v/>
      </c>
      <c r="L194" s="364"/>
      <c r="M194" s="364"/>
      <c r="N194" s="367"/>
      <c r="O194" s="365" t="s">
        <v>488</v>
      </c>
      <c r="P194" s="360" t="s">
        <v>488</v>
      </c>
      <c r="Q194" s="360" t="s">
        <v>488</v>
      </c>
      <c r="R194" s="364"/>
      <c r="S194" s="181"/>
      <c r="T194" s="181"/>
      <c r="U194" s="181"/>
      <c r="V194" s="181"/>
      <c r="W194" s="181"/>
      <c r="X194" s="181"/>
      <c r="Y194" s="191"/>
      <c r="Z194" s="184" t="str">
        <f t="shared" si="18"/>
        <v/>
      </c>
      <c r="AA194" s="184" t="str">
        <f t="shared" si="19"/>
        <v/>
      </c>
      <c r="AB194" s="249"/>
      <c r="AC194" s="249"/>
      <c r="AD194" s="249"/>
      <c r="AE194" s="249"/>
    </row>
    <row r="195" spans="1:31" s="137" customFormat="1" ht="30" hidden="1" x14ac:dyDescent="0.25">
      <c r="A195" s="138" t="s">
        <v>799</v>
      </c>
      <c r="B195" s="162"/>
      <c r="C195" s="162"/>
      <c r="D195" s="364"/>
      <c r="E195" s="364"/>
      <c r="F195" s="367"/>
      <c r="G195" s="367"/>
      <c r="H195" s="381" t="str">
        <f>IF(AND(F195="",G195=""), "",
IF(G195="",
_xlfn.XLOOKUP(G195, '3. Cover Sheet for App_ZE'!$A$56:$A$65, '3. Cover Sheet for App_ZE'!$B$56:$B$65, "error - not found; see Table 3", 0, 1),
_xlfn.XLOOKUP(F195, '3. Cover Sheet for App_ZE'!$A$43:$A$52, '3. Cover Sheet for App_ZE'!$B$43:$B$52, "error-not found in Table 3a.", 0, 1)))</f>
        <v/>
      </c>
      <c r="I195" s="382" t="str">
        <f>IF($H195="", "",
       _xlfn.XLOOKUP($H195, '3. Cover Sheet for App_ZE'!$B$43:$B$65, '3. Cover Sheet for App_ZE'!$D$43:$D$65, "Error-- see Table 3", 0, 1))</f>
        <v/>
      </c>
      <c r="J195" s="382" t="str">
        <f>IF($H195="", "",
       _xlfn.XLOOKUP($H195, '3. Cover Sheet for App_ZE'!$B$43:$B$65, '3. Cover Sheet for App_ZE'!$E$43:$E$65, "Error-- see Table 3", 0, 1))</f>
        <v/>
      </c>
      <c r="K195" s="382" t="str">
        <f>IF($H195="", "",
       _xlfn.XLOOKUP($H195, '3. Cover Sheet for App_ZE'!$B$43:$B$65, '3. Cover Sheet for App_ZE'!$F$43:$F$65, "Error-- see Table 3", 0, 1))</f>
        <v/>
      </c>
      <c r="L195" s="364"/>
      <c r="M195" s="364"/>
      <c r="N195" s="367"/>
      <c r="O195" s="365" t="s">
        <v>488</v>
      </c>
      <c r="P195" s="360" t="s">
        <v>488</v>
      </c>
      <c r="Q195" s="360" t="s">
        <v>488</v>
      </c>
      <c r="R195" s="364"/>
      <c r="S195" s="181"/>
      <c r="T195" s="181"/>
      <c r="U195" s="181"/>
      <c r="V195" s="181"/>
      <c r="W195" s="181"/>
      <c r="X195" s="181"/>
      <c r="Y195" s="191"/>
      <c r="Z195" s="184" t="str">
        <f t="shared" si="18"/>
        <v/>
      </c>
      <c r="AA195" s="184" t="str">
        <f t="shared" si="19"/>
        <v/>
      </c>
      <c r="AB195" s="249"/>
      <c r="AC195" s="249"/>
      <c r="AD195" s="249"/>
      <c r="AE195" s="249"/>
    </row>
    <row r="196" spans="1:31" s="137" customFormat="1" ht="30" hidden="1" x14ac:dyDescent="0.25">
      <c r="A196" s="138" t="s">
        <v>800</v>
      </c>
      <c r="B196" s="162"/>
      <c r="C196" s="162"/>
      <c r="D196" s="364"/>
      <c r="E196" s="364"/>
      <c r="F196" s="367"/>
      <c r="G196" s="367"/>
      <c r="H196" s="381" t="str">
        <f>IF(AND(F196="",G196=""), "",
IF(G196="",
_xlfn.XLOOKUP(G196, '3. Cover Sheet for App_ZE'!$A$56:$A$65, '3. Cover Sheet for App_ZE'!$B$56:$B$65, "error - not found; see Table 3", 0, 1),
_xlfn.XLOOKUP(F196, '3. Cover Sheet for App_ZE'!$A$43:$A$52, '3. Cover Sheet for App_ZE'!$B$43:$B$52, "error-not found in Table 3a.", 0, 1)))</f>
        <v/>
      </c>
      <c r="I196" s="382" t="str">
        <f>IF($H196="", "",
       _xlfn.XLOOKUP($H196, '3. Cover Sheet for App_ZE'!$B$43:$B$65, '3. Cover Sheet for App_ZE'!$D$43:$D$65, "Error-- see Table 3", 0, 1))</f>
        <v/>
      </c>
      <c r="J196" s="382" t="str">
        <f>IF($H196="", "",
       _xlfn.XLOOKUP($H196, '3. Cover Sheet for App_ZE'!$B$43:$B$65, '3. Cover Sheet for App_ZE'!$E$43:$E$65, "Error-- see Table 3", 0, 1))</f>
        <v/>
      </c>
      <c r="K196" s="382" t="str">
        <f>IF($H196="", "",
       _xlfn.XLOOKUP($H196, '3. Cover Sheet for App_ZE'!$B$43:$B$65, '3. Cover Sheet for App_ZE'!$F$43:$F$65, "Error-- see Table 3", 0, 1))</f>
        <v/>
      </c>
      <c r="L196" s="364"/>
      <c r="M196" s="364"/>
      <c r="N196" s="367"/>
      <c r="O196" s="365" t="s">
        <v>488</v>
      </c>
      <c r="P196" s="360" t="s">
        <v>488</v>
      </c>
      <c r="Q196" s="360" t="s">
        <v>488</v>
      </c>
      <c r="R196" s="364"/>
      <c r="S196" s="181"/>
      <c r="T196" s="181"/>
      <c r="U196" s="181"/>
      <c r="V196" s="181"/>
      <c r="W196" s="181"/>
      <c r="X196" s="181"/>
      <c r="Y196" s="191"/>
      <c r="Z196" s="184" t="str">
        <f t="shared" si="18"/>
        <v/>
      </c>
      <c r="AA196" s="184" t="str">
        <f t="shared" si="19"/>
        <v/>
      </c>
      <c r="AB196" s="249"/>
      <c r="AC196" s="249"/>
      <c r="AD196" s="249"/>
      <c r="AE196" s="249"/>
    </row>
    <row r="197" spans="1:31" s="137" customFormat="1" ht="30" hidden="1" x14ac:dyDescent="0.25">
      <c r="A197" s="138" t="s">
        <v>801</v>
      </c>
      <c r="B197" s="162"/>
      <c r="C197" s="162"/>
      <c r="D197" s="364"/>
      <c r="E197" s="364"/>
      <c r="F197" s="367"/>
      <c r="G197" s="367"/>
      <c r="H197" s="381" t="str">
        <f>IF(AND(F197="",G197=""), "",
IF(G197="",
_xlfn.XLOOKUP(G197, '3. Cover Sheet for App_ZE'!$A$56:$A$65, '3. Cover Sheet for App_ZE'!$B$56:$B$65, "error - not found; see Table 3", 0, 1),
_xlfn.XLOOKUP(F197, '3. Cover Sheet for App_ZE'!$A$43:$A$52, '3. Cover Sheet for App_ZE'!$B$43:$B$52, "error-not found in Table 3a.", 0, 1)))</f>
        <v/>
      </c>
      <c r="I197" s="382" t="str">
        <f>IF($H197="", "",
       _xlfn.XLOOKUP($H197, '3. Cover Sheet for App_ZE'!$B$43:$B$65, '3. Cover Sheet for App_ZE'!$D$43:$D$65, "Error-- see Table 3", 0, 1))</f>
        <v/>
      </c>
      <c r="J197" s="382" t="str">
        <f>IF($H197="", "",
       _xlfn.XLOOKUP($H197, '3. Cover Sheet for App_ZE'!$B$43:$B$65, '3. Cover Sheet for App_ZE'!$E$43:$E$65, "Error-- see Table 3", 0, 1))</f>
        <v/>
      </c>
      <c r="K197" s="382" t="str">
        <f>IF($H197="", "",
       _xlfn.XLOOKUP($H197, '3. Cover Sheet for App_ZE'!$B$43:$B$65, '3. Cover Sheet for App_ZE'!$F$43:$F$65, "Error-- see Table 3", 0, 1))</f>
        <v/>
      </c>
      <c r="L197" s="364"/>
      <c r="M197" s="364"/>
      <c r="N197" s="367"/>
      <c r="O197" s="365" t="s">
        <v>488</v>
      </c>
      <c r="P197" s="360" t="s">
        <v>488</v>
      </c>
      <c r="Q197" s="360" t="s">
        <v>488</v>
      </c>
      <c r="R197" s="364"/>
      <c r="S197" s="181"/>
      <c r="T197" s="181"/>
      <c r="U197" s="181"/>
      <c r="V197" s="181"/>
      <c r="W197" s="181"/>
      <c r="X197" s="181"/>
      <c r="Y197" s="191"/>
      <c r="Z197" s="184" t="str">
        <f t="shared" si="18"/>
        <v/>
      </c>
      <c r="AA197" s="184" t="str">
        <f t="shared" si="19"/>
        <v/>
      </c>
      <c r="AB197" s="249"/>
      <c r="AC197" s="249"/>
      <c r="AD197" s="249"/>
      <c r="AE197" s="249"/>
    </row>
    <row r="198" spans="1:31" s="137" customFormat="1" ht="30" hidden="1" x14ac:dyDescent="0.25">
      <c r="A198" s="138" t="s">
        <v>802</v>
      </c>
      <c r="B198" s="162"/>
      <c r="C198" s="162"/>
      <c r="D198" s="364"/>
      <c r="E198" s="364"/>
      <c r="F198" s="367"/>
      <c r="G198" s="367"/>
      <c r="H198" s="381" t="str">
        <f>IF(AND(F198="",G198=""), "",
IF(G198="",
_xlfn.XLOOKUP(G198, '3. Cover Sheet for App_ZE'!$A$56:$A$65, '3. Cover Sheet for App_ZE'!$B$56:$B$65, "error - not found; see Table 3", 0, 1),
_xlfn.XLOOKUP(F198, '3. Cover Sheet for App_ZE'!$A$43:$A$52, '3. Cover Sheet for App_ZE'!$B$43:$B$52, "error-not found in Table 3a.", 0, 1)))</f>
        <v/>
      </c>
      <c r="I198" s="382" t="str">
        <f>IF($H198="", "",
       _xlfn.XLOOKUP($H198, '3. Cover Sheet for App_ZE'!$B$43:$B$65, '3. Cover Sheet for App_ZE'!$D$43:$D$65, "Error-- see Table 3", 0, 1))</f>
        <v/>
      </c>
      <c r="J198" s="382" t="str">
        <f>IF($H198="", "",
       _xlfn.XLOOKUP($H198, '3. Cover Sheet for App_ZE'!$B$43:$B$65, '3. Cover Sheet for App_ZE'!$E$43:$E$65, "Error-- see Table 3", 0, 1))</f>
        <v/>
      </c>
      <c r="K198" s="382" t="str">
        <f>IF($H198="", "",
       _xlfn.XLOOKUP($H198, '3. Cover Sheet for App_ZE'!$B$43:$B$65, '3. Cover Sheet for App_ZE'!$F$43:$F$65, "Error-- see Table 3", 0, 1))</f>
        <v/>
      </c>
      <c r="L198" s="364"/>
      <c r="M198" s="364"/>
      <c r="N198" s="367"/>
      <c r="O198" s="365" t="s">
        <v>488</v>
      </c>
      <c r="P198" s="360" t="s">
        <v>488</v>
      </c>
      <c r="Q198" s="360" t="s">
        <v>488</v>
      </c>
      <c r="R198" s="364"/>
      <c r="S198" s="181"/>
      <c r="T198" s="181"/>
      <c r="U198" s="181"/>
      <c r="V198" s="181"/>
      <c r="W198" s="181"/>
      <c r="X198" s="181"/>
      <c r="Y198" s="191"/>
      <c r="Z198" s="184" t="str">
        <f t="shared" si="18"/>
        <v/>
      </c>
      <c r="AA198" s="184" t="str">
        <f t="shared" si="19"/>
        <v/>
      </c>
      <c r="AB198" s="249"/>
      <c r="AC198" s="249"/>
      <c r="AD198" s="249"/>
      <c r="AE198" s="249"/>
    </row>
    <row r="199" spans="1:31" s="137" customFormat="1" ht="30" hidden="1" x14ac:dyDescent="0.25">
      <c r="A199" s="138" t="s">
        <v>803</v>
      </c>
      <c r="B199" s="162"/>
      <c r="C199" s="162"/>
      <c r="D199" s="364"/>
      <c r="E199" s="364"/>
      <c r="F199" s="367"/>
      <c r="G199" s="367"/>
      <c r="H199" s="381" t="str">
        <f>IF(AND(F199="",G199=""), "",
IF(G199="",
_xlfn.XLOOKUP(G199, '3. Cover Sheet for App_ZE'!$A$56:$A$65, '3. Cover Sheet for App_ZE'!$B$56:$B$65, "error - not found; see Table 3", 0, 1),
_xlfn.XLOOKUP(F199, '3. Cover Sheet for App_ZE'!$A$43:$A$52, '3. Cover Sheet for App_ZE'!$B$43:$B$52, "error-not found in Table 3a.", 0, 1)))</f>
        <v/>
      </c>
      <c r="I199" s="382" t="str">
        <f>IF($H199="", "",
       _xlfn.XLOOKUP($H199, '3. Cover Sheet for App_ZE'!$B$43:$B$65, '3. Cover Sheet for App_ZE'!$D$43:$D$65, "Error-- see Table 3", 0, 1))</f>
        <v/>
      </c>
      <c r="J199" s="382" t="str">
        <f>IF($H199="", "",
       _xlfn.XLOOKUP($H199, '3. Cover Sheet for App_ZE'!$B$43:$B$65, '3. Cover Sheet for App_ZE'!$E$43:$E$65, "Error-- see Table 3", 0, 1))</f>
        <v/>
      </c>
      <c r="K199" s="382" t="str">
        <f>IF($H199="", "",
       _xlfn.XLOOKUP($H199, '3. Cover Sheet for App_ZE'!$B$43:$B$65, '3. Cover Sheet for App_ZE'!$F$43:$F$65, "Error-- see Table 3", 0, 1))</f>
        <v/>
      </c>
      <c r="L199" s="364"/>
      <c r="M199" s="364"/>
      <c r="N199" s="367"/>
      <c r="O199" s="365" t="s">
        <v>488</v>
      </c>
      <c r="P199" s="360" t="s">
        <v>488</v>
      </c>
      <c r="Q199" s="360" t="s">
        <v>488</v>
      </c>
      <c r="R199" s="364"/>
      <c r="S199" s="181"/>
      <c r="T199" s="181"/>
      <c r="U199" s="181"/>
      <c r="V199" s="181"/>
      <c r="W199" s="181"/>
      <c r="X199" s="181"/>
      <c r="Y199" s="191"/>
      <c r="Z199" s="184" t="str">
        <f t="shared" si="18"/>
        <v/>
      </c>
      <c r="AA199" s="184" t="str">
        <f t="shared" si="19"/>
        <v/>
      </c>
      <c r="AB199" s="249"/>
      <c r="AC199" s="249"/>
      <c r="AD199" s="249"/>
      <c r="AE199" s="249"/>
    </row>
    <row r="200" spans="1:31" s="137" customFormat="1" ht="30" hidden="1" x14ac:dyDescent="0.25">
      <c r="A200" s="138" t="s">
        <v>804</v>
      </c>
      <c r="B200" s="162"/>
      <c r="C200" s="162"/>
      <c r="D200" s="364"/>
      <c r="E200" s="364"/>
      <c r="F200" s="367"/>
      <c r="G200" s="367"/>
      <c r="H200" s="381" t="str">
        <f>IF(AND(F200="",G200=""), "",
IF(G200="",
_xlfn.XLOOKUP(G200, '3. Cover Sheet for App_ZE'!$A$56:$A$65, '3. Cover Sheet for App_ZE'!$B$56:$B$65, "error - not found; see Table 3", 0, 1),
_xlfn.XLOOKUP(F200, '3. Cover Sheet for App_ZE'!$A$43:$A$52, '3. Cover Sheet for App_ZE'!$B$43:$B$52, "error-not found in Table 3a.", 0, 1)))</f>
        <v/>
      </c>
      <c r="I200" s="382" t="str">
        <f>IF($H200="", "",
       _xlfn.XLOOKUP($H200, '3. Cover Sheet for App_ZE'!$B$43:$B$65, '3. Cover Sheet for App_ZE'!$D$43:$D$65, "Error-- see Table 3", 0, 1))</f>
        <v/>
      </c>
      <c r="J200" s="382" t="str">
        <f>IF($H200="", "",
       _xlfn.XLOOKUP($H200, '3. Cover Sheet for App_ZE'!$B$43:$B$65, '3. Cover Sheet for App_ZE'!$E$43:$E$65, "Error-- see Table 3", 0, 1))</f>
        <v/>
      </c>
      <c r="K200" s="382" t="str">
        <f>IF($H200="", "",
       _xlfn.XLOOKUP($H200, '3. Cover Sheet for App_ZE'!$B$43:$B$65, '3. Cover Sheet for App_ZE'!$F$43:$F$65, "Error-- see Table 3", 0, 1))</f>
        <v/>
      </c>
      <c r="L200" s="364"/>
      <c r="M200" s="364"/>
      <c r="N200" s="367"/>
      <c r="O200" s="365" t="s">
        <v>488</v>
      </c>
      <c r="P200" s="360" t="s">
        <v>488</v>
      </c>
      <c r="Q200" s="360" t="s">
        <v>488</v>
      </c>
      <c r="R200" s="364"/>
      <c r="S200" s="181"/>
      <c r="T200" s="181"/>
      <c r="U200" s="181"/>
      <c r="V200" s="181"/>
      <c r="W200" s="181"/>
      <c r="X200" s="181"/>
      <c r="Y200" s="191"/>
      <c r="Z200" s="184" t="str">
        <f t="shared" si="18"/>
        <v/>
      </c>
      <c r="AA200" s="184" t="str">
        <f t="shared" si="19"/>
        <v/>
      </c>
      <c r="AB200" s="249"/>
      <c r="AC200" s="249"/>
      <c r="AD200" s="249"/>
      <c r="AE200" s="249"/>
    </row>
    <row r="201" spans="1:31" s="137" customFormat="1" ht="30" hidden="1" x14ac:dyDescent="0.25">
      <c r="A201" s="138" t="s">
        <v>805</v>
      </c>
      <c r="B201" s="162"/>
      <c r="C201" s="162"/>
      <c r="D201" s="364"/>
      <c r="E201" s="364"/>
      <c r="F201" s="367"/>
      <c r="G201" s="367"/>
      <c r="H201" s="381" t="str">
        <f>IF(AND(F201="",G201=""), "",
IF(G201="",
_xlfn.XLOOKUP(G201, '3. Cover Sheet for App_ZE'!$A$56:$A$65, '3. Cover Sheet for App_ZE'!$B$56:$B$65, "error - not found; see Table 3", 0, 1),
_xlfn.XLOOKUP(F201, '3. Cover Sheet for App_ZE'!$A$43:$A$52, '3. Cover Sheet for App_ZE'!$B$43:$B$52, "error-not found in Table 3a.", 0, 1)))</f>
        <v/>
      </c>
      <c r="I201" s="382" t="str">
        <f>IF($H201="", "",
       _xlfn.XLOOKUP($H201, '3. Cover Sheet for App_ZE'!$B$43:$B$65, '3. Cover Sheet for App_ZE'!$D$43:$D$65, "Error-- see Table 3", 0, 1))</f>
        <v/>
      </c>
      <c r="J201" s="382" t="str">
        <f>IF($H201="", "",
       _xlfn.XLOOKUP($H201, '3. Cover Sheet for App_ZE'!$B$43:$B$65, '3. Cover Sheet for App_ZE'!$E$43:$E$65, "Error-- see Table 3", 0, 1))</f>
        <v/>
      </c>
      <c r="K201" s="382" t="str">
        <f>IF($H201="", "",
       _xlfn.XLOOKUP($H201, '3. Cover Sheet for App_ZE'!$B$43:$B$65, '3. Cover Sheet for App_ZE'!$F$43:$F$65, "Error-- see Table 3", 0, 1))</f>
        <v/>
      </c>
      <c r="L201" s="364"/>
      <c r="M201" s="364"/>
      <c r="N201" s="367"/>
      <c r="O201" s="365" t="s">
        <v>488</v>
      </c>
      <c r="P201" s="360" t="s">
        <v>488</v>
      </c>
      <c r="Q201" s="360" t="s">
        <v>488</v>
      </c>
      <c r="R201" s="364"/>
      <c r="S201" s="181"/>
      <c r="T201" s="181"/>
      <c r="U201" s="181"/>
      <c r="V201" s="181"/>
      <c r="W201" s="181"/>
      <c r="X201" s="181"/>
      <c r="Y201" s="191"/>
      <c r="Z201" s="184" t="str">
        <f t="shared" si="18"/>
        <v/>
      </c>
      <c r="AA201" s="184" t="str">
        <f t="shared" si="19"/>
        <v/>
      </c>
      <c r="AB201" s="249"/>
      <c r="AC201" s="249"/>
      <c r="AD201" s="249"/>
      <c r="AE201" s="249"/>
    </row>
    <row r="202" spans="1:31" s="137" customFormat="1" ht="30" hidden="1" x14ac:dyDescent="0.25">
      <c r="A202" s="138" t="s">
        <v>806</v>
      </c>
      <c r="B202" s="162"/>
      <c r="C202" s="162"/>
      <c r="D202" s="364"/>
      <c r="E202" s="364"/>
      <c r="F202" s="367"/>
      <c r="G202" s="367"/>
      <c r="H202" s="381" t="str">
        <f>IF(AND(F202="",G202=""), "",
IF(G202="",
_xlfn.XLOOKUP(G202, '3. Cover Sheet for App_ZE'!$A$56:$A$65, '3. Cover Sheet for App_ZE'!$B$56:$B$65, "error - not found; see Table 3", 0, 1),
_xlfn.XLOOKUP(F202, '3. Cover Sheet for App_ZE'!$A$43:$A$52, '3. Cover Sheet for App_ZE'!$B$43:$B$52, "error-not found in Table 3a.", 0, 1)))</f>
        <v/>
      </c>
      <c r="I202" s="382" t="str">
        <f>IF($H202="", "",
       _xlfn.XLOOKUP($H202, '3. Cover Sheet for App_ZE'!$B$43:$B$65, '3. Cover Sheet for App_ZE'!$D$43:$D$65, "Error-- see Table 3", 0, 1))</f>
        <v/>
      </c>
      <c r="J202" s="382" t="str">
        <f>IF($H202="", "",
       _xlfn.XLOOKUP($H202, '3. Cover Sheet for App_ZE'!$B$43:$B$65, '3. Cover Sheet for App_ZE'!$E$43:$E$65, "Error-- see Table 3", 0, 1))</f>
        <v/>
      </c>
      <c r="K202" s="382" t="str">
        <f>IF($H202="", "",
       _xlfn.XLOOKUP($H202, '3. Cover Sheet for App_ZE'!$B$43:$B$65, '3. Cover Sheet for App_ZE'!$F$43:$F$65, "Error-- see Table 3", 0, 1))</f>
        <v/>
      </c>
      <c r="L202" s="364"/>
      <c r="M202" s="364"/>
      <c r="N202" s="367"/>
      <c r="O202" s="365" t="s">
        <v>488</v>
      </c>
      <c r="P202" s="360" t="s">
        <v>488</v>
      </c>
      <c r="Q202" s="360" t="s">
        <v>488</v>
      </c>
      <c r="R202" s="364"/>
      <c r="S202" s="181"/>
      <c r="T202" s="181"/>
      <c r="U202" s="181"/>
      <c r="V202" s="181"/>
      <c r="W202" s="181"/>
      <c r="X202" s="181"/>
      <c r="Y202" s="191"/>
      <c r="Z202" s="184" t="str">
        <f t="shared" si="18"/>
        <v/>
      </c>
      <c r="AA202" s="184" t="str">
        <f t="shared" si="19"/>
        <v/>
      </c>
      <c r="AB202" s="249"/>
      <c r="AC202" s="249"/>
      <c r="AD202" s="249"/>
      <c r="AE202" s="249"/>
    </row>
    <row r="203" spans="1:31" s="137" customFormat="1" ht="30" hidden="1" x14ac:dyDescent="0.25">
      <c r="A203" s="138" t="s">
        <v>807</v>
      </c>
      <c r="B203" s="162"/>
      <c r="C203" s="162"/>
      <c r="D203" s="364"/>
      <c r="E203" s="364"/>
      <c r="F203" s="367"/>
      <c r="G203" s="367"/>
      <c r="H203" s="381" t="str">
        <f>IF(AND(F203="",G203=""), "",
IF(G203="",
_xlfn.XLOOKUP(G203, '3. Cover Sheet for App_ZE'!$A$56:$A$65, '3. Cover Sheet for App_ZE'!$B$56:$B$65, "error - not found; see Table 3", 0, 1),
_xlfn.XLOOKUP(F203, '3. Cover Sheet for App_ZE'!$A$43:$A$52, '3. Cover Sheet for App_ZE'!$B$43:$B$52, "error-not found in Table 3a.", 0, 1)))</f>
        <v/>
      </c>
      <c r="I203" s="382" t="str">
        <f>IF($H203="", "",
       _xlfn.XLOOKUP($H203, '3. Cover Sheet for App_ZE'!$B$43:$B$65, '3. Cover Sheet for App_ZE'!$D$43:$D$65, "Error-- see Table 3", 0, 1))</f>
        <v/>
      </c>
      <c r="J203" s="382" t="str">
        <f>IF($H203="", "",
       _xlfn.XLOOKUP($H203, '3. Cover Sheet for App_ZE'!$B$43:$B$65, '3. Cover Sheet for App_ZE'!$E$43:$E$65, "Error-- see Table 3", 0, 1))</f>
        <v/>
      </c>
      <c r="K203" s="382" t="str">
        <f>IF($H203="", "",
       _xlfn.XLOOKUP($H203, '3. Cover Sheet for App_ZE'!$B$43:$B$65, '3. Cover Sheet for App_ZE'!$F$43:$F$65, "Error-- see Table 3", 0, 1))</f>
        <v/>
      </c>
      <c r="L203" s="364"/>
      <c r="M203" s="364"/>
      <c r="N203" s="367"/>
      <c r="O203" s="365" t="s">
        <v>488</v>
      </c>
      <c r="P203" s="360" t="s">
        <v>488</v>
      </c>
      <c r="Q203" s="360" t="s">
        <v>488</v>
      </c>
      <c r="R203" s="364"/>
      <c r="S203" s="181"/>
      <c r="T203" s="181"/>
      <c r="U203" s="181"/>
      <c r="V203" s="181"/>
      <c r="W203" s="181"/>
      <c r="X203" s="181"/>
      <c r="Y203" s="191"/>
      <c r="Z203" s="184" t="str">
        <f t="shared" si="18"/>
        <v/>
      </c>
      <c r="AA203" s="184" t="str">
        <f t="shared" si="19"/>
        <v/>
      </c>
      <c r="AB203" s="249"/>
      <c r="AC203" s="249"/>
      <c r="AD203" s="249"/>
      <c r="AE203" s="249"/>
    </row>
    <row r="204" spans="1:31" s="137" customFormat="1" ht="30" hidden="1" x14ac:dyDescent="0.25">
      <c r="A204" s="138" t="s">
        <v>808</v>
      </c>
      <c r="B204" s="162"/>
      <c r="C204" s="162"/>
      <c r="D204" s="364"/>
      <c r="E204" s="364"/>
      <c r="F204" s="367"/>
      <c r="G204" s="367"/>
      <c r="H204" s="381" t="str">
        <f>IF(AND(F204="",G204=""), "",
IF(G204="",
_xlfn.XLOOKUP(G204, '3. Cover Sheet for App_ZE'!$A$56:$A$65, '3. Cover Sheet for App_ZE'!$B$56:$B$65, "error - not found; see Table 3", 0, 1),
_xlfn.XLOOKUP(F204, '3. Cover Sheet for App_ZE'!$A$43:$A$52, '3. Cover Sheet for App_ZE'!$B$43:$B$52, "error-not found in Table 3a.", 0, 1)))</f>
        <v/>
      </c>
      <c r="I204" s="382" t="str">
        <f>IF($H204="", "",
       _xlfn.XLOOKUP($H204, '3. Cover Sheet for App_ZE'!$B$43:$B$65, '3. Cover Sheet for App_ZE'!$D$43:$D$65, "Error-- see Table 3", 0, 1))</f>
        <v/>
      </c>
      <c r="J204" s="382" t="str">
        <f>IF($H204="", "",
       _xlfn.XLOOKUP($H204, '3. Cover Sheet for App_ZE'!$B$43:$B$65, '3. Cover Sheet for App_ZE'!$E$43:$E$65, "Error-- see Table 3", 0, 1))</f>
        <v/>
      </c>
      <c r="K204" s="382" t="str">
        <f>IF($H204="", "",
       _xlfn.XLOOKUP($H204, '3. Cover Sheet for App_ZE'!$B$43:$B$65, '3. Cover Sheet for App_ZE'!$F$43:$F$65, "Error-- see Table 3", 0, 1))</f>
        <v/>
      </c>
      <c r="L204" s="364"/>
      <c r="M204" s="364"/>
      <c r="N204" s="367"/>
      <c r="O204" s="365" t="s">
        <v>488</v>
      </c>
      <c r="P204" s="360" t="s">
        <v>488</v>
      </c>
      <c r="Q204" s="360" t="s">
        <v>488</v>
      </c>
      <c r="R204" s="364"/>
      <c r="S204" s="181"/>
      <c r="T204" s="181"/>
      <c r="U204" s="181"/>
      <c r="V204" s="181"/>
      <c r="W204" s="181"/>
      <c r="X204" s="181"/>
      <c r="Y204" s="191"/>
      <c r="Z204" s="184" t="str">
        <f t="shared" si="18"/>
        <v/>
      </c>
      <c r="AA204" s="184" t="str">
        <f t="shared" si="19"/>
        <v/>
      </c>
      <c r="AB204" s="249"/>
      <c r="AC204" s="249"/>
      <c r="AD204" s="249"/>
      <c r="AE204" s="249"/>
    </row>
    <row r="205" spans="1:31" s="137" customFormat="1" ht="30" hidden="1" x14ac:dyDescent="0.25">
      <c r="A205" s="138" t="s">
        <v>809</v>
      </c>
      <c r="B205" s="162"/>
      <c r="C205" s="162"/>
      <c r="D205" s="364"/>
      <c r="E205" s="364"/>
      <c r="F205" s="367"/>
      <c r="G205" s="367"/>
      <c r="H205" s="381" t="str">
        <f>IF(AND(F205="",G205=""), "",
IF(G205="",
_xlfn.XLOOKUP(G205, '3. Cover Sheet for App_ZE'!$A$56:$A$65, '3. Cover Sheet for App_ZE'!$B$56:$B$65, "error - not found; see Table 3", 0, 1),
_xlfn.XLOOKUP(F205, '3. Cover Sheet for App_ZE'!$A$43:$A$52, '3. Cover Sheet for App_ZE'!$B$43:$B$52, "error-not found in Table 3a.", 0, 1)))</f>
        <v/>
      </c>
      <c r="I205" s="382" t="str">
        <f>IF($H205="", "",
       _xlfn.XLOOKUP($H205, '3. Cover Sheet for App_ZE'!$B$43:$B$65, '3. Cover Sheet for App_ZE'!$D$43:$D$65, "Error-- see Table 3", 0, 1))</f>
        <v/>
      </c>
      <c r="J205" s="382" t="str">
        <f>IF($H205="", "",
       _xlfn.XLOOKUP($H205, '3. Cover Sheet for App_ZE'!$B$43:$B$65, '3. Cover Sheet for App_ZE'!$E$43:$E$65, "Error-- see Table 3", 0, 1))</f>
        <v/>
      </c>
      <c r="K205" s="382" t="str">
        <f>IF($H205="", "",
       _xlfn.XLOOKUP($H205, '3. Cover Sheet for App_ZE'!$B$43:$B$65, '3. Cover Sheet for App_ZE'!$F$43:$F$65, "Error-- see Table 3", 0, 1))</f>
        <v/>
      </c>
      <c r="L205" s="364"/>
      <c r="M205" s="364"/>
      <c r="N205" s="367"/>
      <c r="O205" s="365" t="s">
        <v>488</v>
      </c>
      <c r="P205" s="360" t="s">
        <v>488</v>
      </c>
      <c r="Q205" s="360" t="s">
        <v>488</v>
      </c>
      <c r="R205" s="364"/>
      <c r="S205" s="181"/>
      <c r="T205" s="181"/>
      <c r="U205" s="181"/>
      <c r="V205" s="181"/>
      <c r="W205" s="181"/>
      <c r="X205" s="181"/>
      <c r="Y205" s="191"/>
      <c r="Z205" s="184" t="str">
        <f t="shared" si="18"/>
        <v/>
      </c>
      <c r="AA205" s="184" t="str">
        <f t="shared" si="19"/>
        <v/>
      </c>
      <c r="AB205" s="249"/>
      <c r="AC205" s="249"/>
      <c r="AD205" s="249"/>
      <c r="AE205" s="249"/>
    </row>
    <row r="206" spans="1:31" s="137" customFormat="1" ht="30" hidden="1" x14ac:dyDescent="0.25">
      <c r="A206" s="138" t="s">
        <v>810</v>
      </c>
      <c r="B206" s="162"/>
      <c r="C206" s="162"/>
      <c r="D206" s="364"/>
      <c r="E206" s="364"/>
      <c r="F206" s="367"/>
      <c r="G206" s="367"/>
      <c r="H206" s="381" t="str">
        <f>IF(AND(F206="",G206=""), "",
IF(G206="",
_xlfn.XLOOKUP(G206, '3. Cover Sheet for App_ZE'!$A$56:$A$65, '3. Cover Sheet for App_ZE'!$B$56:$B$65, "error - not found; see Table 3", 0, 1),
_xlfn.XLOOKUP(F206, '3. Cover Sheet for App_ZE'!$A$43:$A$52, '3. Cover Sheet for App_ZE'!$B$43:$B$52, "error-not found in Table 3a.", 0, 1)))</f>
        <v/>
      </c>
      <c r="I206" s="382" t="str">
        <f>IF($H206="", "",
       _xlfn.XLOOKUP($H206, '3. Cover Sheet for App_ZE'!$B$43:$B$65, '3. Cover Sheet for App_ZE'!$D$43:$D$65, "Error-- see Table 3", 0, 1))</f>
        <v/>
      </c>
      <c r="J206" s="382" t="str">
        <f>IF($H206="", "",
       _xlfn.XLOOKUP($H206, '3. Cover Sheet for App_ZE'!$B$43:$B$65, '3. Cover Sheet for App_ZE'!$E$43:$E$65, "Error-- see Table 3", 0, 1))</f>
        <v/>
      </c>
      <c r="K206" s="382" t="str">
        <f>IF($H206="", "",
       _xlfn.XLOOKUP($H206, '3. Cover Sheet for App_ZE'!$B$43:$B$65, '3. Cover Sheet for App_ZE'!$F$43:$F$65, "Error-- see Table 3", 0, 1))</f>
        <v/>
      </c>
      <c r="L206" s="364"/>
      <c r="M206" s="364"/>
      <c r="N206" s="367"/>
      <c r="O206" s="365" t="s">
        <v>488</v>
      </c>
      <c r="P206" s="360" t="s">
        <v>488</v>
      </c>
      <c r="Q206" s="360" t="s">
        <v>488</v>
      </c>
      <c r="R206" s="364"/>
      <c r="S206" s="181"/>
      <c r="T206" s="181"/>
      <c r="U206" s="181"/>
      <c r="V206" s="181"/>
      <c r="W206" s="181"/>
      <c r="X206" s="181"/>
      <c r="Y206" s="191"/>
      <c r="Z206" s="184" t="str">
        <f t="shared" si="18"/>
        <v/>
      </c>
      <c r="AA206" s="184" t="str">
        <f t="shared" si="19"/>
        <v/>
      </c>
      <c r="AB206" s="249"/>
      <c r="AC206" s="249"/>
      <c r="AD206" s="249"/>
      <c r="AE206" s="249"/>
    </row>
    <row r="207" spans="1:31" s="137" customFormat="1" ht="30" hidden="1" x14ac:dyDescent="0.25">
      <c r="A207" s="138" t="s">
        <v>811</v>
      </c>
      <c r="B207" s="162"/>
      <c r="C207" s="162"/>
      <c r="D207" s="364"/>
      <c r="E207" s="364"/>
      <c r="F207" s="367"/>
      <c r="G207" s="367"/>
      <c r="H207" s="381" t="str">
        <f>IF(AND(F207="",G207=""), "",
IF(G207="",
_xlfn.XLOOKUP(G207, '3. Cover Sheet for App_ZE'!$A$56:$A$65, '3. Cover Sheet for App_ZE'!$B$56:$B$65, "error - not found; see Table 3", 0, 1),
_xlfn.XLOOKUP(F207, '3. Cover Sheet for App_ZE'!$A$43:$A$52, '3. Cover Sheet for App_ZE'!$B$43:$B$52, "error-not found in Table 3a.", 0, 1)))</f>
        <v/>
      </c>
      <c r="I207" s="382" t="str">
        <f>IF($H207="", "",
       _xlfn.XLOOKUP($H207, '3. Cover Sheet for App_ZE'!$B$43:$B$65, '3. Cover Sheet for App_ZE'!$D$43:$D$65, "Error-- see Table 3", 0, 1))</f>
        <v/>
      </c>
      <c r="J207" s="382" t="str">
        <f>IF($H207="", "",
       _xlfn.XLOOKUP($H207, '3. Cover Sheet for App_ZE'!$B$43:$B$65, '3. Cover Sheet for App_ZE'!$E$43:$E$65, "Error-- see Table 3", 0, 1))</f>
        <v/>
      </c>
      <c r="K207" s="382" t="str">
        <f>IF($H207="", "",
       _xlfn.XLOOKUP($H207, '3. Cover Sheet for App_ZE'!$B$43:$B$65, '3. Cover Sheet for App_ZE'!$F$43:$F$65, "Error-- see Table 3", 0, 1))</f>
        <v/>
      </c>
      <c r="L207" s="364"/>
      <c r="M207" s="364"/>
      <c r="N207" s="367"/>
      <c r="O207" s="365" t="s">
        <v>488</v>
      </c>
      <c r="P207" s="360" t="s">
        <v>488</v>
      </c>
      <c r="Q207" s="360" t="s">
        <v>488</v>
      </c>
      <c r="R207" s="364"/>
      <c r="S207" s="181"/>
      <c r="T207" s="181"/>
      <c r="U207" s="181"/>
      <c r="V207" s="181"/>
      <c r="W207" s="181"/>
      <c r="X207" s="181"/>
      <c r="Y207" s="191"/>
      <c r="Z207" s="184" t="str">
        <f t="shared" si="18"/>
        <v/>
      </c>
      <c r="AA207" s="184" t="str">
        <f t="shared" si="19"/>
        <v/>
      </c>
      <c r="AB207" s="249"/>
      <c r="AC207" s="249"/>
      <c r="AD207" s="249"/>
      <c r="AE207" s="249"/>
    </row>
    <row r="208" spans="1:31" s="137" customFormat="1" ht="30" hidden="1" x14ac:dyDescent="0.25">
      <c r="A208" s="138" t="s">
        <v>812</v>
      </c>
      <c r="B208" s="162"/>
      <c r="C208" s="162"/>
      <c r="D208" s="364"/>
      <c r="E208" s="364"/>
      <c r="F208" s="367"/>
      <c r="G208" s="367"/>
      <c r="H208" s="381" t="str">
        <f>IF(AND(F208="",G208=""), "",
IF(G208="",
_xlfn.XLOOKUP(G208, '3. Cover Sheet for App_ZE'!$A$56:$A$65, '3. Cover Sheet for App_ZE'!$B$56:$B$65, "error - not found; see Table 3", 0, 1),
_xlfn.XLOOKUP(F208, '3. Cover Sheet for App_ZE'!$A$43:$A$52, '3. Cover Sheet for App_ZE'!$B$43:$B$52, "error-not found in Table 3a.", 0, 1)))</f>
        <v/>
      </c>
      <c r="I208" s="382" t="str">
        <f>IF($H208="", "",
       _xlfn.XLOOKUP($H208, '3. Cover Sheet for App_ZE'!$B$43:$B$65, '3. Cover Sheet for App_ZE'!$D$43:$D$65, "Error-- see Table 3", 0, 1))</f>
        <v/>
      </c>
      <c r="J208" s="382" t="str">
        <f>IF($H208="", "",
       _xlfn.XLOOKUP($H208, '3. Cover Sheet for App_ZE'!$B$43:$B$65, '3. Cover Sheet for App_ZE'!$E$43:$E$65, "Error-- see Table 3", 0, 1))</f>
        <v/>
      </c>
      <c r="K208" s="382" t="str">
        <f>IF($H208="", "",
       _xlfn.XLOOKUP($H208, '3. Cover Sheet for App_ZE'!$B$43:$B$65, '3. Cover Sheet for App_ZE'!$F$43:$F$65, "Error-- see Table 3", 0, 1))</f>
        <v/>
      </c>
      <c r="L208" s="364"/>
      <c r="M208" s="364"/>
      <c r="N208" s="367"/>
      <c r="O208" s="365" t="s">
        <v>488</v>
      </c>
      <c r="P208" s="360" t="s">
        <v>488</v>
      </c>
      <c r="Q208" s="360" t="s">
        <v>488</v>
      </c>
      <c r="R208" s="364"/>
      <c r="S208" s="181"/>
      <c r="T208" s="181"/>
      <c r="U208" s="181"/>
      <c r="V208" s="181"/>
      <c r="W208" s="181"/>
      <c r="X208" s="181"/>
      <c r="Y208" s="191"/>
      <c r="Z208" s="184" t="str">
        <f t="shared" si="18"/>
        <v/>
      </c>
      <c r="AA208" s="184" t="str">
        <f t="shared" si="19"/>
        <v/>
      </c>
      <c r="AB208" s="249"/>
      <c r="AC208" s="249"/>
      <c r="AD208" s="249"/>
      <c r="AE208" s="249"/>
    </row>
    <row r="209" spans="1:31" s="137" customFormat="1" ht="30" hidden="1" x14ac:dyDescent="0.25">
      <c r="A209" s="138" t="s">
        <v>813</v>
      </c>
      <c r="B209" s="162"/>
      <c r="C209" s="162"/>
      <c r="D209" s="364"/>
      <c r="E209" s="364"/>
      <c r="F209" s="367"/>
      <c r="G209" s="367"/>
      <c r="H209" s="381" t="str">
        <f>IF(AND(F209="",G209=""), "",
IF(G209="",
_xlfn.XLOOKUP(G209, '3. Cover Sheet for App_ZE'!$A$56:$A$65, '3. Cover Sheet for App_ZE'!$B$56:$B$65, "error - not found; see Table 3", 0, 1),
_xlfn.XLOOKUP(F209, '3. Cover Sheet for App_ZE'!$A$43:$A$52, '3. Cover Sheet for App_ZE'!$B$43:$B$52, "error-not found in Table 3a.", 0, 1)))</f>
        <v/>
      </c>
      <c r="I209" s="382" t="str">
        <f>IF($H209="", "",
       _xlfn.XLOOKUP($H209, '3. Cover Sheet for App_ZE'!$B$43:$B$65, '3. Cover Sheet for App_ZE'!$D$43:$D$65, "Error-- see Table 3", 0, 1))</f>
        <v/>
      </c>
      <c r="J209" s="382" t="str">
        <f>IF($H209="", "",
       _xlfn.XLOOKUP($H209, '3. Cover Sheet for App_ZE'!$B$43:$B$65, '3. Cover Sheet for App_ZE'!$E$43:$E$65, "Error-- see Table 3", 0, 1))</f>
        <v/>
      </c>
      <c r="K209" s="382" t="str">
        <f>IF($H209="", "",
       _xlfn.XLOOKUP($H209, '3. Cover Sheet for App_ZE'!$B$43:$B$65, '3. Cover Sheet for App_ZE'!$F$43:$F$65, "Error-- see Table 3", 0, 1))</f>
        <v/>
      </c>
      <c r="L209" s="364"/>
      <c r="M209" s="364"/>
      <c r="N209" s="367"/>
      <c r="O209" s="365" t="s">
        <v>488</v>
      </c>
      <c r="P209" s="360" t="s">
        <v>488</v>
      </c>
      <c r="Q209" s="360" t="s">
        <v>488</v>
      </c>
      <c r="R209" s="364"/>
      <c r="S209" s="181"/>
      <c r="T209" s="181"/>
      <c r="U209" s="181"/>
      <c r="V209" s="181"/>
      <c r="W209" s="181"/>
      <c r="X209" s="181"/>
      <c r="Y209" s="191"/>
      <c r="Z209" s="184" t="str">
        <f t="shared" si="18"/>
        <v/>
      </c>
      <c r="AA209" s="184" t="str">
        <f t="shared" si="19"/>
        <v/>
      </c>
      <c r="AB209" s="249"/>
      <c r="AC209" s="249"/>
      <c r="AD209" s="249"/>
      <c r="AE209" s="249"/>
    </row>
    <row r="210" spans="1:31" s="137" customFormat="1" ht="30" hidden="1" x14ac:dyDescent="0.25">
      <c r="A210" s="138" t="s">
        <v>814</v>
      </c>
      <c r="B210" s="162"/>
      <c r="C210" s="162"/>
      <c r="D210" s="364"/>
      <c r="E210" s="364"/>
      <c r="F210" s="367"/>
      <c r="G210" s="367"/>
      <c r="H210" s="381" t="str">
        <f>IF(AND(F210="",G210=""), "",
IF(G210="",
_xlfn.XLOOKUP(G210, '3. Cover Sheet for App_ZE'!$A$56:$A$65, '3. Cover Sheet for App_ZE'!$B$56:$B$65, "error - not found; see Table 3", 0, 1),
_xlfn.XLOOKUP(F210, '3. Cover Sheet for App_ZE'!$A$43:$A$52, '3. Cover Sheet for App_ZE'!$B$43:$B$52, "error-not found in Table 3a.", 0, 1)))</f>
        <v/>
      </c>
      <c r="I210" s="382" t="str">
        <f>IF($H210="", "",
       _xlfn.XLOOKUP($H210, '3. Cover Sheet for App_ZE'!$B$43:$B$65, '3. Cover Sheet for App_ZE'!$D$43:$D$65, "Error-- see Table 3", 0, 1))</f>
        <v/>
      </c>
      <c r="J210" s="382" t="str">
        <f>IF($H210="", "",
       _xlfn.XLOOKUP($H210, '3. Cover Sheet for App_ZE'!$B$43:$B$65, '3. Cover Sheet for App_ZE'!$E$43:$E$65, "Error-- see Table 3", 0, 1))</f>
        <v/>
      </c>
      <c r="K210" s="382" t="str">
        <f>IF($H210="", "",
       _xlfn.XLOOKUP($H210, '3. Cover Sheet for App_ZE'!$B$43:$B$65, '3. Cover Sheet for App_ZE'!$F$43:$F$65, "Error-- see Table 3", 0, 1))</f>
        <v/>
      </c>
      <c r="L210" s="364"/>
      <c r="M210" s="364"/>
      <c r="N210" s="367"/>
      <c r="O210" s="365" t="s">
        <v>488</v>
      </c>
      <c r="P210" s="360" t="s">
        <v>488</v>
      </c>
      <c r="Q210" s="360" t="s">
        <v>488</v>
      </c>
      <c r="R210" s="364"/>
      <c r="S210" s="181"/>
      <c r="T210" s="181"/>
      <c r="U210" s="181"/>
      <c r="V210" s="181"/>
      <c r="W210" s="181"/>
      <c r="X210" s="181"/>
      <c r="Y210" s="191"/>
      <c r="Z210" s="184" t="str">
        <f t="shared" si="18"/>
        <v/>
      </c>
      <c r="AA210" s="184" t="str">
        <f t="shared" si="19"/>
        <v/>
      </c>
      <c r="AB210" s="249"/>
      <c r="AC210" s="249"/>
      <c r="AD210" s="249"/>
      <c r="AE210" s="249"/>
    </row>
    <row r="211" spans="1:31" s="137" customFormat="1" ht="30" hidden="1" x14ac:dyDescent="0.25">
      <c r="A211" s="138" t="s">
        <v>815</v>
      </c>
      <c r="B211" s="162"/>
      <c r="C211" s="162"/>
      <c r="D211" s="364"/>
      <c r="E211" s="364"/>
      <c r="F211" s="367"/>
      <c r="G211" s="367"/>
      <c r="H211" s="381" t="str">
        <f>IF(AND(F211="",G211=""), "",
IF(G211="",
_xlfn.XLOOKUP(G211, '3. Cover Sheet for App_ZE'!$A$56:$A$65, '3. Cover Sheet for App_ZE'!$B$56:$B$65, "error - not found; see Table 3", 0, 1),
_xlfn.XLOOKUP(F211, '3. Cover Sheet for App_ZE'!$A$43:$A$52, '3. Cover Sheet for App_ZE'!$B$43:$B$52, "error-not found in Table 3a.", 0, 1)))</f>
        <v/>
      </c>
      <c r="I211" s="382" t="str">
        <f>IF($H211="", "",
       _xlfn.XLOOKUP($H211, '3. Cover Sheet for App_ZE'!$B$43:$B$65, '3. Cover Sheet for App_ZE'!$D$43:$D$65, "Error-- see Table 3", 0, 1))</f>
        <v/>
      </c>
      <c r="J211" s="382" t="str">
        <f>IF($H211="", "",
       _xlfn.XLOOKUP($H211, '3. Cover Sheet for App_ZE'!$B$43:$B$65, '3. Cover Sheet for App_ZE'!$E$43:$E$65, "Error-- see Table 3", 0, 1))</f>
        <v/>
      </c>
      <c r="K211" s="382" t="str">
        <f>IF($H211="", "",
       _xlfn.XLOOKUP($H211, '3. Cover Sheet for App_ZE'!$B$43:$B$65, '3. Cover Sheet for App_ZE'!$F$43:$F$65, "Error-- see Table 3", 0, 1))</f>
        <v/>
      </c>
      <c r="L211" s="364"/>
      <c r="M211" s="364"/>
      <c r="N211" s="367"/>
      <c r="O211" s="365" t="s">
        <v>488</v>
      </c>
      <c r="P211" s="360" t="s">
        <v>488</v>
      </c>
      <c r="Q211" s="360" t="s">
        <v>488</v>
      </c>
      <c r="R211" s="364"/>
      <c r="S211" s="181"/>
      <c r="T211" s="181"/>
      <c r="U211" s="181"/>
      <c r="V211" s="181"/>
      <c r="W211" s="181"/>
      <c r="X211" s="181"/>
      <c r="Y211" s="191"/>
      <c r="Z211" s="184" t="str">
        <f t="shared" si="18"/>
        <v/>
      </c>
      <c r="AA211" s="184" t="str">
        <f t="shared" si="19"/>
        <v/>
      </c>
      <c r="AB211" s="249"/>
      <c r="AC211" s="249"/>
      <c r="AD211" s="249"/>
      <c r="AE211" s="249"/>
    </row>
    <row r="212" spans="1:31" s="137" customFormat="1" ht="30" hidden="1" x14ac:dyDescent="0.25">
      <c r="A212" s="138" t="s">
        <v>816</v>
      </c>
      <c r="B212" s="162"/>
      <c r="C212" s="162"/>
      <c r="D212" s="364"/>
      <c r="E212" s="364"/>
      <c r="F212" s="367"/>
      <c r="G212" s="367"/>
      <c r="H212" s="381" t="str">
        <f>IF(AND(F212="",G212=""), "",
IF(G212="",
_xlfn.XLOOKUP(G212, '3. Cover Sheet for App_ZE'!$A$56:$A$65, '3. Cover Sheet for App_ZE'!$B$56:$B$65, "error - not found; see Table 3", 0, 1),
_xlfn.XLOOKUP(F212, '3. Cover Sheet for App_ZE'!$A$43:$A$52, '3. Cover Sheet for App_ZE'!$B$43:$B$52, "error-not found in Table 3a.", 0, 1)))</f>
        <v/>
      </c>
      <c r="I212" s="382" t="str">
        <f>IF($H212="", "",
       _xlfn.XLOOKUP($H212, '3. Cover Sheet for App_ZE'!$B$43:$B$65, '3. Cover Sheet for App_ZE'!$D$43:$D$65, "Error-- see Table 3", 0, 1))</f>
        <v/>
      </c>
      <c r="J212" s="382" t="str">
        <f>IF($H212="", "",
       _xlfn.XLOOKUP($H212, '3. Cover Sheet for App_ZE'!$B$43:$B$65, '3. Cover Sheet for App_ZE'!$E$43:$E$65, "Error-- see Table 3", 0, 1))</f>
        <v/>
      </c>
      <c r="K212" s="382" t="str">
        <f>IF($H212="", "",
       _xlfn.XLOOKUP($H212, '3. Cover Sheet for App_ZE'!$B$43:$B$65, '3. Cover Sheet for App_ZE'!$F$43:$F$65, "Error-- see Table 3", 0, 1))</f>
        <v/>
      </c>
      <c r="L212" s="364"/>
      <c r="M212" s="364"/>
      <c r="N212" s="367"/>
      <c r="O212" s="365" t="s">
        <v>488</v>
      </c>
      <c r="P212" s="360" t="s">
        <v>488</v>
      </c>
      <c r="Q212" s="360" t="s">
        <v>488</v>
      </c>
      <c r="R212" s="364"/>
      <c r="S212" s="181"/>
      <c r="T212" s="181"/>
      <c r="U212" s="181"/>
      <c r="V212" s="181"/>
      <c r="W212" s="181"/>
      <c r="X212" s="181"/>
      <c r="Y212" s="191"/>
      <c r="Z212" s="184" t="str">
        <f t="shared" si="18"/>
        <v/>
      </c>
      <c r="AA212" s="184" t="str">
        <f t="shared" si="19"/>
        <v/>
      </c>
      <c r="AB212" s="249"/>
      <c r="AC212" s="249"/>
      <c r="AD212" s="249"/>
      <c r="AE212" s="249"/>
    </row>
    <row r="213" spans="1:31" s="137" customFormat="1" ht="30" hidden="1" x14ac:dyDescent="0.25">
      <c r="A213" s="138" t="s">
        <v>817</v>
      </c>
      <c r="B213" s="162"/>
      <c r="C213" s="162"/>
      <c r="D213" s="364"/>
      <c r="E213" s="364"/>
      <c r="F213" s="367"/>
      <c r="G213" s="367"/>
      <c r="H213" s="381" t="str">
        <f>IF(AND(F213="",G213=""), "",
IF(G213="",
_xlfn.XLOOKUP(G213, '3. Cover Sheet for App_ZE'!$A$56:$A$65, '3. Cover Sheet for App_ZE'!$B$56:$B$65, "error - not found; see Table 3", 0, 1),
_xlfn.XLOOKUP(F213, '3. Cover Sheet for App_ZE'!$A$43:$A$52, '3. Cover Sheet for App_ZE'!$B$43:$B$52, "error-not found in Table 3a.", 0, 1)))</f>
        <v/>
      </c>
      <c r="I213" s="382" t="str">
        <f>IF($H213="", "",
       _xlfn.XLOOKUP($H213, '3. Cover Sheet for App_ZE'!$B$43:$B$65, '3. Cover Sheet for App_ZE'!$D$43:$D$65, "Error-- see Table 3", 0, 1))</f>
        <v/>
      </c>
      <c r="J213" s="382" t="str">
        <f>IF($H213="", "",
       _xlfn.XLOOKUP($H213, '3. Cover Sheet for App_ZE'!$B$43:$B$65, '3. Cover Sheet for App_ZE'!$E$43:$E$65, "Error-- see Table 3", 0, 1))</f>
        <v/>
      </c>
      <c r="K213" s="382" t="str">
        <f>IF($H213="", "",
       _xlfn.XLOOKUP($H213, '3. Cover Sheet for App_ZE'!$B$43:$B$65, '3. Cover Sheet for App_ZE'!$F$43:$F$65, "Error-- see Table 3", 0, 1))</f>
        <v/>
      </c>
      <c r="L213" s="364"/>
      <c r="M213" s="364"/>
      <c r="N213" s="367"/>
      <c r="O213" s="365" t="s">
        <v>488</v>
      </c>
      <c r="P213" s="360" t="s">
        <v>488</v>
      </c>
      <c r="Q213" s="360" t="s">
        <v>488</v>
      </c>
      <c r="R213" s="364"/>
      <c r="S213" s="181"/>
      <c r="T213" s="181"/>
      <c r="U213" s="181"/>
      <c r="V213" s="181"/>
      <c r="W213" s="181"/>
      <c r="X213" s="181"/>
      <c r="Y213" s="191"/>
      <c r="Z213" s="184" t="str">
        <f t="shared" si="18"/>
        <v/>
      </c>
      <c r="AA213" s="184" t="str">
        <f t="shared" si="19"/>
        <v/>
      </c>
      <c r="AB213" s="249"/>
      <c r="AC213" s="249"/>
      <c r="AD213" s="249"/>
      <c r="AE213" s="249"/>
    </row>
    <row r="214" spans="1:31" s="137" customFormat="1" ht="30" hidden="1" x14ac:dyDescent="0.25">
      <c r="A214" s="138" t="s">
        <v>818</v>
      </c>
      <c r="B214" s="162"/>
      <c r="C214" s="162"/>
      <c r="D214" s="364"/>
      <c r="E214" s="364"/>
      <c r="F214" s="367"/>
      <c r="G214" s="367"/>
      <c r="H214" s="381" t="str">
        <f>IF(AND(F214="",G214=""), "",
IF(G214="",
_xlfn.XLOOKUP(G214, '3. Cover Sheet for App_ZE'!$A$56:$A$65, '3. Cover Sheet for App_ZE'!$B$56:$B$65, "error - not found; see Table 3", 0, 1),
_xlfn.XLOOKUP(F214, '3. Cover Sheet for App_ZE'!$A$43:$A$52, '3. Cover Sheet for App_ZE'!$B$43:$B$52, "error-not found in Table 3a.", 0, 1)))</f>
        <v/>
      </c>
      <c r="I214" s="382" t="str">
        <f>IF($H214="", "",
       _xlfn.XLOOKUP($H214, '3. Cover Sheet for App_ZE'!$B$43:$B$65, '3. Cover Sheet for App_ZE'!$D$43:$D$65, "Error-- see Table 3", 0, 1))</f>
        <v/>
      </c>
      <c r="J214" s="382" t="str">
        <f>IF($H214="", "",
       _xlfn.XLOOKUP($H214, '3. Cover Sheet for App_ZE'!$B$43:$B$65, '3. Cover Sheet for App_ZE'!$E$43:$E$65, "Error-- see Table 3", 0, 1))</f>
        <v/>
      </c>
      <c r="K214" s="382" t="str">
        <f>IF($H214="", "",
       _xlfn.XLOOKUP($H214, '3. Cover Sheet for App_ZE'!$B$43:$B$65, '3. Cover Sheet for App_ZE'!$F$43:$F$65, "Error-- see Table 3", 0, 1))</f>
        <v/>
      </c>
      <c r="L214" s="364"/>
      <c r="M214" s="364"/>
      <c r="N214" s="367"/>
      <c r="O214" s="365" t="s">
        <v>488</v>
      </c>
      <c r="P214" s="360" t="s">
        <v>488</v>
      </c>
      <c r="Q214" s="360" t="s">
        <v>488</v>
      </c>
      <c r="R214" s="364"/>
      <c r="S214" s="181"/>
      <c r="T214" s="181"/>
      <c r="U214" s="181"/>
      <c r="V214" s="181"/>
      <c r="W214" s="181"/>
      <c r="X214" s="181"/>
      <c r="Y214" s="191"/>
      <c r="Z214" s="184" t="str">
        <f t="shared" si="18"/>
        <v/>
      </c>
      <c r="AA214" s="184" t="str">
        <f t="shared" si="19"/>
        <v/>
      </c>
      <c r="AB214" s="249"/>
      <c r="AC214" s="249"/>
      <c r="AD214" s="249"/>
      <c r="AE214" s="249"/>
    </row>
    <row r="215" spans="1:31" s="137" customFormat="1" ht="30" hidden="1" x14ac:dyDescent="0.25">
      <c r="A215" s="138" t="s">
        <v>819</v>
      </c>
      <c r="B215" s="162"/>
      <c r="C215" s="162"/>
      <c r="D215" s="364"/>
      <c r="E215" s="364"/>
      <c r="F215" s="367"/>
      <c r="G215" s="367"/>
      <c r="H215" s="381" t="str">
        <f>IF(AND(F215="",G215=""), "",
IF(G215="",
_xlfn.XLOOKUP(G215, '3. Cover Sheet for App_ZE'!$A$56:$A$65, '3. Cover Sheet for App_ZE'!$B$56:$B$65, "error - not found; see Table 3", 0, 1),
_xlfn.XLOOKUP(F215, '3. Cover Sheet for App_ZE'!$A$43:$A$52, '3. Cover Sheet for App_ZE'!$B$43:$B$52, "error-not found in Table 3a.", 0, 1)))</f>
        <v/>
      </c>
      <c r="I215" s="382" t="str">
        <f>IF($H215="", "",
       _xlfn.XLOOKUP($H215, '3. Cover Sheet for App_ZE'!$B$43:$B$65, '3. Cover Sheet for App_ZE'!$D$43:$D$65, "Error-- see Table 3", 0, 1))</f>
        <v/>
      </c>
      <c r="J215" s="382" t="str">
        <f>IF($H215="", "",
       _xlfn.XLOOKUP($H215, '3. Cover Sheet for App_ZE'!$B$43:$B$65, '3. Cover Sheet for App_ZE'!$E$43:$E$65, "Error-- see Table 3", 0, 1))</f>
        <v/>
      </c>
      <c r="K215" s="382" t="str">
        <f>IF($H215="", "",
       _xlfn.XLOOKUP($H215, '3. Cover Sheet for App_ZE'!$B$43:$B$65, '3. Cover Sheet for App_ZE'!$F$43:$F$65, "Error-- see Table 3", 0, 1))</f>
        <v/>
      </c>
      <c r="L215" s="364"/>
      <c r="M215" s="364"/>
      <c r="N215" s="367"/>
      <c r="O215" s="365" t="s">
        <v>488</v>
      </c>
      <c r="P215" s="360" t="s">
        <v>488</v>
      </c>
      <c r="Q215" s="360" t="s">
        <v>488</v>
      </c>
      <c r="R215" s="364"/>
      <c r="S215" s="181"/>
      <c r="T215" s="181"/>
      <c r="U215" s="181"/>
      <c r="V215" s="181"/>
      <c r="W215" s="181"/>
      <c r="X215" s="181"/>
      <c r="Y215" s="191"/>
      <c r="Z215" s="184" t="str">
        <f t="shared" si="18"/>
        <v/>
      </c>
      <c r="AA215" s="184" t="str">
        <f t="shared" si="19"/>
        <v/>
      </c>
      <c r="AB215" s="249"/>
      <c r="AC215" s="249"/>
      <c r="AD215" s="249"/>
      <c r="AE215" s="249"/>
    </row>
    <row r="216" spans="1:31" s="137" customFormat="1" ht="30" hidden="1" x14ac:dyDescent="0.25">
      <c r="A216" s="138" t="s">
        <v>820</v>
      </c>
      <c r="B216" s="162"/>
      <c r="C216" s="162"/>
      <c r="D216" s="364"/>
      <c r="E216" s="364"/>
      <c r="F216" s="367"/>
      <c r="G216" s="367"/>
      <c r="H216" s="381" t="str">
        <f>IF(AND(F216="",G216=""), "",
IF(G216="",
_xlfn.XLOOKUP(G216, '3. Cover Sheet for App_ZE'!$A$56:$A$65, '3. Cover Sheet for App_ZE'!$B$56:$B$65, "error - not found; see Table 3", 0, 1),
_xlfn.XLOOKUP(F216, '3. Cover Sheet for App_ZE'!$A$43:$A$52, '3. Cover Sheet for App_ZE'!$B$43:$B$52, "error-not found in Table 3a.", 0, 1)))</f>
        <v/>
      </c>
      <c r="I216" s="382" t="str">
        <f>IF($H216="", "",
       _xlfn.XLOOKUP($H216, '3. Cover Sheet for App_ZE'!$B$43:$B$65, '3. Cover Sheet for App_ZE'!$D$43:$D$65, "Error-- see Table 3", 0, 1))</f>
        <v/>
      </c>
      <c r="J216" s="382" t="str">
        <f>IF($H216="", "",
       _xlfn.XLOOKUP($H216, '3. Cover Sheet for App_ZE'!$B$43:$B$65, '3. Cover Sheet for App_ZE'!$E$43:$E$65, "Error-- see Table 3", 0, 1))</f>
        <v/>
      </c>
      <c r="K216" s="382" t="str">
        <f>IF($H216="", "",
       _xlfn.XLOOKUP($H216, '3. Cover Sheet for App_ZE'!$B$43:$B$65, '3. Cover Sheet for App_ZE'!$F$43:$F$65, "Error-- see Table 3", 0, 1))</f>
        <v/>
      </c>
      <c r="L216" s="364"/>
      <c r="M216" s="364"/>
      <c r="N216" s="367"/>
      <c r="O216" s="365" t="s">
        <v>488</v>
      </c>
      <c r="P216" s="360" t="s">
        <v>488</v>
      </c>
      <c r="Q216" s="360" t="s">
        <v>488</v>
      </c>
      <c r="R216" s="364"/>
      <c r="S216" s="181"/>
      <c r="T216" s="181"/>
      <c r="U216" s="181"/>
      <c r="V216" s="181"/>
      <c r="W216" s="181"/>
      <c r="X216" s="181"/>
      <c r="Y216" s="191"/>
      <c r="Z216" s="184" t="str">
        <f t="shared" si="18"/>
        <v/>
      </c>
      <c r="AA216" s="184" t="str">
        <f t="shared" si="19"/>
        <v/>
      </c>
      <c r="AB216" s="249"/>
      <c r="AC216" s="249"/>
      <c r="AD216" s="249"/>
      <c r="AE216" s="249"/>
    </row>
    <row r="217" spans="1:31" s="137" customFormat="1" ht="30" hidden="1" x14ac:dyDescent="0.25">
      <c r="A217" s="138" t="s">
        <v>821</v>
      </c>
      <c r="B217" s="162"/>
      <c r="C217" s="162"/>
      <c r="D217" s="364"/>
      <c r="E217" s="364"/>
      <c r="F217" s="367"/>
      <c r="G217" s="367"/>
      <c r="H217" s="381" t="str">
        <f>IF(AND(F217="",G217=""), "",
IF(G217="",
_xlfn.XLOOKUP(G217, '3. Cover Sheet for App_ZE'!$A$56:$A$65, '3. Cover Sheet for App_ZE'!$B$56:$B$65, "error - not found; see Table 3", 0, 1),
_xlfn.XLOOKUP(F217, '3. Cover Sheet for App_ZE'!$A$43:$A$52, '3. Cover Sheet for App_ZE'!$B$43:$B$52, "error-not found in Table 3a.", 0, 1)))</f>
        <v/>
      </c>
      <c r="I217" s="382" t="str">
        <f>IF($H217="", "",
       _xlfn.XLOOKUP($H217, '3. Cover Sheet for App_ZE'!$B$43:$B$65, '3. Cover Sheet for App_ZE'!$D$43:$D$65, "Error-- see Table 3", 0, 1))</f>
        <v/>
      </c>
      <c r="J217" s="382" t="str">
        <f>IF($H217="", "",
       _xlfn.XLOOKUP($H217, '3. Cover Sheet for App_ZE'!$B$43:$B$65, '3. Cover Sheet for App_ZE'!$E$43:$E$65, "Error-- see Table 3", 0, 1))</f>
        <v/>
      </c>
      <c r="K217" s="382" t="str">
        <f>IF($H217="", "",
       _xlfn.XLOOKUP($H217, '3. Cover Sheet for App_ZE'!$B$43:$B$65, '3. Cover Sheet for App_ZE'!$F$43:$F$65, "Error-- see Table 3", 0, 1))</f>
        <v/>
      </c>
      <c r="L217" s="364"/>
      <c r="M217" s="364"/>
      <c r="N217" s="367"/>
      <c r="O217" s="365" t="s">
        <v>488</v>
      </c>
      <c r="P217" s="360" t="s">
        <v>488</v>
      </c>
      <c r="Q217" s="360" t="s">
        <v>488</v>
      </c>
      <c r="R217" s="364"/>
      <c r="S217" s="181"/>
      <c r="T217" s="181"/>
      <c r="U217" s="181"/>
      <c r="V217" s="181"/>
      <c r="W217" s="181"/>
      <c r="X217" s="181"/>
      <c r="Y217" s="191"/>
      <c r="Z217" s="184" t="str">
        <f t="shared" si="18"/>
        <v/>
      </c>
      <c r="AA217" s="184" t="str">
        <f t="shared" si="19"/>
        <v/>
      </c>
      <c r="AB217" s="249"/>
      <c r="AC217" s="249"/>
      <c r="AD217" s="249"/>
      <c r="AE217" s="249"/>
    </row>
    <row r="218" spans="1:31" s="137" customFormat="1" ht="30" hidden="1" x14ac:dyDescent="0.25">
      <c r="A218" s="138" t="s">
        <v>822</v>
      </c>
      <c r="B218" s="162"/>
      <c r="C218" s="162"/>
      <c r="D218" s="364"/>
      <c r="E218" s="364"/>
      <c r="F218" s="367"/>
      <c r="G218" s="367"/>
      <c r="H218" s="381" t="str">
        <f>IF(AND(F218="",G218=""), "",
IF(G218="",
_xlfn.XLOOKUP(G218, '3. Cover Sheet for App_ZE'!$A$56:$A$65, '3. Cover Sheet for App_ZE'!$B$56:$B$65, "error - not found; see Table 3", 0, 1),
_xlfn.XLOOKUP(F218, '3. Cover Sheet for App_ZE'!$A$43:$A$52, '3. Cover Sheet for App_ZE'!$B$43:$B$52, "error-not found in Table 3a.", 0, 1)))</f>
        <v/>
      </c>
      <c r="I218" s="382" t="str">
        <f>IF($H218="", "",
       _xlfn.XLOOKUP($H218, '3. Cover Sheet for App_ZE'!$B$43:$B$65, '3. Cover Sheet for App_ZE'!$D$43:$D$65, "Error-- see Table 3", 0, 1))</f>
        <v/>
      </c>
      <c r="J218" s="382" t="str">
        <f>IF($H218="", "",
       _xlfn.XLOOKUP($H218, '3. Cover Sheet for App_ZE'!$B$43:$B$65, '3. Cover Sheet for App_ZE'!$E$43:$E$65, "Error-- see Table 3", 0, 1))</f>
        <v/>
      </c>
      <c r="K218" s="382" t="str">
        <f>IF($H218="", "",
       _xlfn.XLOOKUP($H218, '3. Cover Sheet for App_ZE'!$B$43:$B$65, '3. Cover Sheet for App_ZE'!$F$43:$F$65, "Error-- see Table 3", 0, 1))</f>
        <v/>
      </c>
      <c r="L218" s="364"/>
      <c r="M218" s="364"/>
      <c r="N218" s="367"/>
      <c r="O218" s="365" t="s">
        <v>488</v>
      </c>
      <c r="P218" s="360" t="s">
        <v>488</v>
      </c>
      <c r="Q218" s="360" t="s">
        <v>488</v>
      </c>
      <c r="R218" s="364"/>
      <c r="S218" s="181"/>
      <c r="T218" s="181"/>
      <c r="U218" s="181"/>
      <c r="V218" s="181"/>
      <c r="W218" s="181"/>
      <c r="X218" s="181"/>
      <c r="Y218" s="191"/>
      <c r="Z218" s="184" t="str">
        <f t="shared" si="18"/>
        <v/>
      </c>
      <c r="AA218" s="184" t="str">
        <f t="shared" si="19"/>
        <v/>
      </c>
      <c r="AB218" s="249"/>
      <c r="AC218" s="249"/>
      <c r="AD218" s="249"/>
      <c r="AE218" s="249"/>
    </row>
    <row r="219" spans="1:31" s="137" customFormat="1" ht="30" hidden="1" x14ac:dyDescent="0.25">
      <c r="A219" s="138" t="s">
        <v>823</v>
      </c>
      <c r="B219" s="162"/>
      <c r="C219" s="162"/>
      <c r="D219" s="364"/>
      <c r="E219" s="364"/>
      <c r="F219" s="367"/>
      <c r="G219" s="367"/>
      <c r="H219" s="381" t="str">
        <f>IF(AND(F219="",G219=""), "",
IF(G219="",
_xlfn.XLOOKUP(G219, '3. Cover Sheet for App_ZE'!$A$56:$A$65, '3. Cover Sheet for App_ZE'!$B$56:$B$65, "error - not found; see Table 3", 0, 1),
_xlfn.XLOOKUP(F219, '3. Cover Sheet for App_ZE'!$A$43:$A$52, '3. Cover Sheet for App_ZE'!$B$43:$B$52, "error-not found in Table 3a.", 0, 1)))</f>
        <v/>
      </c>
      <c r="I219" s="382" t="str">
        <f>IF($H219="", "",
       _xlfn.XLOOKUP($H219, '3. Cover Sheet for App_ZE'!$B$43:$B$65, '3. Cover Sheet for App_ZE'!$D$43:$D$65, "Error-- see Table 3", 0, 1))</f>
        <v/>
      </c>
      <c r="J219" s="382" t="str">
        <f>IF($H219="", "",
       _xlfn.XLOOKUP($H219, '3. Cover Sheet for App_ZE'!$B$43:$B$65, '3. Cover Sheet for App_ZE'!$E$43:$E$65, "Error-- see Table 3", 0, 1))</f>
        <v/>
      </c>
      <c r="K219" s="382" t="str">
        <f>IF($H219="", "",
       _xlfn.XLOOKUP($H219, '3. Cover Sheet for App_ZE'!$B$43:$B$65, '3. Cover Sheet for App_ZE'!$F$43:$F$65, "Error-- see Table 3", 0, 1))</f>
        <v/>
      </c>
      <c r="L219" s="364"/>
      <c r="M219" s="364"/>
      <c r="N219" s="367"/>
      <c r="O219" s="365" t="s">
        <v>488</v>
      </c>
      <c r="P219" s="360" t="s">
        <v>488</v>
      </c>
      <c r="Q219" s="360" t="s">
        <v>488</v>
      </c>
      <c r="R219" s="364"/>
      <c r="S219" s="181"/>
      <c r="T219" s="181"/>
      <c r="U219" s="181"/>
      <c r="V219" s="181"/>
      <c r="W219" s="181"/>
      <c r="X219" s="181"/>
      <c r="Y219" s="191"/>
      <c r="Z219" s="184" t="str">
        <f t="shared" si="18"/>
        <v/>
      </c>
      <c r="AA219" s="184" t="str">
        <f t="shared" si="19"/>
        <v/>
      </c>
      <c r="AB219" s="249"/>
      <c r="AC219" s="249"/>
      <c r="AD219" s="249"/>
      <c r="AE219" s="249"/>
    </row>
    <row r="220" spans="1:31" s="137" customFormat="1" ht="30" hidden="1" x14ac:dyDescent="0.25">
      <c r="A220" s="138" t="s">
        <v>824</v>
      </c>
      <c r="B220" s="162"/>
      <c r="C220" s="162"/>
      <c r="D220" s="364"/>
      <c r="E220" s="364"/>
      <c r="F220" s="367"/>
      <c r="G220" s="367"/>
      <c r="H220" s="381" t="str">
        <f>IF(AND(F220="",G220=""), "",
IF(G220="",
_xlfn.XLOOKUP(G220, '3. Cover Sheet for App_ZE'!$A$56:$A$65, '3. Cover Sheet for App_ZE'!$B$56:$B$65, "error - not found; see Table 3", 0, 1),
_xlfn.XLOOKUP(F220, '3. Cover Sheet for App_ZE'!$A$43:$A$52, '3. Cover Sheet for App_ZE'!$B$43:$B$52, "error-not found in Table 3a.", 0, 1)))</f>
        <v/>
      </c>
      <c r="I220" s="382" t="str">
        <f>IF($H220="", "",
       _xlfn.XLOOKUP($H220, '3. Cover Sheet for App_ZE'!$B$43:$B$65, '3. Cover Sheet for App_ZE'!$D$43:$D$65, "Error-- see Table 3", 0, 1))</f>
        <v/>
      </c>
      <c r="J220" s="382" t="str">
        <f>IF($H220="", "",
       _xlfn.XLOOKUP($H220, '3. Cover Sheet for App_ZE'!$B$43:$B$65, '3. Cover Sheet for App_ZE'!$E$43:$E$65, "Error-- see Table 3", 0, 1))</f>
        <v/>
      </c>
      <c r="K220" s="382" t="str">
        <f>IF($H220="", "",
       _xlfn.XLOOKUP($H220, '3. Cover Sheet for App_ZE'!$B$43:$B$65, '3. Cover Sheet for App_ZE'!$F$43:$F$65, "Error-- see Table 3", 0, 1))</f>
        <v/>
      </c>
      <c r="L220" s="364"/>
      <c r="M220" s="364"/>
      <c r="N220" s="367"/>
      <c r="O220" s="365" t="s">
        <v>488</v>
      </c>
      <c r="P220" s="360" t="s">
        <v>488</v>
      </c>
      <c r="Q220" s="360" t="s">
        <v>488</v>
      </c>
      <c r="R220" s="364"/>
      <c r="S220" s="181"/>
      <c r="T220" s="181"/>
      <c r="U220" s="181"/>
      <c r="V220" s="181"/>
      <c r="W220" s="181"/>
      <c r="X220" s="181"/>
      <c r="Y220" s="191"/>
      <c r="Z220" s="184" t="str">
        <f t="shared" si="18"/>
        <v/>
      </c>
      <c r="AA220" s="184" t="str">
        <f t="shared" si="19"/>
        <v/>
      </c>
      <c r="AB220" s="249"/>
      <c r="AC220" s="249"/>
      <c r="AD220" s="249"/>
      <c r="AE220" s="249"/>
    </row>
    <row r="221" spans="1:31" s="137" customFormat="1" ht="30" hidden="1" x14ac:dyDescent="0.25">
      <c r="A221" s="138" t="s">
        <v>825</v>
      </c>
      <c r="B221" s="162"/>
      <c r="C221" s="162"/>
      <c r="D221" s="364"/>
      <c r="E221" s="364"/>
      <c r="F221" s="367"/>
      <c r="G221" s="367"/>
      <c r="H221" s="381" t="str">
        <f>IF(AND(F221="",G221=""), "",
IF(G221="",
_xlfn.XLOOKUP(G221, '3. Cover Sheet for App_ZE'!$A$56:$A$65, '3. Cover Sheet for App_ZE'!$B$56:$B$65, "error - not found; see Table 3", 0, 1),
_xlfn.XLOOKUP(F221, '3. Cover Sheet for App_ZE'!$A$43:$A$52, '3. Cover Sheet for App_ZE'!$B$43:$B$52, "error-not found in Table 3a.", 0, 1)))</f>
        <v/>
      </c>
      <c r="I221" s="382" t="str">
        <f>IF($H221="", "",
       _xlfn.XLOOKUP($H221, '3. Cover Sheet for App_ZE'!$B$43:$B$65, '3. Cover Sheet for App_ZE'!$D$43:$D$65, "Error-- see Table 3", 0, 1))</f>
        <v/>
      </c>
      <c r="J221" s="382" t="str">
        <f>IF($H221="", "",
       _xlfn.XLOOKUP($H221, '3. Cover Sheet for App_ZE'!$B$43:$B$65, '3. Cover Sheet for App_ZE'!$E$43:$E$65, "Error-- see Table 3", 0, 1))</f>
        <v/>
      </c>
      <c r="K221" s="382" t="str">
        <f>IF($H221="", "",
       _xlfn.XLOOKUP($H221, '3. Cover Sheet for App_ZE'!$B$43:$B$65, '3. Cover Sheet for App_ZE'!$F$43:$F$65, "Error-- see Table 3", 0, 1))</f>
        <v/>
      </c>
      <c r="L221" s="364"/>
      <c r="M221" s="364"/>
      <c r="N221" s="367"/>
      <c r="O221" s="365" t="s">
        <v>488</v>
      </c>
      <c r="P221" s="360" t="s">
        <v>488</v>
      </c>
      <c r="Q221" s="360" t="s">
        <v>488</v>
      </c>
      <c r="R221" s="364"/>
      <c r="S221" s="181"/>
      <c r="T221" s="181"/>
      <c r="U221" s="181"/>
      <c r="V221" s="181"/>
      <c r="W221" s="181"/>
      <c r="X221" s="181"/>
      <c r="Y221" s="191"/>
      <c r="Z221" s="184" t="str">
        <f t="shared" si="18"/>
        <v/>
      </c>
      <c r="AA221" s="184" t="str">
        <f t="shared" si="19"/>
        <v/>
      </c>
      <c r="AB221" s="249"/>
      <c r="AC221" s="249"/>
      <c r="AD221" s="249"/>
      <c r="AE221" s="249"/>
    </row>
    <row r="222" spans="1:31" s="137" customFormat="1" ht="30" hidden="1" x14ac:dyDescent="0.25">
      <c r="A222" s="138" t="s">
        <v>826</v>
      </c>
      <c r="B222" s="162"/>
      <c r="C222" s="162"/>
      <c r="D222" s="364"/>
      <c r="E222" s="364"/>
      <c r="F222" s="367"/>
      <c r="G222" s="367"/>
      <c r="H222" s="381" t="str">
        <f>IF(AND(F222="",G222=""), "",
IF(G222="",
_xlfn.XLOOKUP(G222, '3. Cover Sheet for App_ZE'!$A$56:$A$65, '3. Cover Sheet for App_ZE'!$B$56:$B$65, "error - not found; see Table 3", 0, 1),
_xlfn.XLOOKUP(F222, '3. Cover Sheet for App_ZE'!$A$43:$A$52, '3. Cover Sheet for App_ZE'!$B$43:$B$52, "error-not found in Table 3a.", 0, 1)))</f>
        <v/>
      </c>
      <c r="I222" s="382" t="str">
        <f>IF($H222="", "",
       _xlfn.XLOOKUP($H222, '3. Cover Sheet for App_ZE'!$B$43:$B$65, '3. Cover Sheet for App_ZE'!$D$43:$D$65, "Error-- see Table 3", 0, 1))</f>
        <v/>
      </c>
      <c r="J222" s="382" t="str">
        <f>IF($H222="", "",
       _xlfn.XLOOKUP($H222, '3. Cover Sheet for App_ZE'!$B$43:$B$65, '3. Cover Sheet for App_ZE'!$E$43:$E$65, "Error-- see Table 3", 0, 1))</f>
        <v/>
      </c>
      <c r="K222" s="382" t="str">
        <f>IF($H222="", "",
       _xlfn.XLOOKUP($H222, '3. Cover Sheet for App_ZE'!$B$43:$B$65, '3. Cover Sheet for App_ZE'!$F$43:$F$65, "Error-- see Table 3", 0, 1))</f>
        <v/>
      </c>
      <c r="L222" s="364"/>
      <c r="M222" s="364"/>
      <c r="N222" s="367"/>
      <c r="O222" s="365" t="s">
        <v>488</v>
      </c>
      <c r="P222" s="360" t="s">
        <v>488</v>
      </c>
      <c r="Q222" s="360" t="s">
        <v>488</v>
      </c>
      <c r="R222" s="364"/>
      <c r="S222" s="181"/>
      <c r="T222" s="181"/>
      <c r="U222" s="181"/>
      <c r="V222" s="181"/>
      <c r="W222" s="181"/>
      <c r="X222" s="181"/>
      <c r="Y222" s="191"/>
      <c r="Z222" s="184" t="str">
        <f t="shared" si="18"/>
        <v/>
      </c>
      <c r="AA222" s="184" t="str">
        <f t="shared" si="19"/>
        <v/>
      </c>
      <c r="AB222" s="249"/>
      <c r="AC222" s="249"/>
      <c r="AD222" s="249"/>
      <c r="AE222" s="249"/>
    </row>
    <row r="223" spans="1:31" s="137" customFormat="1" ht="30" hidden="1" x14ac:dyDescent="0.25">
      <c r="A223" s="138" t="s">
        <v>827</v>
      </c>
      <c r="B223" s="162"/>
      <c r="C223" s="162"/>
      <c r="D223" s="364"/>
      <c r="E223" s="364"/>
      <c r="F223" s="367"/>
      <c r="G223" s="367"/>
      <c r="H223" s="381" t="str">
        <f>IF(AND(F223="",G223=""), "",
IF(G223="",
_xlfn.XLOOKUP(G223, '3. Cover Sheet for App_ZE'!$A$56:$A$65, '3. Cover Sheet for App_ZE'!$B$56:$B$65, "error - not found; see Table 3", 0, 1),
_xlfn.XLOOKUP(F223, '3. Cover Sheet for App_ZE'!$A$43:$A$52, '3. Cover Sheet for App_ZE'!$B$43:$B$52, "error-not found in Table 3a.", 0, 1)))</f>
        <v/>
      </c>
      <c r="I223" s="382" t="str">
        <f>IF($H223="", "",
       _xlfn.XLOOKUP($H223, '3. Cover Sheet for App_ZE'!$B$43:$B$65, '3. Cover Sheet for App_ZE'!$D$43:$D$65, "Error-- see Table 3", 0, 1))</f>
        <v/>
      </c>
      <c r="J223" s="382" t="str">
        <f>IF($H223="", "",
       _xlfn.XLOOKUP($H223, '3. Cover Sheet for App_ZE'!$B$43:$B$65, '3. Cover Sheet for App_ZE'!$E$43:$E$65, "Error-- see Table 3", 0, 1))</f>
        <v/>
      </c>
      <c r="K223" s="382" t="str">
        <f>IF($H223="", "",
       _xlfn.XLOOKUP($H223, '3. Cover Sheet for App_ZE'!$B$43:$B$65, '3. Cover Sheet for App_ZE'!$F$43:$F$65, "Error-- see Table 3", 0, 1))</f>
        <v/>
      </c>
      <c r="L223" s="364"/>
      <c r="M223" s="364"/>
      <c r="N223" s="367"/>
      <c r="O223" s="365" t="s">
        <v>488</v>
      </c>
      <c r="P223" s="360" t="s">
        <v>488</v>
      </c>
      <c r="Q223" s="360" t="s">
        <v>488</v>
      </c>
      <c r="R223" s="364"/>
      <c r="S223" s="181"/>
      <c r="T223" s="181"/>
      <c r="U223" s="181"/>
      <c r="V223" s="181"/>
      <c r="W223" s="181"/>
      <c r="X223" s="181"/>
      <c r="Y223" s="191"/>
      <c r="Z223" s="184" t="str">
        <f t="shared" si="18"/>
        <v/>
      </c>
      <c r="AA223" s="184" t="str">
        <f t="shared" si="19"/>
        <v/>
      </c>
      <c r="AB223" s="249"/>
      <c r="AC223" s="249"/>
      <c r="AD223" s="249"/>
      <c r="AE223" s="249"/>
    </row>
    <row r="224" spans="1:31" s="137" customFormat="1" ht="30" hidden="1" x14ac:dyDescent="0.25">
      <c r="A224" s="138" t="s">
        <v>828</v>
      </c>
      <c r="B224" s="162"/>
      <c r="C224" s="162"/>
      <c r="D224" s="364"/>
      <c r="E224" s="364"/>
      <c r="F224" s="367"/>
      <c r="G224" s="367"/>
      <c r="H224" s="381" t="str">
        <f>IF(AND(F224="",G224=""), "",
IF(G224="",
_xlfn.XLOOKUP(G224, '3. Cover Sheet for App_ZE'!$A$56:$A$65, '3. Cover Sheet for App_ZE'!$B$56:$B$65, "error - not found; see Table 3", 0, 1),
_xlfn.XLOOKUP(F224, '3. Cover Sheet for App_ZE'!$A$43:$A$52, '3. Cover Sheet for App_ZE'!$B$43:$B$52, "error-not found in Table 3a.", 0, 1)))</f>
        <v/>
      </c>
      <c r="I224" s="382" t="str">
        <f>IF($H224="", "",
       _xlfn.XLOOKUP($H224, '3. Cover Sheet for App_ZE'!$B$43:$B$65, '3. Cover Sheet for App_ZE'!$D$43:$D$65, "Error-- see Table 3", 0, 1))</f>
        <v/>
      </c>
      <c r="J224" s="382" t="str">
        <f>IF($H224="", "",
       _xlfn.XLOOKUP($H224, '3. Cover Sheet for App_ZE'!$B$43:$B$65, '3. Cover Sheet for App_ZE'!$E$43:$E$65, "Error-- see Table 3", 0, 1))</f>
        <v/>
      </c>
      <c r="K224" s="382" t="str">
        <f>IF($H224="", "",
       _xlfn.XLOOKUP($H224, '3. Cover Sheet for App_ZE'!$B$43:$B$65, '3. Cover Sheet for App_ZE'!$F$43:$F$65, "Error-- see Table 3", 0, 1))</f>
        <v/>
      </c>
      <c r="L224" s="364"/>
      <c r="M224" s="364"/>
      <c r="N224" s="367"/>
      <c r="O224" s="365" t="s">
        <v>488</v>
      </c>
      <c r="P224" s="360" t="s">
        <v>488</v>
      </c>
      <c r="Q224" s="360" t="s">
        <v>488</v>
      </c>
      <c r="R224" s="364"/>
      <c r="S224" s="181"/>
      <c r="T224" s="181"/>
      <c r="U224" s="181"/>
      <c r="V224" s="181"/>
      <c r="W224" s="181"/>
      <c r="X224" s="181"/>
      <c r="Y224" s="191"/>
      <c r="Z224" s="184" t="str">
        <f t="shared" si="18"/>
        <v/>
      </c>
      <c r="AA224" s="184" t="str">
        <f t="shared" si="19"/>
        <v/>
      </c>
      <c r="AB224" s="249"/>
      <c r="AC224" s="249"/>
      <c r="AD224" s="249"/>
      <c r="AE224" s="249"/>
    </row>
    <row r="225" spans="1:43" s="137" customFormat="1" ht="30" hidden="1" x14ac:dyDescent="0.25">
      <c r="A225" s="138" t="s">
        <v>829</v>
      </c>
      <c r="B225" s="162"/>
      <c r="C225" s="162"/>
      <c r="D225" s="364"/>
      <c r="E225" s="364"/>
      <c r="F225" s="367"/>
      <c r="G225" s="367"/>
      <c r="H225" s="381" t="str">
        <f>IF(AND(F225="",G225=""), "",
IF(G225="",
_xlfn.XLOOKUP(G225, '3. Cover Sheet for App_ZE'!$A$56:$A$65, '3. Cover Sheet for App_ZE'!$B$56:$B$65, "error - not found; see Table 3", 0, 1),
_xlfn.XLOOKUP(F225, '3. Cover Sheet for App_ZE'!$A$43:$A$52, '3. Cover Sheet for App_ZE'!$B$43:$B$52, "error-not found in Table 3a.", 0, 1)))</f>
        <v/>
      </c>
      <c r="I225" s="382" t="str">
        <f>IF($H225="", "",
       _xlfn.XLOOKUP($H225, '3. Cover Sheet for App_ZE'!$B$43:$B$65, '3. Cover Sheet for App_ZE'!$D$43:$D$65, "Error-- see Table 3", 0, 1))</f>
        <v/>
      </c>
      <c r="J225" s="382" t="str">
        <f>IF($H225="", "",
       _xlfn.XLOOKUP($H225, '3. Cover Sheet for App_ZE'!$B$43:$B$65, '3. Cover Sheet for App_ZE'!$E$43:$E$65, "Error-- see Table 3", 0, 1))</f>
        <v/>
      </c>
      <c r="K225" s="382" t="str">
        <f>IF($H225="", "",
       _xlfn.XLOOKUP($H225, '3. Cover Sheet for App_ZE'!$B$43:$B$65, '3. Cover Sheet for App_ZE'!$F$43:$F$65, "Error-- see Table 3", 0, 1))</f>
        <v/>
      </c>
      <c r="L225" s="364"/>
      <c r="M225" s="364"/>
      <c r="N225" s="367"/>
      <c r="O225" s="365" t="s">
        <v>488</v>
      </c>
      <c r="P225" s="360" t="s">
        <v>488</v>
      </c>
      <c r="Q225" s="360" t="s">
        <v>488</v>
      </c>
      <c r="R225" s="364"/>
      <c r="S225" s="181"/>
      <c r="T225" s="181"/>
      <c r="U225" s="181"/>
      <c r="V225" s="181"/>
      <c r="W225" s="181"/>
      <c r="X225" s="181"/>
      <c r="Y225" s="191"/>
      <c r="Z225" s="184" t="str">
        <f t="shared" si="18"/>
        <v/>
      </c>
      <c r="AA225" s="184" t="str">
        <f t="shared" si="19"/>
        <v/>
      </c>
      <c r="AB225" s="249"/>
      <c r="AC225" s="249"/>
      <c r="AD225" s="249"/>
      <c r="AE225" s="249"/>
    </row>
    <row r="226" spans="1:43" s="137" customFormat="1" ht="30" hidden="1" x14ac:dyDescent="0.25">
      <c r="A226" s="138" t="s">
        <v>830</v>
      </c>
      <c r="B226" s="162"/>
      <c r="C226" s="162"/>
      <c r="D226" s="364"/>
      <c r="E226" s="364"/>
      <c r="F226" s="367"/>
      <c r="G226" s="367"/>
      <c r="H226" s="381" t="str">
        <f>IF(AND(F226="",G226=""), "",
IF(G226="",
_xlfn.XLOOKUP(G226, '3. Cover Sheet for App_ZE'!$A$56:$A$65, '3. Cover Sheet for App_ZE'!$B$56:$B$65, "error - not found; see Table 3", 0, 1),
_xlfn.XLOOKUP(F226, '3. Cover Sheet for App_ZE'!$A$43:$A$52, '3. Cover Sheet for App_ZE'!$B$43:$B$52, "error-not found in Table 3a.", 0, 1)))</f>
        <v/>
      </c>
      <c r="I226" s="382" t="str">
        <f>IF($H226="", "",
       _xlfn.XLOOKUP($H226, '3. Cover Sheet for App_ZE'!$B$43:$B$65, '3. Cover Sheet for App_ZE'!$D$43:$D$65, "Error-- see Table 3", 0, 1))</f>
        <v/>
      </c>
      <c r="J226" s="382" t="str">
        <f>IF($H226="", "",
       _xlfn.XLOOKUP($H226, '3. Cover Sheet for App_ZE'!$B$43:$B$65, '3. Cover Sheet for App_ZE'!$E$43:$E$65, "Error-- see Table 3", 0, 1))</f>
        <v/>
      </c>
      <c r="K226" s="382" t="str">
        <f>IF($H226="", "",
       _xlfn.XLOOKUP($H226, '3. Cover Sheet for App_ZE'!$B$43:$B$65, '3. Cover Sheet for App_ZE'!$F$43:$F$65, "Error-- see Table 3", 0, 1))</f>
        <v/>
      </c>
      <c r="L226" s="364"/>
      <c r="M226" s="364"/>
      <c r="N226" s="367"/>
      <c r="O226" s="365" t="s">
        <v>488</v>
      </c>
      <c r="P226" s="360" t="s">
        <v>488</v>
      </c>
      <c r="Q226" s="360" t="s">
        <v>488</v>
      </c>
      <c r="R226" s="364"/>
      <c r="S226" s="181"/>
      <c r="T226" s="181"/>
      <c r="U226" s="181"/>
      <c r="V226" s="181"/>
      <c r="W226" s="181"/>
      <c r="X226" s="181"/>
      <c r="Y226" s="191"/>
      <c r="Z226" s="184" t="str">
        <f t="shared" si="18"/>
        <v/>
      </c>
      <c r="AA226" s="184" t="str">
        <f t="shared" si="19"/>
        <v/>
      </c>
      <c r="AB226" s="249"/>
      <c r="AC226" s="249"/>
      <c r="AD226" s="249"/>
      <c r="AE226" s="249"/>
    </row>
    <row r="227" spans="1:43" s="137" customFormat="1" ht="30" hidden="1" x14ac:dyDescent="0.25">
      <c r="A227" s="138" t="s">
        <v>831</v>
      </c>
      <c r="B227" s="162"/>
      <c r="C227" s="162"/>
      <c r="D227" s="364"/>
      <c r="E227" s="364"/>
      <c r="F227" s="367"/>
      <c r="G227" s="367"/>
      <c r="H227" s="381" t="str">
        <f>IF(AND(F227="",G227=""), "",
IF(G227="",
_xlfn.XLOOKUP(G227, '3. Cover Sheet for App_ZE'!$A$56:$A$65, '3. Cover Sheet for App_ZE'!$B$56:$B$65, "error - not found; see Table 3", 0, 1),
_xlfn.XLOOKUP(F227, '3. Cover Sheet for App_ZE'!$A$43:$A$52, '3. Cover Sheet for App_ZE'!$B$43:$B$52, "error-not found in Table 3a.", 0, 1)))</f>
        <v/>
      </c>
      <c r="I227" s="382" t="str">
        <f>IF($H227="", "",
       _xlfn.XLOOKUP($H227, '3. Cover Sheet for App_ZE'!$B$43:$B$65, '3. Cover Sheet for App_ZE'!$D$43:$D$65, "Error-- see Table 3", 0, 1))</f>
        <v/>
      </c>
      <c r="J227" s="382" t="str">
        <f>IF($H227="", "",
       _xlfn.XLOOKUP($H227, '3. Cover Sheet for App_ZE'!$B$43:$B$65, '3. Cover Sheet for App_ZE'!$E$43:$E$65, "Error-- see Table 3", 0, 1))</f>
        <v/>
      </c>
      <c r="K227" s="382" t="str">
        <f>IF($H227="", "",
       _xlfn.XLOOKUP($H227, '3. Cover Sheet for App_ZE'!$B$43:$B$65, '3. Cover Sheet for App_ZE'!$F$43:$F$65, "Error-- see Table 3", 0, 1))</f>
        <v/>
      </c>
      <c r="L227" s="364"/>
      <c r="M227" s="364"/>
      <c r="N227" s="367"/>
      <c r="O227" s="365" t="s">
        <v>488</v>
      </c>
      <c r="P227" s="360" t="s">
        <v>488</v>
      </c>
      <c r="Q227" s="360" t="s">
        <v>488</v>
      </c>
      <c r="R227" s="364"/>
      <c r="S227" s="181"/>
      <c r="T227" s="181"/>
      <c r="U227" s="181"/>
      <c r="V227" s="181"/>
      <c r="W227" s="181"/>
      <c r="X227" s="181"/>
      <c r="Y227" s="191"/>
      <c r="Z227" s="184" t="str">
        <f t="shared" si="18"/>
        <v/>
      </c>
      <c r="AA227" s="184" t="str">
        <f t="shared" si="19"/>
        <v/>
      </c>
      <c r="AB227" s="249"/>
      <c r="AC227" s="249"/>
      <c r="AD227" s="249"/>
      <c r="AE227" s="249"/>
    </row>
    <row r="228" spans="1:43" s="137" customFormat="1" ht="30" hidden="1" x14ac:dyDescent="0.25">
      <c r="A228" s="138" t="s">
        <v>832</v>
      </c>
      <c r="B228" s="162"/>
      <c r="C228" s="162"/>
      <c r="D228" s="364"/>
      <c r="E228" s="364"/>
      <c r="F228" s="367"/>
      <c r="G228" s="367"/>
      <c r="H228" s="381" t="str">
        <f>IF(AND(F228="",G228=""), "",
IF(G228="",
_xlfn.XLOOKUP(G228, '3. Cover Sheet for App_ZE'!$A$56:$A$65, '3. Cover Sheet for App_ZE'!$B$56:$B$65, "error - not found; see Table 3", 0, 1),
_xlfn.XLOOKUP(F228, '3. Cover Sheet for App_ZE'!$A$43:$A$52, '3. Cover Sheet for App_ZE'!$B$43:$B$52, "error-not found in Table 3a.", 0, 1)))</f>
        <v/>
      </c>
      <c r="I228" s="382" t="str">
        <f>IF($H228="", "",
       _xlfn.XLOOKUP($H228, '3. Cover Sheet for App_ZE'!$B$43:$B$65, '3. Cover Sheet for App_ZE'!$D$43:$D$65, "Error-- see Table 3", 0, 1))</f>
        <v/>
      </c>
      <c r="J228" s="382" t="str">
        <f>IF($H228="", "",
       _xlfn.XLOOKUP($H228, '3. Cover Sheet for App_ZE'!$B$43:$B$65, '3. Cover Sheet for App_ZE'!$E$43:$E$65, "Error-- see Table 3", 0, 1))</f>
        <v/>
      </c>
      <c r="K228" s="382" t="str">
        <f>IF($H228="", "",
       _xlfn.XLOOKUP($H228, '3. Cover Sheet for App_ZE'!$B$43:$B$65, '3. Cover Sheet for App_ZE'!$F$43:$F$65, "Error-- see Table 3", 0, 1))</f>
        <v/>
      </c>
      <c r="L228" s="364"/>
      <c r="M228" s="364"/>
      <c r="N228" s="367"/>
      <c r="O228" s="365" t="s">
        <v>488</v>
      </c>
      <c r="P228" s="360" t="s">
        <v>488</v>
      </c>
      <c r="Q228" s="360" t="s">
        <v>488</v>
      </c>
      <c r="R228" s="364"/>
      <c r="S228" s="181"/>
      <c r="T228" s="181"/>
      <c r="U228" s="181"/>
      <c r="V228" s="181"/>
      <c r="W228" s="181"/>
      <c r="X228" s="181"/>
      <c r="Y228" s="191"/>
      <c r="Z228" s="184" t="str">
        <f t="shared" si="18"/>
        <v/>
      </c>
      <c r="AA228" s="184" t="str">
        <f t="shared" si="19"/>
        <v/>
      </c>
      <c r="AB228" s="249"/>
      <c r="AC228" s="249"/>
      <c r="AD228" s="249"/>
      <c r="AE228" s="249"/>
    </row>
    <row r="229" spans="1:43" s="137" customFormat="1" ht="30" hidden="1" x14ac:dyDescent="0.25">
      <c r="A229" s="138" t="s">
        <v>833</v>
      </c>
      <c r="B229" s="162"/>
      <c r="C229" s="162"/>
      <c r="D229" s="364"/>
      <c r="E229" s="364"/>
      <c r="F229" s="367"/>
      <c r="G229" s="367"/>
      <c r="H229" s="381" t="str">
        <f>IF(AND(F229="",G229=""), "",
IF(G229="",
_xlfn.XLOOKUP(G229, '3. Cover Sheet for App_ZE'!$A$56:$A$65, '3. Cover Sheet for App_ZE'!$B$56:$B$65, "error - not found; see Table 3", 0, 1),
_xlfn.XLOOKUP(F229, '3. Cover Sheet for App_ZE'!$A$43:$A$52, '3. Cover Sheet for App_ZE'!$B$43:$B$52, "error-not found in Table 3a.", 0, 1)))</f>
        <v/>
      </c>
      <c r="I229" s="382" t="str">
        <f>IF($H229="", "",
       _xlfn.XLOOKUP($H229, '3. Cover Sheet for App_ZE'!$B$43:$B$65, '3. Cover Sheet for App_ZE'!$D$43:$D$65, "Error-- see Table 3", 0, 1))</f>
        <v/>
      </c>
      <c r="J229" s="382" t="str">
        <f>IF($H229="", "",
       _xlfn.XLOOKUP($H229, '3. Cover Sheet for App_ZE'!$B$43:$B$65, '3. Cover Sheet for App_ZE'!$E$43:$E$65, "Error-- see Table 3", 0, 1))</f>
        <v/>
      </c>
      <c r="K229" s="382" t="str">
        <f>IF($H229="", "",
       _xlfn.XLOOKUP($H229, '3. Cover Sheet for App_ZE'!$B$43:$B$65, '3. Cover Sheet for App_ZE'!$F$43:$F$65, "Error-- see Table 3", 0, 1))</f>
        <v/>
      </c>
      <c r="L229" s="364"/>
      <c r="M229" s="364"/>
      <c r="N229" s="367"/>
      <c r="O229" s="365" t="s">
        <v>488</v>
      </c>
      <c r="P229" s="360" t="s">
        <v>488</v>
      </c>
      <c r="Q229" s="360" t="s">
        <v>488</v>
      </c>
      <c r="R229" s="364"/>
      <c r="S229" s="181"/>
      <c r="T229" s="181"/>
      <c r="U229" s="181"/>
      <c r="V229" s="181"/>
      <c r="W229" s="181"/>
      <c r="X229" s="181"/>
      <c r="Y229" s="191"/>
      <c r="Z229" s="184" t="str">
        <f t="shared" si="18"/>
        <v/>
      </c>
      <c r="AA229" s="184" t="str">
        <f t="shared" si="19"/>
        <v/>
      </c>
      <c r="AB229" s="249"/>
      <c r="AC229" s="249"/>
      <c r="AD229" s="249"/>
      <c r="AE229" s="249"/>
    </row>
    <row r="230" spans="1:43" s="137" customFormat="1" ht="30" hidden="1" x14ac:dyDescent="0.25">
      <c r="A230" s="138" t="s">
        <v>834</v>
      </c>
      <c r="B230" s="162"/>
      <c r="C230" s="162"/>
      <c r="D230" s="364"/>
      <c r="E230" s="364"/>
      <c r="F230" s="367"/>
      <c r="G230" s="367"/>
      <c r="H230" s="381" t="str">
        <f>IF(AND(F230="",G230=""), "",
IF(G230="",
_xlfn.XLOOKUP(G230, '3. Cover Sheet for App_ZE'!$A$56:$A$65, '3. Cover Sheet for App_ZE'!$B$56:$B$65, "error - not found; see Table 3", 0, 1),
_xlfn.XLOOKUP(F230, '3. Cover Sheet for App_ZE'!$A$43:$A$52, '3. Cover Sheet for App_ZE'!$B$43:$B$52, "error-not found in Table 3a.", 0, 1)))</f>
        <v/>
      </c>
      <c r="I230" s="382" t="str">
        <f>IF($H230="", "",
       _xlfn.XLOOKUP($H230, '3. Cover Sheet for App_ZE'!$B$43:$B$65, '3. Cover Sheet for App_ZE'!$D$43:$D$65, "Error-- see Table 3", 0, 1))</f>
        <v/>
      </c>
      <c r="J230" s="382" t="str">
        <f>IF($H230="", "",
       _xlfn.XLOOKUP($H230, '3. Cover Sheet for App_ZE'!$B$43:$B$65, '3. Cover Sheet for App_ZE'!$E$43:$E$65, "Error-- see Table 3", 0, 1))</f>
        <v/>
      </c>
      <c r="K230" s="382" t="str">
        <f>IF($H230="", "",
       _xlfn.XLOOKUP($H230, '3. Cover Sheet for App_ZE'!$B$43:$B$65, '3. Cover Sheet for App_ZE'!$F$43:$F$65, "Error-- see Table 3", 0, 1))</f>
        <v/>
      </c>
      <c r="L230" s="364"/>
      <c r="M230" s="364"/>
      <c r="N230" s="367"/>
      <c r="O230" s="365" t="s">
        <v>488</v>
      </c>
      <c r="P230" s="360" t="s">
        <v>488</v>
      </c>
      <c r="Q230" s="360" t="s">
        <v>488</v>
      </c>
      <c r="R230" s="364"/>
      <c r="S230" s="181"/>
      <c r="T230" s="181"/>
      <c r="U230" s="181"/>
      <c r="V230" s="181"/>
      <c r="W230" s="181"/>
      <c r="X230" s="181"/>
      <c r="Y230" s="191"/>
      <c r="Z230" s="184" t="str">
        <f t="shared" si="18"/>
        <v/>
      </c>
      <c r="AA230" s="184" t="str">
        <f t="shared" si="19"/>
        <v/>
      </c>
      <c r="AB230" s="249"/>
      <c r="AC230" s="249"/>
      <c r="AD230" s="249"/>
      <c r="AE230" s="249"/>
    </row>
    <row r="231" spans="1:43" s="137" customFormat="1" ht="30" hidden="1" x14ac:dyDescent="0.25">
      <c r="A231" s="138" t="s">
        <v>835</v>
      </c>
      <c r="B231" s="162"/>
      <c r="C231" s="162"/>
      <c r="D231" s="364"/>
      <c r="E231" s="364"/>
      <c r="F231" s="367"/>
      <c r="G231" s="367"/>
      <c r="H231" s="381" t="str">
        <f>IF(AND(F231="",G231=""), "",
IF(G231="",
_xlfn.XLOOKUP(G231, '3. Cover Sheet for App_ZE'!$A$56:$A$65, '3. Cover Sheet for App_ZE'!$B$56:$B$65, "error - not found; see Table 3", 0, 1),
_xlfn.XLOOKUP(F231, '3. Cover Sheet for App_ZE'!$A$43:$A$52, '3. Cover Sheet for App_ZE'!$B$43:$B$52, "error-not found in Table 3a.", 0, 1)))</f>
        <v/>
      </c>
      <c r="I231" s="382" t="str">
        <f>IF($H231="", "",
       _xlfn.XLOOKUP($H231, '3. Cover Sheet for App_ZE'!$B$43:$B$65, '3. Cover Sheet for App_ZE'!$D$43:$D$65, "Error-- see Table 3", 0, 1))</f>
        <v/>
      </c>
      <c r="J231" s="382" t="str">
        <f>IF($H231="", "",
       _xlfn.XLOOKUP($H231, '3. Cover Sheet for App_ZE'!$B$43:$B$65, '3. Cover Sheet for App_ZE'!$E$43:$E$65, "Error-- see Table 3", 0, 1))</f>
        <v/>
      </c>
      <c r="K231" s="382" t="str">
        <f>IF($H231="", "",
       _xlfn.XLOOKUP($H231, '3. Cover Sheet for App_ZE'!$B$43:$B$65, '3. Cover Sheet for App_ZE'!$F$43:$F$65, "Error-- see Table 3", 0, 1))</f>
        <v/>
      </c>
      <c r="L231" s="364"/>
      <c r="M231" s="364"/>
      <c r="N231" s="367"/>
      <c r="O231" s="365" t="s">
        <v>488</v>
      </c>
      <c r="P231" s="360" t="s">
        <v>488</v>
      </c>
      <c r="Q231" s="360" t="s">
        <v>488</v>
      </c>
      <c r="R231" s="364"/>
      <c r="S231" s="181"/>
      <c r="T231" s="181"/>
      <c r="U231" s="181"/>
      <c r="V231" s="181"/>
      <c r="W231" s="181"/>
      <c r="X231" s="181"/>
      <c r="Y231" s="191"/>
      <c r="Z231" s="184" t="str">
        <f t="shared" si="18"/>
        <v/>
      </c>
      <c r="AA231" s="184" t="str">
        <f t="shared" si="19"/>
        <v/>
      </c>
      <c r="AB231" s="249"/>
      <c r="AC231" s="249"/>
      <c r="AD231" s="249"/>
      <c r="AE231" s="249"/>
    </row>
    <row r="232" spans="1:43" s="137" customFormat="1" ht="30" hidden="1" x14ac:dyDescent="0.25">
      <c r="A232" s="138" t="s">
        <v>836</v>
      </c>
      <c r="B232" s="162"/>
      <c r="C232" s="162"/>
      <c r="D232" s="364"/>
      <c r="E232" s="364"/>
      <c r="F232" s="367"/>
      <c r="G232" s="367"/>
      <c r="H232" s="381" t="str">
        <f>IF(AND(F232="",G232=""), "",
IF(G232="",
_xlfn.XLOOKUP(G232, '3. Cover Sheet for App_ZE'!$A$56:$A$65, '3. Cover Sheet for App_ZE'!$B$56:$B$65, "error - not found; see Table 3", 0, 1),
_xlfn.XLOOKUP(F232, '3. Cover Sheet for App_ZE'!$A$43:$A$52, '3. Cover Sheet for App_ZE'!$B$43:$B$52, "error-not found in Table 3a.", 0, 1)))</f>
        <v/>
      </c>
      <c r="I232" s="382" t="str">
        <f>IF($H232="", "",
       _xlfn.XLOOKUP($H232, '3. Cover Sheet for App_ZE'!$B$43:$B$65, '3. Cover Sheet for App_ZE'!$D$43:$D$65, "Error-- see Table 3", 0, 1))</f>
        <v/>
      </c>
      <c r="J232" s="382" t="str">
        <f>IF($H232="", "",
       _xlfn.XLOOKUP($H232, '3. Cover Sheet for App_ZE'!$B$43:$B$65, '3. Cover Sheet for App_ZE'!$E$43:$E$65, "Error-- see Table 3", 0, 1))</f>
        <v/>
      </c>
      <c r="K232" s="382" t="str">
        <f>IF($H232="", "",
       _xlfn.XLOOKUP($H232, '3. Cover Sheet for App_ZE'!$B$43:$B$65, '3. Cover Sheet for App_ZE'!$F$43:$F$65, "Error-- see Table 3", 0, 1))</f>
        <v/>
      </c>
      <c r="L232" s="364"/>
      <c r="M232" s="364"/>
      <c r="N232" s="367"/>
      <c r="O232" s="365" t="s">
        <v>488</v>
      </c>
      <c r="P232" s="360" t="s">
        <v>488</v>
      </c>
      <c r="Q232" s="360" t="s">
        <v>488</v>
      </c>
      <c r="R232" s="364"/>
      <c r="S232" s="181"/>
      <c r="T232" s="181"/>
      <c r="U232" s="181"/>
      <c r="V232" s="181"/>
      <c r="W232" s="181"/>
      <c r="X232" s="181"/>
      <c r="Y232" s="191"/>
      <c r="Z232" s="184" t="str">
        <f t="shared" si="18"/>
        <v/>
      </c>
      <c r="AA232" s="184" t="str">
        <f t="shared" si="19"/>
        <v/>
      </c>
      <c r="AB232" s="249"/>
      <c r="AC232" s="249"/>
      <c r="AD232" s="249"/>
      <c r="AE232" s="249"/>
    </row>
    <row r="233" spans="1:43" s="137" customFormat="1" ht="15" customHeight="1" x14ac:dyDescent="0.25">
      <c r="I233" s="249"/>
      <c r="J233" s="249"/>
      <c r="K233" s="250" t="s">
        <v>488</v>
      </c>
      <c r="L233" s="250" t="s">
        <v>488</v>
      </c>
      <c r="M233" s="249"/>
      <c r="P233" s="132"/>
    </row>
    <row r="234" spans="1:43" s="137" customFormat="1" ht="15" customHeight="1" x14ac:dyDescent="0.25">
      <c r="A234" s="118"/>
      <c r="K234" s="139"/>
      <c r="AK234" s="249"/>
      <c r="AL234" s="249"/>
      <c r="AM234" s="249"/>
      <c r="AN234" s="249"/>
      <c r="AO234" s="249"/>
      <c r="AP234" s="249"/>
      <c r="AQ234" s="249"/>
    </row>
    <row r="235" spans="1:43" s="137" customFormat="1" ht="15" customHeight="1" x14ac:dyDescent="0.25">
      <c r="A235" s="366" t="s">
        <v>837</v>
      </c>
      <c r="B235" s="366"/>
      <c r="C235" s="366"/>
      <c r="D235" s="366"/>
      <c r="E235" s="366"/>
      <c r="F235" s="366"/>
      <c r="G235" s="366"/>
      <c r="H235" s="366"/>
      <c r="I235" s="366"/>
      <c r="J235" s="366"/>
      <c r="K235" s="366"/>
      <c r="L235" s="366"/>
      <c r="M235" s="366"/>
      <c r="N235" s="366"/>
      <c r="O235" s="366"/>
      <c r="P235" s="366"/>
      <c r="Q235" s="366"/>
      <c r="R235" s="366"/>
      <c r="S235" s="237"/>
      <c r="T235" s="237"/>
      <c r="U235" s="237"/>
      <c r="V235" s="237"/>
      <c r="W235" s="237"/>
      <c r="X235" s="237"/>
      <c r="Y235" s="237"/>
      <c r="Z235" s="237"/>
      <c r="AA235" s="237"/>
      <c r="AB235" s="237"/>
      <c r="AC235" s="237"/>
      <c r="AD235" s="237"/>
      <c r="AE235" s="237"/>
      <c r="AF235" s="237"/>
    </row>
    <row r="236" spans="1:43" s="137" customFormat="1" ht="15" customHeight="1" x14ac:dyDescent="0.25">
      <c r="A236" s="189" t="s">
        <v>838</v>
      </c>
      <c r="B236" s="189"/>
      <c r="C236" s="189"/>
      <c r="D236" s="189"/>
      <c r="E236" s="189"/>
      <c r="F236" s="189"/>
      <c r="G236" s="189"/>
      <c r="H236" s="189"/>
      <c r="I236" s="189" t="s">
        <v>839</v>
      </c>
      <c r="J236" s="189"/>
      <c r="K236" s="189"/>
      <c r="L236" s="189"/>
      <c r="M236" s="189"/>
      <c r="N236" s="189"/>
      <c r="O236" s="189"/>
      <c r="P236" s="189"/>
      <c r="Q236" s="189"/>
      <c r="R236" s="189"/>
      <c r="S236" s="428" t="s">
        <v>840</v>
      </c>
      <c r="T236" s="189"/>
      <c r="U236" s="189"/>
      <c r="V236" s="189" t="s">
        <v>841</v>
      </c>
      <c r="W236" s="188"/>
      <c r="X236" s="188"/>
      <c r="Y236" s="188"/>
      <c r="Z236" s="339"/>
      <c r="AA236" s="237"/>
      <c r="AB236" s="237"/>
      <c r="AC236" s="237"/>
      <c r="AD236" s="189"/>
      <c r="AE236" s="237"/>
      <c r="AF236" s="189"/>
      <c r="AG236" s="249"/>
      <c r="AH236" s="249"/>
      <c r="AI236" s="249"/>
    </row>
    <row r="237" spans="1:43" s="392" customFormat="1" ht="120" x14ac:dyDescent="0.25">
      <c r="A237" s="354"/>
      <c r="B237" s="354" t="s">
        <v>842</v>
      </c>
      <c r="C237" s="354" t="s">
        <v>843</v>
      </c>
      <c r="D237" s="354" t="s">
        <v>844</v>
      </c>
      <c r="E237" s="354" t="s">
        <v>845</v>
      </c>
      <c r="F237" s="354" t="s">
        <v>846</v>
      </c>
      <c r="G237" s="354" t="s">
        <v>847</v>
      </c>
      <c r="H237" s="354" t="s">
        <v>848</v>
      </c>
      <c r="I237" s="385" t="s">
        <v>495</v>
      </c>
      <c r="J237" s="386" t="s">
        <v>496</v>
      </c>
      <c r="K237" s="354" t="s">
        <v>74</v>
      </c>
      <c r="L237" s="354" t="s">
        <v>186</v>
      </c>
      <c r="M237" s="354" t="s">
        <v>187</v>
      </c>
      <c r="N237" s="354" t="s">
        <v>497</v>
      </c>
      <c r="O237" s="354" t="s">
        <v>498</v>
      </c>
      <c r="P237" s="354" t="s">
        <v>849</v>
      </c>
      <c r="Q237" s="354" t="s">
        <v>850</v>
      </c>
      <c r="R237" s="354" t="s">
        <v>851</v>
      </c>
      <c r="S237" s="354" t="s">
        <v>852</v>
      </c>
      <c r="T237" s="354" t="s">
        <v>503</v>
      </c>
      <c r="U237" s="354" t="s">
        <v>853</v>
      </c>
      <c r="V237" s="354" t="s">
        <v>854</v>
      </c>
      <c r="W237" s="354" t="s">
        <v>855</v>
      </c>
      <c r="X237" s="354" t="s">
        <v>856</v>
      </c>
      <c r="Y237" s="354" t="s">
        <v>857</v>
      </c>
      <c r="Z237" s="354" t="s">
        <v>858</v>
      </c>
      <c r="AA237" s="354" t="s">
        <v>859</v>
      </c>
      <c r="AB237" s="354" t="s">
        <v>860</v>
      </c>
      <c r="AC237" s="354" t="s">
        <v>861</v>
      </c>
      <c r="AD237" s="354" t="s">
        <v>862</v>
      </c>
      <c r="AE237" s="354" t="s">
        <v>863</v>
      </c>
      <c r="AF237" s="354" t="s">
        <v>864</v>
      </c>
    </row>
    <row r="238" spans="1:43" s="176" customFormat="1" ht="45" customHeight="1" x14ac:dyDescent="0.25">
      <c r="A238" s="182" t="s">
        <v>865</v>
      </c>
      <c r="B238" s="166" t="s">
        <v>866</v>
      </c>
      <c r="C238" s="166" t="s">
        <v>231</v>
      </c>
      <c r="D238" s="166" t="s">
        <v>519</v>
      </c>
      <c r="E238" s="154" t="s">
        <v>867</v>
      </c>
      <c r="F238" s="154">
        <v>1200</v>
      </c>
      <c r="G238" s="154">
        <v>2400</v>
      </c>
      <c r="H238" s="185">
        <v>2</v>
      </c>
      <c r="I238" s="185" t="s">
        <v>520</v>
      </c>
      <c r="J238" s="185" t="s">
        <v>521</v>
      </c>
      <c r="K238" s="185" t="s">
        <v>227</v>
      </c>
      <c r="L238" s="166" t="s">
        <v>522</v>
      </c>
      <c r="M238" s="166" t="s">
        <v>523</v>
      </c>
      <c r="N238" s="154" t="s">
        <v>524</v>
      </c>
      <c r="O238" s="340">
        <v>22305</v>
      </c>
      <c r="P238" s="154" t="s">
        <v>226</v>
      </c>
      <c r="Q238" s="185" t="s">
        <v>520</v>
      </c>
      <c r="R238" s="154" t="s">
        <v>525</v>
      </c>
      <c r="S238" s="166" t="s">
        <v>526</v>
      </c>
      <c r="T238" s="151" t="s">
        <v>488</v>
      </c>
      <c r="U238" s="161" t="s">
        <v>527</v>
      </c>
      <c r="V238" s="186">
        <v>48000</v>
      </c>
      <c r="W238" s="186">
        <v>20000</v>
      </c>
      <c r="X238" s="186">
        <f>$H238*V238</f>
        <v>96000</v>
      </c>
      <c r="Y238" s="186">
        <f>$H238*W238</f>
        <v>40000</v>
      </c>
      <c r="Z238" s="186">
        <v>12000</v>
      </c>
      <c r="AA238" s="186">
        <v>10000</v>
      </c>
      <c r="AB238" s="168">
        <v>100</v>
      </c>
      <c r="AC238" s="168">
        <v>100</v>
      </c>
      <c r="AD238" s="168" t="s">
        <v>786</v>
      </c>
      <c r="AE238" s="187">
        <f t="shared" ref="AE238:AE269" si="20">($H238*V238)+Z238+AB238</f>
        <v>108100</v>
      </c>
      <c r="AF238" s="187">
        <f t="shared" ref="AF238:AF269" si="21">($H238*W238)+AA238+AC238</f>
        <v>50100</v>
      </c>
    </row>
    <row r="239" spans="1:43" s="595" customFormat="1" ht="21.75" customHeight="1" x14ac:dyDescent="0.25">
      <c r="A239" s="597" t="s">
        <v>868</v>
      </c>
      <c r="B239" s="588"/>
      <c r="C239" s="577"/>
      <c r="D239" s="577"/>
      <c r="E239" s="577"/>
      <c r="F239" s="598"/>
      <c r="G239" s="598"/>
      <c r="H239" s="564"/>
      <c r="I239" s="564"/>
      <c r="J239" s="564"/>
      <c r="K239" s="589" t="str">
        <f>IF(AND(I239="",J239=""), "",
IF(I239="",
_xlfn.XLOOKUP(J239, '3. Cover Sheet for App_ZE'!$A$56:$A$65, '3. Cover Sheet for App_ZE'!$B$56:$B$65, "error - not found; see Table 3b", 0, 1),
_xlfn.XLOOKUP(I239, '3. Cover Sheet for App_ZE'!$A$43:$A$52, '3. Cover Sheet for App_ZE'!$B$43:$B$52, "error-not found in Table 3a.", 0, 1)))</f>
        <v/>
      </c>
      <c r="L239" s="590" t="str">
        <f>IF($K239="", "",
       _xlfn.XLOOKUP($K239, '3. Cover Sheet for App_ZE'!$B$43:$B$65, '3. Cover Sheet for App_ZE'!$D$43:$D$65, "Error-- see Table 3", 0, 1))</f>
        <v/>
      </c>
      <c r="M239" s="590" t="str">
        <f>IF($K239="", "",
       _xlfn.XLOOKUP($K239, '3. Cover Sheet for App_ZE'!$B$43:$B$65, '3. Cover Sheet for App_ZE'!$E$43:$E$65, "Error-- see Table 3", 0, 1))</f>
        <v/>
      </c>
      <c r="N239" s="590" t="str">
        <f>IF($K239="", "",
       _xlfn.XLOOKUP($K239, '3. Cover Sheet for App_ZE'!$B$43:$B$65, '3. Cover Sheet for App_ZE'!$F$43:$F$65, "Error-- see Table 3", 0, 1))</f>
        <v/>
      </c>
      <c r="O239" s="586"/>
      <c r="P239" s="599"/>
      <c r="Q239" s="564"/>
      <c r="R239" s="599"/>
      <c r="S239" s="566" t="s">
        <v>488</v>
      </c>
      <c r="T239" s="566" t="s">
        <v>488</v>
      </c>
      <c r="U239" s="577"/>
      <c r="V239" s="592"/>
      <c r="W239" s="592"/>
      <c r="X239" s="600">
        <f t="shared" ref="X239:X288" si="22">$H239*V239</f>
        <v>0</v>
      </c>
      <c r="Y239" s="600">
        <f t="shared" ref="Y239:Y288" si="23">$H239*W239</f>
        <v>0</v>
      </c>
      <c r="Z239" s="592"/>
      <c r="AA239" s="592"/>
      <c r="AB239" s="592"/>
      <c r="AC239" s="592"/>
      <c r="AD239" s="592"/>
      <c r="AE239" s="601">
        <f t="shared" si="20"/>
        <v>0</v>
      </c>
      <c r="AF239" s="601">
        <f t="shared" si="21"/>
        <v>0</v>
      </c>
    </row>
    <row r="240" spans="1:43" s="595" customFormat="1" ht="21.75" customHeight="1" x14ac:dyDescent="0.25">
      <c r="A240" s="597" t="s">
        <v>869</v>
      </c>
      <c r="B240" s="588"/>
      <c r="C240" s="577"/>
      <c r="D240" s="577"/>
      <c r="E240" s="577"/>
      <c r="F240" s="598"/>
      <c r="G240" s="598"/>
      <c r="H240" s="565"/>
      <c r="I240" s="565"/>
      <c r="J240" s="565"/>
      <c r="K240" s="589" t="str">
        <f>IF(AND(I240="",J240=""), "",
IF(I240="",
_xlfn.XLOOKUP(J240, '3. Cover Sheet for App_ZE'!$A$56:$A$65, '3. Cover Sheet for App_ZE'!$B$56:$B$65, "error - not found; see Table 3b", 0, 1),
_xlfn.XLOOKUP(I240, '3. Cover Sheet for App_ZE'!$A$43:$A$52, '3. Cover Sheet for App_ZE'!$B$43:$B$52, "error-not found in Table 3a.", 0, 1)))</f>
        <v/>
      </c>
      <c r="L240" s="590" t="str">
        <f>IF($K240="", "",
       _xlfn.XLOOKUP($K240, '3. Cover Sheet for App_ZE'!$B$43:$B$65, '3. Cover Sheet for App_ZE'!$D$43:$D$65, "Error-- see Table 3", 0, 1))</f>
        <v/>
      </c>
      <c r="M240" s="590" t="str">
        <f>IF($K240="", "",
       _xlfn.XLOOKUP($K240, '3. Cover Sheet for App_ZE'!$B$43:$B$65, '3. Cover Sheet for App_ZE'!$E$43:$E$65, "Error-- see Table 3", 0, 1))</f>
        <v/>
      </c>
      <c r="N240" s="590" t="str">
        <f>IF($K240="", "",
       _xlfn.XLOOKUP($K240, '3. Cover Sheet for App_ZE'!$B$43:$B$65, '3. Cover Sheet for App_ZE'!$F$43:$F$65, "Error-- see Table 3", 0, 1))</f>
        <v/>
      </c>
      <c r="O240" s="577"/>
      <c r="P240" s="599"/>
      <c r="Q240" s="565"/>
      <c r="R240" s="599"/>
      <c r="S240" s="566" t="s">
        <v>488</v>
      </c>
      <c r="T240" s="566" t="s">
        <v>488</v>
      </c>
      <c r="U240" s="577"/>
      <c r="V240" s="592"/>
      <c r="W240" s="592"/>
      <c r="X240" s="600">
        <f t="shared" si="22"/>
        <v>0</v>
      </c>
      <c r="Y240" s="600">
        <f t="shared" si="23"/>
        <v>0</v>
      </c>
      <c r="Z240" s="592"/>
      <c r="AA240" s="592"/>
      <c r="AB240" s="592"/>
      <c r="AC240" s="592"/>
      <c r="AD240" s="592"/>
      <c r="AE240" s="601">
        <f t="shared" si="20"/>
        <v>0</v>
      </c>
      <c r="AF240" s="601">
        <f t="shared" si="21"/>
        <v>0</v>
      </c>
    </row>
    <row r="241" spans="1:32" s="595" customFormat="1" ht="21.75" customHeight="1" x14ac:dyDescent="0.25">
      <c r="A241" s="597" t="s">
        <v>870</v>
      </c>
      <c r="B241" s="588"/>
      <c r="C241" s="577"/>
      <c r="D241" s="577"/>
      <c r="E241" s="577"/>
      <c r="F241" s="598"/>
      <c r="G241" s="598"/>
      <c r="H241" s="565"/>
      <c r="I241" s="565"/>
      <c r="J241" s="565"/>
      <c r="K241" s="589" t="str">
        <f>IF(AND(I241="",J241=""), "",
IF(I241="",
_xlfn.XLOOKUP(J241, '3. Cover Sheet for App_ZE'!$A$56:$A$65, '3. Cover Sheet for App_ZE'!$B$56:$B$65, "error - not found; see Table 3b", 0, 1),
_xlfn.XLOOKUP(I241, '3. Cover Sheet for App_ZE'!$A$43:$A$52, '3. Cover Sheet for App_ZE'!$B$43:$B$52, "error-not found in Table 3a.", 0, 1)))</f>
        <v/>
      </c>
      <c r="L241" s="590" t="str">
        <f>IF($K241="", "",
       _xlfn.XLOOKUP($K241, '3. Cover Sheet for App_ZE'!$B$43:$B$65, '3. Cover Sheet for App_ZE'!$D$43:$D$65, "Error-- see Table 3", 0, 1))</f>
        <v/>
      </c>
      <c r="M241" s="590" t="str">
        <f>IF($K241="", "",
       _xlfn.XLOOKUP($K241, '3. Cover Sheet for App_ZE'!$B$43:$B$65, '3. Cover Sheet for App_ZE'!$E$43:$E$65, "Error-- see Table 3", 0, 1))</f>
        <v/>
      </c>
      <c r="N241" s="590" t="str">
        <f>IF($K241="", "",
       _xlfn.XLOOKUP($K241, '3. Cover Sheet for App_ZE'!$B$43:$B$65, '3. Cover Sheet for App_ZE'!$F$43:$F$65, "Error-- see Table 3", 0, 1))</f>
        <v/>
      </c>
      <c r="O241" s="577"/>
      <c r="P241" s="599"/>
      <c r="Q241" s="565"/>
      <c r="R241" s="599"/>
      <c r="S241" s="566" t="s">
        <v>488</v>
      </c>
      <c r="T241" s="566" t="s">
        <v>488</v>
      </c>
      <c r="U241" s="577"/>
      <c r="V241" s="592"/>
      <c r="W241" s="592"/>
      <c r="X241" s="600">
        <f t="shared" si="22"/>
        <v>0</v>
      </c>
      <c r="Y241" s="600">
        <f t="shared" si="23"/>
        <v>0</v>
      </c>
      <c r="Z241" s="592"/>
      <c r="AA241" s="592"/>
      <c r="AB241" s="592"/>
      <c r="AC241" s="592"/>
      <c r="AD241" s="592"/>
      <c r="AE241" s="601">
        <f t="shared" si="20"/>
        <v>0</v>
      </c>
      <c r="AF241" s="601">
        <f t="shared" si="21"/>
        <v>0</v>
      </c>
    </row>
    <row r="242" spans="1:32" s="595" customFormat="1" ht="21.75" customHeight="1" x14ac:dyDescent="0.25">
      <c r="A242" s="597" t="s">
        <v>871</v>
      </c>
      <c r="B242" s="588"/>
      <c r="C242" s="577"/>
      <c r="D242" s="577"/>
      <c r="E242" s="577"/>
      <c r="F242" s="598"/>
      <c r="G242" s="598"/>
      <c r="H242" s="565"/>
      <c r="I242" s="565"/>
      <c r="J242" s="565"/>
      <c r="K242" s="589" t="str">
        <f>IF(AND(I242="",J242=""), "",
IF(I242="",
_xlfn.XLOOKUP(J242, '3. Cover Sheet for App_ZE'!$A$56:$A$65, '3. Cover Sheet for App_ZE'!$B$56:$B$65, "error - not found; see Table 3b", 0, 1),
_xlfn.XLOOKUP(I242, '3. Cover Sheet for App_ZE'!$A$43:$A$52, '3. Cover Sheet for App_ZE'!$B$43:$B$52, "error-not found in Table 3a.", 0, 1)))</f>
        <v/>
      </c>
      <c r="L242" s="590" t="str">
        <f>IF($K242="", "",
       _xlfn.XLOOKUP($K242, '3. Cover Sheet for App_ZE'!$B$43:$B$65, '3. Cover Sheet for App_ZE'!$D$43:$D$65, "Error-- see Table 3", 0, 1))</f>
        <v/>
      </c>
      <c r="M242" s="590" t="str">
        <f>IF($K242="", "",
       _xlfn.XLOOKUP($K242, '3. Cover Sheet for App_ZE'!$B$43:$B$65, '3. Cover Sheet for App_ZE'!$E$43:$E$65, "Error-- see Table 3", 0, 1))</f>
        <v/>
      </c>
      <c r="N242" s="590" t="str">
        <f>IF($K242="", "",
       _xlfn.XLOOKUP($K242, '3. Cover Sheet for App_ZE'!$B$43:$B$65, '3. Cover Sheet for App_ZE'!$F$43:$F$65, "Error-- see Table 3", 0, 1))</f>
        <v/>
      </c>
      <c r="O242" s="577"/>
      <c r="P242" s="599"/>
      <c r="Q242" s="565"/>
      <c r="R242" s="599"/>
      <c r="S242" s="566" t="s">
        <v>488</v>
      </c>
      <c r="T242" s="566" t="s">
        <v>488</v>
      </c>
      <c r="U242" s="577"/>
      <c r="V242" s="592"/>
      <c r="W242" s="592"/>
      <c r="X242" s="600">
        <f t="shared" si="22"/>
        <v>0</v>
      </c>
      <c r="Y242" s="600">
        <f t="shared" si="23"/>
        <v>0</v>
      </c>
      <c r="Z242" s="592"/>
      <c r="AA242" s="592"/>
      <c r="AB242" s="592"/>
      <c r="AC242" s="592"/>
      <c r="AD242" s="592"/>
      <c r="AE242" s="601">
        <f t="shared" si="20"/>
        <v>0</v>
      </c>
      <c r="AF242" s="601">
        <f t="shared" si="21"/>
        <v>0</v>
      </c>
    </row>
    <row r="243" spans="1:32" s="595" customFormat="1" ht="21.75" customHeight="1" x14ac:dyDescent="0.25">
      <c r="A243" s="597" t="s">
        <v>872</v>
      </c>
      <c r="B243" s="588"/>
      <c r="C243" s="577"/>
      <c r="D243" s="577"/>
      <c r="E243" s="577"/>
      <c r="F243" s="598"/>
      <c r="G243" s="598"/>
      <c r="H243" s="565"/>
      <c r="I243" s="565"/>
      <c r="J243" s="565"/>
      <c r="K243" s="589" t="str">
        <f>IF(AND(I243="",J243=""), "",
IF(I243="",
_xlfn.XLOOKUP(J243, '3. Cover Sheet for App_ZE'!$A$56:$A$65, '3. Cover Sheet for App_ZE'!$B$56:$B$65, "error - not found; see Table 3b", 0, 1),
_xlfn.XLOOKUP(I243, '3. Cover Sheet for App_ZE'!$A$43:$A$52, '3. Cover Sheet for App_ZE'!$B$43:$B$52, "error-not found in Table 3a.", 0, 1)))</f>
        <v/>
      </c>
      <c r="L243" s="590" t="str">
        <f>IF($K243="", "",
       _xlfn.XLOOKUP($K243, '3. Cover Sheet for App_ZE'!$B$43:$B$65, '3. Cover Sheet for App_ZE'!$D$43:$D$65, "Error-- see Table 3", 0, 1))</f>
        <v/>
      </c>
      <c r="M243" s="590" t="str">
        <f>IF($K243="", "",
       _xlfn.XLOOKUP($K243, '3. Cover Sheet for App_ZE'!$B$43:$B$65, '3. Cover Sheet for App_ZE'!$E$43:$E$65, "Error-- see Table 3", 0, 1))</f>
        <v/>
      </c>
      <c r="N243" s="590" t="str">
        <f>IF($K243="", "",
       _xlfn.XLOOKUP($K243, '3. Cover Sheet for App_ZE'!$B$43:$B$65, '3. Cover Sheet for App_ZE'!$F$43:$F$65, "Error-- see Table 3", 0, 1))</f>
        <v/>
      </c>
      <c r="O243" s="577"/>
      <c r="P243" s="599"/>
      <c r="Q243" s="565"/>
      <c r="R243" s="599"/>
      <c r="S243" s="566" t="s">
        <v>488</v>
      </c>
      <c r="T243" s="566" t="s">
        <v>488</v>
      </c>
      <c r="U243" s="577"/>
      <c r="V243" s="592"/>
      <c r="W243" s="592"/>
      <c r="X243" s="600">
        <f t="shared" si="22"/>
        <v>0</v>
      </c>
      <c r="Y243" s="600">
        <f t="shared" si="23"/>
        <v>0</v>
      </c>
      <c r="Z243" s="592"/>
      <c r="AA243" s="592"/>
      <c r="AB243" s="592"/>
      <c r="AC243" s="592"/>
      <c r="AD243" s="592"/>
      <c r="AE243" s="601">
        <f t="shared" si="20"/>
        <v>0</v>
      </c>
      <c r="AF243" s="601">
        <f t="shared" si="21"/>
        <v>0</v>
      </c>
    </row>
    <row r="244" spans="1:32" s="595" customFormat="1" ht="21.75" customHeight="1" x14ac:dyDescent="0.25">
      <c r="A244" s="597" t="s">
        <v>873</v>
      </c>
      <c r="B244" s="588"/>
      <c r="C244" s="577"/>
      <c r="D244" s="577"/>
      <c r="E244" s="577"/>
      <c r="F244" s="598"/>
      <c r="G244" s="598"/>
      <c r="H244" s="565"/>
      <c r="I244" s="565"/>
      <c r="J244" s="565"/>
      <c r="K244" s="589" t="str">
        <f>IF(AND(I244="",J244=""), "",
IF(I244="",
_xlfn.XLOOKUP(J244, '3. Cover Sheet for App_ZE'!$A$56:$A$65, '3. Cover Sheet for App_ZE'!$B$56:$B$65, "error - not found; see Table 3b", 0, 1),
_xlfn.XLOOKUP(I244, '3. Cover Sheet for App_ZE'!$A$43:$A$52, '3. Cover Sheet for App_ZE'!$B$43:$B$52, "error-not found in Table 3a.", 0, 1)))</f>
        <v/>
      </c>
      <c r="L244" s="590" t="str">
        <f>IF($K244="", "",
       _xlfn.XLOOKUP($K244, '3. Cover Sheet for App_ZE'!$B$43:$B$65, '3. Cover Sheet for App_ZE'!$D$43:$D$65, "Error-- see Table 3", 0, 1))</f>
        <v/>
      </c>
      <c r="M244" s="590" t="str">
        <f>IF($K244="", "",
       _xlfn.XLOOKUP($K244, '3. Cover Sheet for App_ZE'!$B$43:$B$65, '3. Cover Sheet for App_ZE'!$E$43:$E$65, "Error-- see Table 3", 0, 1))</f>
        <v/>
      </c>
      <c r="N244" s="590" t="str">
        <f>IF($K244="", "",
       _xlfn.XLOOKUP($K244, '3. Cover Sheet for App_ZE'!$B$43:$B$65, '3. Cover Sheet for App_ZE'!$F$43:$F$65, "Error-- see Table 3", 0, 1))</f>
        <v/>
      </c>
      <c r="O244" s="577"/>
      <c r="P244" s="599"/>
      <c r="Q244" s="565"/>
      <c r="R244" s="599"/>
      <c r="S244" s="566" t="s">
        <v>488</v>
      </c>
      <c r="T244" s="566" t="s">
        <v>488</v>
      </c>
      <c r="U244" s="577"/>
      <c r="V244" s="592"/>
      <c r="W244" s="592"/>
      <c r="X244" s="600">
        <f t="shared" si="22"/>
        <v>0</v>
      </c>
      <c r="Y244" s="600">
        <f t="shared" si="23"/>
        <v>0</v>
      </c>
      <c r="Z244" s="592"/>
      <c r="AA244" s="592"/>
      <c r="AB244" s="592"/>
      <c r="AC244" s="592"/>
      <c r="AD244" s="592"/>
      <c r="AE244" s="601">
        <f t="shared" si="20"/>
        <v>0</v>
      </c>
      <c r="AF244" s="601">
        <f t="shared" si="21"/>
        <v>0</v>
      </c>
    </row>
    <row r="245" spans="1:32" s="595" customFormat="1" ht="21.75" customHeight="1" x14ac:dyDescent="0.25">
      <c r="A245" s="597" t="s">
        <v>874</v>
      </c>
      <c r="B245" s="588"/>
      <c r="C245" s="577"/>
      <c r="D245" s="577"/>
      <c r="E245" s="577"/>
      <c r="F245" s="598"/>
      <c r="G245" s="598"/>
      <c r="H245" s="565"/>
      <c r="I245" s="565"/>
      <c r="J245" s="565"/>
      <c r="K245" s="589" t="str">
        <f>IF(AND(I245="",J245=""), "",
IF(I245="",
_xlfn.XLOOKUP(J245, '3. Cover Sheet for App_ZE'!$A$56:$A$65, '3. Cover Sheet for App_ZE'!$B$56:$B$65, "error - not found; see Table 3b", 0, 1),
_xlfn.XLOOKUP(I245, '3. Cover Sheet for App_ZE'!$A$43:$A$52, '3. Cover Sheet for App_ZE'!$B$43:$B$52, "error-not found in Table 3a.", 0, 1)))</f>
        <v/>
      </c>
      <c r="L245" s="590" t="str">
        <f>IF($K245="", "",
       _xlfn.XLOOKUP($K245, '3. Cover Sheet for App_ZE'!$B$43:$B$65, '3. Cover Sheet for App_ZE'!$D$43:$D$65, "Error-- see Table 3", 0, 1))</f>
        <v/>
      </c>
      <c r="M245" s="590" t="str">
        <f>IF($K245="", "",
       _xlfn.XLOOKUP($K245, '3. Cover Sheet for App_ZE'!$B$43:$B$65, '3. Cover Sheet for App_ZE'!$E$43:$E$65, "Error-- see Table 3", 0, 1))</f>
        <v/>
      </c>
      <c r="N245" s="590" t="str">
        <f>IF($K245="", "",
       _xlfn.XLOOKUP($K245, '3. Cover Sheet for App_ZE'!$B$43:$B$65, '3. Cover Sheet for App_ZE'!$F$43:$F$65, "Error-- see Table 3", 0, 1))</f>
        <v/>
      </c>
      <c r="O245" s="577"/>
      <c r="P245" s="599"/>
      <c r="Q245" s="565"/>
      <c r="R245" s="599"/>
      <c r="S245" s="566" t="s">
        <v>488</v>
      </c>
      <c r="T245" s="566" t="s">
        <v>488</v>
      </c>
      <c r="U245" s="577"/>
      <c r="V245" s="592"/>
      <c r="W245" s="592"/>
      <c r="X245" s="600">
        <f t="shared" si="22"/>
        <v>0</v>
      </c>
      <c r="Y245" s="600">
        <f t="shared" si="23"/>
        <v>0</v>
      </c>
      <c r="Z245" s="592"/>
      <c r="AA245" s="592"/>
      <c r="AB245" s="592"/>
      <c r="AC245" s="592"/>
      <c r="AD245" s="592"/>
      <c r="AE245" s="601">
        <f t="shared" si="20"/>
        <v>0</v>
      </c>
      <c r="AF245" s="601">
        <f t="shared" si="21"/>
        <v>0</v>
      </c>
    </row>
    <row r="246" spans="1:32" s="595" customFormat="1" ht="21.75" customHeight="1" x14ac:dyDescent="0.25">
      <c r="A246" s="597" t="s">
        <v>875</v>
      </c>
      <c r="B246" s="588"/>
      <c r="C246" s="577"/>
      <c r="D246" s="577"/>
      <c r="E246" s="577"/>
      <c r="F246" s="598"/>
      <c r="G246" s="598"/>
      <c r="H246" s="565"/>
      <c r="I246" s="565"/>
      <c r="J246" s="565"/>
      <c r="K246" s="589" t="str">
        <f>IF(AND(I246="",J246=""), "",
IF(I246="",
_xlfn.XLOOKUP(J246, '3. Cover Sheet for App_ZE'!$A$56:$A$65, '3. Cover Sheet for App_ZE'!$B$56:$B$65, "error - not found; see Table 3b", 0, 1),
_xlfn.XLOOKUP(I246, '3. Cover Sheet for App_ZE'!$A$43:$A$52, '3. Cover Sheet for App_ZE'!$B$43:$B$52, "error-not found in Table 3a.", 0, 1)))</f>
        <v/>
      </c>
      <c r="L246" s="590" t="str">
        <f>IF($K246="", "",
       _xlfn.XLOOKUP($K246, '3. Cover Sheet for App_ZE'!$B$43:$B$65, '3. Cover Sheet for App_ZE'!$D$43:$D$65, "Error-- see Table 3", 0, 1))</f>
        <v/>
      </c>
      <c r="M246" s="590" t="str">
        <f>IF($K246="", "",
       _xlfn.XLOOKUP($K246, '3. Cover Sheet for App_ZE'!$B$43:$B$65, '3. Cover Sheet for App_ZE'!$E$43:$E$65, "Error-- see Table 3", 0, 1))</f>
        <v/>
      </c>
      <c r="N246" s="590" t="str">
        <f>IF($K246="", "",
       _xlfn.XLOOKUP($K246, '3. Cover Sheet for App_ZE'!$B$43:$B$65, '3. Cover Sheet for App_ZE'!$F$43:$F$65, "Error-- see Table 3", 0, 1))</f>
        <v/>
      </c>
      <c r="O246" s="577"/>
      <c r="P246" s="599"/>
      <c r="Q246" s="565"/>
      <c r="R246" s="599"/>
      <c r="S246" s="566" t="s">
        <v>488</v>
      </c>
      <c r="T246" s="566" t="s">
        <v>488</v>
      </c>
      <c r="U246" s="577"/>
      <c r="V246" s="592"/>
      <c r="W246" s="592"/>
      <c r="X246" s="600">
        <f t="shared" si="22"/>
        <v>0</v>
      </c>
      <c r="Y246" s="600">
        <f t="shared" si="23"/>
        <v>0</v>
      </c>
      <c r="Z246" s="592"/>
      <c r="AA246" s="592"/>
      <c r="AB246" s="592"/>
      <c r="AC246" s="592"/>
      <c r="AD246" s="592"/>
      <c r="AE246" s="601">
        <f t="shared" si="20"/>
        <v>0</v>
      </c>
      <c r="AF246" s="601">
        <f t="shared" si="21"/>
        <v>0</v>
      </c>
    </row>
    <row r="247" spans="1:32" s="595" customFormat="1" ht="21.75" customHeight="1" x14ac:dyDescent="0.25">
      <c r="A247" s="597" t="s">
        <v>876</v>
      </c>
      <c r="B247" s="588"/>
      <c r="C247" s="577"/>
      <c r="D247" s="577"/>
      <c r="E247" s="577"/>
      <c r="F247" s="598"/>
      <c r="G247" s="598"/>
      <c r="H247" s="565"/>
      <c r="I247" s="565"/>
      <c r="J247" s="565"/>
      <c r="K247" s="589" t="str">
        <f>IF(AND(I247="",J247=""), "",
IF(I247="",
_xlfn.XLOOKUP(J247, '3. Cover Sheet for App_ZE'!$A$56:$A$65, '3. Cover Sheet for App_ZE'!$B$56:$B$65, "error - not found; see Table 3b", 0, 1),
_xlfn.XLOOKUP(I247, '3. Cover Sheet for App_ZE'!$A$43:$A$52, '3. Cover Sheet for App_ZE'!$B$43:$B$52, "error-not found in Table 3a.", 0, 1)))</f>
        <v/>
      </c>
      <c r="L247" s="590" t="str">
        <f>IF($K247="", "",
       _xlfn.XLOOKUP($K247, '3. Cover Sheet for App_ZE'!$B$43:$B$65, '3. Cover Sheet for App_ZE'!$D$43:$D$65, "Error-- see Table 3", 0, 1))</f>
        <v/>
      </c>
      <c r="M247" s="590" t="str">
        <f>IF($K247="", "",
       _xlfn.XLOOKUP($K247, '3. Cover Sheet for App_ZE'!$B$43:$B$65, '3. Cover Sheet for App_ZE'!$E$43:$E$65, "Error-- see Table 3", 0, 1))</f>
        <v/>
      </c>
      <c r="N247" s="590" t="str">
        <f>IF($K247="", "",
       _xlfn.XLOOKUP($K247, '3. Cover Sheet for App_ZE'!$B$43:$B$65, '3. Cover Sheet for App_ZE'!$F$43:$F$65, "Error-- see Table 3", 0, 1))</f>
        <v/>
      </c>
      <c r="O247" s="577"/>
      <c r="P247" s="599"/>
      <c r="Q247" s="565"/>
      <c r="R247" s="599"/>
      <c r="S247" s="566" t="s">
        <v>488</v>
      </c>
      <c r="T247" s="566" t="s">
        <v>488</v>
      </c>
      <c r="U247" s="577"/>
      <c r="V247" s="592"/>
      <c r="W247" s="592"/>
      <c r="X247" s="600">
        <f t="shared" si="22"/>
        <v>0</v>
      </c>
      <c r="Y247" s="600">
        <f t="shared" si="23"/>
        <v>0</v>
      </c>
      <c r="Z247" s="592"/>
      <c r="AA247" s="592"/>
      <c r="AB247" s="592"/>
      <c r="AC247" s="592"/>
      <c r="AD247" s="592"/>
      <c r="AE247" s="601">
        <f t="shared" si="20"/>
        <v>0</v>
      </c>
      <c r="AF247" s="601">
        <f t="shared" si="21"/>
        <v>0</v>
      </c>
    </row>
    <row r="248" spans="1:32" s="595" customFormat="1" ht="21.75" customHeight="1" x14ac:dyDescent="0.25">
      <c r="A248" s="597" t="s">
        <v>877</v>
      </c>
      <c r="B248" s="588"/>
      <c r="C248" s="577"/>
      <c r="D248" s="577"/>
      <c r="E248" s="577"/>
      <c r="F248" s="598"/>
      <c r="G248" s="598"/>
      <c r="H248" s="565"/>
      <c r="I248" s="565"/>
      <c r="J248" s="565"/>
      <c r="K248" s="589" t="str">
        <f>IF(AND(I248="",J248=""), "",
IF(I248="",
_xlfn.XLOOKUP(J248, '3. Cover Sheet for App_ZE'!$A$56:$A$65, '3. Cover Sheet for App_ZE'!$B$56:$B$65, "error - not found; see Table 3b", 0, 1),
_xlfn.XLOOKUP(I248, '3. Cover Sheet for App_ZE'!$A$43:$A$52, '3. Cover Sheet for App_ZE'!$B$43:$B$52, "error-not found in Table 3a.", 0, 1)))</f>
        <v/>
      </c>
      <c r="L248" s="590" t="str">
        <f>IF($K248="", "",
       _xlfn.XLOOKUP($K248, '3. Cover Sheet for App_ZE'!$B$43:$B$65, '3. Cover Sheet for App_ZE'!$D$43:$D$65, "Error-- see Table 3", 0, 1))</f>
        <v/>
      </c>
      <c r="M248" s="590" t="str">
        <f>IF($K248="", "",
       _xlfn.XLOOKUP($K248, '3. Cover Sheet for App_ZE'!$B$43:$B$65, '3. Cover Sheet for App_ZE'!$E$43:$E$65, "Error-- see Table 3", 0, 1))</f>
        <v/>
      </c>
      <c r="N248" s="590" t="str">
        <f>IF($K248="", "",
       _xlfn.XLOOKUP($K248, '3. Cover Sheet for App_ZE'!$B$43:$B$65, '3. Cover Sheet for App_ZE'!$F$43:$F$65, "Error-- see Table 3", 0, 1))</f>
        <v/>
      </c>
      <c r="O248" s="577"/>
      <c r="P248" s="599"/>
      <c r="Q248" s="565"/>
      <c r="R248" s="599"/>
      <c r="S248" s="566" t="s">
        <v>488</v>
      </c>
      <c r="T248" s="566" t="s">
        <v>488</v>
      </c>
      <c r="U248" s="577"/>
      <c r="V248" s="592"/>
      <c r="W248" s="592"/>
      <c r="X248" s="600">
        <f t="shared" si="22"/>
        <v>0</v>
      </c>
      <c r="Y248" s="600">
        <f t="shared" si="23"/>
        <v>0</v>
      </c>
      <c r="Z248" s="592"/>
      <c r="AA248" s="592"/>
      <c r="AB248" s="592"/>
      <c r="AC248" s="592"/>
      <c r="AD248" s="592"/>
      <c r="AE248" s="601">
        <f t="shared" si="20"/>
        <v>0</v>
      </c>
      <c r="AF248" s="601">
        <f t="shared" si="21"/>
        <v>0</v>
      </c>
    </row>
    <row r="249" spans="1:32" s="595" customFormat="1" ht="45" hidden="1" customHeight="1" x14ac:dyDescent="0.25">
      <c r="A249" s="597" t="s">
        <v>878</v>
      </c>
      <c r="B249" s="588"/>
      <c r="C249" s="577"/>
      <c r="D249" s="577"/>
      <c r="E249" s="577"/>
      <c r="F249" s="598"/>
      <c r="G249" s="598"/>
      <c r="H249" s="565"/>
      <c r="I249" s="565"/>
      <c r="J249" s="565"/>
      <c r="K249" s="589" t="str">
        <f>IF(AND(I249="",J249=""), "",
IF(I249="",
_xlfn.XLOOKUP(J249, '3. Cover Sheet for App_ZE'!$A$56:$A$65, '3. Cover Sheet for App_ZE'!$B$56:$B$65, "error - not found; see Table 3b", 0, 1),
_xlfn.XLOOKUP(I249, '3. Cover Sheet for App_ZE'!$A$43:$A$52, '3. Cover Sheet for App_ZE'!$B$43:$B$52, "error-not found in Table 3a.", 0, 1)))</f>
        <v/>
      </c>
      <c r="L249" s="590" t="str">
        <f>IF($K249="", "",
       _xlfn.XLOOKUP($K249, '3. Cover Sheet for App_ZE'!$B$43:$B$65, '3. Cover Sheet for App_ZE'!$D$43:$D$65, "Error-- see Table 3", 0, 1))</f>
        <v/>
      </c>
      <c r="M249" s="590" t="str">
        <f>IF($K249="", "",
       _xlfn.XLOOKUP($K249, '3. Cover Sheet for App_ZE'!$B$43:$B$65, '3. Cover Sheet for App_ZE'!$E$43:$E$65, "Error-- see Table 3", 0, 1))</f>
        <v/>
      </c>
      <c r="N249" s="590" t="str">
        <f>IF($K249="", "",
       _xlfn.XLOOKUP($K249, '3. Cover Sheet for App_ZE'!$B$43:$B$65, '3. Cover Sheet for App_ZE'!$F$43:$F$65, "Error-- see Table 3", 0, 1))</f>
        <v/>
      </c>
      <c r="O249" s="577"/>
      <c r="P249" s="599"/>
      <c r="Q249" s="565"/>
      <c r="R249" s="599"/>
      <c r="S249" s="566" t="s">
        <v>488</v>
      </c>
      <c r="T249" s="566" t="s">
        <v>488</v>
      </c>
      <c r="U249" s="577"/>
      <c r="V249" s="592"/>
      <c r="W249" s="592"/>
      <c r="X249" s="600">
        <f t="shared" si="22"/>
        <v>0</v>
      </c>
      <c r="Y249" s="600">
        <f t="shared" si="23"/>
        <v>0</v>
      </c>
      <c r="Z249" s="592"/>
      <c r="AA249" s="592"/>
      <c r="AB249" s="592"/>
      <c r="AC249" s="592"/>
      <c r="AD249" s="592"/>
      <c r="AE249" s="601">
        <f t="shared" si="20"/>
        <v>0</v>
      </c>
      <c r="AF249" s="601">
        <f t="shared" si="21"/>
        <v>0</v>
      </c>
    </row>
    <row r="250" spans="1:32" s="595" customFormat="1" ht="45" hidden="1" customHeight="1" x14ac:dyDescent="0.25">
      <c r="A250" s="597" t="s">
        <v>879</v>
      </c>
      <c r="B250" s="588"/>
      <c r="C250" s="577"/>
      <c r="D250" s="577"/>
      <c r="E250" s="577"/>
      <c r="F250" s="598"/>
      <c r="G250" s="598"/>
      <c r="H250" s="565"/>
      <c r="I250" s="565"/>
      <c r="J250" s="565"/>
      <c r="K250" s="589" t="str">
        <f>IF(AND(I250="",J250=""), "",
IF(I250="",
_xlfn.XLOOKUP(J250, '3. Cover Sheet for App_ZE'!$A$56:$A$65, '3. Cover Sheet for App_ZE'!$B$56:$B$65, "error - not found; see Table 3b", 0, 1),
_xlfn.XLOOKUP(I250, '3. Cover Sheet for App_ZE'!$A$43:$A$52, '3. Cover Sheet for App_ZE'!$B$43:$B$52, "error-not found in Table 3a.", 0, 1)))</f>
        <v/>
      </c>
      <c r="L250" s="590" t="str">
        <f>IF($K250="", "",
       _xlfn.XLOOKUP($K250, '3. Cover Sheet for App_ZE'!$B$43:$B$65, '3. Cover Sheet for App_ZE'!$D$43:$D$65, "Error-- see Table 3", 0, 1))</f>
        <v/>
      </c>
      <c r="M250" s="590" t="str">
        <f>IF($K250="", "",
       _xlfn.XLOOKUP($K250, '3. Cover Sheet for App_ZE'!$B$43:$B$65, '3. Cover Sheet for App_ZE'!$E$43:$E$65, "Error-- see Table 3", 0, 1))</f>
        <v/>
      </c>
      <c r="N250" s="590" t="str">
        <f>IF($K250="", "",
       _xlfn.XLOOKUP($K250, '3. Cover Sheet for App_ZE'!$B$43:$B$65, '3. Cover Sheet for App_ZE'!$F$43:$F$65, "Error-- see Table 3", 0, 1))</f>
        <v/>
      </c>
      <c r="O250" s="577"/>
      <c r="P250" s="599"/>
      <c r="Q250" s="565"/>
      <c r="R250" s="599"/>
      <c r="S250" s="566" t="s">
        <v>488</v>
      </c>
      <c r="T250" s="566" t="s">
        <v>488</v>
      </c>
      <c r="U250" s="577"/>
      <c r="V250" s="592"/>
      <c r="W250" s="592"/>
      <c r="X250" s="600">
        <f t="shared" si="22"/>
        <v>0</v>
      </c>
      <c r="Y250" s="600">
        <f t="shared" si="23"/>
        <v>0</v>
      </c>
      <c r="Z250" s="592"/>
      <c r="AA250" s="592"/>
      <c r="AB250" s="592"/>
      <c r="AC250" s="592"/>
      <c r="AD250" s="592"/>
      <c r="AE250" s="601">
        <f t="shared" si="20"/>
        <v>0</v>
      </c>
      <c r="AF250" s="601">
        <f t="shared" si="21"/>
        <v>0</v>
      </c>
    </row>
    <row r="251" spans="1:32" s="595" customFormat="1" ht="45" hidden="1" customHeight="1" x14ac:dyDescent="0.25">
      <c r="A251" s="597" t="s">
        <v>880</v>
      </c>
      <c r="B251" s="588"/>
      <c r="C251" s="577"/>
      <c r="D251" s="577"/>
      <c r="E251" s="577"/>
      <c r="F251" s="598"/>
      <c r="G251" s="598"/>
      <c r="H251" s="565"/>
      <c r="I251" s="565"/>
      <c r="J251" s="565"/>
      <c r="K251" s="589" t="str">
        <f>IF(AND(I251="",J251=""), "",
IF(I251="",
_xlfn.XLOOKUP(J251, '3. Cover Sheet for App_ZE'!$A$56:$A$65, '3. Cover Sheet for App_ZE'!$B$56:$B$65, "error - not found; see Table 3b", 0, 1),
_xlfn.XLOOKUP(I251, '3. Cover Sheet for App_ZE'!$A$43:$A$52, '3. Cover Sheet for App_ZE'!$B$43:$B$52, "error-not found in Table 3a.", 0, 1)))</f>
        <v/>
      </c>
      <c r="L251" s="590" t="str">
        <f>IF($K251="", "",
       _xlfn.XLOOKUP($K251, '3. Cover Sheet for App_ZE'!$B$43:$B$65, '3. Cover Sheet for App_ZE'!$D$43:$D$65, "Error-- see Table 3", 0, 1))</f>
        <v/>
      </c>
      <c r="M251" s="590" t="str">
        <f>IF($K251="", "",
       _xlfn.XLOOKUP($K251, '3. Cover Sheet for App_ZE'!$B$43:$B$65, '3. Cover Sheet for App_ZE'!$E$43:$E$65, "Error-- see Table 3", 0, 1))</f>
        <v/>
      </c>
      <c r="N251" s="590" t="str">
        <f>IF($K251="", "",
       _xlfn.XLOOKUP($K251, '3. Cover Sheet for App_ZE'!$B$43:$B$65, '3. Cover Sheet for App_ZE'!$F$43:$F$65, "Error-- see Table 3", 0, 1))</f>
        <v/>
      </c>
      <c r="O251" s="577"/>
      <c r="P251" s="599"/>
      <c r="Q251" s="565"/>
      <c r="R251" s="599"/>
      <c r="S251" s="566" t="s">
        <v>488</v>
      </c>
      <c r="T251" s="566" t="s">
        <v>488</v>
      </c>
      <c r="U251" s="577"/>
      <c r="V251" s="592"/>
      <c r="W251" s="592"/>
      <c r="X251" s="600">
        <f t="shared" si="22"/>
        <v>0</v>
      </c>
      <c r="Y251" s="600">
        <f t="shared" si="23"/>
        <v>0</v>
      </c>
      <c r="Z251" s="592"/>
      <c r="AA251" s="592"/>
      <c r="AB251" s="592"/>
      <c r="AC251" s="592"/>
      <c r="AD251" s="592"/>
      <c r="AE251" s="601">
        <f t="shared" si="20"/>
        <v>0</v>
      </c>
      <c r="AF251" s="601">
        <f t="shared" si="21"/>
        <v>0</v>
      </c>
    </row>
    <row r="252" spans="1:32" s="595" customFormat="1" ht="45" hidden="1" customHeight="1" x14ac:dyDescent="0.25">
      <c r="A252" s="597" t="s">
        <v>881</v>
      </c>
      <c r="B252" s="588"/>
      <c r="C252" s="577"/>
      <c r="D252" s="577"/>
      <c r="E252" s="577"/>
      <c r="F252" s="598"/>
      <c r="G252" s="598"/>
      <c r="H252" s="565"/>
      <c r="I252" s="565"/>
      <c r="J252" s="565"/>
      <c r="K252" s="589" t="str">
        <f>IF(AND(I252="",J252=""), "",
IF(I252="",
_xlfn.XLOOKUP(J252, '3. Cover Sheet for App_ZE'!$A$56:$A$65, '3. Cover Sheet for App_ZE'!$B$56:$B$65, "error - not found; see Table 3b", 0, 1),
_xlfn.XLOOKUP(I252, '3. Cover Sheet for App_ZE'!$A$43:$A$52, '3. Cover Sheet for App_ZE'!$B$43:$B$52, "error-not found in Table 3a.", 0, 1)))</f>
        <v/>
      </c>
      <c r="L252" s="590" t="str">
        <f>IF($K252="", "",
       _xlfn.XLOOKUP($K252, '3. Cover Sheet for App_ZE'!$B$43:$B$65, '3. Cover Sheet for App_ZE'!$D$43:$D$65, "Error-- see Table 3", 0, 1))</f>
        <v/>
      </c>
      <c r="M252" s="590" t="str">
        <f>IF($K252="", "",
       _xlfn.XLOOKUP($K252, '3. Cover Sheet for App_ZE'!$B$43:$B$65, '3. Cover Sheet for App_ZE'!$E$43:$E$65, "Error-- see Table 3", 0, 1))</f>
        <v/>
      </c>
      <c r="N252" s="590" t="str">
        <f>IF($K252="", "",
       _xlfn.XLOOKUP($K252, '3. Cover Sheet for App_ZE'!$B$43:$B$65, '3. Cover Sheet for App_ZE'!$F$43:$F$65, "Error-- see Table 3", 0, 1))</f>
        <v/>
      </c>
      <c r="O252" s="577"/>
      <c r="P252" s="599"/>
      <c r="Q252" s="565"/>
      <c r="R252" s="599"/>
      <c r="S252" s="566" t="s">
        <v>488</v>
      </c>
      <c r="T252" s="566" t="s">
        <v>488</v>
      </c>
      <c r="U252" s="577"/>
      <c r="V252" s="592"/>
      <c r="W252" s="592"/>
      <c r="X252" s="600">
        <f t="shared" si="22"/>
        <v>0</v>
      </c>
      <c r="Y252" s="600">
        <f t="shared" si="23"/>
        <v>0</v>
      </c>
      <c r="Z252" s="592"/>
      <c r="AA252" s="592"/>
      <c r="AB252" s="592"/>
      <c r="AC252" s="592"/>
      <c r="AD252" s="592"/>
      <c r="AE252" s="601">
        <f t="shared" si="20"/>
        <v>0</v>
      </c>
      <c r="AF252" s="601">
        <f t="shared" si="21"/>
        <v>0</v>
      </c>
    </row>
    <row r="253" spans="1:32" s="595" customFormat="1" ht="45" hidden="1" customHeight="1" x14ac:dyDescent="0.25">
      <c r="A253" s="597" t="s">
        <v>882</v>
      </c>
      <c r="B253" s="588"/>
      <c r="C253" s="577"/>
      <c r="D253" s="577"/>
      <c r="E253" s="577"/>
      <c r="F253" s="598"/>
      <c r="G253" s="598"/>
      <c r="H253" s="565"/>
      <c r="I253" s="565"/>
      <c r="J253" s="565"/>
      <c r="K253" s="589" t="str">
        <f>IF(AND(I253="",J253=""), "",
IF(I253="",
_xlfn.XLOOKUP(J253, '3. Cover Sheet for App_ZE'!$A$56:$A$65, '3. Cover Sheet for App_ZE'!$B$56:$B$65, "error - not found; see Table 3b", 0, 1),
_xlfn.XLOOKUP(I253, '3. Cover Sheet for App_ZE'!$A$43:$A$52, '3. Cover Sheet for App_ZE'!$B$43:$B$52, "error-not found in Table 3a.", 0, 1)))</f>
        <v/>
      </c>
      <c r="L253" s="590" t="str">
        <f>IF($K253="", "",
       _xlfn.XLOOKUP($K253, '3. Cover Sheet for App_ZE'!$B$43:$B$65, '3. Cover Sheet for App_ZE'!$D$43:$D$65, "Error-- see Table 3", 0, 1))</f>
        <v/>
      </c>
      <c r="M253" s="590" t="str">
        <f>IF($K253="", "",
       _xlfn.XLOOKUP($K253, '3. Cover Sheet for App_ZE'!$B$43:$B$65, '3. Cover Sheet for App_ZE'!$E$43:$E$65, "Error-- see Table 3", 0, 1))</f>
        <v/>
      </c>
      <c r="N253" s="590" t="str">
        <f>IF($K253="", "",
       _xlfn.XLOOKUP($K253, '3. Cover Sheet for App_ZE'!$B$43:$B$65, '3. Cover Sheet for App_ZE'!$F$43:$F$65, "Error-- see Table 3", 0, 1))</f>
        <v/>
      </c>
      <c r="O253" s="577"/>
      <c r="P253" s="599"/>
      <c r="Q253" s="565"/>
      <c r="R253" s="599"/>
      <c r="S253" s="566" t="s">
        <v>488</v>
      </c>
      <c r="T253" s="566" t="s">
        <v>488</v>
      </c>
      <c r="U253" s="577"/>
      <c r="V253" s="592"/>
      <c r="W253" s="592"/>
      <c r="X253" s="600">
        <f t="shared" si="22"/>
        <v>0</v>
      </c>
      <c r="Y253" s="600">
        <f t="shared" si="23"/>
        <v>0</v>
      </c>
      <c r="Z253" s="592"/>
      <c r="AA253" s="592"/>
      <c r="AB253" s="592"/>
      <c r="AC253" s="592"/>
      <c r="AD253" s="592"/>
      <c r="AE253" s="601">
        <f t="shared" si="20"/>
        <v>0</v>
      </c>
      <c r="AF253" s="601">
        <f t="shared" si="21"/>
        <v>0</v>
      </c>
    </row>
    <row r="254" spans="1:32" s="595" customFormat="1" ht="45" hidden="1" customHeight="1" x14ac:dyDescent="0.25">
      <c r="A254" s="597" t="s">
        <v>883</v>
      </c>
      <c r="B254" s="588"/>
      <c r="C254" s="577"/>
      <c r="D254" s="577"/>
      <c r="E254" s="577"/>
      <c r="F254" s="598"/>
      <c r="G254" s="598"/>
      <c r="H254" s="565"/>
      <c r="I254" s="565"/>
      <c r="J254" s="565"/>
      <c r="K254" s="589" t="str">
        <f>IF(AND(I254="",J254=""), "",
IF(I254="",
_xlfn.XLOOKUP(J254, '3. Cover Sheet for App_ZE'!$A$56:$A$65, '3. Cover Sheet for App_ZE'!$B$56:$B$65, "error - not found; see Table 3b", 0, 1),
_xlfn.XLOOKUP(I254, '3. Cover Sheet for App_ZE'!$A$43:$A$52, '3. Cover Sheet for App_ZE'!$B$43:$B$52, "error-not found in Table 3a.", 0, 1)))</f>
        <v/>
      </c>
      <c r="L254" s="590" t="str">
        <f>IF($K254="", "",
       _xlfn.XLOOKUP($K254, '3. Cover Sheet for App_ZE'!$B$43:$B$65, '3. Cover Sheet for App_ZE'!$D$43:$D$65, "Error-- see Table 3", 0, 1))</f>
        <v/>
      </c>
      <c r="M254" s="590" t="str">
        <f>IF($K254="", "",
       _xlfn.XLOOKUP($K254, '3. Cover Sheet for App_ZE'!$B$43:$B$65, '3. Cover Sheet for App_ZE'!$E$43:$E$65, "Error-- see Table 3", 0, 1))</f>
        <v/>
      </c>
      <c r="N254" s="590" t="str">
        <f>IF($K254="", "",
       _xlfn.XLOOKUP($K254, '3. Cover Sheet for App_ZE'!$B$43:$B$65, '3. Cover Sheet for App_ZE'!$F$43:$F$65, "Error-- see Table 3", 0, 1))</f>
        <v/>
      </c>
      <c r="O254" s="577"/>
      <c r="P254" s="599"/>
      <c r="Q254" s="565"/>
      <c r="R254" s="599"/>
      <c r="S254" s="566" t="s">
        <v>488</v>
      </c>
      <c r="T254" s="566" t="s">
        <v>488</v>
      </c>
      <c r="U254" s="577"/>
      <c r="V254" s="592"/>
      <c r="W254" s="592"/>
      <c r="X254" s="600">
        <f t="shared" si="22"/>
        <v>0</v>
      </c>
      <c r="Y254" s="600">
        <f t="shared" si="23"/>
        <v>0</v>
      </c>
      <c r="Z254" s="592"/>
      <c r="AA254" s="592"/>
      <c r="AB254" s="592"/>
      <c r="AC254" s="592"/>
      <c r="AD254" s="592"/>
      <c r="AE254" s="601">
        <f t="shared" si="20"/>
        <v>0</v>
      </c>
      <c r="AF254" s="601">
        <f t="shared" si="21"/>
        <v>0</v>
      </c>
    </row>
    <row r="255" spans="1:32" s="595" customFormat="1" ht="45" hidden="1" customHeight="1" x14ac:dyDescent="0.25">
      <c r="A255" s="597" t="s">
        <v>884</v>
      </c>
      <c r="B255" s="588"/>
      <c r="C255" s="577"/>
      <c r="D255" s="577"/>
      <c r="E255" s="577"/>
      <c r="F255" s="598"/>
      <c r="G255" s="598"/>
      <c r="H255" s="565"/>
      <c r="I255" s="565"/>
      <c r="J255" s="565"/>
      <c r="K255" s="589" t="str">
        <f>IF(AND(I255="",J255=""), "",
IF(I255="",
_xlfn.XLOOKUP(J255, '3. Cover Sheet for App_ZE'!$A$56:$A$65, '3. Cover Sheet for App_ZE'!$B$56:$B$65, "error - not found; see Table 3b", 0, 1),
_xlfn.XLOOKUP(I255, '3. Cover Sheet for App_ZE'!$A$43:$A$52, '3. Cover Sheet for App_ZE'!$B$43:$B$52, "error-not found in Table 3a.", 0, 1)))</f>
        <v/>
      </c>
      <c r="L255" s="590" t="str">
        <f>IF($K255="", "",
       _xlfn.XLOOKUP($K255, '3. Cover Sheet for App_ZE'!$B$43:$B$65, '3. Cover Sheet for App_ZE'!$D$43:$D$65, "Error-- see Table 3", 0, 1))</f>
        <v/>
      </c>
      <c r="M255" s="590" t="str">
        <f>IF($K255="", "",
       _xlfn.XLOOKUP($K255, '3. Cover Sheet for App_ZE'!$B$43:$B$65, '3. Cover Sheet for App_ZE'!$E$43:$E$65, "Error-- see Table 3", 0, 1))</f>
        <v/>
      </c>
      <c r="N255" s="590" t="str">
        <f>IF($K255="", "",
       _xlfn.XLOOKUP($K255, '3. Cover Sheet for App_ZE'!$B$43:$B$65, '3. Cover Sheet for App_ZE'!$F$43:$F$65, "Error-- see Table 3", 0, 1))</f>
        <v/>
      </c>
      <c r="O255" s="577"/>
      <c r="P255" s="599"/>
      <c r="Q255" s="565"/>
      <c r="R255" s="599"/>
      <c r="S255" s="566" t="s">
        <v>488</v>
      </c>
      <c r="T255" s="566" t="s">
        <v>488</v>
      </c>
      <c r="U255" s="577"/>
      <c r="V255" s="592"/>
      <c r="W255" s="592"/>
      <c r="X255" s="600">
        <f t="shared" si="22"/>
        <v>0</v>
      </c>
      <c r="Y255" s="600">
        <f t="shared" si="23"/>
        <v>0</v>
      </c>
      <c r="Z255" s="592"/>
      <c r="AA255" s="592"/>
      <c r="AB255" s="592"/>
      <c r="AC255" s="592"/>
      <c r="AD255" s="592"/>
      <c r="AE255" s="601">
        <f t="shared" si="20"/>
        <v>0</v>
      </c>
      <c r="AF255" s="601">
        <f t="shared" si="21"/>
        <v>0</v>
      </c>
    </row>
    <row r="256" spans="1:32" s="595" customFormat="1" ht="45" hidden="1" customHeight="1" x14ac:dyDescent="0.25">
      <c r="A256" s="597" t="s">
        <v>885</v>
      </c>
      <c r="B256" s="588"/>
      <c r="C256" s="577"/>
      <c r="D256" s="577"/>
      <c r="E256" s="577"/>
      <c r="F256" s="598"/>
      <c r="G256" s="598"/>
      <c r="H256" s="565"/>
      <c r="I256" s="565"/>
      <c r="J256" s="565"/>
      <c r="K256" s="589" t="str">
        <f>IF(AND(I256="",J256=""), "",
IF(I256="",
_xlfn.XLOOKUP(J256, '3. Cover Sheet for App_ZE'!$A$56:$A$65, '3. Cover Sheet for App_ZE'!$B$56:$B$65, "error - not found; see Table 3b", 0, 1),
_xlfn.XLOOKUP(I256, '3. Cover Sheet for App_ZE'!$A$43:$A$52, '3. Cover Sheet for App_ZE'!$B$43:$B$52, "error-not found in Table 3a.", 0, 1)))</f>
        <v/>
      </c>
      <c r="L256" s="590" t="str">
        <f>IF($K256="", "",
       _xlfn.XLOOKUP($K256, '3. Cover Sheet for App_ZE'!$B$43:$B$65, '3. Cover Sheet for App_ZE'!$D$43:$D$65, "Error-- see Table 3", 0, 1))</f>
        <v/>
      </c>
      <c r="M256" s="590" t="str">
        <f>IF($K256="", "",
       _xlfn.XLOOKUP($K256, '3. Cover Sheet for App_ZE'!$B$43:$B$65, '3. Cover Sheet for App_ZE'!$E$43:$E$65, "Error-- see Table 3", 0, 1))</f>
        <v/>
      </c>
      <c r="N256" s="590" t="str">
        <f>IF($K256="", "",
       _xlfn.XLOOKUP($K256, '3. Cover Sheet for App_ZE'!$B$43:$B$65, '3. Cover Sheet for App_ZE'!$F$43:$F$65, "Error-- see Table 3", 0, 1))</f>
        <v/>
      </c>
      <c r="O256" s="577"/>
      <c r="P256" s="599"/>
      <c r="Q256" s="565"/>
      <c r="R256" s="599"/>
      <c r="S256" s="566" t="s">
        <v>488</v>
      </c>
      <c r="T256" s="566" t="s">
        <v>488</v>
      </c>
      <c r="U256" s="577"/>
      <c r="V256" s="592"/>
      <c r="W256" s="592"/>
      <c r="X256" s="600">
        <f t="shared" si="22"/>
        <v>0</v>
      </c>
      <c r="Y256" s="600">
        <f t="shared" si="23"/>
        <v>0</v>
      </c>
      <c r="Z256" s="592"/>
      <c r="AA256" s="592"/>
      <c r="AB256" s="592"/>
      <c r="AC256" s="592"/>
      <c r="AD256" s="592"/>
      <c r="AE256" s="601">
        <f t="shared" si="20"/>
        <v>0</v>
      </c>
      <c r="AF256" s="601">
        <f t="shared" si="21"/>
        <v>0</v>
      </c>
    </row>
    <row r="257" spans="1:32" s="595" customFormat="1" ht="45" hidden="1" customHeight="1" x14ac:dyDescent="0.25">
      <c r="A257" s="597" t="s">
        <v>886</v>
      </c>
      <c r="B257" s="588"/>
      <c r="C257" s="577"/>
      <c r="D257" s="577"/>
      <c r="E257" s="577"/>
      <c r="F257" s="598"/>
      <c r="G257" s="598"/>
      <c r="H257" s="565"/>
      <c r="I257" s="565"/>
      <c r="J257" s="565"/>
      <c r="K257" s="589" t="str">
        <f>IF(AND(I257="",J257=""), "",
IF(I257="",
_xlfn.XLOOKUP(J257, '3. Cover Sheet for App_ZE'!$A$56:$A$65, '3. Cover Sheet for App_ZE'!$B$56:$B$65, "error - not found; see Table 3b", 0, 1),
_xlfn.XLOOKUP(I257, '3. Cover Sheet for App_ZE'!$A$43:$A$52, '3. Cover Sheet for App_ZE'!$B$43:$B$52, "error-not found in Table 3a.", 0, 1)))</f>
        <v/>
      </c>
      <c r="L257" s="590" t="str">
        <f>IF($K257="", "",
       _xlfn.XLOOKUP($K257, '3. Cover Sheet for App_ZE'!$B$43:$B$65, '3. Cover Sheet for App_ZE'!$D$43:$D$65, "Error-- see Table 3", 0, 1))</f>
        <v/>
      </c>
      <c r="M257" s="590" t="str">
        <f>IF($K257="", "",
       _xlfn.XLOOKUP($K257, '3. Cover Sheet for App_ZE'!$B$43:$B$65, '3. Cover Sheet for App_ZE'!$E$43:$E$65, "Error-- see Table 3", 0, 1))</f>
        <v/>
      </c>
      <c r="N257" s="590" t="str">
        <f>IF($K257="", "",
       _xlfn.XLOOKUP($K257, '3. Cover Sheet for App_ZE'!$B$43:$B$65, '3. Cover Sheet for App_ZE'!$F$43:$F$65, "Error-- see Table 3", 0, 1))</f>
        <v/>
      </c>
      <c r="O257" s="577"/>
      <c r="P257" s="599"/>
      <c r="Q257" s="565"/>
      <c r="R257" s="599"/>
      <c r="S257" s="566" t="s">
        <v>488</v>
      </c>
      <c r="T257" s="566" t="s">
        <v>488</v>
      </c>
      <c r="U257" s="577"/>
      <c r="V257" s="592"/>
      <c r="W257" s="592"/>
      <c r="X257" s="600">
        <f t="shared" si="22"/>
        <v>0</v>
      </c>
      <c r="Y257" s="600">
        <f t="shared" si="23"/>
        <v>0</v>
      </c>
      <c r="Z257" s="592"/>
      <c r="AA257" s="592"/>
      <c r="AB257" s="592"/>
      <c r="AC257" s="592"/>
      <c r="AD257" s="592"/>
      <c r="AE257" s="601">
        <f t="shared" si="20"/>
        <v>0</v>
      </c>
      <c r="AF257" s="601">
        <f t="shared" si="21"/>
        <v>0</v>
      </c>
    </row>
    <row r="258" spans="1:32" s="595" customFormat="1" ht="45" hidden="1" customHeight="1" x14ac:dyDescent="0.25">
      <c r="A258" s="597" t="s">
        <v>887</v>
      </c>
      <c r="B258" s="588"/>
      <c r="C258" s="577"/>
      <c r="D258" s="577"/>
      <c r="E258" s="577"/>
      <c r="F258" s="598"/>
      <c r="G258" s="598"/>
      <c r="H258" s="565"/>
      <c r="I258" s="565"/>
      <c r="J258" s="565"/>
      <c r="K258" s="589" t="str">
        <f>IF(AND(I258="",J258=""), "",
IF(I258="",
_xlfn.XLOOKUP(J258, '3. Cover Sheet for App_ZE'!$A$56:$A$65, '3. Cover Sheet for App_ZE'!$B$56:$B$65, "error - not found; see Table 3b", 0, 1),
_xlfn.XLOOKUP(I258, '3. Cover Sheet for App_ZE'!$A$43:$A$52, '3. Cover Sheet for App_ZE'!$B$43:$B$52, "error-not found in Table 3a.", 0, 1)))</f>
        <v/>
      </c>
      <c r="L258" s="590" t="str">
        <f>IF($K258="", "",
       _xlfn.XLOOKUP($K258, '3. Cover Sheet for App_ZE'!$B$43:$B$65, '3. Cover Sheet for App_ZE'!$D$43:$D$65, "Error-- see Table 3", 0, 1))</f>
        <v/>
      </c>
      <c r="M258" s="590" t="str">
        <f>IF($K258="", "",
       _xlfn.XLOOKUP($K258, '3. Cover Sheet for App_ZE'!$B$43:$B$65, '3. Cover Sheet for App_ZE'!$E$43:$E$65, "Error-- see Table 3", 0, 1))</f>
        <v/>
      </c>
      <c r="N258" s="590" t="str">
        <f>IF($K258="", "",
       _xlfn.XLOOKUP($K258, '3. Cover Sheet for App_ZE'!$B$43:$B$65, '3. Cover Sheet for App_ZE'!$F$43:$F$65, "Error-- see Table 3", 0, 1))</f>
        <v/>
      </c>
      <c r="O258" s="577"/>
      <c r="P258" s="599"/>
      <c r="Q258" s="565"/>
      <c r="R258" s="599"/>
      <c r="S258" s="566" t="s">
        <v>488</v>
      </c>
      <c r="T258" s="566" t="s">
        <v>488</v>
      </c>
      <c r="U258" s="577"/>
      <c r="V258" s="592"/>
      <c r="W258" s="592"/>
      <c r="X258" s="600">
        <f t="shared" si="22"/>
        <v>0</v>
      </c>
      <c r="Y258" s="600">
        <f t="shared" si="23"/>
        <v>0</v>
      </c>
      <c r="Z258" s="592"/>
      <c r="AA258" s="592"/>
      <c r="AB258" s="592"/>
      <c r="AC258" s="592"/>
      <c r="AD258" s="592"/>
      <c r="AE258" s="601">
        <f t="shared" si="20"/>
        <v>0</v>
      </c>
      <c r="AF258" s="601">
        <f t="shared" si="21"/>
        <v>0</v>
      </c>
    </row>
    <row r="259" spans="1:32" s="595" customFormat="1" ht="45" hidden="1" customHeight="1" x14ac:dyDescent="0.25">
      <c r="A259" s="597" t="s">
        <v>888</v>
      </c>
      <c r="B259" s="588"/>
      <c r="C259" s="577"/>
      <c r="D259" s="577"/>
      <c r="E259" s="577"/>
      <c r="F259" s="598"/>
      <c r="G259" s="598"/>
      <c r="H259" s="565"/>
      <c r="I259" s="565"/>
      <c r="J259" s="565"/>
      <c r="K259" s="589" t="str">
        <f>IF(AND(I259="",J259=""), "",
IF(I259="",
_xlfn.XLOOKUP(J259, '3. Cover Sheet for App_ZE'!$A$56:$A$65, '3. Cover Sheet for App_ZE'!$B$56:$B$65, "error - not found; see Table 3b", 0, 1),
_xlfn.XLOOKUP(I259, '3. Cover Sheet for App_ZE'!$A$43:$A$52, '3. Cover Sheet for App_ZE'!$B$43:$B$52, "error-not found in Table 3a.", 0, 1)))</f>
        <v/>
      </c>
      <c r="L259" s="590" t="str">
        <f>IF($K259="", "",
       _xlfn.XLOOKUP($K259, '3. Cover Sheet for App_ZE'!$B$43:$B$65, '3. Cover Sheet for App_ZE'!$D$43:$D$65, "Error-- see Table 3", 0, 1))</f>
        <v/>
      </c>
      <c r="M259" s="590" t="str">
        <f>IF($K259="", "",
       _xlfn.XLOOKUP($K259, '3. Cover Sheet for App_ZE'!$B$43:$B$65, '3. Cover Sheet for App_ZE'!$E$43:$E$65, "Error-- see Table 3", 0, 1))</f>
        <v/>
      </c>
      <c r="N259" s="590" t="str">
        <f>IF($K259="", "",
       _xlfn.XLOOKUP($K259, '3. Cover Sheet for App_ZE'!$B$43:$B$65, '3. Cover Sheet for App_ZE'!$F$43:$F$65, "Error-- see Table 3", 0, 1))</f>
        <v/>
      </c>
      <c r="O259" s="577"/>
      <c r="P259" s="599"/>
      <c r="Q259" s="565"/>
      <c r="R259" s="599"/>
      <c r="S259" s="566" t="s">
        <v>488</v>
      </c>
      <c r="T259" s="566" t="s">
        <v>488</v>
      </c>
      <c r="U259" s="577"/>
      <c r="V259" s="592"/>
      <c r="W259" s="592"/>
      <c r="X259" s="600">
        <f t="shared" si="22"/>
        <v>0</v>
      </c>
      <c r="Y259" s="600">
        <f t="shared" si="23"/>
        <v>0</v>
      </c>
      <c r="Z259" s="592"/>
      <c r="AA259" s="592"/>
      <c r="AB259" s="592"/>
      <c r="AC259" s="592"/>
      <c r="AD259" s="592"/>
      <c r="AE259" s="601">
        <f t="shared" si="20"/>
        <v>0</v>
      </c>
      <c r="AF259" s="601">
        <f t="shared" si="21"/>
        <v>0</v>
      </c>
    </row>
    <row r="260" spans="1:32" s="595" customFormat="1" ht="45" hidden="1" customHeight="1" x14ac:dyDescent="0.25">
      <c r="A260" s="597" t="s">
        <v>889</v>
      </c>
      <c r="B260" s="588"/>
      <c r="C260" s="577"/>
      <c r="D260" s="577"/>
      <c r="E260" s="577"/>
      <c r="F260" s="598"/>
      <c r="G260" s="598"/>
      <c r="H260" s="565"/>
      <c r="I260" s="565"/>
      <c r="J260" s="565"/>
      <c r="K260" s="589" t="str">
        <f>IF(AND(I260="",J260=""), "",
IF(I260="",
_xlfn.XLOOKUP(J260, '3. Cover Sheet for App_ZE'!$A$56:$A$65, '3. Cover Sheet for App_ZE'!$B$56:$B$65, "error - not found; see Table 3b", 0, 1),
_xlfn.XLOOKUP(I260, '3. Cover Sheet for App_ZE'!$A$43:$A$52, '3. Cover Sheet for App_ZE'!$B$43:$B$52, "error-not found in Table 3a.", 0, 1)))</f>
        <v/>
      </c>
      <c r="L260" s="590" t="str">
        <f>IF($K260="", "",
       _xlfn.XLOOKUP($K260, '3. Cover Sheet for App_ZE'!$B$43:$B$65, '3. Cover Sheet for App_ZE'!$D$43:$D$65, "Error-- see Table 3", 0, 1))</f>
        <v/>
      </c>
      <c r="M260" s="590" t="str">
        <f>IF($K260="", "",
       _xlfn.XLOOKUP($K260, '3. Cover Sheet for App_ZE'!$B$43:$B$65, '3. Cover Sheet for App_ZE'!$E$43:$E$65, "Error-- see Table 3", 0, 1))</f>
        <v/>
      </c>
      <c r="N260" s="590" t="str">
        <f>IF($K260="", "",
       _xlfn.XLOOKUP($K260, '3. Cover Sheet for App_ZE'!$B$43:$B$65, '3. Cover Sheet for App_ZE'!$F$43:$F$65, "Error-- see Table 3", 0, 1))</f>
        <v/>
      </c>
      <c r="O260" s="577"/>
      <c r="P260" s="599"/>
      <c r="Q260" s="565"/>
      <c r="R260" s="599"/>
      <c r="S260" s="566" t="s">
        <v>488</v>
      </c>
      <c r="T260" s="566" t="s">
        <v>488</v>
      </c>
      <c r="U260" s="577"/>
      <c r="V260" s="592"/>
      <c r="W260" s="592"/>
      <c r="X260" s="600">
        <f t="shared" si="22"/>
        <v>0</v>
      </c>
      <c r="Y260" s="600">
        <f t="shared" si="23"/>
        <v>0</v>
      </c>
      <c r="Z260" s="592"/>
      <c r="AA260" s="592"/>
      <c r="AB260" s="592"/>
      <c r="AC260" s="592"/>
      <c r="AD260" s="592"/>
      <c r="AE260" s="601">
        <f t="shared" si="20"/>
        <v>0</v>
      </c>
      <c r="AF260" s="601">
        <f t="shared" si="21"/>
        <v>0</v>
      </c>
    </row>
    <row r="261" spans="1:32" s="595" customFormat="1" ht="45" hidden="1" customHeight="1" x14ac:dyDescent="0.25">
      <c r="A261" s="597" t="s">
        <v>890</v>
      </c>
      <c r="B261" s="588"/>
      <c r="C261" s="577"/>
      <c r="D261" s="577"/>
      <c r="E261" s="577"/>
      <c r="F261" s="598"/>
      <c r="G261" s="598"/>
      <c r="H261" s="565"/>
      <c r="I261" s="565"/>
      <c r="J261" s="565"/>
      <c r="K261" s="589" t="str">
        <f>IF(AND(I261="",J261=""), "",
IF(I261="",
_xlfn.XLOOKUP(J261, '3. Cover Sheet for App_ZE'!$A$56:$A$65, '3. Cover Sheet for App_ZE'!$B$56:$B$65, "error - not found; see Table 3b", 0, 1),
_xlfn.XLOOKUP(I261, '3. Cover Sheet for App_ZE'!$A$43:$A$52, '3. Cover Sheet for App_ZE'!$B$43:$B$52, "error-not found in Table 3a.", 0, 1)))</f>
        <v/>
      </c>
      <c r="L261" s="590" t="str">
        <f>IF($K261="", "",
       _xlfn.XLOOKUP($K261, '3. Cover Sheet for App_ZE'!$B$43:$B$65, '3. Cover Sheet for App_ZE'!$D$43:$D$65, "Error-- see Table 3", 0, 1))</f>
        <v/>
      </c>
      <c r="M261" s="590" t="str">
        <f>IF($K261="", "",
       _xlfn.XLOOKUP($K261, '3. Cover Sheet for App_ZE'!$B$43:$B$65, '3. Cover Sheet for App_ZE'!$E$43:$E$65, "Error-- see Table 3", 0, 1))</f>
        <v/>
      </c>
      <c r="N261" s="590" t="str">
        <f>IF($K261="", "",
       _xlfn.XLOOKUP($K261, '3. Cover Sheet for App_ZE'!$B$43:$B$65, '3. Cover Sheet for App_ZE'!$F$43:$F$65, "Error-- see Table 3", 0, 1))</f>
        <v/>
      </c>
      <c r="O261" s="577"/>
      <c r="P261" s="599"/>
      <c r="Q261" s="565"/>
      <c r="R261" s="599"/>
      <c r="S261" s="566" t="s">
        <v>488</v>
      </c>
      <c r="T261" s="566" t="s">
        <v>488</v>
      </c>
      <c r="U261" s="577"/>
      <c r="V261" s="592"/>
      <c r="W261" s="592"/>
      <c r="X261" s="600">
        <f t="shared" si="22"/>
        <v>0</v>
      </c>
      <c r="Y261" s="600">
        <f t="shared" si="23"/>
        <v>0</v>
      </c>
      <c r="Z261" s="592"/>
      <c r="AA261" s="592"/>
      <c r="AB261" s="592"/>
      <c r="AC261" s="592"/>
      <c r="AD261" s="592"/>
      <c r="AE261" s="601">
        <f t="shared" si="20"/>
        <v>0</v>
      </c>
      <c r="AF261" s="601">
        <f t="shared" si="21"/>
        <v>0</v>
      </c>
    </row>
    <row r="262" spans="1:32" s="595" customFormat="1" ht="45" hidden="1" customHeight="1" x14ac:dyDescent="0.25">
      <c r="A262" s="597" t="s">
        <v>891</v>
      </c>
      <c r="B262" s="588"/>
      <c r="C262" s="577"/>
      <c r="D262" s="577"/>
      <c r="E262" s="577"/>
      <c r="F262" s="598"/>
      <c r="G262" s="598"/>
      <c r="H262" s="565"/>
      <c r="I262" s="565"/>
      <c r="J262" s="565"/>
      <c r="K262" s="589" t="str">
        <f>IF(AND(I262="",J262=""), "",
IF(I262="",
_xlfn.XLOOKUP(J262, '3. Cover Sheet for App_ZE'!$A$56:$A$65, '3. Cover Sheet for App_ZE'!$B$56:$B$65, "error - not found; see Table 3b", 0, 1),
_xlfn.XLOOKUP(I262, '3. Cover Sheet for App_ZE'!$A$43:$A$52, '3. Cover Sheet for App_ZE'!$B$43:$B$52, "error-not found in Table 3a.", 0, 1)))</f>
        <v/>
      </c>
      <c r="L262" s="590" t="str">
        <f>IF($K262="", "",
       _xlfn.XLOOKUP($K262, '3. Cover Sheet for App_ZE'!$B$43:$B$65, '3. Cover Sheet for App_ZE'!$D$43:$D$65, "Error-- see Table 3", 0, 1))</f>
        <v/>
      </c>
      <c r="M262" s="590" t="str">
        <f>IF($K262="", "",
       _xlfn.XLOOKUP($K262, '3. Cover Sheet for App_ZE'!$B$43:$B$65, '3. Cover Sheet for App_ZE'!$E$43:$E$65, "Error-- see Table 3", 0, 1))</f>
        <v/>
      </c>
      <c r="N262" s="590" t="str">
        <f>IF($K262="", "",
       _xlfn.XLOOKUP($K262, '3. Cover Sheet for App_ZE'!$B$43:$B$65, '3. Cover Sheet for App_ZE'!$F$43:$F$65, "Error-- see Table 3", 0, 1))</f>
        <v/>
      </c>
      <c r="O262" s="577"/>
      <c r="P262" s="599"/>
      <c r="Q262" s="565"/>
      <c r="R262" s="599"/>
      <c r="S262" s="566" t="s">
        <v>488</v>
      </c>
      <c r="T262" s="566" t="s">
        <v>488</v>
      </c>
      <c r="U262" s="577"/>
      <c r="V262" s="592"/>
      <c r="W262" s="592"/>
      <c r="X262" s="600">
        <f t="shared" si="22"/>
        <v>0</v>
      </c>
      <c r="Y262" s="600">
        <f t="shared" si="23"/>
        <v>0</v>
      </c>
      <c r="Z262" s="592"/>
      <c r="AA262" s="592"/>
      <c r="AB262" s="592"/>
      <c r="AC262" s="592"/>
      <c r="AD262" s="592"/>
      <c r="AE262" s="601">
        <f t="shared" si="20"/>
        <v>0</v>
      </c>
      <c r="AF262" s="601">
        <f t="shared" si="21"/>
        <v>0</v>
      </c>
    </row>
    <row r="263" spans="1:32" s="595" customFormat="1" ht="45" hidden="1" customHeight="1" x14ac:dyDescent="0.25">
      <c r="A263" s="597" t="s">
        <v>892</v>
      </c>
      <c r="B263" s="588"/>
      <c r="C263" s="577"/>
      <c r="D263" s="577"/>
      <c r="E263" s="577"/>
      <c r="F263" s="598"/>
      <c r="G263" s="598"/>
      <c r="H263" s="565"/>
      <c r="I263" s="565"/>
      <c r="J263" s="565"/>
      <c r="K263" s="589" t="str">
        <f>IF(AND(I263="",J263=""), "",
IF(I263="",
_xlfn.XLOOKUP(J263, '3. Cover Sheet for App_ZE'!$A$56:$A$65, '3. Cover Sheet for App_ZE'!$B$56:$B$65, "error - not found; see Table 3b", 0, 1),
_xlfn.XLOOKUP(I263, '3. Cover Sheet for App_ZE'!$A$43:$A$52, '3. Cover Sheet for App_ZE'!$B$43:$B$52, "error-not found in Table 3a.", 0, 1)))</f>
        <v/>
      </c>
      <c r="L263" s="590" t="str">
        <f>IF($K263="", "",
       _xlfn.XLOOKUP($K263, '3. Cover Sheet for App_ZE'!$B$43:$B$65, '3. Cover Sheet for App_ZE'!$D$43:$D$65, "Error-- see Table 3", 0, 1))</f>
        <v/>
      </c>
      <c r="M263" s="590" t="str">
        <f>IF($K263="", "",
       _xlfn.XLOOKUP($K263, '3. Cover Sheet for App_ZE'!$B$43:$B$65, '3. Cover Sheet for App_ZE'!$E$43:$E$65, "Error-- see Table 3", 0, 1))</f>
        <v/>
      </c>
      <c r="N263" s="590" t="str">
        <f>IF($K263="", "",
       _xlfn.XLOOKUP($K263, '3. Cover Sheet for App_ZE'!$B$43:$B$65, '3. Cover Sheet for App_ZE'!$F$43:$F$65, "Error-- see Table 3", 0, 1))</f>
        <v/>
      </c>
      <c r="O263" s="577"/>
      <c r="P263" s="599"/>
      <c r="Q263" s="565"/>
      <c r="R263" s="599"/>
      <c r="S263" s="566" t="s">
        <v>488</v>
      </c>
      <c r="T263" s="566" t="s">
        <v>488</v>
      </c>
      <c r="U263" s="577"/>
      <c r="V263" s="592"/>
      <c r="W263" s="592"/>
      <c r="X263" s="600">
        <f t="shared" si="22"/>
        <v>0</v>
      </c>
      <c r="Y263" s="600">
        <f t="shared" si="23"/>
        <v>0</v>
      </c>
      <c r="Z263" s="592"/>
      <c r="AA263" s="592"/>
      <c r="AB263" s="592"/>
      <c r="AC263" s="592"/>
      <c r="AD263" s="592"/>
      <c r="AE263" s="601">
        <f t="shared" si="20"/>
        <v>0</v>
      </c>
      <c r="AF263" s="601">
        <f t="shared" si="21"/>
        <v>0</v>
      </c>
    </row>
    <row r="264" spans="1:32" s="595" customFormat="1" ht="45" hidden="1" customHeight="1" x14ac:dyDescent="0.25">
      <c r="A264" s="597" t="s">
        <v>893</v>
      </c>
      <c r="B264" s="588"/>
      <c r="C264" s="577"/>
      <c r="D264" s="577"/>
      <c r="E264" s="577"/>
      <c r="F264" s="598"/>
      <c r="G264" s="598"/>
      <c r="H264" s="565"/>
      <c r="I264" s="565"/>
      <c r="J264" s="565"/>
      <c r="K264" s="589" t="str">
        <f>IF(AND(I264="",J264=""), "",
IF(I264="",
_xlfn.XLOOKUP(J264, '3. Cover Sheet for App_ZE'!$A$56:$A$65, '3. Cover Sheet for App_ZE'!$B$56:$B$65, "error - not found; see Table 3b", 0, 1),
_xlfn.XLOOKUP(I264, '3. Cover Sheet for App_ZE'!$A$43:$A$52, '3. Cover Sheet for App_ZE'!$B$43:$B$52, "error-not found in Table 3a.", 0, 1)))</f>
        <v/>
      </c>
      <c r="L264" s="590" t="str">
        <f>IF($K264="", "",
       _xlfn.XLOOKUP($K264, '3. Cover Sheet for App_ZE'!$B$43:$B$65, '3. Cover Sheet for App_ZE'!$D$43:$D$65, "Error-- see Table 3", 0, 1))</f>
        <v/>
      </c>
      <c r="M264" s="590" t="str">
        <f>IF($K264="", "",
       _xlfn.XLOOKUP($K264, '3. Cover Sheet for App_ZE'!$B$43:$B$65, '3. Cover Sheet for App_ZE'!$E$43:$E$65, "Error-- see Table 3", 0, 1))</f>
        <v/>
      </c>
      <c r="N264" s="590" t="str">
        <f>IF($K264="", "",
       _xlfn.XLOOKUP($K264, '3. Cover Sheet for App_ZE'!$B$43:$B$65, '3. Cover Sheet for App_ZE'!$F$43:$F$65, "Error-- see Table 3", 0, 1))</f>
        <v/>
      </c>
      <c r="O264" s="577"/>
      <c r="P264" s="599"/>
      <c r="Q264" s="565"/>
      <c r="R264" s="599"/>
      <c r="S264" s="566" t="s">
        <v>488</v>
      </c>
      <c r="T264" s="566" t="s">
        <v>488</v>
      </c>
      <c r="U264" s="577"/>
      <c r="V264" s="592"/>
      <c r="W264" s="592"/>
      <c r="X264" s="600">
        <f t="shared" si="22"/>
        <v>0</v>
      </c>
      <c r="Y264" s="600">
        <f t="shared" si="23"/>
        <v>0</v>
      </c>
      <c r="Z264" s="592"/>
      <c r="AA264" s="592"/>
      <c r="AB264" s="592"/>
      <c r="AC264" s="592"/>
      <c r="AD264" s="592"/>
      <c r="AE264" s="601">
        <f t="shared" si="20"/>
        <v>0</v>
      </c>
      <c r="AF264" s="601">
        <f t="shared" si="21"/>
        <v>0</v>
      </c>
    </row>
    <row r="265" spans="1:32" s="595" customFormat="1" ht="45" hidden="1" customHeight="1" x14ac:dyDescent="0.25">
      <c r="A265" s="597" t="s">
        <v>894</v>
      </c>
      <c r="B265" s="588"/>
      <c r="C265" s="577"/>
      <c r="D265" s="577"/>
      <c r="E265" s="577"/>
      <c r="F265" s="598"/>
      <c r="G265" s="598"/>
      <c r="H265" s="565"/>
      <c r="I265" s="565"/>
      <c r="J265" s="565"/>
      <c r="K265" s="589" t="str">
        <f>IF(AND(I265="",J265=""), "",
IF(I265="",
_xlfn.XLOOKUP(J265, '3. Cover Sheet for App_ZE'!$A$56:$A$65, '3. Cover Sheet for App_ZE'!$B$56:$B$65, "error - not found; see Table 3b", 0, 1),
_xlfn.XLOOKUP(I265, '3. Cover Sheet for App_ZE'!$A$43:$A$52, '3. Cover Sheet for App_ZE'!$B$43:$B$52, "error-not found in Table 3a.", 0, 1)))</f>
        <v/>
      </c>
      <c r="L265" s="590" t="str">
        <f>IF($K265="", "",
       _xlfn.XLOOKUP($K265, '3. Cover Sheet for App_ZE'!$B$43:$B$65, '3. Cover Sheet for App_ZE'!$D$43:$D$65, "Error-- see Table 3", 0, 1))</f>
        <v/>
      </c>
      <c r="M265" s="590" t="str">
        <f>IF($K265="", "",
       _xlfn.XLOOKUP($K265, '3. Cover Sheet for App_ZE'!$B$43:$B$65, '3. Cover Sheet for App_ZE'!$E$43:$E$65, "Error-- see Table 3", 0, 1))</f>
        <v/>
      </c>
      <c r="N265" s="590" t="str">
        <f>IF($K265="", "",
       _xlfn.XLOOKUP($K265, '3. Cover Sheet for App_ZE'!$B$43:$B$65, '3. Cover Sheet for App_ZE'!$F$43:$F$65, "Error-- see Table 3", 0, 1))</f>
        <v/>
      </c>
      <c r="O265" s="577"/>
      <c r="P265" s="599"/>
      <c r="Q265" s="565"/>
      <c r="R265" s="599"/>
      <c r="S265" s="566" t="s">
        <v>488</v>
      </c>
      <c r="T265" s="566" t="s">
        <v>488</v>
      </c>
      <c r="U265" s="577"/>
      <c r="V265" s="592"/>
      <c r="W265" s="592"/>
      <c r="X265" s="600">
        <f t="shared" si="22"/>
        <v>0</v>
      </c>
      <c r="Y265" s="600">
        <f t="shared" si="23"/>
        <v>0</v>
      </c>
      <c r="Z265" s="592"/>
      <c r="AA265" s="592"/>
      <c r="AB265" s="592"/>
      <c r="AC265" s="592"/>
      <c r="AD265" s="592"/>
      <c r="AE265" s="601">
        <f t="shared" si="20"/>
        <v>0</v>
      </c>
      <c r="AF265" s="601">
        <f t="shared" si="21"/>
        <v>0</v>
      </c>
    </row>
    <row r="266" spans="1:32" s="595" customFormat="1" ht="45" hidden="1" customHeight="1" x14ac:dyDescent="0.25">
      <c r="A266" s="597" t="s">
        <v>895</v>
      </c>
      <c r="B266" s="588"/>
      <c r="C266" s="577"/>
      <c r="D266" s="577"/>
      <c r="E266" s="577"/>
      <c r="F266" s="598"/>
      <c r="G266" s="598"/>
      <c r="H266" s="565"/>
      <c r="I266" s="565"/>
      <c r="J266" s="565"/>
      <c r="K266" s="589" t="str">
        <f>IF(AND(I266="",J266=""), "",
IF(I266="",
_xlfn.XLOOKUP(J266, '3. Cover Sheet for App_ZE'!$A$56:$A$65, '3. Cover Sheet for App_ZE'!$B$56:$B$65, "error - not found; see Table 3b", 0, 1),
_xlfn.XLOOKUP(I266, '3. Cover Sheet for App_ZE'!$A$43:$A$52, '3. Cover Sheet for App_ZE'!$B$43:$B$52, "error-not found in Table 3a.", 0, 1)))</f>
        <v/>
      </c>
      <c r="L266" s="590" t="str">
        <f>IF($K266="", "",
       _xlfn.XLOOKUP($K266, '3. Cover Sheet for App_ZE'!$B$43:$B$65, '3. Cover Sheet for App_ZE'!$D$43:$D$65, "Error-- see Table 3", 0, 1))</f>
        <v/>
      </c>
      <c r="M266" s="590" t="str">
        <f>IF($K266="", "",
       _xlfn.XLOOKUP($K266, '3. Cover Sheet for App_ZE'!$B$43:$B$65, '3. Cover Sheet for App_ZE'!$E$43:$E$65, "Error-- see Table 3", 0, 1))</f>
        <v/>
      </c>
      <c r="N266" s="590" t="str">
        <f>IF($K266="", "",
       _xlfn.XLOOKUP($K266, '3. Cover Sheet for App_ZE'!$B$43:$B$65, '3. Cover Sheet for App_ZE'!$F$43:$F$65, "Error-- see Table 3", 0, 1))</f>
        <v/>
      </c>
      <c r="O266" s="577"/>
      <c r="P266" s="599"/>
      <c r="Q266" s="565"/>
      <c r="R266" s="599"/>
      <c r="S266" s="566" t="s">
        <v>488</v>
      </c>
      <c r="T266" s="566" t="s">
        <v>488</v>
      </c>
      <c r="U266" s="577"/>
      <c r="V266" s="592"/>
      <c r="W266" s="592"/>
      <c r="X266" s="600">
        <f t="shared" si="22"/>
        <v>0</v>
      </c>
      <c r="Y266" s="600">
        <f t="shared" si="23"/>
        <v>0</v>
      </c>
      <c r="Z266" s="592"/>
      <c r="AA266" s="592"/>
      <c r="AB266" s="592"/>
      <c r="AC266" s="592"/>
      <c r="AD266" s="592"/>
      <c r="AE266" s="601">
        <f t="shared" si="20"/>
        <v>0</v>
      </c>
      <c r="AF266" s="601">
        <f t="shared" si="21"/>
        <v>0</v>
      </c>
    </row>
    <row r="267" spans="1:32" s="595" customFormat="1" ht="45" hidden="1" customHeight="1" x14ac:dyDescent="0.25">
      <c r="A267" s="597" t="s">
        <v>896</v>
      </c>
      <c r="B267" s="588"/>
      <c r="C267" s="577"/>
      <c r="D267" s="577"/>
      <c r="E267" s="577"/>
      <c r="F267" s="598"/>
      <c r="G267" s="598"/>
      <c r="H267" s="565"/>
      <c r="I267" s="565"/>
      <c r="J267" s="565"/>
      <c r="K267" s="589" t="str">
        <f>IF(AND(I267="",J267=""), "",
IF(I267="",
_xlfn.XLOOKUP(J267, '3. Cover Sheet for App_ZE'!$A$56:$A$65, '3. Cover Sheet for App_ZE'!$B$56:$B$65, "error - not found; see Table 3b", 0, 1),
_xlfn.XLOOKUP(I267, '3. Cover Sheet for App_ZE'!$A$43:$A$52, '3. Cover Sheet for App_ZE'!$B$43:$B$52, "error-not found in Table 3a.", 0, 1)))</f>
        <v/>
      </c>
      <c r="L267" s="590" t="str">
        <f>IF($K267="", "",
       _xlfn.XLOOKUP($K267, '3. Cover Sheet for App_ZE'!$B$43:$B$65, '3. Cover Sheet for App_ZE'!$D$43:$D$65, "Error-- see Table 3", 0, 1))</f>
        <v/>
      </c>
      <c r="M267" s="590" t="str">
        <f>IF($K267="", "",
       _xlfn.XLOOKUP($K267, '3. Cover Sheet for App_ZE'!$B$43:$B$65, '3. Cover Sheet for App_ZE'!$E$43:$E$65, "Error-- see Table 3", 0, 1))</f>
        <v/>
      </c>
      <c r="N267" s="590" t="str">
        <f>IF($K267="", "",
       _xlfn.XLOOKUP($K267, '3. Cover Sheet for App_ZE'!$B$43:$B$65, '3. Cover Sheet for App_ZE'!$F$43:$F$65, "Error-- see Table 3", 0, 1))</f>
        <v/>
      </c>
      <c r="O267" s="577"/>
      <c r="P267" s="599"/>
      <c r="Q267" s="565"/>
      <c r="R267" s="599"/>
      <c r="S267" s="566" t="s">
        <v>488</v>
      </c>
      <c r="T267" s="566" t="s">
        <v>488</v>
      </c>
      <c r="U267" s="577"/>
      <c r="V267" s="592"/>
      <c r="W267" s="592"/>
      <c r="X267" s="600">
        <f t="shared" si="22"/>
        <v>0</v>
      </c>
      <c r="Y267" s="600">
        <f t="shared" si="23"/>
        <v>0</v>
      </c>
      <c r="Z267" s="592"/>
      <c r="AA267" s="592"/>
      <c r="AB267" s="592"/>
      <c r="AC267" s="592"/>
      <c r="AD267" s="592"/>
      <c r="AE267" s="601">
        <f t="shared" si="20"/>
        <v>0</v>
      </c>
      <c r="AF267" s="601">
        <f t="shared" si="21"/>
        <v>0</v>
      </c>
    </row>
    <row r="268" spans="1:32" s="595" customFormat="1" ht="45" hidden="1" customHeight="1" x14ac:dyDescent="0.25">
      <c r="A268" s="597" t="s">
        <v>897</v>
      </c>
      <c r="B268" s="588"/>
      <c r="C268" s="577"/>
      <c r="D268" s="577"/>
      <c r="E268" s="577"/>
      <c r="F268" s="598"/>
      <c r="G268" s="598"/>
      <c r="H268" s="565"/>
      <c r="I268" s="565"/>
      <c r="J268" s="565"/>
      <c r="K268" s="589" t="str">
        <f>IF(AND(I268="",J268=""), "",
IF(I268="",
_xlfn.XLOOKUP(J268, '3. Cover Sheet for App_ZE'!$A$56:$A$65, '3. Cover Sheet for App_ZE'!$B$56:$B$65, "error - not found; see Table 3b", 0, 1),
_xlfn.XLOOKUP(I268, '3. Cover Sheet for App_ZE'!$A$43:$A$52, '3. Cover Sheet for App_ZE'!$B$43:$B$52, "error-not found in Table 3a.", 0, 1)))</f>
        <v/>
      </c>
      <c r="L268" s="590" t="str">
        <f>IF($K268="", "",
       _xlfn.XLOOKUP($K268, '3. Cover Sheet for App_ZE'!$B$43:$B$65, '3. Cover Sheet for App_ZE'!$D$43:$D$65, "Error-- see Table 3", 0, 1))</f>
        <v/>
      </c>
      <c r="M268" s="590" t="str">
        <f>IF($K268="", "",
       _xlfn.XLOOKUP($K268, '3. Cover Sheet for App_ZE'!$B$43:$B$65, '3. Cover Sheet for App_ZE'!$E$43:$E$65, "Error-- see Table 3", 0, 1))</f>
        <v/>
      </c>
      <c r="N268" s="590" t="str">
        <f>IF($K268="", "",
       _xlfn.XLOOKUP($K268, '3. Cover Sheet for App_ZE'!$B$43:$B$65, '3. Cover Sheet for App_ZE'!$F$43:$F$65, "Error-- see Table 3", 0, 1))</f>
        <v/>
      </c>
      <c r="O268" s="577"/>
      <c r="P268" s="599"/>
      <c r="Q268" s="565"/>
      <c r="R268" s="599"/>
      <c r="S268" s="566" t="s">
        <v>488</v>
      </c>
      <c r="T268" s="566" t="s">
        <v>488</v>
      </c>
      <c r="U268" s="577"/>
      <c r="V268" s="592"/>
      <c r="W268" s="592"/>
      <c r="X268" s="600">
        <f t="shared" si="22"/>
        <v>0</v>
      </c>
      <c r="Y268" s="600">
        <f t="shared" si="23"/>
        <v>0</v>
      </c>
      <c r="Z268" s="592"/>
      <c r="AA268" s="592"/>
      <c r="AB268" s="592"/>
      <c r="AC268" s="592"/>
      <c r="AD268" s="592"/>
      <c r="AE268" s="601">
        <f t="shared" si="20"/>
        <v>0</v>
      </c>
      <c r="AF268" s="601">
        <f t="shared" si="21"/>
        <v>0</v>
      </c>
    </row>
    <row r="269" spans="1:32" s="595" customFormat="1" ht="45" hidden="1" customHeight="1" x14ac:dyDescent="0.25">
      <c r="A269" s="597" t="s">
        <v>898</v>
      </c>
      <c r="B269" s="588"/>
      <c r="C269" s="577"/>
      <c r="D269" s="577"/>
      <c r="E269" s="577"/>
      <c r="F269" s="598"/>
      <c r="G269" s="598"/>
      <c r="H269" s="565"/>
      <c r="I269" s="565"/>
      <c r="J269" s="565"/>
      <c r="K269" s="589" t="str">
        <f>IF(AND(I269="",J269=""), "",
IF(I269="",
_xlfn.XLOOKUP(J269, '3. Cover Sheet for App_ZE'!$A$56:$A$65, '3. Cover Sheet for App_ZE'!$B$56:$B$65, "error - not found; see Table 3b", 0, 1),
_xlfn.XLOOKUP(I269, '3. Cover Sheet for App_ZE'!$A$43:$A$52, '3. Cover Sheet for App_ZE'!$B$43:$B$52, "error-not found in Table 3a.", 0, 1)))</f>
        <v/>
      </c>
      <c r="L269" s="590" t="str">
        <f>IF($K269="", "",
       _xlfn.XLOOKUP($K269, '3. Cover Sheet for App_ZE'!$B$43:$B$65, '3. Cover Sheet for App_ZE'!$D$43:$D$65, "Error-- see Table 3", 0, 1))</f>
        <v/>
      </c>
      <c r="M269" s="590" t="str">
        <f>IF($K269="", "",
       _xlfn.XLOOKUP($K269, '3. Cover Sheet for App_ZE'!$B$43:$B$65, '3. Cover Sheet for App_ZE'!$E$43:$E$65, "Error-- see Table 3", 0, 1))</f>
        <v/>
      </c>
      <c r="N269" s="590" t="str">
        <f>IF($K269="", "",
       _xlfn.XLOOKUP($K269, '3. Cover Sheet for App_ZE'!$B$43:$B$65, '3. Cover Sheet for App_ZE'!$F$43:$F$65, "Error-- see Table 3", 0, 1))</f>
        <v/>
      </c>
      <c r="O269" s="577"/>
      <c r="P269" s="599"/>
      <c r="Q269" s="565"/>
      <c r="R269" s="599"/>
      <c r="S269" s="566" t="s">
        <v>488</v>
      </c>
      <c r="T269" s="566" t="s">
        <v>488</v>
      </c>
      <c r="U269" s="577"/>
      <c r="V269" s="592"/>
      <c r="W269" s="592"/>
      <c r="X269" s="600">
        <f t="shared" si="22"/>
        <v>0</v>
      </c>
      <c r="Y269" s="600">
        <f t="shared" si="23"/>
        <v>0</v>
      </c>
      <c r="Z269" s="592"/>
      <c r="AA269" s="592"/>
      <c r="AB269" s="592"/>
      <c r="AC269" s="592"/>
      <c r="AD269" s="592"/>
      <c r="AE269" s="601">
        <f t="shared" si="20"/>
        <v>0</v>
      </c>
      <c r="AF269" s="601">
        <f t="shared" si="21"/>
        <v>0</v>
      </c>
    </row>
    <row r="270" spans="1:32" s="595" customFormat="1" ht="45" hidden="1" customHeight="1" x14ac:dyDescent="0.25">
      <c r="A270" s="597" t="s">
        <v>899</v>
      </c>
      <c r="B270" s="588"/>
      <c r="C270" s="577"/>
      <c r="D270" s="577"/>
      <c r="E270" s="577"/>
      <c r="F270" s="598"/>
      <c r="G270" s="598"/>
      <c r="H270" s="565"/>
      <c r="I270" s="565"/>
      <c r="J270" s="565"/>
      <c r="K270" s="589" t="str">
        <f>IF(AND(I270="",J270=""), "",
IF(I270="",
_xlfn.XLOOKUP(J270, '3. Cover Sheet for App_ZE'!$A$56:$A$65, '3. Cover Sheet for App_ZE'!$B$56:$B$65, "error - not found; see Table 3b", 0, 1),
_xlfn.XLOOKUP(I270, '3. Cover Sheet for App_ZE'!$A$43:$A$52, '3. Cover Sheet for App_ZE'!$B$43:$B$52, "error-not found in Table 3a.", 0, 1)))</f>
        <v/>
      </c>
      <c r="L270" s="590" t="str">
        <f>IF($K270="", "",
       _xlfn.XLOOKUP($K270, '3. Cover Sheet for App_ZE'!$B$43:$B$65, '3. Cover Sheet for App_ZE'!$D$43:$D$65, "Error-- see Table 3", 0, 1))</f>
        <v/>
      </c>
      <c r="M270" s="590" t="str">
        <f>IF($K270="", "",
       _xlfn.XLOOKUP($K270, '3. Cover Sheet for App_ZE'!$B$43:$B$65, '3. Cover Sheet for App_ZE'!$E$43:$E$65, "Error-- see Table 3", 0, 1))</f>
        <v/>
      </c>
      <c r="N270" s="590" t="str">
        <f>IF($K270="", "",
       _xlfn.XLOOKUP($K270, '3. Cover Sheet for App_ZE'!$B$43:$B$65, '3. Cover Sheet for App_ZE'!$F$43:$F$65, "Error-- see Table 3", 0, 1))</f>
        <v/>
      </c>
      <c r="O270" s="577"/>
      <c r="P270" s="599"/>
      <c r="Q270" s="565"/>
      <c r="R270" s="599"/>
      <c r="S270" s="566" t="s">
        <v>488</v>
      </c>
      <c r="T270" s="566" t="s">
        <v>488</v>
      </c>
      <c r="U270" s="577"/>
      <c r="V270" s="592"/>
      <c r="W270" s="592"/>
      <c r="X270" s="600">
        <f t="shared" si="22"/>
        <v>0</v>
      </c>
      <c r="Y270" s="600">
        <f t="shared" si="23"/>
        <v>0</v>
      </c>
      <c r="Z270" s="592"/>
      <c r="AA270" s="592"/>
      <c r="AB270" s="592"/>
      <c r="AC270" s="592"/>
      <c r="AD270" s="592"/>
      <c r="AE270" s="601">
        <f t="shared" ref="AE270:AE288" si="24">($H270*V270)+Z270+AB270</f>
        <v>0</v>
      </c>
      <c r="AF270" s="601">
        <f t="shared" ref="AF270:AF288" si="25">($H270*W270)+AA270+AC270</f>
        <v>0</v>
      </c>
    </row>
    <row r="271" spans="1:32" s="595" customFormat="1" ht="45" hidden="1" customHeight="1" x14ac:dyDescent="0.25">
      <c r="A271" s="597" t="s">
        <v>900</v>
      </c>
      <c r="B271" s="588"/>
      <c r="C271" s="577"/>
      <c r="D271" s="577"/>
      <c r="E271" s="577"/>
      <c r="F271" s="598"/>
      <c r="G271" s="598"/>
      <c r="H271" s="565"/>
      <c r="I271" s="565"/>
      <c r="J271" s="565"/>
      <c r="K271" s="589" t="str">
        <f>IF(AND(I271="",J271=""), "",
IF(I271="",
_xlfn.XLOOKUP(J271, '3. Cover Sheet for App_ZE'!$A$56:$A$65, '3. Cover Sheet for App_ZE'!$B$56:$B$65, "error - not found; see Table 3b", 0, 1),
_xlfn.XLOOKUP(I271, '3. Cover Sheet for App_ZE'!$A$43:$A$52, '3. Cover Sheet for App_ZE'!$B$43:$B$52, "error-not found in Table 3a.", 0, 1)))</f>
        <v/>
      </c>
      <c r="L271" s="590" t="str">
        <f>IF($K271="", "",
       _xlfn.XLOOKUP($K271, '3. Cover Sheet for App_ZE'!$B$43:$B$65, '3. Cover Sheet for App_ZE'!$D$43:$D$65, "Error-- see Table 3", 0, 1))</f>
        <v/>
      </c>
      <c r="M271" s="590" t="str">
        <f>IF($K271="", "",
       _xlfn.XLOOKUP($K271, '3. Cover Sheet for App_ZE'!$B$43:$B$65, '3. Cover Sheet for App_ZE'!$E$43:$E$65, "Error-- see Table 3", 0, 1))</f>
        <v/>
      </c>
      <c r="N271" s="590" t="str">
        <f>IF($K271="", "",
       _xlfn.XLOOKUP($K271, '3. Cover Sheet for App_ZE'!$B$43:$B$65, '3. Cover Sheet for App_ZE'!$F$43:$F$65, "Error-- see Table 3", 0, 1))</f>
        <v/>
      </c>
      <c r="O271" s="577"/>
      <c r="P271" s="599"/>
      <c r="Q271" s="565"/>
      <c r="R271" s="599"/>
      <c r="S271" s="566" t="s">
        <v>488</v>
      </c>
      <c r="T271" s="566" t="s">
        <v>488</v>
      </c>
      <c r="U271" s="577"/>
      <c r="V271" s="592"/>
      <c r="W271" s="592"/>
      <c r="X271" s="600">
        <f t="shared" si="22"/>
        <v>0</v>
      </c>
      <c r="Y271" s="600">
        <f t="shared" si="23"/>
        <v>0</v>
      </c>
      <c r="Z271" s="592"/>
      <c r="AA271" s="592"/>
      <c r="AB271" s="592"/>
      <c r="AC271" s="592"/>
      <c r="AD271" s="592"/>
      <c r="AE271" s="601">
        <f t="shared" si="24"/>
        <v>0</v>
      </c>
      <c r="AF271" s="601">
        <f t="shared" si="25"/>
        <v>0</v>
      </c>
    </row>
    <row r="272" spans="1:32" s="595" customFormat="1" ht="45" hidden="1" customHeight="1" x14ac:dyDescent="0.25">
      <c r="A272" s="597" t="s">
        <v>901</v>
      </c>
      <c r="B272" s="588"/>
      <c r="C272" s="577"/>
      <c r="D272" s="577"/>
      <c r="E272" s="577"/>
      <c r="F272" s="598"/>
      <c r="G272" s="598"/>
      <c r="H272" s="565"/>
      <c r="I272" s="565"/>
      <c r="J272" s="565"/>
      <c r="K272" s="589" t="str">
        <f>IF(AND(I272="",J272=""), "",
IF(I272="",
_xlfn.XLOOKUP(J272, '3. Cover Sheet for App_ZE'!$A$56:$A$65, '3. Cover Sheet for App_ZE'!$B$56:$B$65, "error - not found; see Table 3b", 0, 1),
_xlfn.XLOOKUP(I272, '3. Cover Sheet for App_ZE'!$A$43:$A$52, '3. Cover Sheet for App_ZE'!$B$43:$B$52, "error-not found in Table 3a.", 0, 1)))</f>
        <v/>
      </c>
      <c r="L272" s="590" t="str">
        <f>IF($K272="", "",
       _xlfn.XLOOKUP($K272, '3. Cover Sheet for App_ZE'!$B$43:$B$65, '3. Cover Sheet for App_ZE'!$D$43:$D$65, "Error-- see Table 3", 0, 1))</f>
        <v/>
      </c>
      <c r="M272" s="590" t="str">
        <f>IF($K272="", "",
       _xlfn.XLOOKUP($K272, '3. Cover Sheet for App_ZE'!$B$43:$B$65, '3. Cover Sheet for App_ZE'!$E$43:$E$65, "Error-- see Table 3", 0, 1))</f>
        <v/>
      </c>
      <c r="N272" s="590" t="str">
        <f>IF($K272="", "",
       _xlfn.XLOOKUP($K272, '3. Cover Sheet for App_ZE'!$B$43:$B$65, '3. Cover Sheet for App_ZE'!$F$43:$F$65, "Error-- see Table 3", 0, 1))</f>
        <v/>
      </c>
      <c r="O272" s="577"/>
      <c r="P272" s="599"/>
      <c r="Q272" s="565"/>
      <c r="R272" s="599"/>
      <c r="S272" s="566" t="s">
        <v>488</v>
      </c>
      <c r="T272" s="566" t="s">
        <v>488</v>
      </c>
      <c r="U272" s="577"/>
      <c r="V272" s="592"/>
      <c r="W272" s="592"/>
      <c r="X272" s="600">
        <f t="shared" si="22"/>
        <v>0</v>
      </c>
      <c r="Y272" s="600">
        <f t="shared" si="23"/>
        <v>0</v>
      </c>
      <c r="Z272" s="592"/>
      <c r="AA272" s="592"/>
      <c r="AB272" s="592"/>
      <c r="AC272" s="592"/>
      <c r="AD272" s="592"/>
      <c r="AE272" s="601">
        <f t="shared" si="24"/>
        <v>0</v>
      </c>
      <c r="AF272" s="601">
        <f t="shared" si="25"/>
        <v>0</v>
      </c>
    </row>
    <row r="273" spans="1:32" s="595" customFormat="1" ht="45" hidden="1" customHeight="1" x14ac:dyDescent="0.25">
      <c r="A273" s="597" t="s">
        <v>902</v>
      </c>
      <c r="B273" s="588"/>
      <c r="C273" s="577"/>
      <c r="D273" s="577"/>
      <c r="E273" s="577"/>
      <c r="F273" s="598"/>
      <c r="G273" s="598"/>
      <c r="H273" s="565"/>
      <c r="I273" s="565"/>
      <c r="J273" s="565"/>
      <c r="K273" s="589" t="str">
        <f>IF(AND(I273="",J273=""), "",
IF(I273="",
_xlfn.XLOOKUP(J273, '3. Cover Sheet for App_ZE'!$A$56:$A$65, '3. Cover Sheet for App_ZE'!$B$56:$B$65, "error - not found; see Table 3b", 0, 1),
_xlfn.XLOOKUP(I273, '3. Cover Sheet for App_ZE'!$A$43:$A$52, '3. Cover Sheet for App_ZE'!$B$43:$B$52, "error-not found in Table 3a.", 0, 1)))</f>
        <v/>
      </c>
      <c r="L273" s="590" t="str">
        <f>IF($K273="", "",
       _xlfn.XLOOKUP($K273, '3. Cover Sheet for App_ZE'!$B$43:$B$65, '3. Cover Sheet for App_ZE'!$D$43:$D$65, "Error-- see Table 3", 0, 1))</f>
        <v/>
      </c>
      <c r="M273" s="590" t="str">
        <f>IF($K273="", "",
       _xlfn.XLOOKUP($K273, '3. Cover Sheet for App_ZE'!$B$43:$B$65, '3. Cover Sheet for App_ZE'!$E$43:$E$65, "Error-- see Table 3", 0, 1))</f>
        <v/>
      </c>
      <c r="N273" s="590" t="str">
        <f>IF($K273="", "",
       _xlfn.XLOOKUP($K273, '3. Cover Sheet for App_ZE'!$B$43:$B$65, '3. Cover Sheet for App_ZE'!$F$43:$F$65, "Error-- see Table 3", 0, 1))</f>
        <v/>
      </c>
      <c r="O273" s="577"/>
      <c r="P273" s="599"/>
      <c r="Q273" s="565"/>
      <c r="R273" s="599"/>
      <c r="S273" s="566" t="s">
        <v>488</v>
      </c>
      <c r="T273" s="566" t="s">
        <v>488</v>
      </c>
      <c r="U273" s="577"/>
      <c r="V273" s="592"/>
      <c r="W273" s="592"/>
      <c r="X273" s="600">
        <f t="shared" si="22"/>
        <v>0</v>
      </c>
      <c r="Y273" s="600">
        <f t="shared" si="23"/>
        <v>0</v>
      </c>
      <c r="Z273" s="592"/>
      <c r="AA273" s="592"/>
      <c r="AB273" s="592"/>
      <c r="AC273" s="592"/>
      <c r="AD273" s="592"/>
      <c r="AE273" s="601">
        <f t="shared" si="24"/>
        <v>0</v>
      </c>
      <c r="AF273" s="601">
        <f t="shared" si="25"/>
        <v>0</v>
      </c>
    </row>
    <row r="274" spans="1:32" s="595" customFormat="1" ht="45" hidden="1" customHeight="1" x14ac:dyDescent="0.25">
      <c r="A274" s="597" t="s">
        <v>903</v>
      </c>
      <c r="B274" s="588"/>
      <c r="C274" s="577"/>
      <c r="D274" s="577"/>
      <c r="E274" s="577"/>
      <c r="F274" s="598"/>
      <c r="G274" s="598"/>
      <c r="H274" s="565"/>
      <c r="I274" s="565"/>
      <c r="J274" s="565"/>
      <c r="K274" s="589" t="str">
        <f>IF(AND(I274="",J274=""), "",
IF(I274="",
_xlfn.XLOOKUP(J274, '3. Cover Sheet for App_ZE'!$A$56:$A$65, '3. Cover Sheet for App_ZE'!$B$56:$B$65, "error - not found; see Table 3b", 0, 1),
_xlfn.XLOOKUP(I274, '3. Cover Sheet for App_ZE'!$A$43:$A$52, '3. Cover Sheet for App_ZE'!$B$43:$B$52, "error-not found in Table 3a.", 0, 1)))</f>
        <v/>
      </c>
      <c r="L274" s="590" t="str">
        <f>IF($K274="", "",
       _xlfn.XLOOKUP($K274, '3. Cover Sheet for App_ZE'!$B$43:$B$65, '3. Cover Sheet for App_ZE'!$D$43:$D$65, "Error-- see Table 3", 0, 1))</f>
        <v/>
      </c>
      <c r="M274" s="590" t="str">
        <f>IF($K274="", "",
       _xlfn.XLOOKUP($K274, '3. Cover Sheet for App_ZE'!$B$43:$B$65, '3. Cover Sheet for App_ZE'!$E$43:$E$65, "Error-- see Table 3", 0, 1))</f>
        <v/>
      </c>
      <c r="N274" s="590" t="str">
        <f>IF($K274="", "",
       _xlfn.XLOOKUP($K274, '3. Cover Sheet for App_ZE'!$B$43:$B$65, '3. Cover Sheet for App_ZE'!$F$43:$F$65, "Error-- see Table 3", 0, 1))</f>
        <v/>
      </c>
      <c r="O274" s="577"/>
      <c r="P274" s="599"/>
      <c r="Q274" s="565"/>
      <c r="R274" s="599"/>
      <c r="S274" s="566" t="s">
        <v>488</v>
      </c>
      <c r="T274" s="566" t="s">
        <v>488</v>
      </c>
      <c r="U274" s="577"/>
      <c r="V274" s="592"/>
      <c r="W274" s="592"/>
      <c r="X274" s="600">
        <f t="shared" si="22"/>
        <v>0</v>
      </c>
      <c r="Y274" s="600">
        <f t="shared" si="23"/>
        <v>0</v>
      </c>
      <c r="Z274" s="592"/>
      <c r="AA274" s="592"/>
      <c r="AB274" s="592"/>
      <c r="AC274" s="592"/>
      <c r="AD274" s="592"/>
      <c r="AE274" s="601">
        <f t="shared" si="24"/>
        <v>0</v>
      </c>
      <c r="AF274" s="601">
        <f t="shared" si="25"/>
        <v>0</v>
      </c>
    </row>
    <row r="275" spans="1:32" s="595" customFormat="1" ht="45" hidden="1" customHeight="1" x14ac:dyDescent="0.25">
      <c r="A275" s="597" t="s">
        <v>904</v>
      </c>
      <c r="B275" s="588"/>
      <c r="C275" s="577"/>
      <c r="D275" s="577"/>
      <c r="E275" s="577"/>
      <c r="F275" s="598"/>
      <c r="G275" s="598"/>
      <c r="H275" s="565"/>
      <c r="I275" s="565"/>
      <c r="J275" s="565"/>
      <c r="K275" s="589" t="str">
        <f>IF(AND(I275="",J275=""), "",
IF(I275="",
_xlfn.XLOOKUP(J275, '3. Cover Sheet for App_ZE'!$A$56:$A$65, '3. Cover Sheet for App_ZE'!$B$56:$B$65, "error - not found; see Table 3b", 0, 1),
_xlfn.XLOOKUP(I275, '3. Cover Sheet for App_ZE'!$A$43:$A$52, '3. Cover Sheet for App_ZE'!$B$43:$B$52, "error-not found in Table 3a.", 0, 1)))</f>
        <v/>
      </c>
      <c r="L275" s="590" t="str">
        <f>IF($K275="", "",
       _xlfn.XLOOKUP($K275, '3. Cover Sheet for App_ZE'!$B$43:$B$65, '3. Cover Sheet for App_ZE'!$D$43:$D$65, "Error-- see Table 3", 0, 1))</f>
        <v/>
      </c>
      <c r="M275" s="590" t="str">
        <f>IF($K275="", "",
       _xlfn.XLOOKUP($K275, '3. Cover Sheet for App_ZE'!$B$43:$B$65, '3. Cover Sheet for App_ZE'!$E$43:$E$65, "Error-- see Table 3", 0, 1))</f>
        <v/>
      </c>
      <c r="N275" s="590" t="str">
        <f>IF($K275="", "",
       _xlfn.XLOOKUP($K275, '3. Cover Sheet for App_ZE'!$B$43:$B$65, '3. Cover Sheet for App_ZE'!$F$43:$F$65, "Error-- see Table 3", 0, 1))</f>
        <v/>
      </c>
      <c r="O275" s="577"/>
      <c r="P275" s="599"/>
      <c r="Q275" s="565"/>
      <c r="R275" s="599"/>
      <c r="S275" s="566" t="s">
        <v>488</v>
      </c>
      <c r="T275" s="566" t="s">
        <v>488</v>
      </c>
      <c r="U275" s="577"/>
      <c r="V275" s="592"/>
      <c r="W275" s="592"/>
      <c r="X275" s="600">
        <f t="shared" si="22"/>
        <v>0</v>
      </c>
      <c r="Y275" s="600">
        <f t="shared" si="23"/>
        <v>0</v>
      </c>
      <c r="Z275" s="592"/>
      <c r="AA275" s="592"/>
      <c r="AB275" s="592"/>
      <c r="AC275" s="592"/>
      <c r="AD275" s="592"/>
      <c r="AE275" s="601">
        <f t="shared" si="24"/>
        <v>0</v>
      </c>
      <c r="AF275" s="601">
        <f t="shared" si="25"/>
        <v>0</v>
      </c>
    </row>
    <row r="276" spans="1:32" s="595" customFormat="1" ht="45" hidden="1" customHeight="1" x14ac:dyDescent="0.25">
      <c r="A276" s="597" t="s">
        <v>905</v>
      </c>
      <c r="B276" s="588"/>
      <c r="C276" s="577"/>
      <c r="D276" s="577"/>
      <c r="E276" s="577"/>
      <c r="F276" s="598"/>
      <c r="G276" s="598"/>
      <c r="H276" s="565"/>
      <c r="I276" s="565"/>
      <c r="J276" s="565"/>
      <c r="K276" s="589" t="str">
        <f>IF(AND(I276="",J276=""), "",
IF(I276="",
_xlfn.XLOOKUP(J276, '3. Cover Sheet for App_ZE'!$A$56:$A$65, '3. Cover Sheet for App_ZE'!$B$56:$B$65, "error - not found; see Table 3b", 0, 1),
_xlfn.XLOOKUP(I276, '3. Cover Sheet for App_ZE'!$A$43:$A$52, '3. Cover Sheet for App_ZE'!$B$43:$B$52, "error-not found in Table 3a.", 0, 1)))</f>
        <v/>
      </c>
      <c r="L276" s="590" t="str">
        <f>IF($K276="", "",
       _xlfn.XLOOKUP($K276, '3. Cover Sheet for App_ZE'!$B$43:$B$65, '3. Cover Sheet for App_ZE'!$D$43:$D$65, "Error-- see Table 3", 0, 1))</f>
        <v/>
      </c>
      <c r="M276" s="590" t="str">
        <f>IF($K276="", "",
       _xlfn.XLOOKUP($K276, '3. Cover Sheet for App_ZE'!$B$43:$B$65, '3. Cover Sheet for App_ZE'!$E$43:$E$65, "Error-- see Table 3", 0, 1))</f>
        <v/>
      </c>
      <c r="N276" s="590" t="str">
        <f>IF($K276="", "",
       _xlfn.XLOOKUP($K276, '3. Cover Sheet for App_ZE'!$B$43:$B$65, '3. Cover Sheet for App_ZE'!$F$43:$F$65, "Error-- see Table 3", 0, 1))</f>
        <v/>
      </c>
      <c r="O276" s="577"/>
      <c r="P276" s="599"/>
      <c r="Q276" s="565"/>
      <c r="R276" s="599"/>
      <c r="S276" s="566" t="s">
        <v>488</v>
      </c>
      <c r="T276" s="566" t="s">
        <v>488</v>
      </c>
      <c r="U276" s="577"/>
      <c r="V276" s="592"/>
      <c r="W276" s="592"/>
      <c r="X276" s="600">
        <f t="shared" si="22"/>
        <v>0</v>
      </c>
      <c r="Y276" s="600">
        <f t="shared" si="23"/>
        <v>0</v>
      </c>
      <c r="Z276" s="592"/>
      <c r="AA276" s="592"/>
      <c r="AB276" s="592"/>
      <c r="AC276" s="592"/>
      <c r="AD276" s="592"/>
      <c r="AE276" s="601">
        <f t="shared" si="24"/>
        <v>0</v>
      </c>
      <c r="AF276" s="601">
        <f t="shared" si="25"/>
        <v>0</v>
      </c>
    </row>
    <row r="277" spans="1:32" s="595" customFormat="1" ht="45" hidden="1" customHeight="1" x14ac:dyDescent="0.25">
      <c r="A277" s="597" t="s">
        <v>906</v>
      </c>
      <c r="B277" s="588"/>
      <c r="C277" s="577"/>
      <c r="D277" s="577"/>
      <c r="E277" s="577"/>
      <c r="F277" s="598"/>
      <c r="G277" s="598"/>
      <c r="H277" s="565"/>
      <c r="I277" s="565"/>
      <c r="J277" s="565"/>
      <c r="K277" s="589" t="str">
        <f>IF(AND(I277="",J277=""), "",
IF(I277="",
_xlfn.XLOOKUP(J277, '3. Cover Sheet for App_ZE'!$A$56:$A$65, '3. Cover Sheet for App_ZE'!$B$56:$B$65, "error - not found; see Table 3b", 0, 1),
_xlfn.XLOOKUP(I277, '3. Cover Sheet for App_ZE'!$A$43:$A$52, '3. Cover Sheet for App_ZE'!$B$43:$B$52, "error-not found in Table 3a.", 0, 1)))</f>
        <v/>
      </c>
      <c r="L277" s="590" t="str">
        <f>IF($K277="", "",
       _xlfn.XLOOKUP($K277, '3. Cover Sheet for App_ZE'!$B$43:$B$65, '3. Cover Sheet for App_ZE'!$D$43:$D$65, "Error-- see Table 3", 0, 1))</f>
        <v/>
      </c>
      <c r="M277" s="590" t="str">
        <f>IF($K277="", "",
       _xlfn.XLOOKUP($K277, '3. Cover Sheet for App_ZE'!$B$43:$B$65, '3. Cover Sheet for App_ZE'!$E$43:$E$65, "Error-- see Table 3", 0, 1))</f>
        <v/>
      </c>
      <c r="N277" s="590" t="str">
        <f>IF($K277="", "",
       _xlfn.XLOOKUP($K277, '3. Cover Sheet for App_ZE'!$B$43:$B$65, '3. Cover Sheet for App_ZE'!$F$43:$F$65, "Error-- see Table 3", 0, 1))</f>
        <v/>
      </c>
      <c r="O277" s="577"/>
      <c r="P277" s="599"/>
      <c r="Q277" s="565"/>
      <c r="R277" s="599"/>
      <c r="S277" s="566" t="s">
        <v>488</v>
      </c>
      <c r="T277" s="566" t="s">
        <v>488</v>
      </c>
      <c r="U277" s="577"/>
      <c r="V277" s="592"/>
      <c r="W277" s="592"/>
      <c r="X277" s="600">
        <f t="shared" si="22"/>
        <v>0</v>
      </c>
      <c r="Y277" s="600">
        <f t="shared" si="23"/>
        <v>0</v>
      </c>
      <c r="Z277" s="592"/>
      <c r="AA277" s="592"/>
      <c r="AB277" s="592"/>
      <c r="AC277" s="592"/>
      <c r="AD277" s="592"/>
      <c r="AE277" s="601">
        <f t="shared" si="24"/>
        <v>0</v>
      </c>
      <c r="AF277" s="601">
        <f t="shared" si="25"/>
        <v>0</v>
      </c>
    </row>
    <row r="278" spans="1:32" s="595" customFormat="1" ht="45" hidden="1" customHeight="1" x14ac:dyDescent="0.25">
      <c r="A278" s="597" t="s">
        <v>907</v>
      </c>
      <c r="B278" s="588"/>
      <c r="C278" s="577"/>
      <c r="D278" s="577"/>
      <c r="E278" s="577"/>
      <c r="F278" s="598"/>
      <c r="G278" s="598"/>
      <c r="H278" s="565"/>
      <c r="I278" s="565"/>
      <c r="J278" s="565"/>
      <c r="K278" s="589" t="str">
        <f>IF(AND(I278="",J278=""), "",
IF(I278="",
_xlfn.XLOOKUP(J278, '3. Cover Sheet for App_ZE'!$A$56:$A$65, '3. Cover Sheet for App_ZE'!$B$56:$B$65, "error - not found; see Table 3b", 0, 1),
_xlfn.XLOOKUP(I278, '3. Cover Sheet for App_ZE'!$A$43:$A$52, '3. Cover Sheet for App_ZE'!$B$43:$B$52, "error-not found in Table 3a.", 0, 1)))</f>
        <v/>
      </c>
      <c r="L278" s="590" t="str">
        <f>IF($K278="", "",
       _xlfn.XLOOKUP($K278, '3. Cover Sheet for App_ZE'!$B$43:$B$65, '3. Cover Sheet for App_ZE'!$D$43:$D$65, "Error-- see Table 3", 0, 1))</f>
        <v/>
      </c>
      <c r="M278" s="590" t="str">
        <f>IF($K278="", "",
       _xlfn.XLOOKUP($K278, '3. Cover Sheet for App_ZE'!$B$43:$B$65, '3. Cover Sheet for App_ZE'!$E$43:$E$65, "Error-- see Table 3", 0, 1))</f>
        <v/>
      </c>
      <c r="N278" s="590" t="str">
        <f>IF($K278="", "",
       _xlfn.XLOOKUP($K278, '3. Cover Sheet for App_ZE'!$B$43:$B$65, '3. Cover Sheet for App_ZE'!$F$43:$F$65, "Error-- see Table 3", 0, 1))</f>
        <v/>
      </c>
      <c r="O278" s="577"/>
      <c r="P278" s="599"/>
      <c r="Q278" s="565"/>
      <c r="R278" s="599"/>
      <c r="S278" s="566" t="s">
        <v>488</v>
      </c>
      <c r="T278" s="566" t="s">
        <v>488</v>
      </c>
      <c r="U278" s="577"/>
      <c r="V278" s="592"/>
      <c r="W278" s="592"/>
      <c r="X278" s="600">
        <f t="shared" si="22"/>
        <v>0</v>
      </c>
      <c r="Y278" s="600">
        <f t="shared" si="23"/>
        <v>0</v>
      </c>
      <c r="Z278" s="592"/>
      <c r="AA278" s="592"/>
      <c r="AB278" s="592"/>
      <c r="AC278" s="592"/>
      <c r="AD278" s="592"/>
      <c r="AE278" s="601">
        <f t="shared" si="24"/>
        <v>0</v>
      </c>
      <c r="AF278" s="601">
        <f t="shared" si="25"/>
        <v>0</v>
      </c>
    </row>
    <row r="279" spans="1:32" s="595" customFormat="1" ht="45" hidden="1" customHeight="1" x14ac:dyDescent="0.25">
      <c r="A279" s="597" t="s">
        <v>908</v>
      </c>
      <c r="B279" s="588"/>
      <c r="C279" s="577"/>
      <c r="D279" s="577"/>
      <c r="E279" s="577"/>
      <c r="F279" s="598"/>
      <c r="G279" s="598"/>
      <c r="H279" s="565"/>
      <c r="I279" s="565"/>
      <c r="J279" s="565"/>
      <c r="K279" s="589" t="str">
        <f>IF(AND(I279="",J279=""), "",
IF(I279="",
_xlfn.XLOOKUP(J279, '3. Cover Sheet for App_ZE'!$A$56:$A$65, '3. Cover Sheet for App_ZE'!$B$56:$B$65, "error - not found; see Table 3b", 0, 1),
_xlfn.XLOOKUP(I279, '3. Cover Sheet for App_ZE'!$A$43:$A$52, '3. Cover Sheet for App_ZE'!$B$43:$B$52, "error-not found in Table 3a.", 0, 1)))</f>
        <v/>
      </c>
      <c r="L279" s="590" t="str">
        <f>IF($K279="", "",
       _xlfn.XLOOKUP($K279, '3. Cover Sheet for App_ZE'!$B$43:$B$65, '3. Cover Sheet for App_ZE'!$D$43:$D$65, "Error-- see Table 3", 0, 1))</f>
        <v/>
      </c>
      <c r="M279" s="590" t="str">
        <f>IF($K279="", "",
       _xlfn.XLOOKUP($K279, '3. Cover Sheet for App_ZE'!$B$43:$B$65, '3. Cover Sheet for App_ZE'!$E$43:$E$65, "Error-- see Table 3", 0, 1))</f>
        <v/>
      </c>
      <c r="N279" s="590" t="str">
        <f>IF($K279="", "",
       _xlfn.XLOOKUP($K279, '3. Cover Sheet for App_ZE'!$B$43:$B$65, '3. Cover Sheet for App_ZE'!$F$43:$F$65, "Error-- see Table 3", 0, 1))</f>
        <v/>
      </c>
      <c r="O279" s="577"/>
      <c r="P279" s="599"/>
      <c r="Q279" s="565"/>
      <c r="R279" s="599"/>
      <c r="S279" s="566" t="s">
        <v>488</v>
      </c>
      <c r="T279" s="566" t="s">
        <v>488</v>
      </c>
      <c r="U279" s="577"/>
      <c r="V279" s="592"/>
      <c r="W279" s="592"/>
      <c r="X279" s="600">
        <f t="shared" si="22"/>
        <v>0</v>
      </c>
      <c r="Y279" s="600">
        <f t="shared" si="23"/>
        <v>0</v>
      </c>
      <c r="Z279" s="592"/>
      <c r="AA279" s="592"/>
      <c r="AB279" s="592"/>
      <c r="AC279" s="592"/>
      <c r="AD279" s="592"/>
      <c r="AE279" s="601">
        <f t="shared" si="24"/>
        <v>0</v>
      </c>
      <c r="AF279" s="601">
        <f t="shared" si="25"/>
        <v>0</v>
      </c>
    </row>
    <row r="280" spans="1:32" s="595" customFormat="1" ht="45" hidden="1" customHeight="1" x14ac:dyDescent="0.25">
      <c r="A280" s="597" t="s">
        <v>909</v>
      </c>
      <c r="B280" s="588"/>
      <c r="C280" s="577"/>
      <c r="D280" s="577"/>
      <c r="E280" s="577"/>
      <c r="F280" s="598"/>
      <c r="G280" s="598"/>
      <c r="H280" s="565"/>
      <c r="I280" s="565"/>
      <c r="J280" s="565"/>
      <c r="K280" s="589" t="str">
        <f>IF(AND(I280="",J280=""), "",
IF(I280="",
_xlfn.XLOOKUP(J280, '3. Cover Sheet for App_ZE'!$A$56:$A$65, '3. Cover Sheet for App_ZE'!$B$56:$B$65, "error - not found; see Table 3b", 0, 1),
_xlfn.XLOOKUP(I280, '3. Cover Sheet for App_ZE'!$A$43:$A$52, '3. Cover Sheet for App_ZE'!$B$43:$B$52, "error-not found in Table 3a.", 0, 1)))</f>
        <v/>
      </c>
      <c r="L280" s="590" t="str">
        <f>IF($K280="", "",
       _xlfn.XLOOKUP($K280, '3. Cover Sheet for App_ZE'!$B$43:$B$65, '3. Cover Sheet for App_ZE'!$D$43:$D$65, "Error-- see Table 3", 0, 1))</f>
        <v/>
      </c>
      <c r="M280" s="590" t="str">
        <f>IF($K280="", "",
       _xlfn.XLOOKUP($K280, '3. Cover Sheet for App_ZE'!$B$43:$B$65, '3. Cover Sheet for App_ZE'!$E$43:$E$65, "Error-- see Table 3", 0, 1))</f>
        <v/>
      </c>
      <c r="N280" s="590" t="str">
        <f>IF($K280="", "",
       _xlfn.XLOOKUP($K280, '3. Cover Sheet for App_ZE'!$B$43:$B$65, '3. Cover Sheet for App_ZE'!$F$43:$F$65, "Error-- see Table 3", 0, 1))</f>
        <v/>
      </c>
      <c r="O280" s="577"/>
      <c r="P280" s="599"/>
      <c r="Q280" s="565"/>
      <c r="R280" s="599"/>
      <c r="S280" s="566" t="s">
        <v>488</v>
      </c>
      <c r="T280" s="566" t="s">
        <v>488</v>
      </c>
      <c r="U280" s="577"/>
      <c r="V280" s="592"/>
      <c r="W280" s="592"/>
      <c r="X280" s="600">
        <f t="shared" si="22"/>
        <v>0</v>
      </c>
      <c r="Y280" s="600">
        <f t="shared" si="23"/>
        <v>0</v>
      </c>
      <c r="Z280" s="592"/>
      <c r="AA280" s="592"/>
      <c r="AB280" s="592"/>
      <c r="AC280" s="592"/>
      <c r="AD280" s="592"/>
      <c r="AE280" s="601">
        <f t="shared" si="24"/>
        <v>0</v>
      </c>
      <c r="AF280" s="601">
        <f t="shared" si="25"/>
        <v>0</v>
      </c>
    </row>
    <row r="281" spans="1:32" s="595" customFormat="1" ht="45" hidden="1" customHeight="1" x14ac:dyDescent="0.25">
      <c r="A281" s="597" t="s">
        <v>910</v>
      </c>
      <c r="B281" s="588"/>
      <c r="C281" s="577"/>
      <c r="D281" s="577"/>
      <c r="E281" s="577"/>
      <c r="F281" s="598"/>
      <c r="G281" s="598"/>
      <c r="H281" s="565"/>
      <c r="I281" s="565"/>
      <c r="J281" s="565"/>
      <c r="K281" s="589" t="str">
        <f>IF(AND(I281="",J281=""), "",
IF(I281="",
_xlfn.XLOOKUP(J281, '3. Cover Sheet for App_ZE'!$A$56:$A$65, '3. Cover Sheet for App_ZE'!$B$56:$B$65, "error - not found; see Table 3b", 0, 1),
_xlfn.XLOOKUP(I281, '3. Cover Sheet for App_ZE'!$A$43:$A$52, '3. Cover Sheet for App_ZE'!$B$43:$B$52, "error-not found in Table 3a.", 0, 1)))</f>
        <v/>
      </c>
      <c r="L281" s="590" t="str">
        <f>IF($K281="", "",
       _xlfn.XLOOKUP($K281, '3. Cover Sheet for App_ZE'!$B$43:$B$65, '3. Cover Sheet for App_ZE'!$D$43:$D$65, "Error-- see Table 3", 0, 1))</f>
        <v/>
      </c>
      <c r="M281" s="590" t="str">
        <f>IF($K281="", "",
       _xlfn.XLOOKUP($K281, '3. Cover Sheet for App_ZE'!$B$43:$B$65, '3. Cover Sheet for App_ZE'!$E$43:$E$65, "Error-- see Table 3", 0, 1))</f>
        <v/>
      </c>
      <c r="N281" s="590" t="str">
        <f>IF($K281="", "",
       _xlfn.XLOOKUP($K281, '3. Cover Sheet for App_ZE'!$B$43:$B$65, '3. Cover Sheet for App_ZE'!$F$43:$F$65, "Error-- see Table 3", 0, 1))</f>
        <v/>
      </c>
      <c r="O281" s="577"/>
      <c r="P281" s="599"/>
      <c r="Q281" s="565"/>
      <c r="R281" s="599"/>
      <c r="S281" s="566" t="s">
        <v>488</v>
      </c>
      <c r="T281" s="566" t="s">
        <v>488</v>
      </c>
      <c r="U281" s="577"/>
      <c r="V281" s="592"/>
      <c r="W281" s="592"/>
      <c r="X281" s="600">
        <f t="shared" si="22"/>
        <v>0</v>
      </c>
      <c r="Y281" s="600">
        <f t="shared" si="23"/>
        <v>0</v>
      </c>
      <c r="Z281" s="592"/>
      <c r="AA281" s="592"/>
      <c r="AB281" s="592"/>
      <c r="AC281" s="592"/>
      <c r="AD281" s="592"/>
      <c r="AE281" s="601">
        <f t="shared" si="24"/>
        <v>0</v>
      </c>
      <c r="AF281" s="601">
        <f t="shared" si="25"/>
        <v>0</v>
      </c>
    </row>
    <row r="282" spans="1:32" s="595" customFormat="1" ht="45" hidden="1" customHeight="1" x14ac:dyDescent="0.25">
      <c r="A282" s="597" t="s">
        <v>911</v>
      </c>
      <c r="B282" s="588"/>
      <c r="C282" s="577"/>
      <c r="D282" s="577"/>
      <c r="E282" s="577"/>
      <c r="F282" s="598"/>
      <c r="G282" s="598"/>
      <c r="H282" s="565"/>
      <c r="I282" s="565"/>
      <c r="J282" s="565"/>
      <c r="K282" s="589" t="str">
        <f>IF(AND(I282="",J282=""), "",
IF(I282="",
_xlfn.XLOOKUP(J282, '3. Cover Sheet for App_ZE'!$A$56:$A$65, '3. Cover Sheet for App_ZE'!$B$56:$B$65, "error - not found; see Table 3b", 0, 1),
_xlfn.XLOOKUP(I282, '3. Cover Sheet for App_ZE'!$A$43:$A$52, '3. Cover Sheet for App_ZE'!$B$43:$B$52, "error-not found in Table 3a.", 0, 1)))</f>
        <v/>
      </c>
      <c r="L282" s="590" t="str">
        <f>IF($K282="", "",
       _xlfn.XLOOKUP($K282, '3. Cover Sheet for App_ZE'!$B$43:$B$65, '3. Cover Sheet for App_ZE'!$D$43:$D$65, "Error-- see Table 3", 0, 1))</f>
        <v/>
      </c>
      <c r="M282" s="590" t="str">
        <f>IF($K282="", "",
       _xlfn.XLOOKUP($K282, '3. Cover Sheet for App_ZE'!$B$43:$B$65, '3. Cover Sheet for App_ZE'!$E$43:$E$65, "Error-- see Table 3", 0, 1))</f>
        <v/>
      </c>
      <c r="N282" s="590" t="str">
        <f>IF($K282="", "",
       _xlfn.XLOOKUP($K282, '3. Cover Sheet for App_ZE'!$B$43:$B$65, '3. Cover Sheet for App_ZE'!$F$43:$F$65, "Error-- see Table 3", 0, 1))</f>
        <v/>
      </c>
      <c r="O282" s="577"/>
      <c r="P282" s="599"/>
      <c r="Q282" s="565"/>
      <c r="R282" s="599"/>
      <c r="S282" s="566" t="s">
        <v>488</v>
      </c>
      <c r="T282" s="566" t="s">
        <v>488</v>
      </c>
      <c r="U282" s="577"/>
      <c r="V282" s="592"/>
      <c r="W282" s="592"/>
      <c r="X282" s="600">
        <f t="shared" si="22"/>
        <v>0</v>
      </c>
      <c r="Y282" s="600">
        <f t="shared" si="23"/>
        <v>0</v>
      </c>
      <c r="Z282" s="592"/>
      <c r="AA282" s="592"/>
      <c r="AB282" s="592"/>
      <c r="AC282" s="592"/>
      <c r="AD282" s="592"/>
      <c r="AE282" s="601">
        <f t="shared" si="24"/>
        <v>0</v>
      </c>
      <c r="AF282" s="601">
        <f t="shared" si="25"/>
        <v>0</v>
      </c>
    </row>
    <row r="283" spans="1:32" s="595" customFormat="1" ht="45" hidden="1" customHeight="1" x14ac:dyDescent="0.25">
      <c r="A283" s="597" t="s">
        <v>912</v>
      </c>
      <c r="B283" s="588"/>
      <c r="C283" s="577"/>
      <c r="D283" s="577"/>
      <c r="E283" s="577"/>
      <c r="F283" s="598"/>
      <c r="G283" s="598"/>
      <c r="H283" s="565"/>
      <c r="I283" s="565"/>
      <c r="J283" s="565"/>
      <c r="K283" s="589" t="str">
        <f>IF(AND(I283="",J283=""), "",
IF(I283="",
_xlfn.XLOOKUP(J283, '3. Cover Sheet for App_ZE'!$A$56:$A$65, '3. Cover Sheet for App_ZE'!$B$56:$B$65, "error - not found; see Table 3b", 0, 1),
_xlfn.XLOOKUP(I283, '3. Cover Sheet for App_ZE'!$A$43:$A$52, '3. Cover Sheet for App_ZE'!$B$43:$B$52, "error-not found in Table 3a.", 0, 1)))</f>
        <v/>
      </c>
      <c r="L283" s="590" t="str">
        <f>IF($K283="", "",
       _xlfn.XLOOKUP($K283, '3. Cover Sheet for App_ZE'!$B$43:$B$65, '3. Cover Sheet for App_ZE'!$D$43:$D$65, "Error-- see Table 3", 0, 1))</f>
        <v/>
      </c>
      <c r="M283" s="590" t="str">
        <f>IF($K283="", "",
       _xlfn.XLOOKUP($K283, '3. Cover Sheet for App_ZE'!$B$43:$B$65, '3. Cover Sheet for App_ZE'!$E$43:$E$65, "Error-- see Table 3", 0, 1))</f>
        <v/>
      </c>
      <c r="N283" s="590" t="str">
        <f>IF($K283="", "",
       _xlfn.XLOOKUP($K283, '3. Cover Sheet for App_ZE'!$B$43:$B$65, '3. Cover Sheet for App_ZE'!$F$43:$F$65, "Error-- see Table 3", 0, 1))</f>
        <v/>
      </c>
      <c r="O283" s="577"/>
      <c r="P283" s="599"/>
      <c r="Q283" s="565"/>
      <c r="R283" s="599"/>
      <c r="S283" s="566" t="s">
        <v>488</v>
      </c>
      <c r="T283" s="566" t="s">
        <v>488</v>
      </c>
      <c r="U283" s="577"/>
      <c r="V283" s="592"/>
      <c r="W283" s="592"/>
      <c r="X283" s="600">
        <f t="shared" si="22"/>
        <v>0</v>
      </c>
      <c r="Y283" s="600">
        <f t="shared" si="23"/>
        <v>0</v>
      </c>
      <c r="Z283" s="592"/>
      <c r="AA283" s="592"/>
      <c r="AB283" s="592"/>
      <c r="AC283" s="592"/>
      <c r="AD283" s="592"/>
      <c r="AE283" s="601">
        <f t="shared" si="24"/>
        <v>0</v>
      </c>
      <c r="AF283" s="601">
        <f t="shared" si="25"/>
        <v>0</v>
      </c>
    </row>
    <row r="284" spans="1:32" s="595" customFormat="1" ht="45" hidden="1" customHeight="1" x14ac:dyDescent="0.25">
      <c r="A284" s="597" t="s">
        <v>913</v>
      </c>
      <c r="B284" s="588"/>
      <c r="C284" s="577"/>
      <c r="D284" s="577"/>
      <c r="E284" s="577"/>
      <c r="F284" s="598"/>
      <c r="G284" s="598"/>
      <c r="H284" s="565"/>
      <c r="I284" s="565"/>
      <c r="J284" s="565"/>
      <c r="K284" s="589" t="str">
        <f>IF(AND(I284="",J284=""), "",
IF(I284="",
_xlfn.XLOOKUP(J284, '3. Cover Sheet for App_ZE'!$A$56:$A$65, '3. Cover Sheet for App_ZE'!$B$56:$B$65, "error - not found; see Table 3b", 0, 1),
_xlfn.XLOOKUP(I284, '3. Cover Sheet for App_ZE'!$A$43:$A$52, '3. Cover Sheet for App_ZE'!$B$43:$B$52, "error-not found in Table 3a.", 0, 1)))</f>
        <v/>
      </c>
      <c r="L284" s="590" t="str">
        <f>IF($K284="", "",
       _xlfn.XLOOKUP($K284, '3. Cover Sheet for App_ZE'!$B$43:$B$65, '3. Cover Sheet for App_ZE'!$D$43:$D$65, "Error-- see Table 3", 0, 1))</f>
        <v/>
      </c>
      <c r="M284" s="590" t="str">
        <f>IF($K284="", "",
       _xlfn.XLOOKUP($K284, '3. Cover Sheet for App_ZE'!$B$43:$B$65, '3. Cover Sheet for App_ZE'!$E$43:$E$65, "Error-- see Table 3", 0, 1))</f>
        <v/>
      </c>
      <c r="N284" s="590" t="str">
        <f>IF($K284="", "",
       _xlfn.XLOOKUP($K284, '3. Cover Sheet for App_ZE'!$B$43:$B$65, '3. Cover Sheet for App_ZE'!$F$43:$F$65, "Error-- see Table 3", 0, 1))</f>
        <v/>
      </c>
      <c r="O284" s="577"/>
      <c r="P284" s="599"/>
      <c r="Q284" s="565"/>
      <c r="R284" s="599"/>
      <c r="S284" s="566" t="s">
        <v>488</v>
      </c>
      <c r="T284" s="566" t="s">
        <v>488</v>
      </c>
      <c r="U284" s="577"/>
      <c r="V284" s="592"/>
      <c r="W284" s="592"/>
      <c r="X284" s="600">
        <f t="shared" si="22"/>
        <v>0</v>
      </c>
      <c r="Y284" s="600">
        <f t="shared" si="23"/>
        <v>0</v>
      </c>
      <c r="Z284" s="592"/>
      <c r="AA284" s="592"/>
      <c r="AB284" s="592"/>
      <c r="AC284" s="592"/>
      <c r="AD284" s="592"/>
      <c r="AE284" s="601">
        <f t="shared" si="24"/>
        <v>0</v>
      </c>
      <c r="AF284" s="601">
        <f t="shared" si="25"/>
        <v>0</v>
      </c>
    </row>
    <row r="285" spans="1:32" s="595" customFormat="1" ht="45" hidden="1" customHeight="1" x14ac:dyDescent="0.25">
      <c r="A285" s="597" t="s">
        <v>914</v>
      </c>
      <c r="B285" s="588"/>
      <c r="C285" s="577"/>
      <c r="D285" s="577"/>
      <c r="E285" s="577"/>
      <c r="F285" s="598"/>
      <c r="G285" s="598"/>
      <c r="H285" s="565"/>
      <c r="I285" s="565"/>
      <c r="J285" s="565"/>
      <c r="K285" s="589" t="str">
        <f>IF(AND(I285="",J285=""), "",
IF(I285="",
_xlfn.XLOOKUP(J285, '3. Cover Sheet for App_ZE'!$A$56:$A$65, '3. Cover Sheet for App_ZE'!$B$56:$B$65, "error - not found; see Table 3b", 0, 1),
_xlfn.XLOOKUP(I285, '3. Cover Sheet for App_ZE'!$A$43:$A$52, '3. Cover Sheet for App_ZE'!$B$43:$B$52, "error-not found in Table 3a.", 0, 1)))</f>
        <v/>
      </c>
      <c r="L285" s="590" t="str">
        <f>IF($K285="", "",
       _xlfn.XLOOKUP($K285, '3. Cover Sheet for App_ZE'!$B$43:$B$65, '3. Cover Sheet for App_ZE'!$D$43:$D$65, "Error-- see Table 3", 0, 1))</f>
        <v/>
      </c>
      <c r="M285" s="590" t="str">
        <f>IF($K285="", "",
       _xlfn.XLOOKUP($K285, '3. Cover Sheet for App_ZE'!$B$43:$B$65, '3. Cover Sheet for App_ZE'!$E$43:$E$65, "Error-- see Table 3", 0, 1))</f>
        <v/>
      </c>
      <c r="N285" s="590" t="str">
        <f>IF($K285="", "",
       _xlfn.XLOOKUP($K285, '3. Cover Sheet for App_ZE'!$B$43:$B$65, '3. Cover Sheet for App_ZE'!$F$43:$F$65, "Error-- see Table 3", 0, 1))</f>
        <v/>
      </c>
      <c r="O285" s="577"/>
      <c r="P285" s="599"/>
      <c r="Q285" s="565"/>
      <c r="R285" s="599"/>
      <c r="S285" s="566" t="s">
        <v>488</v>
      </c>
      <c r="T285" s="566" t="s">
        <v>488</v>
      </c>
      <c r="U285" s="577"/>
      <c r="V285" s="592"/>
      <c r="W285" s="592"/>
      <c r="X285" s="600">
        <f t="shared" si="22"/>
        <v>0</v>
      </c>
      <c r="Y285" s="600">
        <f t="shared" si="23"/>
        <v>0</v>
      </c>
      <c r="Z285" s="592"/>
      <c r="AA285" s="592"/>
      <c r="AB285" s="592"/>
      <c r="AC285" s="592"/>
      <c r="AD285" s="592"/>
      <c r="AE285" s="601">
        <f t="shared" si="24"/>
        <v>0</v>
      </c>
      <c r="AF285" s="601">
        <f t="shared" si="25"/>
        <v>0</v>
      </c>
    </row>
    <row r="286" spans="1:32" s="595" customFormat="1" ht="45" hidden="1" customHeight="1" x14ac:dyDescent="0.25">
      <c r="A286" s="597" t="s">
        <v>915</v>
      </c>
      <c r="B286" s="588"/>
      <c r="C286" s="577"/>
      <c r="D286" s="577"/>
      <c r="E286" s="577"/>
      <c r="F286" s="598"/>
      <c r="G286" s="598"/>
      <c r="H286" s="565"/>
      <c r="I286" s="565"/>
      <c r="J286" s="565"/>
      <c r="K286" s="589" t="str">
        <f>IF(AND(I286="",J286=""), "",
IF(I286="",
_xlfn.XLOOKUP(J286, '3. Cover Sheet for App_ZE'!$A$56:$A$65, '3. Cover Sheet for App_ZE'!$B$56:$B$65, "error - not found; see Table 3b", 0, 1),
_xlfn.XLOOKUP(I286, '3. Cover Sheet for App_ZE'!$A$43:$A$52, '3. Cover Sheet for App_ZE'!$B$43:$B$52, "error-not found in Table 3a.", 0, 1)))</f>
        <v/>
      </c>
      <c r="L286" s="590" t="str">
        <f>IF($K286="", "",
       _xlfn.XLOOKUP($K286, '3. Cover Sheet for App_ZE'!$B$43:$B$65, '3. Cover Sheet for App_ZE'!$D$43:$D$65, "Error-- see Table 3", 0, 1))</f>
        <v/>
      </c>
      <c r="M286" s="590" t="str">
        <f>IF($K286="", "",
       _xlfn.XLOOKUP($K286, '3. Cover Sheet for App_ZE'!$B$43:$B$65, '3. Cover Sheet for App_ZE'!$E$43:$E$65, "Error-- see Table 3", 0, 1))</f>
        <v/>
      </c>
      <c r="N286" s="590" t="str">
        <f>IF($K286="", "",
       _xlfn.XLOOKUP($K286, '3. Cover Sheet for App_ZE'!$B$43:$B$65, '3. Cover Sheet for App_ZE'!$F$43:$F$65, "Error-- see Table 3", 0, 1))</f>
        <v/>
      </c>
      <c r="O286" s="577"/>
      <c r="P286" s="599"/>
      <c r="Q286" s="565"/>
      <c r="R286" s="599"/>
      <c r="S286" s="566" t="s">
        <v>488</v>
      </c>
      <c r="T286" s="566" t="s">
        <v>488</v>
      </c>
      <c r="U286" s="577"/>
      <c r="V286" s="592"/>
      <c r="W286" s="592"/>
      <c r="X286" s="600">
        <f t="shared" si="22"/>
        <v>0</v>
      </c>
      <c r="Y286" s="600">
        <f t="shared" si="23"/>
        <v>0</v>
      </c>
      <c r="Z286" s="592"/>
      <c r="AA286" s="592"/>
      <c r="AB286" s="592"/>
      <c r="AC286" s="592"/>
      <c r="AD286" s="592"/>
      <c r="AE286" s="601">
        <f t="shared" si="24"/>
        <v>0</v>
      </c>
      <c r="AF286" s="601">
        <f t="shared" si="25"/>
        <v>0</v>
      </c>
    </row>
    <row r="287" spans="1:32" s="595" customFormat="1" ht="45" hidden="1" customHeight="1" x14ac:dyDescent="0.25">
      <c r="A287" s="597" t="s">
        <v>916</v>
      </c>
      <c r="B287" s="588"/>
      <c r="C287" s="577"/>
      <c r="D287" s="577"/>
      <c r="E287" s="577"/>
      <c r="F287" s="598"/>
      <c r="G287" s="598"/>
      <c r="H287" s="565"/>
      <c r="I287" s="565"/>
      <c r="J287" s="565"/>
      <c r="K287" s="589" t="str">
        <f>IF(AND(I287="",J287=""), "",
IF(I287="",
_xlfn.XLOOKUP(J287, '3. Cover Sheet for App_ZE'!$A$56:$A$65, '3. Cover Sheet for App_ZE'!$B$56:$B$65, "error - not found; see Table 3b", 0, 1),
_xlfn.XLOOKUP(I287, '3. Cover Sheet for App_ZE'!$A$43:$A$52, '3. Cover Sheet for App_ZE'!$B$43:$B$52, "error-not found in Table 3a.", 0, 1)))</f>
        <v/>
      </c>
      <c r="L287" s="590" t="str">
        <f>IF($K287="", "",
       _xlfn.XLOOKUP($K287, '3. Cover Sheet for App_ZE'!$B$43:$B$65, '3. Cover Sheet for App_ZE'!$D$43:$D$65, "Error-- see Table 3", 0, 1))</f>
        <v/>
      </c>
      <c r="M287" s="590" t="str">
        <f>IF($K287="", "",
       _xlfn.XLOOKUP($K287, '3. Cover Sheet for App_ZE'!$B$43:$B$65, '3. Cover Sheet for App_ZE'!$E$43:$E$65, "Error-- see Table 3", 0, 1))</f>
        <v/>
      </c>
      <c r="N287" s="590" t="str">
        <f>IF($K287="", "",
       _xlfn.XLOOKUP($K287, '3. Cover Sheet for App_ZE'!$B$43:$B$65, '3. Cover Sheet for App_ZE'!$F$43:$F$65, "Error-- see Table 3", 0, 1))</f>
        <v/>
      </c>
      <c r="O287" s="577"/>
      <c r="P287" s="599"/>
      <c r="Q287" s="565"/>
      <c r="R287" s="599"/>
      <c r="S287" s="566" t="s">
        <v>488</v>
      </c>
      <c r="T287" s="566" t="s">
        <v>488</v>
      </c>
      <c r="U287" s="577"/>
      <c r="V287" s="592"/>
      <c r="W287" s="592"/>
      <c r="X287" s="600">
        <f t="shared" si="22"/>
        <v>0</v>
      </c>
      <c r="Y287" s="600">
        <f t="shared" si="23"/>
        <v>0</v>
      </c>
      <c r="Z287" s="592"/>
      <c r="AA287" s="592"/>
      <c r="AB287" s="592"/>
      <c r="AC287" s="592"/>
      <c r="AD287" s="592"/>
      <c r="AE287" s="601">
        <f t="shared" si="24"/>
        <v>0</v>
      </c>
      <c r="AF287" s="601">
        <f t="shared" si="25"/>
        <v>0</v>
      </c>
    </row>
    <row r="288" spans="1:32" s="595" customFormat="1" ht="15" hidden="1" customHeight="1" x14ac:dyDescent="0.25">
      <c r="A288" s="597" t="s">
        <v>917</v>
      </c>
      <c r="B288" s="588"/>
      <c r="C288" s="577"/>
      <c r="D288" s="577"/>
      <c r="E288" s="577"/>
      <c r="F288" s="598"/>
      <c r="G288" s="598"/>
      <c r="H288" s="565"/>
      <c r="I288" s="565"/>
      <c r="J288" s="565"/>
      <c r="K288" s="589" t="str">
        <f>IF(AND(I288="",J288=""), "",
IF(I288="",
_xlfn.XLOOKUP(J288, '3. Cover Sheet for App_ZE'!$A$56:$A$65, '3. Cover Sheet for App_ZE'!$B$56:$B$65, "error - not found; see Table 3b", 0, 1),
_xlfn.XLOOKUP(I288, '3. Cover Sheet for App_ZE'!$A$43:$A$52, '3. Cover Sheet for App_ZE'!$B$43:$B$52, "error-not found in Table 3a.", 0, 1)))</f>
        <v/>
      </c>
      <c r="L288" s="590" t="str">
        <f>IF($K288="", "",
       _xlfn.XLOOKUP($K288, '3. Cover Sheet for App_ZE'!$B$43:$B$65, '3. Cover Sheet for App_ZE'!$D$43:$D$65, "Error-- see Table 3", 0, 1))</f>
        <v/>
      </c>
      <c r="M288" s="590" t="str">
        <f>IF($K288="", "",
       _xlfn.XLOOKUP($K288, '3. Cover Sheet for App_ZE'!$B$43:$B$65, '3. Cover Sheet for App_ZE'!$E$43:$E$65, "Error-- see Table 3", 0, 1))</f>
        <v/>
      </c>
      <c r="N288" s="590" t="str">
        <f>IF($K288="", "",
       _xlfn.XLOOKUP($K288, '3. Cover Sheet for App_ZE'!$B$43:$B$65, '3. Cover Sheet for App_ZE'!$F$43:$F$65, "Error-- see Table 3", 0, 1))</f>
        <v/>
      </c>
      <c r="O288" s="577"/>
      <c r="P288" s="599"/>
      <c r="Q288" s="565"/>
      <c r="R288" s="599"/>
      <c r="S288" s="566" t="s">
        <v>488</v>
      </c>
      <c r="T288" s="566" t="s">
        <v>488</v>
      </c>
      <c r="U288" s="577"/>
      <c r="V288" s="592"/>
      <c r="W288" s="592"/>
      <c r="X288" s="600">
        <f t="shared" si="22"/>
        <v>0</v>
      </c>
      <c r="Y288" s="600">
        <f t="shared" si="23"/>
        <v>0</v>
      </c>
      <c r="Z288" s="592"/>
      <c r="AA288" s="592"/>
      <c r="AB288" s="592"/>
      <c r="AC288" s="592"/>
      <c r="AD288" s="592"/>
      <c r="AE288" s="601">
        <f t="shared" si="24"/>
        <v>0</v>
      </c>
      <c r="AF288" s="601">
        <f t="shared" si="25"/>
        <v>0</v>
      </c>
    </row>
    <row r="289" spans="1:21" s="602" customFormat="1" ht="15" customHeight="1" x14ac:dyDescent="0.25">
      <c r="U289" s="595"/>
    </row>
    <row r="290" spans="1:21" s="132" customFormat="1" ht="15" customHeight="1" thickBot="1" x14ac:dyDescent="0.3">
      <c r="A290" s="136"/>
    </row>
    <row r="291" spans="1:21" ht="36.75" customHeight="1" x14ac:dyDescent="0.25">
      <c r="A291" s="494" t="s">
        <v>918</v>
      </c>
      <c r="B291" s="495"/>
      <c r="C291" s="495"/>
      <c r="D291" s="495"/>
      <c r="E291" s="495"/>
      <c r="F291" s="495"/>
      <c r="G291" s="495"/>
      <c r="H291" s="496"/>
      <c r="I291" s="603"/>
      <c r="K291"/>
    </row>
    <row r="292" spans="1:21" ht="15" customHeight="1" x14ac:dyDescent="0.25">
      <c r="A292" s="487" t="s">
        <v>919</v>
      </c>
      <c r="B292" s="488"/>
      <c r="C292" s="488"/>
      <c r="D292" s="488"/>
      <c r="E292" s="488"/>
      <c r="F292" s="488"/>
      <c r="G292" s="488"/>
      <c r="H292" s="488"/>
      <c r="I292" s="489"/>
      <c r="K292"/>
    </row>
    <row r="293" spans="1:21" ht="64.5" customHeight="1" x14ac:dyDescent="0.25">
      <c r="A293" s="604"/>
      <c r="B293" s="605"/>
      <c r="C293" s="605"/>
      <c r="D293" s="605"/>
      <c r="E293" s="605"/>
      <c r="F293" s="605"/>
      <c r="G293" s="605"/>
      <c r="H293" s="605"/>
      <c r="I293" s="606"/>
      <c r="K293"/>
    </row>
    <row r="294" spans="1:21" ht="64.5" customHeight="1" x14ac:dyDescent="0.25">
      <c r="A294" s="607"/>
      <c r="B294" s="608"/>
      <c r="C294" s="608"/>
      <c r="D294" s="608"/>
      <c r="E294" s="608"/>
      <c r="F294" s="608"/>
      <c r="G294" s="608"/>
      <c r="H294" s="608"/>
      <c r="I294" s="609"/>
      <c r="K294"/>
    </row>
    <row r="295" spans="1:21" ht="64.5" customHeight="1" x14ac:dyDescent="0.25">
      <c r="A295" s="607"/>
      <c r="B295" s="608"/>
      <c r="C295" s="608"/>
      <c r="D295" s="608"/>
      <c r="E295" s="608"/>
      <c r="F295" s="608"/>
      <c r="G295" s="608"/>
      <c r="H295" s="608"/>
      <c r="I295" s="609"/>
      <c r="K295"/>
    </row>
    <row r="296" spans="1:21" ht="64.5" customHeight="1" x14ac:dyDescent="0.25">
      <c r="A296" s="607"/>
      <c r="B296" s="608"/>
      <c r="C296" s="608"/>
      <c r="D296" s="608"/>
      <c r="E296" s="608"/>
      <c r="F296" s="608"/>
      <c r="G296" s="608"/>
      <c r="H296" s="608"/>
      <c r="I296" s="609"/>
      <c r="K296"/>
    </row>
    <row r="297" spans="1:21" ht="64.5" customHeight="1" x14ac:dyDescent="0.25">
      <c r="A297" s="610"/>
      <c r="B297" s="611"/>
      <c r="C297" s="611"/>
      <c r="D297" s="611"/>
      <c r="E297" s="611"/>
      <c r="F297" s="611"/>
      <c r="G297" s="611"/>
      <c r="H297" s="611"/>
      <c r="I297" s="612"/>
      <c r="K297"/>
    </row>
    <row r="298" spans="1:21" ht="15" customHeight="1" x14ac:dyDescent="0.25">
      <c r="K298"/>
    </row>
    <row r="299" spans="1:21" ht="15" customHeight="1" x14ac:dyDescent="0.25">
      <c r="K299"/>
    </row>
    <row r="300" spans="1:21" ht="15" customHeight="1" x14ac:dyDescent="0.25">
      <c r="K300"/>
    </row>
    <row r="301" spans="1:21" ht="15" customHeight="1" x14ac:dyDescent="0.25">
      <c r="K301"/>
    </row>
    <row r="302" spans="1:21" ht="15" customHeight="1" x14ac:dyDescent="0.25">
      <c r="K302"/>
    </row>
    <row r="303" spans="1:21" ht="15" customHeight="1" x14ac:dyDescent="0.25">
      <c r="K303"/>
    </row>
    <row r="304" spans="1:21" ht="15" customHeight="1" x14ac:dyDescent="0.25">
      <c r="K304"/>
    </row>
    <row r="305" spans="11:11" ht="15" customHeight="1" x14ac:dyDescent="0.25">
      <c r="K305"/>
    </row>
    <row r="306" spans="11:11" ht="15" customHeight="1" x14ac:dyDescent="0.25">
      <c r="K306"/>
    </row>
    <row r="307" spans="11:11" ht="15" customHeight="1" x14ac:dyDescent="0.25">
      <c r="K307"/>
    </row>
  </sheetData>
  <sheetProtection sheet="1" objects="1" scenarios="1"/>
  <mergeCells count="11">
    <mergeCell ref="A8:J8"/>
    <mergeCell ref="A1:J1"/>
    <mergeCell ref="A2:J2"/>
    <mergeCell ref="A3:J3"/>
    <mergeCell ref="A5:J5"/>
    <mergeCell ref="A6:J6"/>
    <mergeCell ref="A292:I292"/>
    <mergeCell ref="A293:I297"/>
    <mergeCell ref="A179:K179"/>
    <mergeCell ref="A9:J9"/>
    <mergeCell ref="A291:H291"/>
  </mergeCells>
  <phoneticPr fontId="3" type="noConversion"/>
  <conditionalFormatting sqref="A293:I297">
    <cfRule type="expression" dxfId="2" priority="688">
      <formula>$I$291= "No"</formula>
    </cfRule>
  </conditionalFormatting>
  <conditionalFormatting sqref="D71:D120">
    <cfRule type="expression" dxfId="1" priority="1">
      <formula>$C71= ""</formula>
    </cfRule>
    <cfRule type="expression" dxfId="0" priority="2">
      <formula>NOT($C71= "Other value not listed")</formula>
    </cfRule>
  </conditionalFormatting>
  <dataValidations count="12">
    <dataValidation type="list" allowBlank="1" showInputMessage="1" showErrorMessage="1" sqref="B182:B232" xr:uid="{B9D18CCE-F7CC-46F5-9C54-459169C736A7}">
      <formula1>"Solar, Wind"</formula1>
    </dataValidation>
    <dataValidation type="list" allowBlank="1" showInputMessage="1" showErrorMessage="1" sqref="I291 O14:O64 M182 P238:P288 U14:U64 X70" xr:uid="{B3764C13-CBCD-42C3-9680-EB24D4C88136}">
      <formula1>"Yes, No"</formula1>
    </dataValidation>
    <dataValidation type="list" allowBlank="1" showInputMessage="1" showErrorMessage="1" sqref="C14:C64" xr:uid="{F2F0FC92-6510-41A9-89A9-75C9E2653711}">
      <formula1>"Yes, Not Applicable"</formula1>
    </dataValidation>
    <dataValidation type="list" allowBlank="1" showInputMessage="1" showErrorMessage="1" sqref="B14" xr:uid="{121F0DE8-8D8A-4A80-B86E-7915A7EBED93}">
      <formula1>"Level 2, DC Fast Charger"</formula1>
    </dataValidation>
    <dataValidation type="list" allowBlank="1" showInputMessage="1" showErrorMessage="1" sqref="L14" xr:uid="{B9DB677E-1310-4793-A79D-12C10A71CE5A}">
      <formula1>INDIRECT(K14)</formula1>
    </dataValidation>
    <dataValidation type="list" allowBlank="1" showInputMessage="1" showErrorMessage="1" sqref="B127:B176" xr:uid="{F7E2D090-96E1-428E-8279-6D96658FA31D}">
      <formula1>"Liquid, Gas, Both"</formula1>
    </dataValidation>
    <dataValidation type="list" allowBlank="1" showInputMessage="1" showErrorMessage="1" sqref="C127:C176" xr:uid="{4E5DEB6A-AE3B-4DDF-A887-5780902AC263}">
      <formula1>"Above Ground, Below Ground"</formula1>
    </dataValidation>
    <dataValidation type="list" allowBlank="1" showInputMessage="1" showErrorMessage="1" sqref="B15:B64" xr:uid="{14C301AE-B62F-46EE-942A-2F80104FD40D}">
      <formula1>"Level 2, DC Fast Charger, Other"</formula1>
    </dataValidation>
    <dataValidation type="custom" allowBlank="1" showInputMessage="1" showErrorMessage="1" sqref="M238 J182 P70 S126" xr:uid="{BDF3267F-5AAF-4850-B22C-62564AC2AE5F}">
      <formula1>INDIRECT(#REF!)</formula1>
    </dataValidation>
    <dataValidation type="list" allowBlank="1" showInputMessage="1" showErrorMessage="1" sqref="X71:X120" xr:uid="{1689C5E3-C249-42AA-96CB-071320924C9C}">
      <formula1>"Yes, No, Not Sure"</formula1>
    </dataValidation>
    <dataValidation type="list" allowBlank="1" showInputMessage="1" showErrorMessage="1" sqref="B239:B288" xr:uid="{71E7E40E-1100-47D7-86AB-2658773DA7D9}">
      <formula1>"Lithium-ion, Lead-Acid, Flow, Flywheels, Other, Not Sure"</formula1>
    </dataValidation>
    <dataValidation allowBlank="1" showInputMessage="1" showErrorMessage="1" sqref="K238 H182 N70 J14 Q126" xr:uid="{58425BEC-B7C1-45EF-AFC8-D7CCAC17A4BC}"/>
  </dataValidations>
  <pageMargins left="0.85" right="0.85" top="0.85" bottom="0.5" header="0.3" footer="0.3"/>
  <pageSetup scale="69" orientation="portrait" r:id="rId1"/>
  <headerFooter>
    <oddHeader>&amp;L&amp;G&amp;ROMB Control Number: 2060-0754
Expiration Date: 04/30/2027</oddHeader>
    <oddFooter>&amp;LEPA Form Number: 5900-679&amp;R&amp;A
&amp;P of &amp;N</oddFooter>
    <firstHeader xml:space="preserve">&amp;LOMB Control Number: 2060-NEW
Expiration Date: MM/DD/YYYY&amp;ROffice of Transportation and Air Quality 
Transportation and Climate Division
</firstHeader>
    <firstFooter>&amp;REPA Form Number: 5900-679</firstFooter>
  </headerFooter>
  <legacyDrawingHF r:id="rId2"/>
  <extLst>
    <ext xmlns:x14="http://schemas.microsoft.com/office/spreadsheetml/2009/9/main" uri="{CCE6A557-97BC-4b89-ADB6-D9C93CAAB3DF}">
      <x14:dataValidations xmlns:xm="http://schemas.microsoft.com/office/excel/2006/main" count="10">
        <x14:dataValidation type="list" allowBlank="1" showInputMessage="1" showErrorMessage="1" xr:uid="{3E22940C-5BAA-429A-A1AA-79AC693A2B83}">
          <x14:formula1>
            <xm:f>'County Lookup'!$A$2:$A$57</xm:f>
          </x14:formula1>
          <xm:sqref>L238 O70 I182 R126</xm:sqref>
        </x14:dataValidation>
        <x14:dataValidation type="list" allowBlank="1" showInputMessage="1" showErrorMessage="1" xr:uid="{91C525CC-AB7A-4D16-B478-DEAE79E1293D}">
          <x14:formula1>
            <xm:f>'Data Validation_1'!$AQ$2:$AQ$7</xm:f>
          </x14:formula1>
          <xm:sqref>U14:U64</xm:sqref>
        </x14:dataValidation>
        <x14:dataValidation type="list" allowBlank="1" showInputMessage="1" showErrorMessage="1" xr:uid="{812B0423-1987-4930-97DB-E4D7258FB677}">
          <x14:formula1>
            <xm:f>'Data Validation_1'!$AS$3:$AS$4</xm:f>
          </x14:formula1>
          <xm:sqref>B70:B120</xm:sqref>
        </x14:dataValidation>
        <x14:dataValidation type="list" allowBlank="1" showInputMessage="1" showErrorMessage="1" xr:uid="{D50CBDD4-5099-43E0-9816-70964BA7E775}">
          <x14:formula1>
            <xm:f>'Data Validation_1'!$AU$3:$AU$7</xm:f>
          </x14:formula1>
          <xm:sqref>C70:C120</xm:sqref>
        </x14:dataValidation>
        <x14:dataValidation type="list" allowBlank="1" showInputMessage="1" showErrorMessage="1" xr:uid="{9389D117-1301-4A0D-8BB9-9DC2B43FE567}">
          <x14:formula1>
            <xm:f>'Data Validation_1'!$BA$3:$BA$16</xm:f>
          </x14:formula1>
          <xm:sqref>N126:N176</xm:sqref>
        </x14:dataValidation>
        <x14:dataValidation type="list" allowBlank="1" showInputMessage="1" showErrorMessage="1" xr:uid="{3712BE28-3DFA-4A1D-9083-AE4F68C4A691}">
          <x14:formula1>
            <xm:f>'3. Cover Sheet for App_ZE'!$A$43:$A$52</xm:f>
          </x14:formula1>
          <xm:sqref>I239:I288 F183:F232 M71:M120 H15:H64 O127:O176 P15:P64 W127:W176 N183:N232 Q239:Q288</xm:sqref>
        </x14:dataValidation>
        <x14:dataValidation type="list" allowBlank="1" showInputMessage="1" showErrorMessage="1" xr:uid="{2B46E6E8-79D0-40F6-98BC-29F9FA906527}">
          <x14:formula1>
            <xm:f>'3. Cover Sheet for App_ZE'!$A$56:$A$65</xm:f>
          </x14:formula1>
          <xm:sqref>J239:J288 G183:G232 I15:I64 P127:P176</xm:sqref>
        </x14:dataValidation>
        <x14:dataValidation type="list" allowBlank="1" showInputMessage="1" showErrorMessage="1" xr:uid="{9644B328-2E8C-4988-A73E-AC23465E1614}">
          <x14:formula1>
            <xm:f>'Data Validation_1'!$AY$3:$AY$6</xm:f>
          </x14:formula1>
          <xm:sqref>R15:R65 P183:P233 Y127:Y177 S239:S289 S71:S121</xm:sqref>
        </x14:dataValidation>
        <x14:dataValidation type="list" allowBlank="1" showInputMessage="1" showErrorMessage="1" xr:uid="{314C2455-C970-4203-9209-9FF0ABE6FD95}">
          <x14:formula1>
            <xm:f>'Data Validation_1'!$AQ$3:$AQ$8</xm:f>
          </x14:formula1>
          <xm:sqref>R182:R233 U238:U289 AA126:AA177 U70:U121</xm:sqref>
        </x14:dataValidation>
        <x14:dataValidation type="list" allowBlank="1" showInputMessage="1" showErrorMessage="1" xr:uid="{9CA4F222-058A-4D66-A6D8-5943ABD04135}">
          <x14:formula1>
            <xm:f>'Data Validation_1'!$AQ$2:$AQ$8</xm:f>
          </x14:formula1>
          <xm:sqref>T14:T64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C4426-BE5A-440B-8194-71652BBD3C57}">
  <dimension ref="A1:J455"/>
  <sheetViews>
    <sheetView zoomScaleNormal="100" workbookViewId="0">
      <selection sqref="A1:J1"/>
    </sheetView>
  </sheetViews>
  <sheetFormatPr defaultRowHeight="15" x14ac:dyDescent="0.25"/>
  <cols>
    <col min="1" max="1" width="56.42578125" style="308" customWidth="1"/>
    <col min="2" max="2" width="117.85546875" style="209" customWidth="1"/>
    <col min="3" max="3" width="42.42578125" style="320" customWidth="1"/>
    <col min="4" max="4" width="53.7109375" style="4" customWidth="1"/>
    <col min="5" max="16384" width="9.140625" style="4"/>
  </cols>
  <sheetData>
    <row r="1" spans="1:10" x14ac:dyDescent="0.25">
      <c r="A1" s="508" t="s">
        <v>0</v>
      </c>
      <c r="B1" s="509"/>
      <c r="C1" s="66"/>
      <c r="D1" s="66"/>
      <c r="E1" s="66"/>
      <c r="F1" s="66"/>
      <c r="G1" s="66"/>
      <c r="H1" s="66"/>
      <c r="I1" s="66"/>
      <c r="J1" s="66"/>
    </row>
    <row r="2" spans="1:10" x14ac:dyDescent="0.25">
      <c r="A2" s="510" t="s">
        <v>920</v>
      </c>
      <c r="B2" s="511"/>
      <c r="C2" s="68"/>
      <c r="D2" s="68"/>
      <c r="E2" s="68"/>
      <c r="F2" s="68"/>
      <c r="G2" s="68"/>
      <c r="H2" s="68"/>
      <c r="I2" s="68"/>
      <c r="J2" s="68"/>
    </row>
    <row r="3" spans="1:10" x14ac:dyDescent="0.25">
      <c r="A3" s="393" t="s">
        <v>921</v>
      </c>
      <c r="B3" s="315"/>
      <c r="C3" s="68"/>
      <c r="D3" s="68"/>
      <c r="E3" s="68"/>
      <c r="F3" s="68"/>
      <c r="G3" s="68"/>
      <c r="H3" s="68"/>
      <c r="I3" s="68"/>
      <c r="J3" s="68"/>
    </row>
    <row r="4" spans="1:10" x14ac:dyDescent="0.25">
      <c r="A4" s="402"/>
      <c r="B4" s="315"/>
      <c r="C4" s="68"/>
      <c r="D4" s="68"/>
      <c r="E4" s="68"/>
      <c r="F4" s="68"/>
      <c r="G4" s="68"/>
      <c r="H4" s="68"/>
      <c r="I4" s="68"/>
      <c r="J4" s="68"/>
    </row>
    <row r="5" spans="1:10" x14ac:dyDescent="0.25">
      <c r="A5" s="416" t="s">
        <v>922</v>
      </c>
      <c r="B5" s="418" t="s">
        <v>923</v>
      </c>
      <c r="C5" s="4"/>
    </row>
    <row r="6" spans="1:10" x14ac:dyDescent="0.25">
      <c r="A6" s="396" t="s">
        <v>26</v>
      </c>
      <c r="B6" s="395"/>
      <c r="C6" s="4"/>
    </row>
    <row r="7" spans="1:10" x14ac:dyDescent="0.25">
      <c r="A7" s="403" t="s">
        <v>27</v>
      </c>
      <c r="B7" s="209" t="s">
        <v>924</v>
      </c>
      <c r="C7" s="4"/>
    </row>
    <row r="8" spans="1:10" x14ac:dyDescent="0.25">
      <c r="A8" s="403" t="s">
        <v>925</v>
      </c>
      <c r="B8" s="209" t="s">
        <v>926</v>
      </c>
      <c r="C8" s="4"/>
    </row>
    <row r="9" spans="1:10" ht="46.5" customHeight="1" x14ac:dyDescent="0.25">
      <c r="A9" s="403" t="s">
        <v>927</v>
      </c>
      <c r="B9" s="209" t="s">
        <v>928</v>
      </c>
      <c r="C9" s="4"/>
    </row>
    <row r="10" spans="1:10" x14ac:dyDescent="0.25">
      <c r="A10" s="403" t="s">
        <v>929</v>
      </c>
      <c r="B10" s="209" t="s">
        <v>930</v>
      </c>
      <c r="C10" s="4"/>
    </row>
    <row r="11" spans="1:10" x14ac:dyDescent="0.25">
      <c r="A11" s="403" t="s">
        <v>931</v>
      </c>
      <c r="B11" s="209" t="s">
        <v>932</v>
      </c>
      <c r="C11" s="4"/>
    </row>
    <row r="12" spans="1:10" x14ac:dyDescent="0.25">
      <c r="A12" s="403" t="s">
        <v>933</v>
      </c>
      <c r="B12" s="209" t="s">
        <v>934</v>
      </c>
      <c r="C12" s="4"/>
    </row>
    <row r="13" spans="1:10" x14ac:dyDescent="0.25">
      <c r="A13" s="403" t="s">
        <v>935</v>
      </c>
      <c r="B13" s="209" t="s">
        <v>936</v>
      </c>
      <c r="C13" s="4"/>
    </row>
    <row r="14" spans="1:10" x14ac:dyDescent="0.25">
      <c r="A14" s="403" t="s">
        <v>937</v>
      </c>
      <c r="B14" s="209" t="s">
        <v>938</v>
      </c>
      <c r="C14" s="4"/>
    </row>
    <row r="15" spans="1:10" x14ac:dyDescent="0.25">
      <c r="A15" s="403" t="s">
        <v>939</v>
      </c>
      <c r="B15" s="209" t="s">
        <v>940</v>
      </c>
      <c r="C15" s="4"/>
    </row>
    <row r="16" spans="1:10" ht="68.25" customHeight="1" x14ac:dyDescent="0.25">
      <c r="A16" s="403" t="s">
        <v>941</v>
      </c>
      <c r="B16" s="209" t="s">
        <v>942</v>
      </c>
      <c r="C16" s="4"/>
    </row>
    <row r="17" spans="1:3" x14ac:dyDescent="0.25">
      <c r="A17" s="403" t="s">
        <v>943</v>
      </c>
      <c r="B17" s="209" t="s">
        <v>944</v>
      </c>
      <c r="C17" s="4"/>
    </row>
    <row r="18" spans="1:3" x14ac:dyDescent="0.25">
      <c r="A18" s="403" t="s">
        <v>53</v>
      </c>
      <c r="B18" s="209" t="s">
        <v>945</v>
      </c>
      <c r="C18" s="4"/>
    </row>
    <row r="19" spans="1:3" ht="30" x14ac:dyDescent="0.25">
      <c r="A19" s="403" t="s">
        <v>946</v>
      </c>
      <c r="B19" s="209" t="s">
        <v>43</v>
      </c>
      <c r="C19" s="4"/>
    </row>
    <row r="20" spans="1:3" ht="30" x14ac:dyDescent="0.25">
      <c r="A20" s="403" t="s">
        <v>947</v>
      </c>
      <c r="B20" s="209" t="s">
        <v>43</v>
      </c>
      <c r="C20" s="4"/>
    </row>
    <row r="21" spans="1:3" ht="30" x14ac:dyDescent="0.25">
      <c r="A21" s="403" t="s">
        <v>56</v>
      </c>
      <c r="B21" s="209" t="s">
        <v>43</v>
      </c>
      <c r="C21" s="4"/>
    </row>
    <row r="22" spans="1:3" x14ac:dyDescent="0.25">
      <c r="A22" s="403" t="s">
        <v>28</v>
      </c>
      <c r="B22" s="209" t="s">
        <v>29</v>
      </c>
      <c r="C22" s="4"/>
    </row>
    <row r="23" spans="1:3" x14ac:dyDescent="0.25">
      <c r="A23" s="403" t="s">
        <v>948</v>
      </c>
      <c r="B23" s="209" t="s">
        <v>949</v>
      </c>
      <c r="C23" s="4"/>
    </row>
    <row r="24" spans="1:3" x14ac:dyDescent="0.25">
      <c r="A24" s="403" t="s">
        <v>950</v>
      </c>
      <c r="B24" s="209" t="s">
        <v>949</v>
      </c>
      <c r="C24" s="4"/>
    </row>
    <row r="25" spans="1:3" x14ac:dyDescent="0.25">
      <c r="A25" s="403" t="s">
        <v>951</v>
      </c>
      <c r="B25" s="209" t="s">
        <v>952</v>
      </c>
      <c r="C25" s="4"/>
    </row>
    <row r="26" spans="1:3" ht="30" x14ac:dyDescent="0.25">
      <c r="A26" s="403" t="s">
        <v>953</v>
      </c>
      <c r="B26" s="209" t="s">
        <v>43</v>
      </c>
      <c r="C26" s="4"/>
    </row>
    <row r="27" spans="1:3" ht="45" x14ac:dyDescent="0.25">
      <c r="A27" s="403" t="s">
        <v>954</v>
      </c>
      <c r="B27" s="209" t="s">
        <v>46</v>
      </c>
      <c r="C27" s="4"/>
    </row>
    <row r="28" spans="1:3" ht="30" x14ac:dyDescent="0.25">
      <c r="A28" s="403" t="s">
        <v>48</v>
      </c>
      <c r="B28" s="209" t="s">
        <v>49</v>
      </c>
      <c r="C28" s="4"/>
    </row>
    <row r="29" spans="1:3" x14ac:dyDescent="0.25">
      <c r="A29" s="396" t="s">
        <v>955</v>
      </c>
      <c r="B29" s="396"/>
      <c r="C29" s="4"/>
    </row>
    <row r="30" spans="1:3" x14ac:dyDescent="0.25">
      <c r="A30" s="403" t="s">
        <v>58</v>
      </c>
      <c r="B30" s="209" t="s">
        <v>956</v>
      </c>
      <c r="C30" s="4"/>
    </row>
    <row r="31" spans="1:3" x14ac:dyDescent="0.25">
      <c r="A31" s="403" t="s">
        <v>957</v>
      </c>
      <c r="B31" s="209" t="s">
        <v>958</v>
      </c>
      <c r="C31" s="4"/>
    </row>
    <row r="32" spans="1:3" ht="30" x14ac:dyDescent="0.25">
      <c r="A32" s="403" t="s">
        <v>959</v>
      </c>
      <c r="B32" s="209" t="s">
        <v>960</v>
      </c>
      <c r="C32" s="4"/>
    </row>
    <row r="33" spans="1:3" x14ac:dyDescent="0.25">
      <c r="A33" s="403" t="s">
        <v>961</v>
      </c>
      <c r="B33" s="209" t="s">
        <v>962</v>
      </c>
      <c r="C33" s="4"/>
    </row>
    <row r="34" spans="1:3" x14ac:dyDescent="0.25">
      <c r="A34" s="403" t="s">
        <v>963</v>
      </c>
      <c r="B34" s="209" t="s">
        <v>964</v>
      </c>
      <c r="C34" s="4"/>
    </row>
    <row r="35" spans="1:3" ht="60" x14ac:dyDescent="0.25">
      <c r="A35" s="403" t="s">
        <v>60</v>
      </c>
      <c r="B35" s="209" t="s">
        <v>942</v>
      </c>
      <c r="C35" s="4"/>
    </row>
    <row r="36" spans="1:3" x14ac:dyDescent="0.25">
      <c r="A36" s="403" t="s">
        <v>965</v>
      </c>
      <c r="B36" s="209" t="s">
        <v>966</v>
      </c>
      <c r="C36" s="4"/>
    </row>
    <row r="37" spans="1:3" x14ac:dyDescent="0.25">
      <c r="A37" s="403" t="s">
        <v>61</v>
      </c>
      <c r="B37" s="209" t="s">
        <v>967</v>
      </c>
      <c r="C37" s="4"/>
    </row>
    <row r="38" spans="1:3" x14ac:dyDescent="0.25">
      <c r="A38" s="403" t="s">
        <v>968</v>
      </c>
      <c r="B38" s="209" t="s">
        <v>969</v>
      </c>
      <c r="C38" s="4"/>
    </row>
    <row r="39" spans="1:3" x14ac:dyDescent="0.25">
      <c r="A39" s="403" t="s">
        <v>970</v>
      </c>
      <c r="B39" s="209" t="s">
        <v>971</v>
      </c>
      <c r="C39" s="4"/>
    </row>
    <row r="40" spans="1:3" x14ac:dyDescent="0.25">
      <c r="A40" s="396" t="s">
        <v>71</v>
      </c>
      <c r="B40" s="401"/>
      <c r="C40" s="4"/>
    </row>
    <row r="41" spans="1:3" x14ac:dyDescent="0.25">
      <c r="A41" s="396" t="s">
        <v>72</v>
      </c>
      <c r="B41" s="401"/>
      <c r="C41" s="4"/>
    </row>
    <row r="42" spans="1:3" x14ac:dyDescent="0.25">
      <c r="A42" s="403" t="s">
        <v>972</v>
      </c>
      <c r="B42" s="209" t="s">
        <v>973</v>
      </c>
      <c r="C42" s="4"/>
    </row>
    <row r="43" spans="1:3" x14ac:dyDescent="0.25">
      <c r="A43" s="403" t="s">
        <v>74</v>
      </c>
      <c r="B43" s="209" t="s">
        <v>974</v>
      </c>
      <c r="C43" s="4"/>
    </row>
    <row r="44" spans="1:3" x14ac:dyDescent="0.25">
      <c r="A44" s="403" t="s">
        <v>975</v>
      </c>
      <c r="B44" s="209" t="s">
        <v>976</v>
      </c>
      <c r="C44" s="4"/>
    </row>
    <row r="45" spans="1:3" x14ac:dyDescent="0.25">
      <c r="A45" s="403" t="s">
        <v>977</v>
      </c>
      <c r="B45" s="209" t="s">
        <v>978</v>
      </c>
      <c r="C45" s="4"/>
    </row>
    <row r="46" spans="1:3" ht="30" x14ac:dyDescent="0.25">
      <c r="A46" s="403" t="s">
        <v>187</v>
      </c>
      <c r="B46" s="209" t="s">
        <v>979</v>
      </c>
      <c r="C46" s="4"/>
    </row>
    <row r="47" spans="1:3" x14ac:dyDescent="0.25">
      <c r="A47" s="403" t="s">
        <v>980</v>
      </c>
      <c r="B47" s="209" t="s">
        <v>981</v>
      </c>
      <c r="C47" s="4"/>
    </row>
    <row r="48" spans="1:3" x14ac:dyDescent="0.25">
      <c r="A48" s="403" t="s">
        <v>982</v>
      </c>
      <c r="B48" s="209" t="s">
        <v>983</v>
      </c>
      <c r="C48" s="4"/>
    </row>
    <row r="49" spans="1:3" x14ac:dyDescent="0.25">
      <c r="A49" s="403" t="s">
        <v>984</v>
      </c>
      <c r="B49" s="209" t="s">
        <v>985</v>
      </c>
      <c r="C49" s="4"/>
    </row>
    <row r="50" spans="1:3" x14ac:dyDescent="0.25">
      <c r="A50" s="403" t="s">
        <v>80</v>
      </c>
      <c r="B50" s="209" t="s">
        <v>986</v>
      </c>
      <c r="C50" s="4"/>
    </row>
    <row r="51" spans="1:3" x14ac:dyDescent="0.25">
      <c r="A51" s="403" t="s">
        <v>81</v>
      </c>
      <c r="B51" s="209" t="s">
        <v>986</v>
      </c>
      <c r="C51" s="4"/>
    </row>
    <row r="52" spans="1:3" ht="30" x14ac:dyDescent="0.25">
      <c r="A52" s="403" t="s">
        <v>82</v>
      </c>
      <c r="B52" s="209" t="s">
        <v>986</v>
      </c>
      <c r="C52" s="4"/>
    </row>
    <row r="53" spans="1:3" ht="30" x14ac:dyDescent="0.25">
      <c r="A53" s="403" t="s">
        <v>83</v>
      </c>
      <c r="B53" s="209" t="s">
        <v>986</v>
      </c>
      <c r="C53" s="4"/>
    </row>
    <row r="54" spans="1:3" ht="30" x14ac:dyDescent="0.25">
      <c r="A54" s="403" t="s">
        <v>84</v>
      </c>
      <c r="B54" s="209" t="s">
        <v>986</v>
      </c>
      <c r="C54" s="4"/>
    </row>
    <row r="55" spans="1:3" ht="30" x14ac:dyDescent="0.25">
      <c r="A55" s="403" t="s">
        <v>85</v>
      </c>
      <c r="B55" s="209" t="s">
        <v>986</v>
      </c>
      <c r="C55" s="4"/>
    </row>
    <row r="56" spans="1:3" ht="30" x14ac:dyDescent="0.25">
      <c r="A56" s="403" t="s">
        <v>86</v>
      </c>
      <c r="B56" s="209" t="s">
        <v>986</v>
      </c>
      <c r="C56" s="4"/>
    </row>
    <row r="57" spans="1:3" x14ac:dyDescent="0.25">
      <c r="A57" s="394" t="s">
        <v>987</v>
      </c>
      <c r="B57" s="397"/>
      <c r="C57" s="4"/>
    </row>
    <row r="58" spans="1:3" x14ac:dyDescent="0.25">
      <c r="A58" s="403" t="s">
        <v>988</v>
      </c>
      <c r="B58" s="209" t="s">
        <v>989</v>
      </c>
      <c r="C58" s="4"/>
    </row>
    <row r="59" spans="1:3" x14ac:dyDescent="0.25">
      <c r="A59" s="403" t="s">
        <v>74</v>
      </c>
      <c r="B59" s="209" t="s">
        <v>974</v>
      </c>
      <c r="C59" s="4"/>
    </row>
    <row r="60" spans="1:3" x14ac:dyDescent="0.25">
      <c r="A60" s="403" t="s">
        <v>990</v>
      </c>
      <c r="B60" s="209" t="s">
        <v>991</v>
      </c>
      <c r="C60" s="4"/>
    </row>
    <row r="61" spans="1:3" x14ac:dyDescent="0.25">
      <c r="A61" s="403" t="s">
        <v>977</v>
      </c>
      <c r="B61" s="209" t="s">
        <v>978</v>
      </c>
      <c r="C61" s="4"/>
    </row>
    <row r="62" spans="1:3" ht="30" x14ac:dyDescent="0.25">
      <c r="A62" s="403" t="s">
        <v>187</v>
      </c>
      <c r="B62" s="209" t="s">
        <v>979</v>
      </c>
      <c r="C62" s="4"/>
    </row>
    <row r="63" spans="1:3" x14ac:dyDescent="0.25">
      <c r="A63" s="403" t="s">
        <v>34</v>
      </c>
      <c r="B63" s="209" t="s">
        <v>981</v>
      </c>
      <c r="C63" s="4"/>
    </row>
    <row r="64" spans="1:3" x14ac:dyDescent="0.25">
      <c r="A64" s="403" t="s">
        <v>992</v>
      </c>
      <c r="B64" s="209" t="s">
        <v>983</v>
      </c>
      <c r="C64" s="4"/>
    </row>
    <row r="65" spans="1:3" x14ac:dyDescent="0.25">
      <c r="A65" s="403" t="s">
        <v>993</v>
      </c>
      <c r="B65" s="209" t="s">
        <v>985</v>
      </c>
      <c r="C65" s="4"/>
    </row>
    <row r="66" spans="1:3" x14ac:dyDescent="0.25">
      <c r="A66" s="403" t="s">
        <v>80</v>
      </c>
      <c r="B66" s="209" t="s">
        <v>986</v>
      </c>
      <c r="C66" s="4"/>
    </row>
    <row r="67" spans="1:3" x14ac:dyDescent="0.25">
      <c r="A67" s="403" t="s">
        <v>81</v>
      </c>
      <c r="B67" s="209" t="s">
        <v>986</v>
      </c>
      <c r="C67" s="4"/>
    </row>
    <row r="68" spans="1:3" ht="30" x14ac:dyDescent="0.25">
      <c r="A68" s="403" t="s">
        <v>82</v>
      </c>
      <c r="B68" s="209" t="s">
        <v>986</v>
      </c>
      <c r="C68" s="4"/>
    </row>
    <row r="69" spans="1:3" ht="30" x14ac:dyDescent="0.25">
      <c r="A69" s="403" t="s">
        <v>83</v>
      </c>
      <c r="B69" s="209" t="s">
        <v>986</v>
      </c>
      <c r="C69" s="4"/>
    </row>
    <row r="70" spans="1:3" ht="30" x14ac:dyDescent="0.25">
      <c r="A70" s="403" t="s">
        <v>84</v>
      </c>
      <c r="B70" s="209" t="s">
        <v>986</v>
      </c>
      <c r="C70" s="4"/>
    </row>
    <row r="71" spans="1:3" ht="30" x14ac:dyDescent="0.25">
      <c r="A71" s="403" t="s">
        <v>85</v>
      </c>
      <c r="B71" s="209" t="s">
        <v>986</v>
      </c>
      <c r="C71" s="4"/>
    </row>
    <row r="72" spans="1:3" ht="30" x14ac:dyDescent="0.25">
      <c r="A72" s="403" t="s">
        <v>86</v>
      </c>
      <c r="B72" s="209" t="s">
        <v>986</v>
      </c>
      <c r="C72" s="4"/>
    </row>
    <row r="73" spans="1:3" x14ac:dyDescent="0.25">
      <c r="A73" s="419" t="s">
        <v>994</v>
      </c>
      <c r="B73" s="401"/>
      <c r="C73" s="4"/>
    </row>
    <row r="74" spans="1:3" ht="30" x14ac:dyDescent="0.25">
      <c r="A74" s="403" t="s">
        <v>995</v>
      </c>
      <c r="B74" s="209" t="s">
        <v>996</v>
      </c>
      <c r="C74" s="4"/>
    </row>
    <row r="75" spans="1:3" x14ac:dyDescent="0.25">
      <c r="A75" s="403" t="s">
        <v>117</v>
      </c>
      <c r="B75" s="209" t="s">
        <v>997</v>
      </c>
      <c r="C75" s="4"/>
    </row>
    <row r="76" spans="1:3" ht="45" x14ac:dyDescent="0.25">
      <c r="A76" s="403" t="s">
        <v>998</v>
      </c>
      <c r="B76" s="209" t="s">
        <v>999</v>
      </c>
      <c r="C76" s="4"/>
    </row>
    <row r="77" spans="1:3" x14ac:dyDescent="0.25">
      <c r="A77" s="403" t="s">
        <v>1000</v>
      </c>
      <c r="B77" s="153" t="s">
        <v>1001</v>
      </c>
      <c r="C77" s="4"/>
    </row>
    <row r="78" spans="1:3" x14ac:dyDescent="0.25">
      <c r="A78" s="416" t="s">
        <v>1002</v>
      </c>
      <c r="B78" s="418" t="s">
        <v>1003</v>
      </c>
      <c r="C78" s="4"/>
    </row>
    <row r="79" spans="1:3" x14ac:dyDescent="0.25">
      <c r="A79" s="396" t="s">
        <v>26</v>
      </c>
      <c r="B79" s="396"/>
      <c r="C79" s="4"/>
    </row>
    <row r="80" spans="1:3" x14ac:dyDescent="0.25">
      <c r="A80" s="403" t="s">
        <v>27</v>
      </c>
      <c r="B80" s="209" t="s">
        <v>924</v>
      </c>
      <c r="C80" s="4"/>
    </row>
    <row r="81" spans="1:3" x14ac:dyDescent="0.25">
      <c r="A81" s="403" t="s">
        <v>925</v>
      </c>
      <c r="B81" s="209" t="s">
        <v>926</v>
      </c>
      <c r="C81" s="4"/>
    </row>
    <row r="82" spans="1:3" x14ac:dyDescent="0.25">
      <c r="A82" s="403" t="s">
        <v>927</v>
      </c>
      <c r="B82" s="209" t="s">
        <v>928</v>
      </c>
      <c r="C82" s="4"/>
    </row>
    <row r="83" spans="1:3" x14ac:dyDescent="0.25">
      <c r="A83" s="403" t="s">
        <v>1004</v>
      </c>
      <c r="B83" s="209" t="s">
        <v>930</v>
      </c>
      <c r="C83" s="4"/>
    </row>
    <row r="84" spans="1:3" x14ac:dyDescent="0.25">
      <c r="A84" s="403" t="s">
        <v>931</v>
      </c>
      <c r="B84" s="209" t="s">
        <v>932</v>
      </c>
      <c r="C84" s="4"/>
    </row>
    <row r="85" spans="1:3" x14ac:dyDescent="0.25">
      <c r="A85" s="403" t="s">
        <v>933</v>
      </c>
      <c r="B85" s="209" t="s">
        <v>934</v>
      </c>
      <c r="C85" s="4"/>
    </row>
    <row r="86" spans="1:3" x14ac:dyDescent="0.25">
      <c r="A86" s="403" t="s">
        <v>935</v>
      </c>
      <c r="B86" s="209" t="s">
        <v>936</v>
      </c>
      <c r="C86" s="4"/>
    </row>
    <row r="87" spans="1:3" x14ac:dyDescent="0.25">
      <c r="A87" s="403" t="s">
        <v>937</v>
      </c>
      <c r="B87" s="209" t="s">
        <v>938</v>
      </c>
      <c r="C87" s="4"/>
    </row>
    <row r="88" spans="1:3" x14ac:dyDescent="0.25">
      <c r="A88" s="403" t="s">
        <v>939</v>
      </c>
      <c r="B88" s="209" t="s">
        <v>940</v>
      </c>
      <c r="C88" s="4"/>
    </row>
    <row r="89" spans="1:3" ht="60" x14ac:dyDescent="0.25">
      <c r="A89" s="403" t="s">
        <v>134</v>
      </c>
      <c r="B89" s="209" t="s">
        <v>942</v>
      </c>
      <c r="C89" s="4"/>
    </row>
    <row r="90" spans="1:3" x14ac:dyDescent="0.25">
      <c r="A90" s="403" t="s">
        <v>943</v>
      </c>
      <c r="B90" s="209" t="s">
        <v>944</v>
      </c>
      <c r="C90" s="4"/>
    </row>
    <row r="91" spans="1:3" x14ac:dyDescent="0.25">
      <c r="A91" s="403" t="s">
        <v>53</v>
      </c>
      <c r="B91" s="209" t="s">
        <v>945</v>
      </c>
      <c r="C91" s="4"/>
    </row>
    <row r="92" spans="1:3" ht="30" x14ac:dyDescent="0.25">
      <c r="A92" s="403" t="s">
        <v>946</v>
      </c>
      <c r="B92" s="209" t="s">
        <v>43</v>
      </c>
      <c r="C92" s="4"/>
    </row>
    <row r="93" spans="1:3" x14ac:dyDescent="0.25">
      <c r="A93" s="403" t="s">
        <v>1005</v>
      </c>
      <c r="B93" s="209" t="s">
        <v>43</v>
      </c>
      <c r="C93" s="4"/>
    </row>
    <row r="94" spans="1:3" ht="30" x14ac:dyDescent="0.25">
      <c r="A94" s="403" t="s">
        <v>1006</v>
      </c>
      <c r="B94" s="209" t="s">
        <v>43</v>
      </c>
      <c r="C94" s="4"/>
    </row>
    <row r="95" spans="1:3" x14ac:dyDescent="0.25">
      <c r="A95" s="403" t="s">
        <v>28</v>
      </c>
      <c r="B95" s="209" t="s">
        <v>29</v>
      </c>
      <c r="C95" s="4"/>
    </row>
    <row r="96" spans="1:3" x14ac:dyDescent="0.25">
      <c r="A96" s="403" t="s">
        <v>948</v>
      </c>
      <c r="B96" s="209" t="s">
        <v>1007</v>
      </c>
      <c r="C96" s="4"/>
    </row>
    <row r="97" spans="1:3" x14ac:dyDescent="0.25">
      <c r="A97" s="403" t="s">
        <v>950</v>
      </c>
      <c r="B97" s="209" t="s">
        <v>1007</v>
      </c>
      <c r="C97" s="4"/>
    </row>
    <row r="98" spans="1:3" x14ac:dyDescent="0.25">
      <c r="A98" s="403" t="s">
        <v>951</v>
      </c>
      <c r="B98" s="209" t="s">
        <v>952</v>
      </c>
      <c r="C98" s="4"/>
    </row>
    <row r="99" spans="1:3" ht="45" x14ac:dyDescent="0.25">
      <c r="A99" s="403" t="s">
        <v>954</v>
      </c>
      <c r="B99" s="209" t="s">
        <v>46</v>
      </c>
      <c r="C99" s="4"/>
    </row>
    <row r="100" spans="1:3" ht="30" x14ac:dyDescent="0.25">
      <c r="A100" s="403" t="s">
        <v>132</v>
      </c>
      <c r="B100" s="209" t="s">
        <v>133</v>
      </c>
      <c r="C100" s="4"/>
    </row>
    <row r="101" spans="1:3" x14ac:dyDescent="0.25">
      <c r="A101" s="403" t="s">
        <v>135</v>
      </c>
      <c r="B101" s="209" t="s">
        <v>1008</v>
      </c>
      <c r="C101" s="4"/>
    </row>
    <row r="102" spans="1:3" ht="30" x14ac:dyDescent="0.25">
      <c r="A102" s="403" t="s">
        <v>48</v>
      </c>
      <c r="B102" s="209" t="s">
        <v>49</v>
      </c>
      <c r="C102" s="4"/>
    </row>
    <row r="103" spans="1:3" x14ac:dyDescent="0.25">
      <c r="A103" s="403" t="s">
        <v>1009</v>
      </c>
      <c r="B103" s="209" t="s">
        <v>1010</v>
      </c>
      <c r="C103" s="4"/>
    </row>
    <row r="104" spans="1:3" x14ac:dyDescent="0.25">
      <c r="A104" s="403" t="s">
        <v>1011</v>
      </c>
      <c r="B104" s="209" t="s">
        <v>1012</v>
      </c>
      <c r="C104" s="4"/>
    </row>
    <row r="105" spans="1:3" x14ac:dyDescent="0.25">
      <c r="A105" s="396" t="s">
        <v>955</v>
      </c>
      <c r="B105" s="396"/>
      <c r="C105" s="4"/>
    </row>
    <row r="106" spans="1:3" x14ac:dyDescent="0.25">
      <c r="A106" s="403" t="s">
        <v>58</v>
      </c>
      <c r="B106" s="209" t="s">
        <v>956</v>
      </c>
      <c r="C106" s="4"/>
    </row>
    <row r="107" spans="1:3" x14ac:dyDescent="0.25">
      <c r="A107" s="403" t="s">
        <v>957</v>
      </c>
      <c r="B107" s="209" t="s">
        <v>958</v>
      </c>
      <c r="C107" s="4"/>
    </row>
    <row r="108" spans="1:3" ht="30" x14ac:dyDescent="0.25">
      <c r="A108" s="403" t="s">
        <v>959</v>
      </c>
      <c r="B108" s="209" t="s">
        <v>960</v>
      </c>
      <c r="C108" s="4"/>
    </row>
    <row r="109" spans="1:3" x14ac:dyDescent="0.25">
      <c r="A109" s="403" t="s">
        <v>961</v>
      </c>
      <c r="B109" s="209" t="s">
        <v>962</v>
      </c>
      <c r="C109" s="4"/>
    </row>
    <row r="110" spans="1:3" x14ac:dyDescent="0.25">
      <c r="A110" s="403" t="s">
        <v>963</v>
      </c>
      <c r="B110" s="209" t="s">
        <v>964</v>
      </c>
      <c r="C110" s="4"/>
    </row>
    <row r="111" spans="1:3" ht="60" x14ac:dyDescent="0.25">
      <c r="A111" s="403" t="s">
        <v>1013</v>
      </c>
      <c r="B111" s="209" t="s">
        <v>942</v>
      </c>
      <c r="C111" s="4"/>
    </row>
    <row r="112" spans="1:3" x14ac:dyDescent="0.25">
      <c r="A112" s="403" t="s">
        <v>965</v>
      </c>
      <c r="B112" s="209" t="s">
        <v>966</v>
      </c>
      <c r="C112" s="4"/>
    </row>
    <row r="113" spans="1:3" x14ac:dyDescent="0.25">
      <c r="A113" s="403" t="s">
        <v>61</v>
      </c>
      <c r="B113" s="209" t="s">
        <v>967</v>
      </c>
      <c r="C113" s="4"/>
    </row>
    <row r="114" spans="1:3" ht="30" x14ac:dyDescent="0.25">
      <c r="A114" s="403" t="s">
        <v>968</v>
      </c>
      <c r="B114" s="209" t="s">
        <v>1014</v>
      </c>
      <c r="C114" s="4"/>
    </row>
    <row r="115" spans="1:3" x14ac:dyDescent="0.25">
      <c r="A115" s="403" t="s">
        <v>970</v>
      </c>
      <c r="B115" s="209" t="s">
        <v>1015</v>
      </c>
      <c r="C115" s="4"/>
    </row>
    <row r="116" spans="1:3" x14ac:dyDescent="0.25">
      <c r="A116" s="396" t="s">
        <v>71</v>
      </c>
      <c r="B116" s="396"/>
      <c r="C116" s="4"/>
    </row>
    <row r="117" spans="1:3" x14ac:dyDescent="0.25">
      <c r="A117" s="396" t="s">
        <v>1016</v>
      </c>
      <c r="B117" s="396"/>
      <c r="C117" s="4"/>
    </row>
    <row r="118" spans="1:3" ht="30" x14ac:dyDescent="0.25">
      <c r="A118" s="403" t="s">
        <v>972</v>
      </c>
      <c r="B118" s="209" t="s">
        <v>1017</v>
      </c>
      <c r="C118" s="4"/>
    </row>
    <row r="119" spans="1:3" x14ac:dyDescent="0.25">
      <c r="A119" s="403" t="s">
        <v>74</v>
      </c>
      <c r="B119" s="209" t="s">
        <v>974</v>
      </c>
      <c r="C119" s="4"/>
    </row>
    <row r="120" spans="1:3" x14ac:dyDescent="0.25">
      <c r="A120" s="403" t="s">
        <v>975</v>
      </c>
      <c r="B120" s="209" t="s">
        <v>1018</v>
      </c>
      <c r="C120" s="4"/>
    </row>
    <row r="121" spans="1:3" x14ac:dyDescent="0.25">
      <c r="A121" s="403" t="s">
        <v>977</v>
      </c>
      <c r="B121" s="209" t="s">
        <v>978</v>
      </c>
      <c r="C121" s="4"/>
    </row>
    <row r="122" spans="1:3" ht="30" x14ac:dyDescent="0.25">
      <c r="A122" s="403" t="s">
        <v>187</v>
      </c>
      <c r="B122" s="209" t="s">
        <v>979</v>
      </c>
      <c r="C122" s="4"/>
    </row>
    <row r="123" spans="1:3" x14ac:dyDescent="0.25">
      <c r="A123" s="403" t="s">
        <v>34</v>
      </c>
      <c r="B123" s="209" t="s">
        <v>981</v>
      </c>
      <c r="C123" s="4"/>
    </row>
    <row r="124" spans="1:3" x14ac:dyDescent="0.25">
      <c r="A124" s="403" t="s">
        <v>1019</v>
      </c>
      <c r="B124" s="209" t="s">
        <v>983</v>
      </c>
      <c r="C124" s="4"/>
    </row>
    <row r="125" spans="1:3" x14ac:dyDescent="0.25">
      <c r="A125" s="403" t="s">
        <v>993</v>
      </c>
      <c r="B125" s="209" t="s">
        <v>985</v>
      </c>
      <c r="C125" s="4"/>
    </row>
    <row r="126" spans="1:3" x14ac:dyDescent="0.25">
      <c r="A126" s="403" t="s">
        <v>1020</v>
      </c>
      <c r="B126" s="209" t="s">
        <v>986</v>
      </c>
      <c r="C126" s="4"/>
    </row>
    <row r="127" spans="1:3" x14ac:dyDescent="0.25">
      <c r="A127" s="403" t="s">
        <v>81</v>
      </c>
      <c r="B127" s="209" t="s">
        <v>986</v>
      </c>
      <c r="C127" s="4"/>
    </row>
    <row r="128" spans="1:3" x14ac:dyDescent="0.25">
      <c r="A128" s="403" t="s">
        <v>143</v>
      </c>
      <c r="B128" s="209" t="s">
        <v>986</v>
      </c>
      <c r="C128" s="4"/>
    </row>
    <row r="129" spans="1:3" ht="30" x14ac:dyDescent="0.25">
      <c r="A129" s="403" t="s">
        <v>1021</v>
      </c>
      <c r="B129" s="209" t="s">
        <v>986</v>
      </c>
      <c r="C129" s="4"/>
    </row>
    <row r="130" spans="1:3" ht="32.25" customHeight="1" x14ac:dyDescent="0.25">
      <c r="A130" s="403" t="s">
        <v>1022</v>
      </c>
      <c r="B130" s="209" t="s">
        <v>986</v>
      </c>
      <c r="C130" s="4"/>
    </row>
    <row r="131" spans="1:3" x14ac:dyDescent="0.25">
      <c r="A131" s="403" t="s">
        <v>146</v>
      </c>
      <c r="B131" s="209" t="s">
        <v>986</v>
      </c>
      <c r="C131" s="4"/>
    </row>
    <row r="132" spans="1:3" ht="30" x14ac:dyDescent="0.25">
      <c r="A132" s="403" t="s">
        <v>1023</v>
      </c>
      <c r="B132" s="209" t="s">
        <v>986</v>
      </c>
      <c r="C132" s="4"/>
    </row>
    <row r="133" spans="1:3" ht="15" customHeight="1" x14ac:dyDescent="0.25">
      <c r="A133" s="398" t="s">
        <v>1024</v>
      </c>
      <c r="B133" s="399"/>
      <c r="C133" s="4"/>
    </row>
    <row r="134" spans="1:3" x14ac:dyDescent="0.25">
      <c r="A134" s="403" t="s">
        <v>988</v>
      </c>
      <c r="B134" s="209" t="s">
        <v>989</v>
      </c>
      <c r="C134" s="4"/>
    </row>
    <row r="135" spans="1:3" x14ac:dyDescent="0.25">
      <c r="A135" s="403" t="s">
        <v>74</v>
      </c>
      <c r="B135" s="209" t="s">
        <v>974</v>
      </c>
      <c r="C135" s="4"/>
    </row>
    <row r="136" spans="1:3" x14ac:dyDescent="0.25">
      <c r="A136" s="403" t="s">
        <v>1025</v>
      </c>
      <c r="B136" s="209" t="s">
        <v>991</v>
      </c>
      <c r="C136" s="4"/>
    </row>
    <row r="137" spans="1:3" x14ac:dyDescent="0.25">
      <c r="A137" s="403" t="s">
        <v>977</v>
      </c>
      <c r="B137" s="209" t="s">
        <v>978</v>
      </c>
      <c r="C137" s="4"/>
    </row>
    <row r="138" spans="1:3" ht="30" x14ac:dyDescent="0.25">
      <c r="A138" s="403" t="s">
        <v>187</v>
      </c>
      <c r="B138" s="209" t="s">
        <v>979</v>
      </c>
      <c r="C138" s="4"/>
    </row>
    <row r="139" spans="1:3" x14ac:dyDescent="0.25">
      <c r="A139" s="403" t="s">
        <v>34</v>
      </c>
      <c r="B139" s="209" t="s">
        <v>981</v>
      </c>
      <c r="C139" s="4"/>
    </row>
    <row r="140" spans="1:3" x14ac:dyDescent="0.25">
      <c r="A140" s="403" t="s">
        <v>992</v>
      </c>
      <c r="B140" s="209" t="s">
        <v>983</v>
      </c>
      <c r="C140" s="4"/>
    </row>
    <row r="141" spans="1:3" x14ac:dyDescent="0.25">
      <c r="A141" s="403" t="s">
        <v>993</v>
      </c>
      <c r="B141" s="209" t="s">
        <v>985</v>
      </c>
      <c r="C141" s="4"/>
    </row>
    <row r="142" spans="1:3" x14ac:dyDescent="0.25">
      <c r="A142" s="403" t="s">
        <v>1020</v>
      </c>
      <c r="B142" s="209" t="s">
        <v>986</v>
      </c>
      <c r="C142" s="4"/>
    </row>
    <row r="143" spans="1:3" x14ac:dyDescent="0.25">
      <c r="A143" s="403" t="s">
        <v>1026</v>
      </c>
      <c r="B143" s="209" t="s">
        <v>986</v>
      </c>
      <c r="C143" s="4"/>
    </row>
    <row r="144" spans="1:3" x14ac:dyDescent="0.25">
      <c r="A144" s="403" t="s">
        <v>143</v>
      </c>
      <c r="B144" s="209" t="s">
        <v>986</v>
      </c>
      <c r="C144" s="4"/>
    </row>
    <row r="145" spans="1:3" ht="30" x14ac:dyDescent="0.25">
      <c r="A145" s="403" t="s">
        <v>1021</v>
      </c>
      <c r="B145" s="209" t="s">
        <v>986</v>
      </c>
      <c r="C145" s="4"/>
    </row>
    <row r="146" spans="1:3" x14ac:dyDescent="0.25">
      <c r="A146" s="403" t="s">
        <v>1022</v>
      </c>
      <c r="B146" s="209" t="s">
        <v>986</v>
      </c>
      <c r="C146" s="4"/>
    </row>
    <row r="147" spans="1:3" x14ac:dyDescent="0.25">
      <c r="A147" s="403" t="s">
        <v>146</v>
      </c>
      <c r="B147" s="209" t="s">
        <v>986</v>
      </c>
      <c r="C147" s="4"/>
    </row>
    <row r="148" spans="1:3" ht="30" x14ac:dyDescent="0.25">
      <c r="A148" s="403" t="s">
        <v>1023</v>
      </c>
      <c r="B148" s="209" t="s">
        <v>986</v>
      </c>
      <c r="C148" s="4"/>
    </row>
    <row r="149" spans="1:3" x14ac:dyDescent="0.25">
      <c r="A149" s="398" t="s">
        <v>150</v>
      </c>
      <c r="B149" s="400"/>
      <c r="C149" s="4"/>
    </row>
    <row r="150" spans="1:3" x14ac:dyDescent="0.25">
      <c r="A150" s="403" t="s">
        <v>1027</v>
      </c>
      <c r="B150" s="209" t="s">
        <v>1028</v>
      </c>
      <c r="C150" s="4"/>
    </row>
    <row r="151" spans="1:3" ht="30" x14ac:dyDescent="0.25">
      <c r="A151" s="403" t="s">
        <v>1029</v>
      </c>
      <c r="B151" s="209" t="s">
        <v>1028</v>
      </c>
      <c r="C151" s="4"/>
    </row>
    <row r="152" spans="1:3" x14ac:dyDescent="0.25">
      <c r="A152" s="403" t="s">
        <v>1030</v>
      </c>
      <c r="B152" s="209" t="s">
        <v>1028</v>
      </c>
      <c r="C152" s="4"/>
    </row>
    <row r="153" spans="1:3" x14ac:dyDescent="0.25">
      <c r="A153" s="403" t="s">
        <v>1031</v>
      </c>
      <c r="B153" s="209" t="s">
        <v>1028</v>
      </c>
      <c r="C153" s="4"/>
    </row>
    <row r="154" spans="1:3" x14ac:dyDescent="0.25">
      <c r="A154" s="403" t="s">
        <v>1032</v>
      </c>
      <c r="B154" s="209" t="s">
        <v>1033</v>
      </c>
      <c r="C154" s="4"/>
    </row>
    <row r="155" spans="1:3" ht="30" x14ac:dyDescent="0.25">
      <c r="A155" s="403" t="s">
        <v>1034</v>
      </c>
      <c r="B155" s="209" t="s">
        <v>1035</v>
      </c>
      <c r="C155" s="4"/>
    </row>
    <row r="156" spans="1:3" x14ac:dyDescent="0.25">
      <c r="A156" s="403" t="s">
        <v>1036</v>
      </c>
      <c r="B156" s="209" t="s">
        <v>1035</v>
      </c>
      <c r="C156" s="4"/>
    </row>
    <row r="157" spans="1:3" ht="30" x14ac:dyDescent="0.25">
      <c r="A157" s="403" t="s">
        <v>1037</v>
      </c>
      <c r="B157" s="209" t="s">
        <v>1035</v>
      </c>
      <c r="C157" s="4"/>
    </row>
    <row r="158" spans="1:3" ht="30" x14ac:dyDescent="0.25">
      <c r="A158" s="403" t="s">
        <v>1038</v>
      </c>
      <c r="B158" s="209" t="s">
        <v>1035</v>
      </c>
      <c r="C158" s="4"/>
    </row>
    <row r="159" spans="1:3" ht="30" x14ac:dyDescent="0.25">
      <c r="A159" s="403" t="s">
        <v>1039</v>
      </c>
      <c r="B159" s="209" t="s">
        <v>1035</v>
      </c>
      <c r="C159" s="4"/>
    </row>
    <row r="160" spans="1:3" ht="30" x14ac:dyDescent="0.25">
      <c r="A160" s="417" t="s">
        <v>1040</v>
      </c>
      <c r="B160" s="418" t="s">
        <v>1041</v>
      </c>
      <c r="C160" s="4"/>
    </row>
    <row r="161" spans="1:3" ht="30" customHeight="1" x14ac:dyDescent="0.25">
      <c r="A161" s="396" t="s">
        <v>166</v>
      </c>
      <c r="B161" s="396"/>
      <c r="C161" s="4"/>
    </row>
    <row r="162" spans="1:3" x14ac:dyDescent="0.25">
      <c r="A162" s="396" t="s">
        <v>167</v>
      </c>
      <c r="B162" s="396"/>
      <c r="C162" s="4"/>
    </row>
    <row r="163" spans="1:3" x14ac:dyDescent="0.25">
      <c r="A163" s="403" t="s">
        <v>173</v>
      </c>
      <c r="B163" s="209" t="s">
        <v>1042</v>
      </c>
      <c r="C163" s="4"/>
    </row>
    <row r="164" spans="1:3" ht="30" x14ac:dyDescent="0.25">
      <c r="A164" s="403" t="s">
        <v>1043</v>
      </c>
      <c r="B164" s="209" t="s">
        <v>1044</v>
      </c>
      <c r="C164" s="4"/>
    </row>
    <row r="165" spans="1:3" x14ac:dyDescent="0.25">
      <c r="A165" s="403" t="s">
        <v>344</v>
      </c>
      <c r="B165" s="209" t="s">
        <v>1045</v>
      </c>
      <c r="C165" s="4"/>
    </row>
    <row r="166" spans="1:3" ht="15" customHeight="1" x14ac:dyDescent="0.25">
      <c r="A166" s="403" t="s">
        <v>345</v>
      </c>
      <c r="B166" s="209" t="s">
        <v>1046</v>
      </c>
      <c r="C166" s="4"/>
    </row>
    <row r="167" spans="1:3" ht="30" x14ac:dyDescent="0.25">
      <c r="A167" s="403" t="s">
        <v>1047</v>
      </c>
      <c r="B167" s="209" t="s">
        <v>1048</v>
      </c>
      <c r="C167" s="4"/>
    </row>
    <row r="168" spans="1:3" ht="60" x14ac:dyDescent="0.25">
      <c r="A168" s="403" t="s">
        <v>1049</v>
      </c>
      <c r="B168" s="209" t="s">
        <v>1050</v>
      </c>
      <c r="C168" s="4"/>
    </row>
    <row r="169" spans="1:3" ht="30" x14ac:dyDescent="0.25">
      <c r="A169" s="403" t="s">
        <v>179</v>
      </c>
      <c r="B169" s="209" t="s">
        <v>1051</v>
      </c>
      <c r="C169" s="4"/>
    </row>
    <row r="170" spans="1:3" ht="30" x14ac:dyDescent="0.25">
      <c r="A170" s="403" t="s">
        <v>180</v>
      </c>
      <c r="B170" s="209" t="s">
        <v>1052</v>
      </c>
      <c r="C170" s="4"/>
    </row>
    <row r="171" spans="1:3" x14ac:dyDescent="0.25">
      <c r="A171" s="403" t="s">
        <v>181</v>
      </c>
      <c r="B171" s="209" t="s">
        <v>1053</v>
      </c>
      <c r="C171" s="4"/>
    </row>
    <row r="172" spans="1:3" x14ac:dyDescent="0.25">
      <c r="A172" s="403" t="s">
        <v>1054</v>
      </c>
      <c r="B172" s="209" t="s">
        <v>1055</v>
      </c>
      <c r="C172" s="4"/>
    </row>
    <row r="173" spans="1:3" x14ac:dyDescent="0.25">
      <c r="A173" s="396" t="s">
        <v>1056</v>
      </c>
      <c r="B173" s="401"/>
      <c r="C173" s="4"/>
    </row>
    <row r="174" spans="1:3" ht="30" x14ac:dyDescent="0.25">
      <c r="A174" s="403" t="s">
        <v>1057</v>
      </c>
      <c r="B174" s="209" t="s">
        <v>1058</v>
      </c>
      <c r="C174" s="4"/>
    </row>
    <row r="175" spans="1:3" x14ac:dyDescent="0.25">
      <c r="A175" s="403" t="s">
        <v>348</v>
      </c>
      <c r="B175" s="209" t="s">
        <v>1059</v>
      </c>
      <c r="C175" s="4"/>
    </row>
    <row r="176" spans="1:3" ht="45" x14ac:dyDescent="0.25">
      <c r="A176" s="403" t="s">
        <v>1060</v>
      </c>
      <c r="B176" s="209" t="s">
        <v>1061</v>
      </c>
      <c r="C176" s="4"/>
    </row>
    <row r="177" spans="1:3" x14ac:dyDescent="0.25">
      <c r="A177" s="403" t="s">
        <v>74</v>
      </c>
      <c r="B177" s="209" t="s">
        <v>986</v>
      </c>
      <c r="C177" s="4"/>
    </row>
    <row r="178" spans="1:3" x14ac:dyDescent="0.25">
      <c r="A178" s="403" t="s">
        <v>186</v>
      </c>
      <c r="B178" s="209" t="s">
        <v>986</v>
      </c>
      <c r="C178" s="4"/>
    </row>
    <row r="179" spans="1:3" x14ac:dyDescent="0.25">
      <c r="A179" s="403" t="s">
        <v>187</v>
      </c>
      <c r="B179" s="209" t="s">
        <v>986</v>
      </c>
      <c r="C179" s="4"/>
    </row>
    <row r="180" spans="1:3" ht="30" x14ac:dyDescent="0.25">
      <c r="A180" s="403" t="s">
        <v>1062</v>
      </c>
      <c r="B180" s="209" t="s">
        <v>1063</v>
      </c>
      <c r="C180" s="4"/>
    </row>
    <row r="181" spans="1:3" x14ac:dyDescent="0.25">
      <c r="A181" s="403" t="s">
        <v>34</v>
      </c>
      <c r="B181" s="209" t="s">
        <v>986</v>
      </c>
      <c r="C181" s="4"/>
    </row>
    <row r="182" spans="1:3" x14ac:dyDescent="0.25">
      <c r="A182" s="403" t="s">
        <v>189</v>
      </c>
      <c r="B182" s="209" t="s">
        <v>986</v>
      </c>
      <c r="C182" s="4"/>
    </row>
    <row r="183" spans="1:3" x14ac:dyDescent="0.25">
      <c r="A183" s="403" t="s">
        <v>1064</v>
      </c>
      <c r="B183" s="209" t="s">
        <v>1059</v>
      </c>
      <c r="C183" s="4"/>
    </row>
    <row r="184" spans="1:3" ht="45" x14ac:dyDescent="0.25">
      <c r="A184" s="403" t="s">
        <v>1065</v>
      </c>
      <c r="B184" s="209" t="s">
        <v>1061</v>
      </c>
      <c r="C184" s="4"/>
    </row>
    <row r="185" spans="1:3" x14ac:dyDescent="0.25">
      <c r="A185" s="403" t="s">
        <v>1066</v>
      </c>
      <c r="B185" s="209" t="s">
        <v>986</v>
      </c>
      <c r="C185" s="4"/>
    </row>
    <row r="186" spans="1:3" x14ac:dyDescent="0.25">
      <c r="A186" s="403" t="s">
        <v>1067</v>
      </c>
      <c r="B186" s="209" t="s">
        <v>986</v>
      </c>
      <c r="C186" s="4"/>
    </row>
    <row r="187" spans="1:3" x14ac:dyDescent="0.25">
      <c r="A187" s="403" t="s">
        <v>1068</v>
      </c>
      <c r="B187" s="209" t="s">
        <v>986</v>
      </c>
      <c r="C187" s="4"/>
    </row>
    <row r="188" spans="1:3" ht="30" x14ac:dyDescent="0.25">
      <c r="A188" s="403" t="s">
        <v>350</v>
      </c>
      <c r="B188" s="209" t="s">
        <v>1063</v>
      </c>
      <c r="C188" s="4"/>
    </row>
    <row r="189" spans="1:3" x14ac:dyDescent="0.25">
      <c r="A189" s="403" t="s">
        <v>1069</v>
      </c>
      <c r="B189" s="209" t="s">
        <v>986</v>
      </c>
      <c r="C189" s="4"/>
    </row>
    <row r="190" spans="1:3" x14ac:dyDescent="0.25">
      <c r="A190" s="403" t="s">
        <v>1070</v>
      </c>
      <c r="B190" s="209" t="s">
        <v>986</v>
      </c>
      <c r="C190" s="4"/>
    </row>
    <row r="191" spans="1:3" ht="15" customHeight="1" x14ac:dyDescent="0.25">
      <c r="A191" s="403" t="s">
        <v>198</v>
      </c>
      <c r="B191" s="209" t="s">
        <v>1071</v>
      </c>
      <c r="C191" s="4"/>
    </row>
    <row r="192" spans="1:3" ht="15" customHeight="1" x14ac:dyDescent="0.25">
      <c r="A192" s="403" t="s">
        <v>199</v>
      </c>
      <c r="B192" s="209" t="s">
        <v>1072</v>
      </c>
      <c r="C192" s="4"/>
    </row>
    <row r="193" spans="1:3" ht="15" customHeight="1" x14ac:dyDescent="0.25">
      <c r="A193" s="396" t="s">
        <v>169</v>
      </c>
      <c r="B193" s="401"/>
      <c r="C193" s="4"/>
    </row>
    <row r="194" spans="1:3" ht="15" customHeight="1" x14ac:dyDescent="0.25">
      <c r="A194" s="403" t="s">
        <v>1073</v>
      </c>
      <c r="B194" s="209" t="s">
        <v>1074</v>
      </c>
      <c r="C194" s="4"/>
    </row>
    <row r="195" spans="1:3" ht="15" customHeight="1" x14ac:dyDescent="0.25">
      <c r="A195" s="403" t="s">
        <v>1075</v>
      </c>
      <c r="B195" s="209" t="s">
        <v>1076</v>
      </c>
      <c r="C195" s="4"/>
    </row>
    <row r="196" spans="1:3" ht="15" customHeight="1" x14ac:dyDescent="0.25">
      <c r="A196" s="403" t="s">
        <v>202</v>
      </c>
      <c r="B196" s="209" t="s">
        <v>1077</v>
      </c>
      <c r="C196" s="4"/>
    </row>
    <row r="197" spans="1:3" ht="15" customHeight="1" x14ac:dyDescent="0.25">
      <c r="A197" s="403" t="s">
        <v>203</v>
      </c>
      <c r="B197" s="209" t="s">
        <v>1078</v>
      </c>
      <c r="C197" s="4"/>
    </row>
    <row r="198" spans="1:3" ht="15" customHeight="1" x14ac:dyDescent="0.25">
      <c r="A198" s="403" t="s">
        <v>204</v>
      </c>
      <c r="B198" s="209" t="s">
        <v>1079</v>
      </c>
      <c r="C198" s="4"/>
    </row>
    <row r="199" spans="1:3" ht="15" customHeight="1" x14ac:dyDescent="0.25">
      <c r="A199" s="403" t="s">
        <v>1080</v>
      </c>
      <c r="B199" s="209" t="s">
        <v>1081</v>
      </c>
      <c r="C199" s="4"/>
    </row>
    <row r="200" spans="1:3" ht="30" x14ac:dyDescent="0.25">
      <c r="A200" s="403" t="s">
        <v>1082</v>
      </c>
      <c r="B200" s="209" t="s">
        <v>1083</v>
      </c>
      <c r="C200" s="4"/>
    </row>
    <row r="201" spans="1:3" ht="20.25" customHeight="1" x14ac:dyDescent="0.25">
      <c r="A201" s="394" t="s">
        <v>170</v>
      </c>
      <c r="B201" s="397"/>
      <c r="C201" s="4"/>
    </row>
    <row r="202" spans="1:3" x14ac:dyDescent="0.25">
      <c r="A202" s="403" t="s">
        <v>207</v>
      </c>
      <c r="B202" s="209" t="s">
        <v>1084</v>
      </c>
      <c r="C202" s="4"/>
    </row>
    <row r="203" spans="1:3" x14ac:dyDescent="0.25">
      <c r="A203" s="403" t="s">
        <v>208</v>
      </c>
      <c r="B203" s="209" t="s">
        <v>1085</v>
      </c>
      <c r="C203" s="4"/>
    </row>
    <row r="204" spans="1:3" x14ac:dyDescent="0.25">
      <c r="A204" s="403" t="s">
        <v>209</v>
      </c>
      <c r="B204" s="209" t="s">
        <v>1086</v>
      </c>
      <c r="C204" s="4"/>
    </row>
    <row r="205" spans="1:3" x14ac:dyDescent="0.25">
      <c r="A205" s="403" t="s">
        <v>210</v>
      </c>
      <c r="B205" s="209" t="s">
        <v>1087</v>
      </c>
      <c r="C205" s="4"/>
    </row>
    <row r="206" spans="1:3" ht="30" x14ac:dyDescent="0.25">
      <c r="A206" s="403" t="s">
        <v>1088</v>
      </c>
      <c r="B206" s="209" t="s">
        <v>1089</v>
      </c>
      <c r="C206" s="4"/>
    </row>
    <row r="207" spans="1:3" ht="30" x14ac:dyDescent="0.25">
      <c r="A207" s="403" t="s">
        <v>1090</v>
      </c>
      <c r="B207" s="209" t="s">
        <v>1091</v>
      </c>
      <c r="C207" s="4"/>
    </row>
    <row r="208" spans="1:3" x14ac:dyDescent="0.25">
      <c r="A208" s="403" t="s">
        <v>1092</v>
      </c>
      <c r="B208" s="209" t="s">
        <v>1093</v>
      </c>
      <c r="C208" s="4"/>
    </row>
    <row r="209" spans="1:3" x14ac:dyDescent="0.25">
      <c r="A209" s="403" t="s">
        <v>1094</v>
      </c>
      <c r="B209" s="209" t="s">
        <v>1095</v>
      </c>
      <c r="C209" s="4"/>
    </row>
    <row r="210" spans="1:3" ht="30" x14ac:dyDescent="0.25">
      <c r="A210" s="403" t="s">
        <v>215</v>
      </c>
      <c r="B210" s="209" t="s">
        <v>1096</v>
      </c>
      <c r="C210" s="4"/>
    </row>
    <row r="211" spans="1:3" ht="30" x14ac:dyDescent="0.25">
      <c r="A211" s="403" t="s">
        <v>1097</v>
      </c>
      <c r="B211" s="209" t="s">
        <v>1098</v>
      </c>
      <c r="C211" s="4"/>
    </row>
    <row r="212" spans="1:3" ht="30" x14ac:dyDescent="0.25">
      <c r="A212" s="403" t="s">
        <v>217</v>
      </c>
      <c r="B212" s="209" t="s">
        <v>986</v>
      </c>
      <c r="C212" s="4"/>
    </row>
    <row r="213" spans="1:3" ht="40.5" customHeight="1" x14ac:dyDescent="0.25">
      <c r="A213" s="403" t="s">
        <v>218</v>
      </c>
      <c r="B213" s="209" t="s">
        <v>986</v>
      </c>
      <c r="C213" s="4"/>
    </row>
    <row r="214" spans="1:3" x14ac:dyDescent="0.25">
      <c r="A214" s="403" t="s">
        <v>181</v>
      </c>
      <c r="C214" s="4"/>
    </row>
    <row r="215" spans="1:3" ht="30" x14ac:dyDescent="0.25">
      <c r="A215" s="417" t="s">
        <v>1099</v>
      </c>
      <c r="B215" s="418" t="s">
        <v>1100</v>
      </c>
      <c r="C215" s="4"/>
    </row>
    <row r="216" spans="1:3" x14ac:dyDescent="0.25">
      <c r="A216" s="394" t="s">
        <v>337</v>
      </c>
      <c r="B216" s="397"/>
      <c r="C216" s="4"/>
    </row>
    <row r="217" spans="1:3" x14ac:dyDescent="0.25">
      <c r="A217" s="394" t="s">
        <v>1101</v>
      </c>
      <c r="B217" s="397"/>
      <c r="C217" s="4"/>
    </row>
    <row r="218" spans="1:3" x14ac:dyDescent="0.25">
      <c r="A218" s="403" t="s">
        <v>341</v>
      </c>
      <c r="B218" s="209" t="s">
        <v>1102</v>
      </c>
      <c r="C218" s="4"/>
    </row>
    <row r="219" spans="1:3" ht="30" x14ac:dyDescent="0.25">
      <c r="A219" s="403" t="s">
        <v>1103</v>
      </c>
      <c r="B219" s="209" t="s">
        <v>1104</v>
      </c>
      <c r="C219" s="4"/>
    </row>
    <row r="220" spans="1:3" x14ac:dyDescent="0.25">
      <c r="A220" s="403" t="s">
        <v>343</v>
      </c>
      <c r="B220" s="209" t="s">
        <v>1105</v>
      </c>
      <c r="C220" s="4"/>
    </row>
    <row r="221" spans="1:3" x14ac:dyDescent="0.25">
      <c r="A221" s="403" t="s">
        <v>344</v>
      </c>
      <c r="B221" s="209" t="s">
        <v>1105</v>
      </c>
      <c r="C221" s="4"/>
    </row>
    <row r="222" spans="1:3" x14ac:dyDescent="0.25">
      <c r="A222" s="403" t="s">
        <v>345</v>
      </c>
      <c r="B222" s="209" t="s">
        <v>1105</v>
      </c>
      <c r="C222" s="4"/>
    </row>
    <row r="223" spans="1:3" x14ac:dyDescent="0.25">
      <c r="A223" s="403" t="s">
        <v>1106</v>
      </c>
      <c r="B223" s="209" t="s">
        <v>1105</v>
      </c>
      <c r="C223" s="4"/>
    </row>
    <row r="224" spans="1:3" x14ac:dyDescent="0.25">
      <c r="A224" s="403" t="s">
        <v>347</v>
      </c>
      <c r="B224" s="209" t="s">
        <v>1105</v>
      </c>
      <c r="C224" s="4"/>
    </row>
    <row r="225" spans="1:3" x14ac:dyDescent="0.25">
      <c r="A225" s="403" t="s">
        <v>179</v>
      </c>
      <c r="B225" s="209" t="s">
        <v>1105</v>
      </c>
      <c r="C225" s="4"/>
    </row>
    <row r="226" spans="1:3" x14ac:dyDescent="0.25">
      <c r="A226" s="403" t="s">
        <v>180</v>
      </c>
      <c r="B226" s="209" t="s">
        <v>1105</v>
      </c>
      <c r="C226" s="4"/>
    </row>
    <row r="227" spans="1:3" x14ac:dyDescent="0.25">
      <c r="A227" s="403" t="s">
        <v>181</v>
      </c>
      <c r="B227" s="209" t="s">
        <v>1105</v>
      </c>
      <c r="C227" s="4"/>
    </row>
    <row r="228" spans="1:3" x14ac:dyDescent="0.25">
      <c r="A228" s="403" t="s">
        <v>182</v>
      </c>
      <c r="B228" s="209" t="s">
        <v>1105</v>
      </c>
      <c r="C228" s="4"/>
    </row>
    <row r="229" spans="1:3" ht="30" x14ac:dyDescent="0.25">
      <c r="A229" s="403" t="s">
        <v>1057</v>
      </c>
      <c r="B229" s="209" t="s">
        <v>1105</v>
      </c>
      <c r="C229" s="4"/>
    </row>
    <row r="230" spans="1:3" x14ac:dyDescent="0.25">
      <c r="A230" s="403" t="s">
        <v>93</v>
      </c>
      <c r="B230" s="209" t="s">
        <v>1105</v>
      </c>
      <c r="C230" s="4"/>
    </row>
    <row r="231" spans="1:3" x14ac:dyDescent="0.25">
      <c r="A231" s="403" t="s">
        <v>1107</v>
      </c>
      <c r="B231" s="209" t="s">
        <v>1105</v>
      </c>
      <c r="C231" s="4"/>
    </row>
    <row r="232" spans="1:3" x14ac:dyDescent="0.25">
      <c r="A232" s="403" t="s">
        <v>1108</v>
      </c>
      <c r="B232" s="209" t="s">
        <v>1105</v>
      </c>
      <c r="C232" s="4"/>
    </row>
    <row r="233" spans="1:3" x14ac:dyDescent="0.25">
      <c r="A233" s="403" t="s">
        <v>74</v>
      </c>
      <c r="B233" s="209" t="s">
        <v>1105</v>
      </c>
      <c r="C233" s="4"/>
    </row>
    <row r="234" spans="1:3" x14ac:dyDescent="0.25">
      <c r="A234" s="403" t="s">
        <v>186</v>
      </c>
      <c r="B234" s="209" t="s">
        <v>1105</v>
      </c>
      <c r="C234" s="4"/>
    </row>
    <row r="235" spans="1:3" x14ac:dyDescent="0.25">
      <c r="A235" s="403" t="s">
        <v>187</v>
      </c>
      <c r="B235" s="209" t="s">
        <v>1105</v>
      </c>
      <c r="C235" s="4"/>
    </row>
    <row r="236" spans="1:3" ht="30" x14ac:dyDescent="0.25">
      <c r="A236" s="403" t="s">
        <v>1109</v>
      </c>
      <c r="B236" s="209" t="s">
        <v>1105</v>
      </c>
      <c r="C236" s="4"/>
    </row>
    <row r="237" spans="1:3" x14ac:dyDescent="0.25">
      <c r="A237" s="403" t="s">
        <v>34</v>
      </c>
      <c r="B237" s="209" t="s">
        <v>1105</v>
      </c>
      <c r="C237" s="4"/>
    </row>
    <row r="238" spans="1:3" x14ac:dyDescent="0.25">
      <c r="A238" s="403" t="s">
        <v>189</v>
      </c>
      <c r="B238" s="209" t="s">
        <v>1105</v>
      </c>
      <c r="C238" s="4"/>
    </row>
    <row r="239" spans="1:3" x14ac:dyDescent="0.25">
      <c r="A239" s="403" t="s">
        <v>171</v>
      </c>
      <c r="B239" s="209" t="s">
        <v>1105</v>
      </c>
      <c r="C239" s="4"/>
    </row>
    <row r="240" spans="1:3" x14ac:dyDescent="0.25">
      <c r="A240" s="403" t="s">
        <v>1110</v>
      </c>
      <c r="B240" s="209" t="s">
        <v>1105</v>
      </c>
      <c r="C240" s="4"/>
    </row>
    <row r="241" spans="1:3" x14ac:dyDescent="0.25">
      <c r="A241" s="403" t="s">
        <v>1111</v>
      </c>
      <c r="B241" s="209" t="s">
        <v>1105</v>
      </c>
      <c r="C241" s="4"/>
    </row>
    <row r="242" spans="1:3" x14ac:dyDescent="0.25">
      <c r="A242" s="403" t="s">
        <v>1112</v>
      </c>
      <c r="B242" s="209" t="s">
        <v>1105</v>
      </c>
      <c r="C242" s="4"/>
    </row>
    <row r="243" spans="1:3" x14ac:dyDescent="0.25">
      <c r="A243" s="403" t="s">
        <v>1113</v>
      </c>
      <c r="B243" s="209" t="s">
        <v>1105</v>
      </c>
      <c r="C243" s="4"/>
    </row>
    <row r="244" spans="1:3" x14ac:dyDescent="0.25">
      <c r="A244" s="403" t="s">
        <v>1114</v>
      </c>
      <c r="B244" s="209" t="s">
        <v>1105</v>
      </c>
      <c r="C244" s="4"/>
    </row>
    <row r="245" spans="1:3" ht="30" x14ac:dyDescent="0.25">
      <c r="A245" s="403" t="s">
        <v>1115</v>
      </c>
      <c r="B245" s="209" t="s">
        <v>1105</v>
      </c>
      <c r="C245" s="4"/>
    </row>
    <row r="246" spans="1:3" x14ac:dyDescent="0.25">
      <c r="A246" s="403" t="s">
        <v>1069</v>
      </c>
      <c r="B246" s="209" t="s">
        <v>1105</v>
      </c>
      <c r="C246" s="4"/>
    </row>
    <row r="247" spans="1:3" x14ac:dyDescent="0.25">
      <c r="A247" s="403" t="s">
        <v>1070</v>
      </c>
      <c r="B247" s="209" t="s">
        <v>1105</v>
      </c>
      <c r="C247" s="4"/>
    </row>
    <row r="248" spans="1:3" x14ac:dyDescent="0.25">
      <c r="A248" s="403" t="s">
        <v>172</v>
      </c>
      <c r="B248" s="209" t="s">
        <v>1105</v>
      </c>
      <c r="C248" s="4"/>
    </row>
    <row r="249" spans="1:3" x14ac:dyDescent="0.25">
      <c r="A249" s="403" t="s">
        <v>198</v>
      </c>
      <c r="B249" s="209" t="s">
        <v>1105</v>
      </c>
      <c r="C249" s="4"/>
    </row>
    <row r="250" spans="1:3" ht="15" customHeight="1" x14ac:dyDescent="0.25">
      <c r="A250" s="403" t="s">
        <v>199</v>
      </c>
      <c r="B250" s="209" t="s">
        <v>1105</v>
      </c>
      <c r="C250" s="4"/>
    </row>
    <row r="251" spans="1:3" x14ac:dyDescent="0.25">
      <c r="A251" s="396" t="s">
        <v>1116</v>
      </c>
      <c r="B251" s="401"/>
      <c r="C251" s="4"/>
    </row>
    <row r="252" spans="1:3" x14ac:dyDescent="0.25">
      <c r="A252" s="403" t="s">
        <v>1117</v>
      </c>
      <c r="B252" s="209" t="s">
        <v>1118</v>
      </c>
      <c r="C252" s="4"/>
    </row>
    <row r="253" spans="1:3" x14ac:dyDescent="0.25">
      <c r="A253" s="403" t="s">
        <v>1119</v>
      </c>
      <c r="B253" s="209" t="s">
        <v>1120</v>
      </c>
      <c r="C253" s="4"/>
    </row>
    <row r="254" spans="1:3" x14ac:dyDescent="0.25">
      <c r="A254" s="403" t="s">
        <v>355</v>
      </c>
      <c r="B254" s="209" t="s">
        <v>1121</v>
      </c>
      <c r="C254" s="4"/>
    </row>
    <row r="255" spans="1:3" x14ac:dyDescent="0.25">
      <c r="A255" s="403" t="s">
        <v>356</v>
      </c>
      <c r="B255" s="209" t="s">
        <v>1122</v>
      </c>
      <c r="C255" s="4"/>
    </row>
    <row r="256" spans="1:3" x14ac:dyDescent="0.25">
      <c r="A256" s="403" t="s">
        <v>357</v>
      </c>
      <c r="B256" s="209" t="s">
        <v>1123</v>
      </c>
      <c r="C256" s="4"/>
    </row>
    <row r="257" spans="1:3" x14ac:dyDescent="0.25">
      <c r="A257" s="403" t="s">
        <v>1124</v>
      </c>
      <c r="B257" s="209" t="s">
        <v>1125</v>
      </c>
      <c r="C257" s="4"/>
    </row>
    <row r="258" spans="1:3" ht="30" x14ac:dyDescent="0.25">
      <c r="A258" s="403" t="s">
        <v>1126</v>
      </c>
      <c r="B258" s="209" t="s">
        <v>1127</v>
      </c>
      <c r="C258" s="4"/>
    </row>
    <row r="259" spans="1:3" x14ac:dyDescent="0.25">
      <c r="A259" s="394" t="s">
        <v>340</v>
      </c>
      <c r="B259" s="397"/>
      <c r="C259" s="4"/>
    </row>
    <row r="260" spans="1:3" x14ac:dyDescent="0.25">
      <c r="A260" s="403" t="s">
        <v>360</v>
      </c>
      <c r="B260" s="209" t="s">
        <v>1128</v>
      </c>
      <c r="C260" s="4"/>
    </row>
    <row r="261" spans="1:3" x14ac:dyDescent="0.25">
      <c r="A261" s="403" t="s">
        <v>361</v>
      </c>
      <c r="B261" s="209" t="s">
        <v>1129</v>
      </c>
      <c r="C261" s="4"/>
    </row>
    <row r="262" spans="1:3" x14ac:dyDescent="0.25">
      <c r="A262" s="403" t="s">
        <v>362</v>
      </c>
      <c r="B262" s="209" t="s">
        <v>1130</v>
      </c>
      <c r="C262" s="4"/>
    </row>
    <row r="263" spans="1:3" x14ac:dyDescent="0.25">
      <c r="A263" s="403" t="s">
        <v>1131</v>
      </c>
      <c r="B263" s="209" t="s">
        <v>1132</v>
      </c>
      <c r="C263" s="4"/>
    </row>
    <row r="264" spans="1:3" x14ac:dyDescent="0.25">
      <c r="A264" s="403" t="s">
        <v>1133</v>
      </c>
      <c r="B264" s="209" t="s">
        <v>1134</v>
      </c>
      <c r="C264" s="4"/>
    </row>
    <row r="265" spans="1:3" x14ac:dyDescent="0.25">
      <c r="A265" s="403" t="s">
        <v>1135</v>
      </c>
      <c r="B265" s="209" t="s">
        <v>1136</v>
      </c>
      <c r="C265" s="4"/>
    </row>
    <row r="266" spans="1:3" x14ac:dyDescent="0.25">
      <c r="A266" s="403" t="s">
        <v>366</v>
      </c>
      <c r="B266" s="209" t="s">
        <v>1137</v>
      </c>
      <c r="C266" s="4"/>
    </row>
    <row r="267" spans="1:3" x14ac:dyDescent="0.25">
      <c r="A267" s="403" t="s">
        <v>1138</v>
      </c>
      <c r="B267" s="209" t="s">
        <v>1139</v>
      </c>
      <c r="C267" s="4"/>
    </row>
    <row r="268" spans="1:3" x14ac:dyDescent="0.25">
      <c r="A268" s="403" t="s">
        <v>1140</v>
      </c>
      <c r="B268" s="209" t="s">
        <v>1141</v>
      </c>
      <c r="C268" s="4"/>
    </row>
    <row r="269" spans="1:3" x14ac:dyDescent="0.25">
      <c r="A269" s="403" t="s">
        <v>1142</v>
      </c>
      <c r="B269" s="209" t="s">
        <v>1143</v>
      </c>
      <c r="C269" s="4"/>
    </row>
    <row r="270" spans="1:3" ht="30" x14ac:dyDescent="0.25">
      <c r="A270" s="417" t="s">
        <v>1144</v>
      </c>
      <c r="B270" s="418" t="s">
        <v>1145</v>
      </c>
      <c r="C270" s="4"/>
    </row>
    <row r="271" spans="1:3" x14ac:dyDescent="0.25">
      <c r="A271" s="394" t="s">
        <v>1146</v>
      </c>
      <c r="B271" s="397"/>
      <c r="C271" s="4"/>
    </row>
    <row r="272" spans="1:3" x14ac:dyDescent="0.25">
      <c r="A272" s="394" t="s">
        <v>1147</v>
      </c>
      <c r="B272" s="397"/>
      <c r="C272" s="4"/>
    </row>
    <row r="273" spans="1:3" ht="30" x14ac:dyDescent="0.25">
      <c r="A273" s="403" t="s">
        <v>489</v>
      </c>
      <c r="B273" s="209" t="s">
        <v>1148</v>
      </c>
      <c r="C273" s="4"/>
    </row>
    <row r="274" spans="1:3" x14ac:dyDescent="0.25">
      <c r="A274" s="403" t="s">
        <v>490</v>
      </c>
      <c r="B274" s="209" t="s">
        <v>1149</v>
      </c>
      <c r="C274" s="4"/>
    </row>
    <row r="275" spans="1:3" x14ac:dyDescent="0.25">
      <c r="A275" s="403" t="s">
        <v>1150</v>
      </c>
      <c r="B275" s="209" t="s">
        <v>1151</v>
      </c>
      <c r="C275" s="4"/>
    </row>
    <row r="276" spans="1:3" x14ac:dyDescent="0.25">
      <c r="A276" s="403" t="s">
        <v>1152</v>
      </c>
      <c r="B276" s="209" t="s">
        <v>1153</v>
      </c>
      <c r="C276" s="4"/>
    </row>
    <row r="277" spans="1:3" x14ac:dyDescent="0.25">
      <c r="A277" s="403" t="s">
        <v>1154</v>
      </c>
      <c r="B277" s="209" t="s">
        <v>1155</v>
      </c>
      <c r="C277" s="4"/>
    </row>
    <row r="278" spans="1:3" x14ac:dyDescent="0.25">
      <c r="A278" s="403" t="s">
        <v>1156</v>
      </c>
      <c r="C278" s="4"/>
    </row>
    <row r="279" spans="1:3" x14ac:dyDescent="0.25">
      <c r="A279" s="396" t="s">
        <v>485</v>
      </c>
      <c r="B279" s="401"/>
      <c r="C279" s="4"/>
    </row>
    <row r="280" spans="1:3" x14ac:dyDescent="0.25">
      <c r="A280" s="403" t="s">
        <v>1157</v>
      </c>
      <c r="B280" s="209" t="s">
        <v>1158</v>
      </c>
      <c r="C280" s="4"/>
    </row>
    <row r="281" spans="1:3" ht="45" x14ac:dyDescent="0.25">
      <c r="A281" s="403" t="s">
        <v>1159</v>
      </c>
      <c r="B281" s="209" t="s">
        <v>1160</v>
      </c>
      <c r="C281" s="4"/>
    </row>
    <row r="282" spans="1:3" x14ac:dyDescent="0.25">
      <c r="A282" s="403" t="s">
        <v>74</v>
      </c>
      <c r="B282" s="209" t="s">
        <v>986</v>
      </c>
      <c r="C282" s="4"/>
    </row>
    <row r="283" spans="1:3" x14ac:dyDescent="0.25">
      <c r="A283" s="403" t="s">
        <v>186</v>
      </c>
      <c r="B283" s="209" t="s">
        <v>986</v>
      </c>
      <c r="C283" s="4"/>
    </row>
    <row r="284" spans="1:3" x14ac:dyDescent="0.25">
      <c r="A284" s="403" t="s">
        <v>187</v>
      </c>
      <c r="B284" s="209" t="s">
        <v>986</v>
      </c>
      <c r="C284" s="4"/>
    </row>
    <row r="285" spans="1:3" x14ac:dyDescent="0.25">
      <c r="A285" s="403" t="s">
        <v>34</v>
      </c>
      <c r="B285" s="209" t="s">
        <v>986</v>
      </c>
      <c r="C285" s="4"/>
    </row>
    <row r="286" spans="1:3" x14ac:dyDescent="0.25">
      <c r="A286" s="403" t="s">
        <v>189</v>
      </c>
      <c r="B286" s="209" t="s">
        <v>1161</v>
      </c>
      <c r="C286" s="4"/>
    </row>
    <row r="287" spans="1:3" ht="30" x14ac:dyDescent="0.25">
      <c r="A287" s="403" t="s">
        <v>1162</v>
      </c>
      <c r="B287" s="209" t="s">
        <v>1163</v>
      </c>
      <c r="C287" s="4"/>
    </row>
    <row r="288" spans="1:3" ht="30" x14ac:dyDescent="0.25">
      <c r="A288" s="403" t="s">
        <v>1164</v>
      </c>
      <c r="B288" s="209" t="s">
        <v>1165</v>
      </c>
      <c r="C288" s="4"/>
    </row>
    <row r="289" spans="1:3" ht="45" x14ac:dyDescent="0.25">
      <c r="A289" s="403" t="s">
        <v>1166</v>
      </c>
      <c r="B289" s="209" t="s">
        <v>1167</v>
      </c>
      <c r="C289" s="4"/>
    </row>
    <row r="290" spans="1:3" x14ac:dyDescent="0.25">
      <c r="A290" s="396" t="s">
        <v>486</v>
      </c>
      <c r="B290" s="401"/>
      <c r="C290" s="4"/>
    </row>
    <row r="291" spans="1:3" ht="45" x14ac:dyDescent="0.25">
      <c r="A291" s="403" t="s">
        <v>502</v>
      </c>
      <c r="B291" s="209" t="s">
        <v>1168</v>
      </c>
      <c r="C291" s="4"/>
    </row>
    <row r="292" spans="1:3" x14ac:dyDescent="0.25">
      <c r="A292" s="403" t="s">
        <v>503</v>
      </c>
      <c r="B292" s="209" t="s">
        <v>1169</v>
      </c>
      <c r="C292" s="4"/>
    </row>
    <row r="293" spans="1:3" ht="60" x14ac:dyDescent="0.25">
      <c r="A293" s="403" t="s">
        <v>1170</v>
      </c>
      <c r="B293" s="209" t="s">
        <v>1171</v>
      </c>
      <c r="C293" s="4"/>
    </row>
    <row r="294" spans="1:3" x14ac:dyDescent="0.25">
      <c r="A294" s="396" t="s">
        <v>487</v>
      </c>
      <c r="B294" s="401"/>
      <c r="C294" s="4"/>
    </row>
    <row r="295" spans="1:3" x14ac:dyDescent="0.25">
      <c r="A295" s="403" t="s">
        <v>505</v>
      </c>
      <c r="B295" s="209" t="s">
        <v>1172</v>
      </c>
      <c r="C295" s="4"/>
    </row>
    <row r="296" spans="1:3" ht="30" x14ac:dyDescent="0.25">
      <c r="A296" s="403" t="s">
        <v>506</v>
      </c>
      <c r="B296" s="209" t="s">
        <v>1173</v>
      </c>
      <c r="C296" s="4"/>
    </row>
    <row r="297" spans="1:3" ht="30" x14ac:dyDescent="0.25">
      <c r="A297" s="403" t="s">
        <v>507</v>
      </c>
      <c r="B297" s="209" t="s">
        <v>1174</v>
      </c>
      <c r="C297" s="4"/>
    </row>
    <row r="298" spans="1:3" ht="30" x14ac:dyDescent="0.25">
      <c r="A298" s="403" t="s">
        <v>508</v>
      </c>
      <c r="B298" s="209" t="s">
        <v>1175</v>
      </c>
      <c r="C298" s="4"/>
    </row>
    <row r="299" spans="1:3" ht="30" x14ac:dyDescent="0.25">
      <c r="A299" s="403" t="s">
        <v>509</v>
      </c>
      <c r="B299" s="209" t="s">
        <v>1175</v>
      </c>
      <c r="C299" s="4"/>
    </row>
    <row r="300" spans="1:3" ht="30" x14ac:dyDescent="0.25">
      <c r="A300" s="403" t="s">
        <v>510</v>
      </c>
      <c r="B300" s="209" t="s">
        <v>1176</v>
      </c>
      <c r="C300" s="4"/>
    </row>
    <row r="301" spans="1:3" ht="30" x14ac:dyDescent="0.25">
      <c r="A301" s="403" t="s">
        <v>511</v>
      </c>
      <c r="B301" s="209" t="s">
        <v>1177</v>
      </c>
      <c r="C301" s="4"/>
    </row>
    <row r="302" spans="1:3" ht="30" x14ac:dyDescent="0.25">
      <c r="A302" s="403" t="s">
        <v>512</v>
      </c>
      <c r="B302" s="209" t="s">
        <v>1178</v>
      </c>
      <c r="C302" s="4"/>
    </row>
    <row r="303" spans="1:3" ht="30" x14ac:dyDescent="0.25">
      <c r="A303" s="403" t="s">
        <v>513</v>
      </c>
      <c r="B303" s="209" t="s">
        <v>1179</v>
      </c>
      <c r="C303" s="4"/>
    </row>
    <row r="304" spans="1:3" ht="30" x14ac:dyDescent="0.25">
      <c r="A304" s="403" t="s">
        <v>514</v>
      </c>
      <c r="B304" s="209" t="s">
        <v>1180</v>
      </c>
      <c r="C304" s="4"/>
    </row>
    <row r="305" spans="1:3" ht="45" x14ac:dyDescent="0.25">
      <c r="A305" s="403" t="s">
        <v>515</v>
      </c>
      <c r="B305" s="209" t="s">
        <v>1175</v>
      </c>
      <c r="C305" s="4"/>
    </row>
    <row r="306" spans="1:3" ht="45" x14ac:dyDescent="0.25">
      <c r="A306" s="403" t="s">
        <v>516</v>
      </c>
      <c r="B306" s="209" t="s">
        <v>1175</v>
      </c>
      <c r="C306" s="4"/>
    </row>
    <row r="307" spans="1:3" x14ac:dyDescent="0.25">
      <c r="A307" s="396" t="s">
        <v>580</v>
      </c>
      <c r="B307" s="397"/>
      <c r="C307" s="4"/>
    </row>
    <row r="308" spans="1:3" x14ac:dyDescent="0.25">
      <c r="A308" s="394" t="s">
        <v>581</v>
      </c>
      <c r="B308" s="397"/>
      <c r="C308" s="4"/>
    </row>
    <row r="309" spans="1:3" x14ac:dyDescent="0.25">
      <c r="A309" s="403" t="s">
        <v>585</v>
      </c>
      <c r="B309" s="209" t="s">
        <v>1181</v>
      </c>
      <c r="C309" s="4"/>
    </row>
    <row r="310" spans="1:3" x14ac:dyDescent="0.25">
      <c r="A310" s="403" t="s">
        <v>1182</v>
      </c>
      <c r="B310" s="209" t="s">
        <v>1183</v>
      </c>
      <c r="C310" s="4"/>
    </row>
    <row r="311" spans="1:3" x14ac:dyDescent="0.25">
      <c r="A311" s="403" t="s">
        <v>1184</v>
      </c>
      <c r="B311" s="209" t="s">
        <v>1185</v>
      </c>
      <c r="C311" s="4"/>
    </row>
    <row r="312" spans="1:3" x14ac:dyDescent="0.25">
      <c r="A312" s="403" t="s">
        <v>588</v>
      </c>
      <c r="B312" s="209" t="s">
        <v>1186</v>
      </c>
      <c r="C312" s="4"/>
    </row>
    <row r="313" spans="1:3" x14ac:dyDescent="0.25">
      <c r="A313" s="403" t="s">
        <v>589</v>
      </c>
      <c r="B313" s="209" t="s">
        <v>1187</v>
      </c>
      <c r="C313" s="4"/>
    </row>
    <row r="314" spans="1:3" ht="30" x14ac:dyDescent="0.25">
      <c r="A314" s="403" t="s">
        <v>590</v>
      </c>
      <c r="B314" s="209" t="s">
        <v>1188</v>
      </c>
      <c r="C314" s="4"/>
    </row>
    <row r="315" spans="1:3" ht="30" x14ac:dyDescent="0.25">
      <c r="A315" s="403" t="s">
        <v>592</v>
      </c>
      <c r="B315" s="209" t="s">
        <v>1189</v>
      </c>
      <c r="C315" s="4"/>
    </row>
    <row r="316" spans="1:3" ht="30" x14ac:dyDescent="0.25">
      <c r="A316" s="403" t="s">
        <v>1190</v>
      </c>
      <c r="B316" s="209" t="s">
        <v>1191</v>
      </c>
      <c r="C316" s="4"/>
    </row>
    <row r="317" spans="1:3" x14ac:dyDescent="0.25">
      <c r="A317" s="403" t="s">
        <v>1192</v>
      </c>
      <c r="B317" s="209" t="s">
        <v>1193</v>
      </c>
      <c r="C317" s="4"/>
    </row>
    <row r="318" spans="1:3" x14ac:dyDescent="0.25">
      <c r="A318" s="403" t="s">
        <v>1194</v>
      </c>
      <c r="B318" s="209" t="s">
        <v>1195</v>
      </c>
      <c r="C318" s="4"/>
    </row>
    <row r="319" spans="1:3" x14ac:dyDescent="0.25">
      <c r="A319" s="403" t="s">
        <v>595</v>
      </c>
      <c r="B319" s="209" t="s">
        <v>1196</v>
      </c>
      <c r="C319" s="4"/>
    </row>
    <row r="320" spans="1:3" x14ac:dyDescent="0.25">
      <c r="A320" s="396" t="s">
        <v>1197</v>
      </c>
      <c r="B320" s="401"/>
      <c r="C320" s="4"/>
    </row>
    <row r="321" spans="1:3" x14ac:dyDescent="0.25">
      <c r="A321" s="403" t="s">
        <v>1157</v>
      </c>
      <c r="B321" s="209" t="s">
        <v>1158</v>
      </c>
      <c r="C321" s="4"/>
    </row>
    <row r="322" spans="1:3" ht="45" x14ac:dyDescent="0.25">
      <c r="A322" s="403" t="s">
        <v>1159</v>
      </c>
      <c r="B322" s="209" t="s">
        <v>1160</v>
      </c>
      <c r="C322" s="4"/>
    </row>
    <row r="323" spans="1:3" x14ac:dyDescent="0.25">
      <c r="A323" s="403" t="s">
        <v>74</v>
      </c>
      <c r="B323" s="209" t="s">
        <v>986</v>
      </c>
      <c r="C323" s="4"/>
    </row>
    <row r="324" spans="1:3" x14ac:dyDescent="0.25">
      <c r="A324" s="403" t="s">
        <v>186</v>
      </c>
      <c r="B324" s="209" t="s">
        <v>986</v>
      </c>
      <c r="C324" s="4"/>
    </row>
    <row r="325" spans="1:3" x14ac:dyDescent="0.25">
      <c r="A325" s="403" t="s">
        <v>187</v>
      </c>
      <c r="B325" s="209" t="s">
        <v>986</v>
      </c>
      <c r="C325" s="4"/>
    </row>
    <row r="326" spans="1:3" x14ac:dyDescent="0.25">
      <c r="A326" s="403" t="s">
        <v>34</v>
      </c>
      <c r="B326" s="209" t="s">
        <v>986</v>
      </c>
      <c r="C326" s="4"/>
    </row>
    <row r="327" spans="1:3" x14ac:dyDescent="0.25">
      <c r="A327" s="403" t="s">
        <v>189</v>
      </c>
      <c r="B327" s="209" t="s">
        <v>1161</v>
      </c>
      <c r="C327" s="4"/>
    </row>
    <row r="328" spans="1:3" x14ac:dyDescent="0.25">
      <c r="A328" s="396" t="s">
        <v>583</v>
      </c>
      <c r="B328" s="401"/>
      <c r="C328" s="4"/>
    </row>
    <row r="329" spans="1:3" ht="45" x14ac:dyDescent="0.25">
      <c r="A329" s="403" t="s">
        <v>1198</v>
      </c>
      <c r="B329" s="209" t="s">
        <v>1168</v>
      </c>
      <c r="C329" s="4"/>
    </row>
    <row r="330" spans="1:3" x14ac:dyDescent="0.25">
      <c r="A330" s="403" t="s">
        <v>503</v>
      </c>
      <c r="B330" s="209" t="s">
        <v>1169</v>
      </c>
      <c r="C330" s="4"/>
    </row>
    <row r="331" spans="1:3" ht="60" x14ac:dyDescent="0.25">
      <c r="A331" s="403" t="s">
        <v>1170</v>
      </c>
      <c r="B331" s="209" t="s">
        <v>1171</v>
      </c>
      <c r="C331" s="4"/>
    </row>
    <row r="332" spans="1:3" x14ac:dyDescent="0.25">
      <c r="A332" s="396" t="s">
        <v>584</v>
      </c>
      <c r="B332" s="401"/>
      <c r="C332" s="4"/>
    </row>
    <row r="333" spans="1:3" ht="30" x14ac:dyDescent="0.25">
      <c r="A333" s="403" t="s">
        <v>1199</v>
      </c>
      <c r="B333" s="209" t="s">
        <v>1200</v>
      </c>
      <c r="C333" s="4"/>
    </row>
    <row r="334" spans="1:3" ht="30" x14ac:dyDescent="0.25">
      <c r="A334" s="403" t="s">
        <v>598</v>
      </c>
      <c r="B334" s="209" t="s">
        <v>1201</v>
      </c>
      <c r="C334" s="4"/>
    </row>
    <row r="335" spans="1:3" x14ac:dyDescent="0.25">
      <c r="A335" s="403" t="s">
        <v>505</v>
      </c>
      <c r="B335" s="209" t="s">
        <v>1202</v>
      </c>
      <c r="C335" s="4"/>
    </row>
    <row r="336" spans="1:3" ht="30" x14ac:dyDescent="0.25">
      <c r="A336" s="403" t="s">
        <v>599</v>
      </c>
      <c r="B336" s="209" t="s">
        <v>1203</v>
      </c>
      <c r="C336" s="4"/>
    </row>
    <row r="337" spans="1:3" ht="30" x14ac:dyDescent="0.25">
      <c r="A337" s="403" t="s">
        <v>600</v>
      </c>
      <c r="B337" s="209" t="s">
        <v>1204</v>
      </c>
      <c r="C337" s="4"/>
    </row>
    <row r="338" spans="1:3" ht="30" x14ac:dyDescent="0.25">
      <c r="A338" s="403" t="s">
        <v>601</v>
      </c>
      <c r="B338" s="209" t="s">
        <v>1203</v>
      </c>
      <c r="C338" s="4"/>
    </row>
    <row r="339" spans="1:3" ht="30" x14ac:dyDescent="0.25">
      <c r="A339" s="403" t="s">
        <v>602</v>
      </c>
      <c r="B339" s="209" t="s">
        <v>1204</v>
      </c>
      <c r="C339" s="4"/>
    </row>
    <row r="340" spans="1:3" x14ac:dyDescent="0.25">
      <c r="A340" s="403" t="s">
        <v>603</v>
      </c>
      <c r="B340" s="209" t="s">
        <v>1180</v>
      </c>
      <c r="C340" s="4"/>
    </row>
    <row r="341" spans="1:3" ht="30" x14ac:dyDescent="0.25">
      <c r="A341" s="403" t="s">
        <v>1205</v>
      </c>
      <c r="B341" s="209" t="s">
        <v>1175</v>
      </c>
      <c r="C341" s="4"/>
    </row>
    <row r="342" spans="1:3" ht="45" x14ac:dyDescent="0.25">
      <c r="A342" s="403" t="s">
        <v>1206</v>
      </c>
      <c r="B342" s="209" t="s">
        <v>1175</v>
      </c>
      <c r="C342" s="4"/>
    </row>
    <row r="343" spans="1:3" ht="30" x14ac:dyDescent="0.25">
      <c r="A343" s="403" t="s">
        <v>606</v>
      </c>
      <c r="B343" s="209" t="s">
        <v>1175</v>
      </c>
      <c r="C343" s="4"/>
    </row>
    <row r="344" spans="1:3" ht="30" x14ac:dyDescent="0.25">
      <c r="A344" s="403" t="s">
        <v>607</v>
      </c>
      <c r="B344" s="209" t="s">
        <v>1175</v>
      </c>
      <c r="C344" s="4"/>
    </row>
    <row r="345" spans="1:3" x14ac:dyDescent="0.25">
      <c r="A345" s="396" t="s">
        <v>664</v>
      </c>
      <c r="B345" s="401"/>
      <c r="C345" s="4"/>
    </row>
    <row r="346" spans="1:3" x14ac:dyDescent="0.25">
      <c r="A346" s="396" t="s">
        <v>665</v>
      </c>
      <c r="B346" s="401"/>
      <c r="C346" s="4"/>
    </row>
    <row r="347" spans="1:3" x14ac:dyDescent="0.25">
      <c r="A347" s="403" t="s">
        <v>1207</v>
      </c>
      <c r="B347" s="209" t="s">
        <v>1208</v>
      </c>
      <c r="C347" s="4"/>
    </row>
    <row r="348" spans="1:3" x14ac:dyDescent="0.25">
      <c r="A348" s="403" t="s">
        <v>1209</v>
      </c>
      <c r="B348" s="209" t="s">
        <v>1210</v>
      </c>
      <c r="C348" s="4"/>
    </row>
    <row r="349" spans="1:3" x14ac:dyDescent="0.25">
      <c r="A349" s="403" t="s">
        <v>1211</v>
      </c>
      <c r="B349" s="209" t="s">
        <v>1212</v>
      </c>
      <c r="C349" s="4"/>
    </row>
    <row r="350" spans="1:3" x14ac:dyDescent="0.25">
      <c r="A350" s="403" t="s">
        <v>672</v>
      </c>
      <c r="B350" s="209" t="s">
        <v>1213</v>
      </c>
      <c r="C350" s="4"/>
    </row>
    <row r="351" spans="1:3" x14ac:dyDescent="0.25">
      <c r="A351" s="403" t="s">
        <v>673</v>
      </c>
      <c r="B351" s="209" t="s">
        <v>1214</v>
      </c>
      <c r="C351" s="4"/>
    </row>
    <row r="352" spans="1:3" x14ac:dyDescent="0.25">
      <c r="A352" s="403" t="s">
        <v>674</v>
      </c>
      <c r="B352" s="209" t="s">
        <v>1215</v>
      </c>
      <c r="C352" s="4"/>
    </row>
    <row r="353" spans="1:3" x14ac:dyDescent="0.25">
      <c r="A353" s="403" t="s">
        <v>675</v>
      </c>
      <c r="B353" s="209" t="s">
        <v>1216</v>
      </c>
      <c r="C353" s="4"/>
    </row>
    <row r="354" spans="1:3" x14ac:dyDescent="0.25">
      <c r="A354" s="403" t="s">
        <v>676</v>
      </c>
      <c r="B354" s="209" t="s">
        <v>1217</v>
      </c>
      <c r="C354" s="4"/>
    </row>
    <row r="355" spans="1:3" x14ac:dyDescent="0.25">
      <c r="A355" s="403" t="s">
        <v>677</v>
      </c>
      <c r="B355" s="209" t="s">
        <v>1218</v>
      </c>
      <c r="C355" s="4"/>
    </row>
    <row r="356" spans="1:3" x14ac:dyDescent="0.25">
      <c r="A356" s="403" t="s">
        <v>678</v>
      </c>
      <c r="B356" s="209" t="s">
        <v>1219</v>
      </c>
      <c r="C356" s="4"/>
    </row>
    <row r="357" spans="1:3" x14ac:dyDescent="0.25">
      <c r="A357" s="403" t="s">
        <v>679</v>
      </c>
      <c r="B357" s="209" t="s">
        <v>1220</v>
      </c>
      <c r="C357" s="4"/>
    </row>
    <row r="358" spans="1:3" x14ac:dyDescent="0.25">
      <c r="A358" s="403" t="s">
        <v>680</v>
      </c>
      <c r="B358" s="209" t="s">
        <v>1221</v>
      </c>
      <c r="C358" s="4"/>
    </row>
    <row r="359" spans="1:3" ht="75" x14ac:dyDescent="0.25">
      <c r="A359" s="403" t="s">
        <v>1222</v>
      </c>
      <c r="B359" s="209" t="s">
        <v>1223</v>
      </c>
      <c r="C359" s="4"/>
    </row>
    <row r="360" spans="1:3" x14ac:dyDescent="0.25">
      <c r="A360" s="396" t="s">
        <v>1224</v>
      </c>
      <c r="B360" s="401"/>
      <c r="C360" s="4"/>
    </row>
    <row r="361" spans="1:3" x14ac:dyDescent="0.25">
      <c r="A361" s="403" t="s">
        <v>1157</v>
      </c>
      <c r="B361" s="209" t="s">
        <v>1158</v>
      </c>
      <c r="C361" s="4"/>
    </row>
    <row r="362" spans="1:3" ht="45" x14ac:dyDescent="0.25">
      <c r="A362" s="403" t="s">
        <v>1159</v>
      </c>
      <c r="B362" s="209" t="s">
        <v>1160</v>
      </c>
      <c r="C362" s="4"/>
    </row>
    <row r="363" spans="1:3" x14ac:dyDescent="0.25">
      <c r="A363" s="403" t="s">
        <v>74</v>
      </c>
      <c r="B363" s="209" t="s">
        <v>986</v>
      </c>
      <c r="C363" s="4"/>
    </row>
    <row r="364" spans="1:3" x14ac:dyDescent="0.25">
      <c r="A364" s="403" t="s">
        <v>186</v>
      </c>
      <c r="B364" s="209" t="s">
        <v>986</v>
      </c>
      <c r="C364" s="4"/>
    </row>
    <row r="365" spans="1:3" x14ac:dyDescent="0.25">
      <c r="A365" s="403" t="s">
        <v>187</v>
      </c>
      <c r="B365" s="209" t="s">
        <v>986</v>
      </c>
      <c r="C365" s="4"/>
    </row>
    <row r="366" spans="1:3" x14ac:dyDescent="0.25">
      <c r="A366" s="403" t="s">
        <v>34</v>
      </c>
      <c r="B366" s="209" t="s">
        <v>986</v>
      </c>
      <c r="C366" s="4"/>
    </row>
    <row r="367" spans="1:3" x14ac:dyDescent="0.25">
      <c r="A367" s="403" t="s">
        <v>189</v>
      </c>
      <c r="B367" s="209" t="s">
        <v>1225</v>
      </c>
      <c r="C367" s="4"/>
    </row>
    <row r="368" spans="1:3" ht="30" x14ac:dyDescent="0.25">
      <c r="A368" s="403" t="s">
        <v>682</v>
      </c>
      <c r="B368" s="209" t="s">
        <v>1226</v>
      </c>
      <c r="C368" s="4"/>
    </row>
    <row r="369" spans="1:3" ht="30" x14ac:dyDescent="0.25">
      <c r="A369" s="403" t="s">
        <v>683</v>
      </c>
      <c r="B369" s="209" t="s">
        <v>1165</v>
      </c>
      <c r="C369" s="4"/>
    </row>
    <row r="370" spans="1:3" ht="30" x14ac:dyDescent="0.25">
      <c r="A370" s="403" t="s">
        <v>1227</v>
      </c>
      <c r="B370" s="209" t="s">
        <v>1228</v>
      </c>
      <c r="C370" s="4"/>
    </row>
    <row r="371" spans="1:3" x14ac:dyDescent="0.25">
      <c r="A371" s="396" t="s">
        <v>667</v>
      </c>
      <c r="B371" s="401"/>
      <c r="C371" s="4"/>
    </row>
    <row r="372" spans="1:3" ht="45" x14ac:dyDescent="0.25">
      <c r="A372" s="403" t="s">
        <v>685</v>
      </c>
      <c r="B372" s="209" t="s">
        <v>1168</v>
      </c>
      <c r="C372" s="4"/>
    </row>
    <row r="373" spans="1:3" x14ac:dyDescent="0.25">
      <c r="A373" s="403" t="s">
        <v>503</v>
      </c>
      <c r="B373" s="209" t="s">
        <v>1169</v>
      </c>
      <c r="C373" s="4"/>
    </row>
    <row r="374" spans="1:3" ht="45" x14ac:dyDescent="0.25">
      <c r="A374" s="403" t="s">
        <v>1229</v>
      </c>
      <c r="B374" s="209" t="s">
        <v>1171</v>
      </c>
      <c r="C374" s="4"/>
    </row>
    <row r="375" spans="1:3" x14ac:dyDescent="0.25">
      <c r="A375" s="396" t="s">
        <v>668</v>
      </c>
      <c r="B375" s="401"/>
      <c r="C375" s="4"/>
    </row>
    <row r="376" spans="1:3" ht="30" x14ac:dyDescent="0.25">
      <c r="A376" s="403" t="s">
        <v>686</v>
      </c>
      <c r="B376" s="209" t="s">
        <v>1230</v>
      </c>
      <c r="C376" s="4"/>
    </row>
    <row r="377" spans="1:3" ht="30" x14ac:dyDescent="0.25">
      <c r="A377" s="403" t="s">
        <v>687</v>
      </c>
      <c r="B377" s="209" t="s">
        <v>1231</v>
      </c>
      <c r="C377" s="4"/>
    </row>
    <row r="378" spans="1:3" ht="45" x14ac:dyDescent="0.25">
      <c r="A378" s="403" t="s">
        <v>688</v>
      </c>
      <c r="B378" s="209" t="s">
        <v>1232</v>
      </c>
      <c r="C378" s="4"/>
    </row>
    <row r="379" spans="1:3" ht="45" x14ac:dyDescent="0.25">
      <c r="A379" s="403" t="s">
        <v>689</v>
      </c>
      <c r="B379" s="209" t="s">
        <v>1233</v>
      </c>
      <c r="C379" s="4"/>
    </row>
    <row r="380" spans="1:3" ht="30" x14ac:dyDescent="0.25">
      <c r="A380" s="403" t="s">
        <v>690</v>
      </c>
      <c r="B380" s="209" t="s">
        <v>1234</v>
      </c>
      <c r="C380" s="4"/>
    </row>
    <row r="381" spans="1:3" ht="30" x14ac:dyDescent="0.25">
      <c r="A381" s="403" t="s">
        <v>691</v>
      </c>
      <c r="B381" s="209" t="s">
        <v>1235</v>
      </c>
      <c r="C381" s="4"/>
    </row>
    <row r="382" spans="1:3" ht="30" x14ac:dyDescent="0.25">
      <c r="A382" s="403" t="s">
        <v>692</v>
      </c>
      <c r="B382" s="209" t="s">
        <v>1236</v>
      </c>
      <c r="C382" s="4"/>
    </row>
    <row r="383" spans="1:3" ht="30" x14ac:dyDescent="0.25">
      <c r="A383" s="403" t="s">
        <v>693</v>
      </c>
      <c r="B383" s="209" t="s">
        <v>1237</v>
      </c>
      <c r="C383" s="4"/>
    </row>
    <row r="384" spans="1:3" x14ac:dyDescent="0.25">
      <c r="A384" s="403" t="s">
        <v>694</v>
      </c>
      <c r="B384" s="209" t="s">
        <v>1180</v>
      </c>
      <c r="C384" s="4"/>
    </row>
    <row r="385" spans="1:3" ht="30" x14ac:dyDescent="0.25">
      <c r="A385" s="403" t="s">
        <v>1238</v>
      </c>
      <c r="B385" s="209" t="s">
        <v>1175</v>
      </c>
      <c r="C385" s="4"/>
    </row>
    <row r="386" spans="1:3" ht="30" x14ac:dyDescent="0.25">
      <c r="A386" s="403" t="s">
        <v>1239</v>
      </c>
      <c r="B386" s="209" t="s">
        <v>1175</v>
      </c>
      <c r="C386" s="4"/>
    </row>
    <row r="387" spans="1:3" x14ac:dyDescent="0.25">
      <c r="A387" s="394" t="s">
        <v>1240</v>
      </c>
      <c r="B387" s="401"/>
      <c r="C387" s="4"/>
    </row>
    <row r="388" spans="1:3" x14ac:dyDescent="0.25">
      <c r="A388" s="394" t="s">
        <v>1241</v>
      </c>
      <c r="B388" s="401"/>
      <c r="C388" s="4"/>
    </row>
    <row r="389" spans="1:3" x14ac:dyDescent="0.25">
      <c r="A389" s="403" t="s">
        <v>765</v>
      </c>
      <c r="B389" s="209" t="s">
        <v>1242</v>
      </c>
      <c r="C389" s="4"/>
    </row>
    <row r="390" spans="1:3" x14ac:dyDescent="0.25">
      <c r="A390" s="403" t="s">
        <v>766</v>
      </c>
      <c r="B390" s="209" t="s">
        <v>1243</v>
      </c>
      <c r="C390" s="4"/>
    </row>
    <row r="391" spans="1:3" x14ac:dyDescent="0.25">
      <c r="A391" s="403" t="s">
        <v>767</v>
      </c>
      <c r="B391" s="209" t="s">
        <v>1244</v>
      </c>
      <c r="C391" s="4"/>
    </row>
    <row r="392" spans="1:3" ht="30" x14ac:dyDescent="0.25">
      <c r="A392" s="403" t="s">
        <v>1245</v>
      </c>
      <c r="B392" s="209" t="s">
        <v>1246</v>
      </c>
      <c r="C392" s="4"/>
    </row>
    <row r="393" spans="1:3" x14ac:dyDescent="0.25">
      <c r="A393" s="394" t="s">
        <v>762</v>
      </c>
      <c r="B393" s="397"/>
      <c r="C393" s="4"/>
    </row>
    <row r="394" spans="1:3" x14ac:dyDescent="0.25">
      <c r="A394" s="403" t="s">
        <v>1157</v>
      </c>
      <c r="B394" s="209" t="s">
        <v>1158</v>
      </c>
      <c r="C394" s="4"/>
    </row>
    <row r="395" spans="1:3" ht="45" x14ac:dyDescent="0.25">
      <c r="A395" s="403" t="s">
        <v>1159</v>
      </c>
      <c r="B395" s="209" t="s">
        <v>1160</v>
      </c>
      <c r="C395" s="4"/>
    </row>
    <row r="396" spans="1:3" x14ac:dyDescent="0.25">
      <c r="A396" s="403" t="s">
        <v>74</v>
      </c>
      <c r="B396" s="209" t="s">
        <v>986</v>
      </c>
      <c r="C396" s="4"/>
    </row>
    <row r="397" spans="1:3" x14ac:dyDescent="0.25">
      <c r="A397" s="403" t="s">
        <v>186</v>
      </c>
      <c r="B397" s="209" t="s">
        <v>986</v>
      </c>
      <c r="C397" s="4"/>
    </row>
    <row r="398" spans="1:3" x14ac:dyDescent="0.25">
      <c r="A398" s="403" t="s">
        <v>187</v>
      </c>
      <c r="B398" s="209" t="s">
        <v>986</v>
      </c>
      <c r="C398" s="4"/>
    </row>
    <row r="399" spans="1:3" x14ac:dyDescent="0.25">
      <c r="A399" s="403" t="s">
        <v>34</v>
      </c>
      <c r="B399" s="209" t="s">
        <v>986</v>
      </c>
      <c r="C399" s="4"/>
    </row>
    <row r="400" spans="1:3" x14ac:dyDescent="0.25">
      <c r="A400" s="403" t="s">
        <v>189</v>
      </c>
      <c r="B400" s="209" t="s">
        <v>1247</v>
      </c>
      <c r="C400" s="4"/>
    </row>
    <row r="401" spans="1:3" ht="30" x14ac:dyDescent="0.25">
      <c r="A401" s="403" t="s">
        <v>769</v>
      </c>
      <c r="B401" s="209" t="s">
        <v>1248</v>
      </c>
      <c r="C401" s="4"/>
    </row>
    <row r="402" spans="1:3" ht="30" x14ac:dyDescent="0.25">
      <c r="A402" s="403" t="s">
        <v>770</v>
      </c>
      <c r="B402" s="209" t="s">
        <v>1249</v>
      </c>
      <c r="C402" s="4"/>
    </row>
    <row r="403" spans="1:3" ht="45" x14ac:dyDescent="0.25">
      <c r="A403" s="403" t="s">
        <v>1250</v>
      </c>
      <c r="B403" s="209" t="s">
        <v>1251</v>
      </c>
      <c r="C403" s="4"/>
    </row>
    <row r="404" spans="1:3" ht="30" x14ac:dyDescent="0.25">
      <c r="A404" s="396" t="s">
        <v>1252</v>
      </c>
      <c r="B404" s="401"/>
      <c r="C404" s="4"/>
    </row>
    <row r="405" spans="1:3" ht="45" x14ac:dyDescent="0.25">
      <c r="A405" s="403" t="s">
        <v>772</v>
      </c>
      <c r="B405" s="209" t="s">
        <v>1168</v>
      </c>
      <c r="C405" s="4"/>
    </row>
    <row r="406" spans="1:3" x14ac:dyDescent="0.25">
      <c r="A406" s="403" t="s">
        <v>503</v>
      </c>
      <c r="B406" s="209" t="s">
        <v>1169</v>
      </c>
      <c r="C406" s="4"/>
    </row>
    <row r="407" spans="1:3" ht="60" x14ac:dyDescent="0.25">
      <c r="A407" s="403" t="s">
        <v>1253</v>
      </c>
      <c r="B407" s="209" t="s">
        <v>1171</v>
      </c>
      <c r="C407" s="4"/>
    </row>
    <row r="408" spans="1:3" ht="30" x14ac:dyDescent="0.25">
      <c r="A408" s="396" t="s">
        <v>764</v>
      </c>
      <c r="B408" s="397"/>
      <c r="C408" s="4"/>
    </row>
    <row r="409" spans="1:3" ht="30" x14ac:dyDescent="0.25">
      <c r="A409" s="403" t="s">
        <v>774</v>
      </c>
      <c r="B409" s="209" t="s">
        <v>1254</v>
      </c>
      <c r="C409" s="4"/>
    </row>
    <row r="410" spans="1:3" ht="30" x14ac:dyDescent="0.25">
      <c r="A410" s="403" t="s">
        <v>775</v>
      </c>
      <c r="B410" s="209" t="s">
        <v>1255</v>
      </c>
      <c r="C410" s="4"/>
    </row>
    <row r="411" spans="1:3" ht="30" x14ac:dyDescent="0.25">
      <c r="A411" s="403" t="s">
        <v>776</v>
      </c>
      <c r="B411" s="209" t="s">
        <v>1256</v>
      </c>
      <c r="C411" s="4"/>
    </row>
    <row r="412" spans="1:3" ht="30" x14ac:dyDescent="0.25">
      <c r="A412" s="403" t="s">
        <v>777</v>
      </c>
      <c r="B412" s="209" t="s">
        <v>1257</v>
      </c>
      <c r="C412" s="4"/>
    </row>
    <row r="413" spans="1:3" ht="30" x14ac:dyDescent="0.25">
      <c r="A413" s="403" t="s">
        <v>778</v>
      </c>
      <c r="B413" s="209" t="s">
        <v>1258</v>
      </c>
      <c r="C413" s="4"/>
    </row>
    <row r="414" spans="1:3" ht="30" x14ac:dyDescent="0.25">
      <c r="A414" s="403" t="s">
        <v>779</v>
      </c>
      <c r="B414" s="209" t="s">
        <v>1259</v>
      </c>
      <c r="C414" s="4"/>
    </row>
    <row r="415" spans="1:3" ht="30" x14ac:dyDescent="0.25">
      <c r="A415" s="403" t="s">
        <v>780</v>
      </c>
      <c r="B415" s="209" t="s">
        <v>1180</v>
      </c>
      <c r="C415" s="4"/>
    </row>
    <row r="416" spans="1:3" ht="30" x14ac:dyDescent="0.25">
      <c r="A416" s="403" t="s">
        <v>781</v>
      </c>
      <c r="B416" s="209" t="s">
        <v>1175</v>
      </c>
      <c r="C416" s="4"/>
    </row>
    <row r="417" spans="1:3" ht="45" x14ac:dyDescent="0.25">
      <c r="A417" s="403" t="s">
        <v>782</v>
      </c>
      <c r="B417" s="209" t="s">
        <v>1175</v>
      </c>
      <c r="C417" s="4"/>
    </row>
    <row r="418" spans="1:3" x14ac:dyDescent="0.25">
      <c r="A418" s="394" t="s">
        <v>837</v>
      </c>
      <c r="B418" s="397"/>
      <c r="C418" s="4"/>
    </row>
    <row r="419" spans="1:3" x14ac:dyDescent="0.25">
      <c r="A419" s="394" t="s">
        <v>1260</v>
      </c>
      <c r="B419" s="397"/>
      <c r="C419" s="4"/>
    </row>
    <row r="420" spans="1:3" ht="30" x14ac:dyDescent="0.25">
      <c r="A420" s="403" t="s">
        <v>842</v>
      </c>
      <c r="B420" s="209" t="s">
        <v>1261</v>
      </c>
      <c r="C420" s="4"/>
    </row>
    <row r="421" spans="1:3" x14ac:dyDescent="0.25">
      <c r="A421" s="403" t="s">
        <v>843</v>
      </c>
      <c r="B421" s="209" t="s">
        <v>1262</v>
      </c>
      <c r="C421" s="4"/>
    </row>
    <row r="422" spans="1:3" x14ac:dyDescent="0.25">
      <c r="A422" s="403" t="s">
        <v>844</v>
      </c>
      <c r="B422" s="209" t="s">
        <v>1263</v>
      </c>
      <c r="C422" s="4"/>
    </row>
    <row r="423" spans="1:3" x14ac:dyDescent="0.25">
      <c r="A423" s="403" t="s">
        <v>1264</v>
      </c>
      <c r="B423" s="209" t="s">
        <v>1265</v>
      </c>
      <c r="C423" s="4"/>
    </row>
    <row r="424" spans="1:3" x14ac:dyDescent="0.25">
      <c r="A424" s="403" t="s">
        <v>1266</v>
      </c>
      <c r="B424" s="209" t="s">
        <v>1267</v>
      </c>
      <c r="C424" s="4"/>
    </row>
    <row r="425" spans="1:3" x14ac:dyDescent="0.25">
      <c r="A425" s="403" t="s">
        <v>1268</v>
      </c>
      <c r="B425" s="209" t="s">
        <v>1269</v>
      </c>
      <c r="C425" s="4"/>
    </row>
    <row r="426" spans="1:3" x14ac:dyDescent="0.25">
      <c r="A426" s="403" t="s">
        <v>848</v>
      </c>
      <c r="B426" s="209" t="s">
        <v>1270</v>
      </c>
      <c r="C426" s="4"/>
    </row>
    <row r="427" spans="1:3" x14ac:dyDescent="0.25">
      <c r="A427" s="396" t="s">
        <v>839</v>
      </c>
      <c r="B427" s="401"/>
      <c r="C427" s="4"/>
    </row>
    <row r="428" spans="1:3" x14ac:dyDescent="0.25">
      <c r="A428" s="403" t="s">
        <v>1157</v>
      </c>
      <c r="B428" s="209" t="s">
        <v>1158</v>
      </c>
      <c r="C428" s="4"/>
    </row>
    <row r="429" spans="1:3" ht="45" x14ac:dyDescent="0.25">
      <c r="A429" s="403" t="s">
        <v>1159</v>
      </c>
      <c r="B429" s="209" t="s">
        <v>1160</v>
      </c>
      <c r="C429" s="4"/>
    </row>
    <row r="430" spans="1:3" x14ac:dyDescent="0.25">
      <c r="A430" s="403" t="s">
        <v>74</v>
      </c>
      <c r="B430" s="209" t="s">
        <v>986</v>
      </c>
      <c r="C430" s="4"/>
    </row>
    <row r="431" spans="1:3" x14ac:dyDescent="0.25">
      <c r="A431" s="403" t="s">
        <v>186</v>
      </c>
      <c r="B431" s="209" t="s">
        <v>986</v>
      </c>
      <c r="C431" s="4"/>
    </row>
    <row r="432" spans="1:3" x14ac:dyDescent="0.25">
      <c r="A432" s="403" t="s">
        <v>187</v>
      </c>
      <c r="B432" s="209" t="s">
        <v>986</v>
      </c>
      <c r="C432" s="4"/>
    </row>
    <row r="433" spans="1:3" x14ac:dyDescent="0.25">
      <c r="A433" s="403" t="s">
        <v>34</v>
      </c>
      <c r="B433" s="209" t="s">
        <v>986</v>
      </c>
      <c r="C433" s="4"/>
    </row>
    <row r="434" spans="1:3" x14ac:dyDescent="0.25">
      <c r="A434" s="403" t="s">
        <v>189</v>
      </c>
      <c r="B434" s="209" t="s">
        <v>1271</v>
      </c>
      <c r="C434" s="4"/>
    </row>
    <row r="435" spans="1:3" ht="30" x14ac:dyDescent="0.25">
      <c r="A435" s="403" t="s">
        <v>1272</v>
      </c>
      <c r="B435" s="209" t="s">
        <v>1273</v>
      </c>
      <c r="C435" s="4"/>
    </row>
    <row r="436" spans="1:3" x14ac:dyDescent="0.25">
      <c r="A436" s="403" t="s">
        <v>1274</v>
      </c>
      <c r="B436" s="209" t="s">
        <v>1275</v>
      </c>
      <c r="C436" s="4"/>
    </row>
    <row r="437" spans="1:3" ht="30" x14ac:dyDescent="0.25">
      <c r="A437" s="403" t="s">
        <v>1276</v>
      </c>
      <c r="B437" s="209" t="s">
        <v>1277</v>
      </c>
      <c r="C437" s="4"/>
    </row>
    <row r="438" spans="1:3" x14ac:dyDescent="0.25">
      <c r="A438" s="396" t="s">
        <v>1278</v>
      </c>
      <c r="B438" s="401"/>
      <c r="C438" s="4"/>
    </row>
    <row r="439" spans="1:3" ht="45" x14ac:dyDescent="0.25">
      <c r="A439" s="403" t="s">
        <v>852</v>
      </c>
      <c r="B439" s="209" t="s">
        <v>1168</v>
      </c>
      <c r="C439" s="4"/>
    </row>
    <row r="440" spans="1:3" x14ac:dyDescent="0.25">
      <c r="A440" s="403" t="s">
        <v>503</v>
      </c>
      <c r="B440" s="209" t="s">
        <v>1169</v>
      </c>
      <c r="C440" s="4"/>
    </row>
    <row r="441" spans="1:3" ht="60" x14ac:dyDescent="0.25">
      <c r="A441" s="403" t="s">
        <v>1170</v>
      </c>
      <c r="B441" s="209" t="s">
        <v>1171</v>
      </c>
      <c r="C441" s="4"/>
    </row>
    <row r="442" spans="1:3" x14ac:dyDescent="0.25">
      <c r="A442" s="396" t="s">
        <v>841</v>
      </c>
      <c r="B442" s="401"/>
      <c r="C442" s="4"/>
    </row>
    <row r="443" spans="1:3" x14ac:dyDescent="0.25">
      <c r="A443" s="403" t="s">
        <v>854</v>
      </c>
      <c r="B443" s="209" t="s">
        <v>1279</v>
      </c>
      <c r="C443" s="4"/>
    </row>
    <row r="444" spans="1:3" x14ac:dyDescent="0.25">
      <c r="A444" s="403" t="s">
        <v>855</v>
      </c>
      <c r="B444" s="209" t="s">
        <v>1280</v>
      </c>
      <c r="C444" s="4"/>
    </row>
    <row r="445" spans="1:3" x14ac:dyDescent="0.25">
      <c r="A445" s="403" t="s">
        <v>856</v>
      </c>
      <c r="B445" s="209" t="s">
        <v>986</v>
      </c>
      <c r="C445" s="4"/>
    </row>
    <row r="446" spans="1:3" x14ac:dyDescent="0.25">
      <c r="A446" s="403" t="s">
        <v>857</v>
      </c>
      <c r="B446" s="209" t="s">
        <v>986</v>
      </c>
      <c r="C446" s="4"/>
    </row>
    <row r="447" spans="1:3" x14ac:dyDescent="0.25">
      <c r="A447" s="403" t="s">
        <v>858</v>
      </c>
      <c r="B447" s="209" t="s">
        <v>1281</v>
      </c>
      <c r="C447" s="4"/>
    </row>
    <row r="448" spans="1:3" x14ac:dyDescent="0.25">
      <c r="A448" s="403" t="s">
        <v>859</v>
      </c>
      <c r="B448" s="209" t="s">
        <v>1282</v>
      </c>
      <c r="C448" s="4"/>
    </row>
    <row r="449" spans="1:3" ht="30" x14ac:dyDescent="0.25">
      <c r="A449" s="403" t="s">
        <v>860</v>
      </c>
      <c r="B449" s="209" t="s">
        <v>1283</v>
      </c>
      <c r="C449" s="4"/>
    </row>
    <row r="450" spans="1:3" ht="30" x14ac:dyDescent="0.25">
      <c r="A450" s="403" t="s">
        <v>861</v>
      </c>
      <c r="B450" s="209" t="s">
        <v>1284</v>
      </c>
      <c r="C450" s="4"/>
    </row>
    <row r="451" spans="1:3" x14ac:dyDescent="0.25">
      <c r="A451" s="403" t="s">
        <v>862</v>
      </c>
      <c r="B451" s="209" t="s">
        <v>1180</v>
      </c>
      <c r="C451" s="4"/>
    </row>
    <row r="452" spans="1:3" ht="30" x14ac:dyDescent="0.25">
      <c r="A452" s="403" t="s">
        <v>863</v>
      </c>
      <c r="B452" s="209" t="s">
        <v>1175</v>
      </c>
      <c r="C452" s="4"/>
    </row>
    <row r="453" spans="1:3" ht="30" x14ac:dyDescent="0.25">
      <c r="A453" s="403" t="s">
        <v>864</v>
      </c>
      <c r="B453" s="209" t="s">
        <v>1175</v>
      </c>
      <c r="C453" s="4"/>
    </row>
    <row r="454" spans="1:3" ht="30" x14ac:dyDescent="0.25">
      <c r="A454" s="403" t="s">
        <v>1285</v>
      </c>
      <c r="B454" s="209" t="s">
        <v>43</v>
      </c>
      <c r="C454" s="4"/>
    </row>
    <row r="455" spans="1:3" ht="45" x14ac:dyDescent="0.25">
      <c r="A455" s="403" t="s">
        <v>1286</v>
      </c>
      <c r="B455" s="209" t="s">
        <v>1287</v>
      </c>
      <c r="C455" s="4"/>
    </row>
  </sheetData>
  <sheetProtection sheet="1" objects="1" scenarios="1"/>
  <mergeCells count="2">
    <mergeCell ref="A1:B1"/>
    <mergeCell ref="A2:B2"/>
  </mergeCells>
  <pageMargins left="0.85" right="0.85" top="0.85" bottom="0.5" header="0.3" footer="0.3"/>
  <pageSetup scale="69" orientation="portrait" r:id="rId1"/>
  <headerFooter>
    <oddHeader>&amp;L&amp;G&amp;ROMB Control Number: 2060-0754
Expiration Date: 04/30/2027</oddHeader>
    <oddFooter>&amp;LEPA Form Number: 5900-679&amp;R&amp;A
&amp;P of &amp;N</oddFooter>
    <firstHeader xml:space="preserve">&amp;LOMB Control Number: 2060-NEW
Expiration Date: MM/DD/YYYY&amp;ROffice of Transportation and Air Quality 
Transportation and Climate Division
</firstHeader>
    <firstFooter>&amp;REPA Form Number: 5900-679</first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4822B-E037-4633-9E61-D70EBCCAAD67}">
  <sheetPr>
    <tabColor theme="0" tint="-0.499984740745262"/>
  </sheetPr>
  <dimension ref="A1:F3246"/>
  <sheetViews>
    <sheetView workbookViewId="0">
      <selection activeCell="A3" sqref="A3"/>
    </sheetView>
  </sheetViews>
  <sheetFormatPr defaultRowHeight="15" x14ac:dyDescent="0.25"/>
  <cols>
    <col min="1" max="1" width="13.5703125" style="334" customWidth="1"/>
    <col min="2" max="2" width="32.42578125" style="335" bestFit="1" customWidth="1"/>
    <col min="3" max="3" width="9.140625" style="335"/>
    <col min="4" max="4" width="36.28515625" style="335" bestFit="1" customWidth="1"/>
    <col min="5" max="5" width="12.42578125" style="335" bestFit="1" customWidth="1"/>
    <col min="6" max="6" width="13.140625" style="335" customWidth="1"/>
  </cols>
  <sheetData>
    <row r="1" spans="1:6" x14ac:dyDescent="0.25">
      <c r="A1" s="336" t="s">
        <v>1288</v>
      </c>
    </row>
    <row r="2" spans="1:6" x14ac:dyDescent="0.25">
      <c r="A2" s="336" t="s">
        <v>1020</v>
      </c>
      <c r="B2" s="337" t="s">
        <v>1289</v>
      </c>
      <c r="C2" s="337" t="s">
        <v>1290</v>
      </c>
      <c r="D2" s="337" t="s">
        <v>1291</v>
      </c>
      <c r="E2" s="337" t="s">
        <v>1292</v>
      </c>
      <c r="F2" s="337" t="s">
        <v>81</v>
      </c>
    </row>
    <row r="3" spans="1:6" x14ac:dyDescent="0.25">
      <c r="A3" s="334" t="s">
        <v>1293</v>
      </c>
      <c r="B3" s="335" t="s">
        <v>1294</v>
      </c>
      <c r="C3" s="335" t="s">
        <v>1295</v>
      </c>
      <c r="D3" s="335" t="str">
        <f>_xlfn.TEXTJOIN(", ", TRUE, B3,C3)</f>
        <v>Autauga County, AL</v>
      </c>
      <c r="E3" s="335" t="str">
        <f>LEFT(A3, 2)</f>
        <v>01</v>
      </c>
      <c r="F3" s="335" t="str">
        <f>_xlfn.XLOOKUP(E3, statelist[State FIPS Code], statelist[EPA Region], "not found", 0, 1)</f>
        <v>EPA Region 4</v>
      </c>
    </row>
    <row r="4" spans="1:6" x14ac:dyDescent="0.25">
      <c r="A4" s="334" t="s">
        <v>1296</v>
      </c>
      <c r="B4" s="335" t="s">
        <v>1297</v>
      </c>
      <c r="C4" s="335" t="s">
        <v>1295</v>
      </c>
      <c r="D4" s="335" t="str">
        <f t="shared" ref="D4:D67" si="0">_xlfn.TEXTJOIN(", ", TRUE, B4,C4)</f>
        <v>Baldwin County, AL</v>
      </c>
      <c r="E4" s="335" t="str">
        <f t="shared" ref="E4:E67" si="1">LEFT(A4, 2)</f>
        <v>01</v>
      </c>
      <c r="F4" s="335" t="str">
        <f>_xlfn.XLOOKUP(E4, statelist[State FIPS Code], statelist[EPA Region], "not found", 0, 1)</f>
        <v>EPA Region 4</v>
      </c>
    </row>
    <row r="5" spans="1:6" x14ac:dyDescent="0.25">
      <c r="A5" s="334" t="s">
        <v>1298</v>
      </c>
      <c r="B5" s="335" t="s">
        <v>1299</v>
      </c>
      <c r="C5" s="335" t="s">
        <v>1295</v>
      </c>
      <c r="D5" s="335" t="str">
        <f t="shared" si="0"/>
        <v>Barbour County, AL</v>
      </c>
      <c r="E5" s="335" t="str">
        <f t="shared" si="1"/>
        <v>01</v>
      </c>
      <c r="F5" s="335" t="str">
        <f>_xlfn.XLOOKUP(E5, statelist[State FIPS Code], statelist[EPA Region], "not found", 0, 1)</f>
        <v>EPA Region 4</v>
      </c>
    </row>
    <row r="6" spans="1:6" x14ac:dyDescent="0.25">
      <c r="A6" s="334" t="s">
        <v>1300</v>
      </c>
      <c r="B6" s="335" t="s">
        <v>1301</v>
      </c>
      <c r="C6" s="335" t="s">
        <v>1295</v>
      </c>
      <c r="D6" s="335" t="str">
        <f t="shared" si="0"/>
        <v>Bibb County, AL</v>
      </c>
      <c r="E6" s="335" t="str">
        <f t="shared" si="1"/>
        <v>01</v>
      </c>
      <c r="F6" s="335" t="str">
        <f>_xlfn.XLOOKUP(E6, statelist[State FIPS Code], statelist[EPA Region], "not found", 0, 1)</f>
        <v>EPA Region 4</v>
      </c>
    </row>
    <row r="7" spans="1:6" x14ac:dyDescent="0.25">
      <c r="A7" s="334" t="s">
        <v>1302</v>
      </c>
      <c r="B7" s="335" t="s">
        <v>1303</v>
      </c>
      <c r="C7" s="335" t="s">
        <v>1295</v>
      </c>
      <c r="D7" s="335" t="str">
        <f t="shared" si="0"/>
        <v>Blount County, AL</v>
      </c>
      <c r="E7" s="335" t="str">
        <f t="shared" si="1"/>
        <v>01</v>
      </c>
      <c r="F7" s="335" t="str">
        <f>_xlfn.XLOOKUP(E7, statelist[State FIPS Code], statelist[EPA Region], "not found", 0, 1)</f>
        <v>EPA Region 4</v>
      </c>
    </row>
    <row r="8" spans="1:6" x14ac:dyDescent="0.25">
      <c r="A8" s="334" t="s">
        <v>1304</v>
      </c>
      <c r="B8" s="335" t="s">
        <v>1305</v>
      </c>
      <c r="C8" s="335" t="s">
        <v>1295</v>
      </c>
      <c r="D8" s="335" t="str">
        <f t="shared" si="0"/>
        <v>Bullock County, AL</v>
      </c>
      <c r="E8" s="335" t="str">
        <f t="shared" si="1"/>
        <v>01</v>
      </c>
      <c r="F8" s="335" t="str">
        <f>_xlfn.XLOOKUP(E8, statelist[State FIPS Code], statelist[EPA Region], "not found", 0, 1)</f>
        <v>EPA Region 4</v>
      </c>
    </row>
    <row r="9" spans="1:6" x14ac:dyDescent="0.25">
      <c r="A9" s="334" t="s">
        <v>1306</v>
      </c>
      <c r="B9" s="335" t="s">
        <v>1307</v>
      </c>
      <c r="C9" s="335" t="s">
        <v>1295</v>
      </c>
      <c r="D9" s="335" t="str">
        <f t="shared" si="0"/>
        <v>Butler County, AL</v>
      </c>
      <c r="E9" s="335" t="str">
        <f t="shared" si="1"/>
        <v>01</v>
      </c>
      <c r="F9" s="335" t="str">
        <f>_xlfn.XLOOKUP(E9, statelist[State FIPS Code], statelist[EPA Region], "not found", 0, 1)</f>
        <v>EPA Region 4</v>
      </c>
    </row>
    <row r="10" spans="1:6" x14ac:dyDescent="0.25">
      <c r="A10" s="334" t="s">
        <v>1308</v>
      </c>
      <c r="B10" s="335" t="s">
        <v>1309</v>
      </c>
      <c r="C10" s="335" t="s">
        <v>1295</v>
      </c>
      <c r="D10" s="335" t="str">
        <f t="shared" si="0"/>
        <v>Calhoun County, AL</v>
      </c>
      <c r="E10" s="335" t="str">
        <f t="shared" si="1"/>
        <v>01</v>
      </c>
      <c r="F10" s="335" t="str">
        <f>_xlfn.XLOOKUP(E10, statelist[State FIPS Code], statelist[EPA Region], "not found", 0, 1)</f>
        <v>EPA Region 4</v>
      </c>
    </row>
    <row r="11" spans="1:6" x14ac:dyDescent="0.25">
      <c r="A11" s="334" t="s">
        <v>1310</v>
      </c>
      <c r="B11" s="335" t="s">
        <v>1311</v>
      </c>
      <c r="C11" s="335" t="s">
        <v>1295</v>
      </c>
      <c r="D11" s="335" t="str">
        <f t="shared" si="0"/>
        <v>Chambers County, AL</v>
      </c>
      <c r="E11" s="335" t="str">
        <f t="shared" si="1"/>
        <v>01</v>
      </c>
      <c r="F11" s="335" t="str">
        <f>_xlfn.XLOOKUP(E11, statelist[State FIPS Code], statelist[EPA Region], "not found", 0, 1)</f>
        <v>EPA Region 4</v>
      </c>
    </row>
    <row r="12" spans="1:6" x14ac:dyDescent="0.25">
      <c r="A12" s="334" t="s">
        <v>1312</v>
      </c>
      <c r="B12" s="335" t="s">
        <v>1313</v>
      </c>
      <c r="C12" s="335" t="s">
        <v>1295</v>
      </c>
      <c r="D12" s="335" t="str">
        <f t="shared" si="0"/>
        <v>Cherokee County, AL</v>
      </c>
      <c r="E12" s="335" t="str">
        <f t="shared" si="1"/>
        <v>01</v>
      </c>
      <c r="F12" s="335" t="str">
        <f>_xlfn.XLOOKUP(E12, statelist[State FIPS Code], statelist[EPA Region], "not found", 0, 1)</f>
        <v>EPA Region 4</v>
      </c>
    </row>
    <row r="13" spans="1:6" x14ac:dyDescent="0.25">
      <c r="A13" s="334" t="s">
        <v>1314</v>
      </c>
      <c r="B13" s="335" t="s">
        <v>1315</v>
      </c>
      <c r="C13" s="335" t="s">
        <v>1295</v>
      </c>
      <c r="D13" s="335" t="str">
        <f t="shared" si="0"/>
        <v>Chilton County, AL</v>
      </c>
      <c r="E13" s="335" t="str">
        <f t="shared" si="1"/>
        <v>01</v>
      </c>
      <c r="F13" s="335" t="str">
        <f>_xlfn.XLOOKUP(E13, statelist[State FIPS Code], statelist[EPA Region], "not found", 0, 1)</f>
        <v>EPA Region 4</v>
      </c>
    </row>
    <row r="14" spans="1:6" x14ac:dyDescent="0.25">
      <c r="A14" s="334" t="s">
        <v>1316</v>
      </c>
      <c r="B14" s="335" t="s">
        <v>1317</v>
      </c>
      <c r="C14" s="335" t="s">
        <v>1295</v>
      </c>
      <c r="D14" s="335" t="str">
        <f t="shared" si="0"/>
        <v>Choctaw County, AL</v>
      </c>
      <c r="E14" s="335" t="str">
        <f t="shared" si="1"/>
        <v>01</v>
      </c>
      <c r="F14" s="335" t="str">
        <f>_xlfn.XLOOKUP(E14, statelist[State FIPS Code], statelist[EPA Region], "not found", 0, 1)</f>
        <v>EPA Region 4</v>
      </c>
    </row>
    <row r="15" spans="1:6" x14ac:dyDescent="0.25">
      <c r="A15" s="334" t="s">
        <v>1318</v>
      </c>
      <c r="B15" s="335" t="s">
        <v>1319</v>
      </c>
      <c r="C15" s="335" t="s">
        <v>1295</v>
      </c>
      <c r="D15" s="335" t="str">
        <f t="shared" si="0"/>
        <v>Clarke County, AL</v>
      </c>
      <c r="E15" s="335" t="str">
        <f t="shared" si="1"/>
        <v>01</v>
      </c>
      <c r="F15" s="335" t="str">
        <f>_xlfn.XLOOKUP(E15, statelist[State FIPS Code], statelist[EPA Region], "not found", 0, 1)</f>
        <v>EPA Region 4</v>
      </c>
    </row>
    <row r="16" spans="1:6" x14ac:dyDescent="0.25">
      <c r="A16" s="334" t="s">
        <v>1320</v>
      </c>
      <c r="B16" s="335" t="s">
        <v>1321</v>
      </c>
      <c r="C16" s="335" t="s">
        <v>1295</v>
      </c>
      <c r="D16" s="335" t="str">
        <f t="shared" si="0"/>
        <v>Clay County, AL</v>
      </c>
      <c r="E16" s="335" t="str">
        <f t="shared" si="1"/>
        <v>01</v>
      </c>
      <c r="F16" s="335" t="str">
        <f>_xlfn.XLOOKUP(E16, statelist[State FIPS Code], statelist[EPA Region], "not found", 0, 1)</f>
        <v>EPA Region 4</v>
      </c>
    </row>
    <row r="17" spans="1:6" x14ac:dyDescent="0.25">
      <c r="A17" s="334" t="s">
        <v>1322</v>
      </c>
      <c r="B17" s="335" t="s">
        <v>1323</v>
      </c>
      <c r="C17" s="335" t="s">
        <v>1295</v>
      </c>
      <c r="D17" s="335" t="str">
        <f t="shared" si="0"/>
        <v>Cleburne County, AL</v>
      </c>
      <c r="E17" s="335" t="str">
        <f t="shared" si="1"/>
        <v>01</v>
      </c>
      <c r="F17" s="335" t="str">
        <f>_xlfn.XLOOKUP(E17, statelist[State FIPS Code], statelist[EPA Region], "not found", 0, 1)</f>
        <v>EPA Region 4</v>
      </c>
    </row>
    <row r="18" spans="1:6" x14ac:dyDescent="0.25">
      <c r="A18" s="334" t="s">
        <v>1324</v>
      </c>
      <c r="B18" s="335" t="s">
        <v>1325</v>
      </c>
      <c r="C18" s="335" t="s">
        <v>1295</v>
      </c>
      <c r="D18" s="335" t="str">
        <f t="shared" si="0"/>
        <v>Coffee County, AL</v>
      </c>
      <c r="E18" s="335" t="str">
        <f t="shared" si="1"/>
        <v>01</v>
      </c>
      <c r="F18" s="335" t="str">
        <f>_xlfn.XLOOKUP(E18, statelist[State FIPS Code], statelist[EPA Region], "not found", 0, 1)</f>
        <v>EPA Region 4</v>
      </c>
    </row>
    <row r="19" spans="1:6" x14ac:dyDescent="0.25">
      <c r="A19" s="334" t="s">
        <v>1326</v>
      </c>
      <c r="B19" s="335" t="s">
        <v>1327</v>
      </c>
      <c r="C19" s="335" t="s">
        <v>1295</v>
      </c>
      <c r="D19" s="335" t="str">
        <f t="shared" si="0"/>
        <v>Colbert County, AL</v>
      </c>
      <c r="E19" s="335" t="str">
        <f t="shared" si="1"/>
        <v>01</v>
      </c>
      <c r="F19" s="335" t="str">
        <f>_xlfn.XLOOKUP(E19, statelist[State FIPS Code], statelist[EPA Region], "not found", 0, 1)</f>
        <v>EPA Region 4</v>
      </c>
    </row>
    <row r="20" spans="1:6" x14ac:dyDescent="0.25">
      <c r="A20" s="334" t="s">
        <v>1328</v>
      </c>
      <c r="B20" s="335" t="s">
        <v>1329</v>
      </c>
      <c r="C20" s="335" t="s">
        <v>1295</v>
      </c>
      <c r="D20" s="335" t="str">
        <f t="shared" si="0"/>
        <v>Conecuh County, AL</v>
      </c>
      <c r="E20" s="335" t="str">
        <f t="shared" si="1"/>
        <v>01</v>
      </c>
      <c r="F20" s="335" t="str">
        <f>_xlfn.XLOOKUP(E20, statelist[State FIPS Code], statelist[EPA Region], "not found", 0, 1)</f>
        <v>EPA Region 4</v>
      </c>
    </row>
    <row r="21" spans="1:6" x14ac:dyDescent="0.25">
      <c r="A21" s="334" t="s">
        <v>1330</v>
      </c>
      <c r="B21" s="335" t="s">
        <v>1331</v>
      </c>
      <c r="C21" s="335" t="s">
        <v>1295</v>
      </c>
      <c r="D21" s="335" t="str">
        <f t="shared" si="0"/>
        <v>Coosa County, AL</v>
      </c>
      <c r="E21" s="335" t="str">
        <f t="shared" si="1"/>
        <v>01</v>
      </c>
      <c r="F21" s="335" t="str">
        <f>_xlfn.XLOOKUP(E21, statelist[State FIPS Code], statelist[EPA Region], "not found", 0, 1)</f>
        <v>EPA Region 4</v>
      </c>
    </row>
    <row r="22" spans="1:6" x14ac:dyDescent="0.25">
      <c r="A22" s="334" t="s">
        <v>1332</v>
      </c>
      <c r="B22" s="335" t="s">
        <v>1333</v>
      </c>
      <c r="C22" s="335" t="s">
        <v>1295</v>
      </c>
      <c r="D22" s="335" t="str">
        <f t="shared" si="0"/>
        <v>Covington County, AL</v>
      </c>
      <c r="E22" s="335" t="str">
        <f t="shared" si="1"/>
        <v>01</v>
      </c>
      <c r="F22" s="335" t="str">
        <f>_xlfn.XLOOKUP(E22, statelist[State FIPS Code], statelist[EPA Region], "not found", 0, 1)</f>
        <v>EPA Region 4</v>
      </c>
    </row>
    <row r="23" spans="1:6" x14ac:dyDescent="0.25">
      <c r="A23" s="334" t="s">
        <v>1334</v>
      </c>
      <c r="B23" s="335" t="s">
        <v>1335</v>
      </c>
      <c r="C23" s="335" t="s">
        <v>1295</v>
      </c>
      <c r="D23" s="335" t="str">
        <f t="shared" si="0"/>
        <v>Crenshaw County, AL</v>
      </c>
      <c r="E23" s="335" t="str">
        <f t="shared" si="1"/>
        <v>01</v>
      </c>
      <c r="F23" s="335" t="str">
        <f>_xlfn.XLOOKUP(E23, statelist[State FIPS Code], statelist[EPA Region], "not found", 0, 1)</f>
        <v>EPA Region 4</v>
      </c>
    </row>
    <row r="24" spans="1:6" x14ac:dyDescent="0.25">
      <c r="A24" s="334" t="s">
        <v>1336</v>
      </c>
      <c r="B24" s="335" t="s">
        <v>1337</v>
      </c>
      <c r="C24" s="335" t="s">
        <v>1295</v>
      </c>
      <c r="D24" s="335" t="str">
        <f t="shared" si="0"/>
        <v>Cullman County, AL</v>
      </c>
      <c r="E24" s="335" t="str">
        <f t="shared" si="1"/>
        <v>01</v>
      </c>
      <c r="F24" s="335" t="str">
        <f>_xlfn.XLOOKUP(E24, statelist[State FIPS Code], statelist[EPA Region], "not found", 0, 1)</f>
        <v>EPA Region 4</v>
      </c>
    </row>
    <row r="25" spans="1:6" x14ac:dyDescent="0.25">
      <c r="A25" s="334" t="s">
        <v>1338</v>
      </c>
      <c r="B25" s="335" t="s">
        <v>1339</v>
      </c>
      <c r="C25" s="335" t="s">
        <v>1295</v>
      </c>
      <c r="D25" s="335" t="str">
        <f t="shared" si="0"/>
        <v>Dale County, AL</v>
      </c>
      <c r="E25" s="335" t="str">
        <f t="shared" si="1"/>
        <v>01</v>
      </c>
      <c r="F25" s="335" t="str">
        <f>_xlfn.XLOOKUP(E25, statelist[State FIPS Code], statelist[EPA Region], "not found", 0, 1)</f>
        <v>EPA Region 4</v>
      </c>
    </row>
    <row r="26" spans="1:6" x14ac:dyDescent="0.25">
      <c r="A26" s="334" t="s">
        <v>1340</v>
      </c>
      <c r="B26" s="335" t="s">
        <v>1341</v>
      </c>
      <c r="C26" s="335" t="s">
        <v>1295</v>
      </c>
      <c r="D26" s="335" t="str">
        <f t="shared" si="0"/>
        <v>Dallas County, AL</v>
      </c>
      <c r="E26" s="335" t="str">
        <f t="shared" si="1"/>
        <v>01</v>
      </c>
      <c r="F26" s="335" t="str">
        <f>_xlfn.XLOOKUP(E26, statelist[State FIPS Code], statelist[EPA Region], "not found", 0, 1)</f>
        <v>EPA Region 4</v>
      </c>
    </row>
    <row r="27" spans="1:6" x14ac:dyDescent="0.25">
      <c r="A27" s="334" t="s">
        <v>1342</v>
      </c>
      <c r="B27" s="335" t="s">
        <v>1343</v>
      </c>
      <c r="C27" s="335" t="s">
        <v>1295</v>
      </c>
      <c r="D27" s="335" t="str">
        <f t="shared" si="0"/>
        <v>DeKalb County, AL</v>
      </c>
      <c r="E27" s="335" t="str">
        <f t="shared" si="1"/>
        <v>01</v>
      </c>
      <c r="F27" s="335" t="str">
        <f>_xlfn.XLOOKUP(E27, statelist[State FIPS Code], statelist[EPA Region], "not found", 0, 1)</f>
        <v>EPA Region 4</v>
      </c>
    </row>
    <row r="28" spans="1:6" x14ac:dyDescent="0.25">
      <c r="A28" s="334" t="s">
        <v>1344</v>
      </c>
      <c r="B28" s="335" t="s">
        <v>1345</v>
      </c>
      <c r="C28" s="335" t="s">
        <v>1295</v>
      </c>
      <c r="D28" s="335" t="str">
        <f t="shared" si="0"/>
        <v>Elmore County, AL</v>
      </c>
      <c r="E28" s="335" t="str">
        <f t="shared" si="1"/>
        <v>01</v>
      </c>
      <c r="F28" s="335" t="str">
        <f>_xlfn.XLOOKUP(E28, statelist[State FIPS Code], statelist[EPA Region], "not found", 0, 1)</f>
        <v>EPA Region 4</v>
      </c>
    </row>
    <row r="29" spans="1:6" x14ac:dyDescent="0.25">
      <c r="A29" s="334" t="s">
        <v>1346</v>
      </c>
      <c r="B29" s="335" t="s">
        <v>1347</v>
      </c>
      <c r="C29" s="335" t="s">
        <v>1295</v>
      </c>
      <c r="D29" s="335" t="str">
        <f t="shared" si="0"/>
        <v>Escambia County, AL</v>
      </c>
      <c r="E29" s="335" t="str">
        <f t="shared" si="1"/>
        <v>01</v>
      </c>
      <c r="F29" s="335" t="str">
        <f>_xlfn.XLOOKUP(E29, statelist[State FIPS Code], statelist[EPA Region], "not found", 0, 1)</f>
        <v>EPA Region 4</v>
      </c>
    </row>
    <row r="30" spans="1:6" x14ac:dyDescent="0.25">
      <c r="A30" s="334" t="s">
        <v>1348</v>
      </c>
      <c r="B30" s="335" t="s">
        <v>1349</v>
      </c>
      <c r="C30" s="335" t="s">
        <v>1295</v>
      </c>
      <c r="D30" s="335" t="str">
        <f t="shared" si="0"/>
        <v>Etowah County, AL</v>
      </c>
      <c r="E30" s="335" t="str">
        <f t="shared" si="1"/>
        <v>01</v>
      </c>
      <c r="F30" s="335" t="str">
        <f>_xlfn.XLOOKUP(E30, statelist[State FIPS Code], statelist[EPA Region], "not found", 0, 1)</f>
        <v>EPA Region 4</v>
      </c>
    </row>
    <row r="31" spans="1:6" x14ac:dyDescent="0.25">
      <c r="A31" s="334" t="s">
        <v>1350</v>
      </c>
      <c r="B31" s="335" t="s">
        <v>1351</v>
      </c>
      <c r="C31" s="335" t="s">
        <v>1295</v>
      </c>
      <c r="D31" s="335" t="str">
        <f t="shared" si="0"/>
        <v>Fayette County, AL</v>
      </c>
      <c r="E31" s="335" t="str">
        <f t="shared" si="1"/>
        <v>01</v>
      </c>
      <c r="F31" s="335" t="str">
        <f>_xlfn.XLOOKUP(E31, statelist[State FIPS Code], statelist[EPA Region], "not found", 0, 1)</f>
        <v>EPA Region 4</v>
      </c>
    </row>
    <row r="32" spans="1:6" x14ac:dyDescent="0.25">
      <c r="A32" s="334" t="s">
        <v>1352</v>
      </c>
      <c r="B32" s="335" t="s">
        <v>1353</v>
      </c>
      <c r="C32" s="335" t="s">
        <v>1295</v>
      </c>
      <c r="D32" s="335" t="str">
        <f t="shared" si="0"/>
        <v>Franklin County, AL</v>
      </c>
      <c r="E32" s="335" t="str">
        <f t="shared" si="1"/>
        <v>01</v>
      </c>
      <c r="F32" s="335" t="str">
        <f>_xlfn.XLOOKUP(E32, statelist[State FIPS Code], statelist[EPA Region], "not found", 0, 1)</f>
        <v>EPA Region 4</v>
      </c>
    </row>
    <row r="33" spans="1:6" x14ac:dyDescent="0.25">
      <c r="A33" s="334" t="s">
        <v>1354</v>
      </c>
      <c r="B33" s="335" t="s">
        <v>1355</v>
      </c>
      <c r="C33" s="335" t="s">
        <v>1295</v>
      </c>
      <c r="D33" s="335" t="str">
        <f t="shared" si="0"/>
        <v>Geneva County, AL</v>
      </c>
      <c r="E33" s="335" t="str">
        <f t="shared" si="1"/>
        <v>01</v>
      </c>
      <c r="F33" s="335" t="str">
        <f>_xlfn.XLOOKUP(E33, statelist[State FIPS Code], statelist[EPA Region], "not found", 0, 1)</f>
        <v>EPA Region 4</v>
      </c>
    </row>
    <row r="34" spans="1:6" x14ac:dyDescent="0.25">
      <c r="A34" s="334" t="s">
        <v>1356</v>
      </c>
      <c r="B34" s="335" t="s">
        <v>1357</v>
      </c>
      <c r="C34" s="335" t="s">
        <v>1295</v>
      </c>
      <c r="D34" s="335" t="str">
        <f t="shared" si="0"/>
        <v>Greene County, AL</v>
      </c>
      <c r="E34" s="335" t="str">
        <f t="shared" si="1"/>
        <v>01</v>
      </c>
      <c r="F34" s="335" t="str">
        <f>_xlfn.XLOOKUP(E34, statelist[State FIPS Code], statelist[EPA Region], "not found", 0, 1)</f>
        <v>EPA Region 4</v>
      </c>
    </row>
    <row r="35" spans="1:6" x14ac:dyDescent="0.25">
      <c r="A35" s="334" t="s">
        <v>1358</v>
      </c>
      <c r="B35" s="335" t="s">
        <v>1359</v>
      </c>
      <c r="C35" s="335" t="s">
        <v>1295</v>
      </c>
      <c r="D35" s="335" t="str">
        <f t="shared" si="0"/>
        <v>Hale County, AL</v>
      </c>
      <c r="E35" s="335" t="str">
        <f t="shared" si="1"/>
        <v>01</v>
      </c>
      <c r="F35" s="335" t="str">
        <f>_xlfn.XLOOKUP(E35, statelist[State FIPS Code], statelist[EPA Region], "not found", 0, 1)</f>
        <v>EPA Region 4</v>
      </c>
    </row>
    <row r="36" spans="1:6" x14ac:dyDescent="0.25">
      <c r="A36" s="334" t="s">
        <v>1360</v>
      </c>
      <c r="B36" s="335" t="s">
        <v>1361</v>
      </c>
      <c r="C36" s="335" t="s">
        <v>1295</v>
      </c>
      <c r="D36" s="335" t="str">
        <f t="shared" si="0"/>
        <v>Henry County, AL</v>
      </c>
      <c r="E36" s="335" t="str">
        <f t="shared" si="1"/>
        <v>01</v>
      </c>
      <c r="F36" s="335" t="str">
        <f>_xlfn.XLOOKUP(E36, statelist[State FIPS Code], statelist[EPA Region], "not found", 0, 1)</f>
        <v>EPA Region 4</v>
      </c>
    </row>
    <row r="37" spans="1:6" x14ac:dyDescent="0.25">
      <c r="A37" s="334" t="s">
        <v>1362</v>
      </c>
      <c r="B37" s="335" t="s">
        <v>1363</v>
      </c>
      <c r="C37" s="335" t="s">
        <v>1295</v>
      </c>
      <c r="D37" s="335" t="str">
        <f t="shared" si="0"/>
        <v>Houston County, AL</v>
      </c>
      <c r="E37" s="335" t="str">
        <f t="shared" si="1"/>
        <v>01</v>
      </c>
      <c r="F37" s="335" t="str">
        <f>_xlfn.XLOOKUP(E37, statelist[State FIPS Code], statelist[EPA Region], "not found", 0, 1)</f>
        <v>EPA Region 4</v>
      </c>
    </row>
    <row r="38" spans="1:6" x14ac:dyDescent="0.25">
      <c r="A38" s="334" t="s">
        <v>1364</v>
      </c>
      <c r="B38" s="335" t="s">
        <v>1365</v>
      </c>
      <c r="C38" s="335" t="s">
        <v>1295</v>
      </c>
      <c r="D38" s="335" t="str">
        <f t="shared" si="0"/>
        <v>Jackson County, AL</v>
      </c>
      <c r="E38" s="335" t="str">
        <f t="shared" si="1"/>
        <v>01</v>
      </c>
      <c r="F38" s="335" t="str">
        <f>_xlfn.XLOOKUP(E38, statelist[State FIPS Code], statelist[EPA Region], "not found", 0, 1)</f>
        <v>EPA Region 4</v>
      </c>
    </row>
    <row r="39" spans="1:6" x14ac:dyDescent="0.25">
      <c r="A39" s="334" t="s">
        <v>1366</v>
      </c>
      <c r="B39" s="335" t="s">
        <v>1367</v>
      </c>
      <c r="C39" s="335" t="s">
        <v>1295</v>
      </c>
      <c r="D39" s="335" t="str">
        <f t="shared" si="0"/>
        <v>Jefferson County, AL</v>
      </c>
      <c r="E39" s="335" t="str">
        <f t="shared" si="1"/>
        <v>01</v>
      </c>
      <c r="F39" s="335" t="str">
        <f>_xlfn.XLOOKUP(E39, statelist[State FIPS Code], statelist[EPA Region], "not found", 0, 1)</f>
        <v>EPA Region 4</v>
      </c>
    </row>
    <row r="40" spans="1:6" x14ac:dyDescent="0.25">
      <c r="A40" s="334" t="s">
        <v>1368</v>
      </c>
      <c r="B40" s="335" t="s">
        <v>1369</v>
      </c>
      <c r="C40" s="335" t="s">
        <v>1295</v>
      </c>
      <c r="D40" s="335" t="str">
        <f t="shared" si="0"/>
        <v>Lamar County, AL</v>
      </c>
      <c r="E40" s="335" t="str">
        <f t="shared" si="1"/>
        <v>01</v>
      </c>
      <c r="F40" s="335" t="str">
        <f>_xlfn.XLOOKUP(E40, statelist[State FIPS Code], statelist[EPA Region], "not found", 0, 1)</f>
        <v>EPA Region 4</v>
      </c>
    </row>
    <row r="41" spans="1:6" x14ac:dyDescent="0.25">
      <c r="A41" s="334" t="s">
        <v>1370</v>
      </c>
      <c r="B41" s="335" t="s">
        <v>1371</v>
      </c>
      <c r="C41" s="335" t="s">
        <v>1295</v>
      </c>
      <c r="D41" s="335" t="str">
        <f t="shared" si="0"/>
        <v>Lauderdale County, AL</v>
      </c>
      <c r="E41" s="335" t="str">
        <f t="shared" si="1"/>
        <v>01</v>
      </c>
      <c r="F41" s="335" t="str">
        <f>_xlfn.XLOOKUP(E41, statelist[State FIPS Code], statelist[EPA Region], "not found", 0, 1)</f>
        <v>EPA Region 4</v>
      </c>
    </row>
    <row r="42" spans="1:6" x14ac:dyDescent="0.25">
      <c r="A42" s="334" t="s">
        <v>1372</v>
      </c>
      <c r="B42" s="335" t="s">
        <v>1373</v>
      </c>
      <c r="C42" s="335" t="s">
        <v>1295</v>
      </c>
      <c r="D42" s="335" t="str">
        <f t="shared" si="0"/>
        <v>Lawrence County, AL</v>
      </c>
      <c r="E42" s="335" t="str">
        <f t="shared" si="1"/>
        <v>01</v>
      </c>
      <c r="F42" s="335" t="str">
        <f>_xlfn.XLOOKUP(E42, statelist[State FIPS Code], statelist[EPA Region], "not found", 0, 1)</f>
        <v>EPA Region 4</v>
      </c>
    </row>
    <row r="43" spans="1:6" x14ac:dyDescent="0.25">
      <c r="A43" s="334" t="s">
        <v>1374</v>
      </c>
      <c r="B43" s="335" t="s">
        <v>1375</v>
      </c>
      <c r="C43" s="335" t="s">
        <v>1295</v>
      </c>
      <c r="D43" s="335" t="str">
        <f t="shared" si="0"/>
        <v>Lee County, AL</v>
      </c>
      <c r="E43" s="335" t="str">
        <f t="shared" si="1"/>
        <v>01</v>
      </c>
      <c r="F43" s="335" t="str">
        <f>_xlfn.XLOOKUP(E43, statelist[State FIPS Code], statelist[EPA Region], "not found", 0, 1)</f>
        <v>EPA Region 4</v>
      </c>
    </row>
    <row r="44" spans="1:6" x14ac:dyDescent="0.25">
      <c r="A44" s="334" t="s">
        <v>1376</v>
      </c>
      <c r="B44" s="335" t="s">
        <v>1377</v>
      </c>
      <c r="C44" s="335" t="s">
        <v>1295</v>
      </c>
      <c r="D44" s="335" t="str">
        <f t="shared" si="0"/>
        <v>Limestone County, AL</v>
      </c>
      <c r="E44" s="335" t="str">
        <f t="shared" si="1"/>
        <v>01</v>
      </c>
      <c r="F44" s="335" t="str">
        <f>_xlfn.XLOOKUP(E44, statelist[State FIPS Code], statelist[EPA Region], "not found", 0, 1)</f>
        <v>EPA Region 4</v>
      </c>
    </row>
    <row r="45" spans="1:6" x14ac:dyDescent="0.25">
      <c r="A45" s="334" t="s">
        <v>1378</v>
      </c>
      <c r="B45" s="335" t="s">
        <v>1379</v>
      </c>
      <c r="C45" s="335" t="s">
        <v>1295</v>
      </c>
      <c r="D45" s="335" t="str">
        <f t="shared" si="0"/>
        <v>Lowndes County, AL</v>
      </c>
      <c r="E45" s="335" t="str">
        <f t="shared" si="1"/>
        <v>01</v>
      </c>
      <c r="F45" s="335" t="str">
        <f>_xlfn.XLOOKUP(E45, statelist[State FIPS Code], statelist[EPA Region], "not found", 0, 1)</f>
        <v>EPA Region 4</v>
      </c>
    </row>
    <row r="46" spans="1:6" x14ac:dyDescent="0.25">
      <c r="A46" s="334" t="s">
        <v>1380</v>
      </c>
      <c r="B46" s="335" t="s">
        <v>1381</v>
      </c>
      <c r="C46" s="335" t="s">
        <v>1295</v>
      </c>
      <c r="D46" s="335" t="str">
        <f t="shared" si="0"/>
        <v>Macon County, AL</v>
      </c>
      <c r="E46" s="335" t="str">
        <f t="shared" si="1"/>
        <v>01</v>
      </c>
      <c r="F46" s="335" t="str">
        <f>_xlfn.XLOOKUP(E46, statelist[State FIPS Code], statelist[EPA Region], "not found", 0, 1)</f>
        <v>EPA Region 4</v>
      </c>
    </row>
    <row r="47" spans="1:6" x14ac:dyDescent="0.25">
      <c r="A47" s="334" t="s">
        <v>1382</v>
      </c>
      <c r="B47" s="335" t="s">
        <v>1383</v>
      </c>
      <c r="C47" s="335" t="s">
        <v>1295</v>
      </c>
      <c r="D47" s="335" t="str">
        <f t="shared" si="0"/>
        <v>Madison County, AL</v>
      </c>
      <c r="E47" s="335" t="str">
        <f t="shared" si="1"/>
        <v>01</v>
      </c>
      <c r="F47" s="335" t="str">
        <f>_xlfn.XLOOKUP(E47, statelist[State FIPS Code], statelist[EPA Region], "not found", 0, 1)</f>
        <v>EPA Region 4</v>
      </c>
    </row>
    <row r="48" spans="1:6" x14ac:dyDescent="0.25">
      <c r="A48" s="334" t="s">
        <v>1384</v>
      </c>
      <c r="B48" s="335" t="s">
        <v>1385</v>
      </c>
      <c r="C48" s="335" t="s">
        <v>1295</v>
      </c>
      <c r="D48" s="335" t="str">
        <f t="shared" si="0"/>
        <v>Marengo County, AL</v>
      </c>
      <c r="E48" s="335" t="str">
        <f t="shared" si="1"/>
        <v>01</v>
      </c>
      <c r="F48" s="335" t="str">
        <f>_xlfn.XLOOKUP(E48, statelist[State FIPS Code], statelist[EPA Region], "not found", 0, 1)</f>
        <v>EPA Region 4</v>
      </c>
    </row>
    <row r="49" spans="1:6" x14ac:dyDescent="0.25">
      <c r="A49" s="334" t="s">
        <v>1386</v>
      </c>
      <c r="B49" s="335" t="s">
        <v>1387</v>
      </c>
      <c r="C49" s="335" t="s">
        <v>1295</v>
      </c>
      <c r="D49" s="335" t="str">
        <f t="shared" si="0"/>
        <v>Marion County, AL</v>
      </c>
      <c r="E49" s="335" t="str">
        <f t="shared" si="1"/>
        <v>01</v>
      </c>
      <c r="F49" s="335" t="str">
        <f>_xlfn.XLOOKUP(E49, statelist[State FIPS Code], statelist[EPA Region], "not found", 0, 1)</f>
        <v>EPA Region 4</v>
      </c>
    </row>
    <row r="50" spans="1:6" x14ac:dyDescent="0.25">
      <c r="A50" s="334" t="s">
        <v>1388</v>
      </c>
      <c r="B50" s="335" t="s">
        <v>1389</v>
      </c>
      <c r="C50" s="335" t="s">
        <v>1295</v>
      </c>
      <c r="D50" s="335" t="str">
        <f t="shared" si="0"/>
        <v>Marshall County, AL</v>
      </c>
      <c r="E50" s="335" t="str">
        <f t="shared" si="1"/>
        <v>01</v>
      </c>
      <c r="F50" s="335" t="str">
        <f>_xlfn.XLOOKUP(E50, statelist[State FIPS Code], statelist[EPA Region], "not found", 0, 1)</f>
        <v>EPA Region 4</v>
      </c>
    </row>
    <row r="51" spans="1:6" x14ac:dyDescent="0.25">
      <c r="A51" s="334" t="s">
        <v>1390</v>
      </c>
      <c r="B51" s="335" t="s">
        <v>1391</v>
      </c>
      <c r="C51" s="335" t="s">
        <v>1295</v>
      </c>
      <c r="D51" s="335" t="str">
        <f t="shared" si="0"/>
        <v>Mobile County, AL</v>
      </c>
      <c r="E51" s="335" t="str">
        <f t="shared" si="1"/>
        <v>01</v>
      </c>
      <c r="F51" s="335" t="str">
        <f>_xlfn.XLOOKUP(E51, statelist[State FIPS Code], statelist[EPA Region], "not found", 0, 1)</f>
        <v>EPA Region 4</v>
      </c>
    </row>
    <row r="52" spans="1:6" x14ac:dyDescent="0.25">
      <c r="A52" s="334" t="s">
        <v>1392</v>
      </c>
      <c r="B52" s="335" t="s">
        <v>1393</v>
      </c>
      <c r="C52" s="335" t="s">
        <v>1295</v>
      </c>
      <c r="D52" s="335" t="str">
        <f t="shared" si="0"/>
        <v>Monroe County, AL</v>
      </c>
      <c r="E52" s="335" t="str">
        <f t="shared" si="1"/>
        <v>01</v>
      </c>
      <c r="F52" s="335" t="str">
        <f>_xlfn.XLOOKUP(E52, statelist[State FIPS Code], statelist[EPA Region], "not found", 0, 1)</f>
        <v>EPA Region 4</v>
      </c>
    </row>
    <row r="53" spans="1:6" x14ac:dyDescent="0.25">
      <c r="A53" s="334" t="s">
        <v>1394</v>
      </c>
      <c r="B53" s="335" t="s">
        <v>1395</v>
      </c>
      <c r="C53" s="335" t="s">
        <v>1295</v>
      </c>
      <c r="D53" s="335" t="str">
        <f t="shared" si="0"/>
        <v>Montgomery County, AL</v>
      </c>
      <c r="E53" s="335" t="str">
        <f t="shared" si="1"/>
        <v>01</v>
      </c>
      <c r="F53" s="335" t="str">
        <f>_xlfn.XLOOKUP(E53, statelist[State FIPS Code], statelist[EPA Region], "not found", 0, 1)</f>
        <v>EPA Region 4</v>
      </c>
    </row>
    <row r="54" spans="1:6" x14ac:dyDescent="0.25">
      <c r="A54" s="334" t="s">
        <v>1396</v>
      </c>
      <c r="B54" s="335" t="s">
        <v>1397</v>
      </c>
      <c r="C54" s="335" t="s">
        <v>1295</v>
      </c>
      <c r="D54" s="335" t="str">
        <f t="shared" si="0"/>
        <v>Morgan County, AL</v>
      </c>
      <c r="E54" s="335" t="str">
        <f t="shared" si="1"/>
        <v>01</v>
      </c>
      <c r="F54" s="335" t="str">
        <f>_xlfn.XLOOKUP(E54, statelist[State FIPS Code], statelist[EPA Region], "not found", 0, 1)</f>
        <v>EPA Region 4</v>
      </c>
    </row>
    <row r="55" spans="1:6" x14ac:dyDescent="0.25">
      <c r="A55" s="334" t="s">
        <v>1398</v>
      </c>
      <c r="B55" s="335" t="s">
        <v>1399</v>
      </c>
      <c r="C55" s="335" t="s">
        <v>1295</v>
      </c>
      <c r="D55" s="335" t="str">
        <f t="shared" si="0"/>
        <v>Perry County, AL</v>
      </c>
      <c r="E55" s="335" t="str">
        <f t="shared" si="1"/>
        <v>01</v>
      </c>
      <c r="F55" s="335" t="str">
        <f>_xlfn.XLOOKUP(E55, statelist[State FIPS Code], statelist[EPA Region], "not found", 0, 1)</f>
        <v>EPA Region 4</v>
      </c>
    </row>
    <row r="56" spans="1:6" x14ac:dyDescent="0.25">
      <c r="A56" s="334" t="s">
        <v>1400</v>
      </c>
      <c r="B56" s="335" t="s">
        <v>1401</v>
      </c>
      <c r="C56" s="335" t="s">
        <v>1295</v>
      </c>
      <c r="D56" s="335" t="str">
        <f t="shared" si="0"/>
        <v>Pickens County, AL</v>
      </c>
      <c r="E56" s="335" t="str">
        <f t="shared" si="1"/>
        <v>01</v>
      </c>
      <c r="F56" s="335" t="str">
        <f>_xlfn.XLOOKUP(E56, statelist[State FIPS Code], statelist[EPA Region], "not found", 0, 1)</f>
        <v>EPA Region 4</v>
      </c>
    </row>
    <row r="57" spans="1:6" x14ac:dyDescent="0.25">
      <c r="A57" s="334" t="s">
        <v>1402</v>
      </c>
      <c r="B57" s="335" t="s">
        <v>1403</v>
      </c>
      <c r="C57" s="335" t="s">
        <v>1295</v>
      </c>
      <c r="D57" s="335" t="str">
        <f t="shared" si="0"/>
        <v>Pike County, AL</v>
      </c>
      <c r="E57" s="335" t="str">
        <f t="shared" si="1"/>
        <v>01</v>
      </c>
      <c r="F57" s="335" t="str">
        <f>_xlfn.XLOOKUP(E57, statelist[State FIPS Code], statelist[EPA Region], "not found", 0, 1)</f>
        <v>EPA Region 4</v>
      </c>
    </row>
    <row r="58" spans="1:6" x14ac:dyDescent="0.25">
      <c r="A58" s="334" t="s">
        <v>1404</v>
      </c>
      <c r="B58" s="335" t="s">
        <v>1405</v>
      </c>
      <c r="C58" s="335" t="s">
        <v>1295</v>
      </c>
      <c r="D58" s="335" t="str">
        <f t="shared" si="0"/>
        <v>Randolph County, AL</v>
      </c>
      <c r="E58" s="335" t="str">
        <f t="shared" si="1"/>
        <v>01</v>
      </c>
      <c r="F58" s="335" t="str">
        <f>_xlfn.XLOOKUP(E58, statelist[State FIPS Code], statelist[EPA Region], "not found", 0, 1)</f>
        <v>EPA Region 4</v>
      </c>
    </row>
    <row r="59" spans="1:6" x14ac:dyDescent="0.25">
      <c r="A59" s="334" t="s">
        <v>1406</v>
      </c>
      <c r="B59" s="335" t="s">
        <v>1407</v>
      </c>
      <c r="C59" s="335" t="s">
        <v>1295</v>
      </c>
      <c r="D59" s="335" t="str">
        <f t="shared" si="0"/>
        <v>Russell County, AL</v>
      </c>
      <c r="E59" s="335" t="str">
        <f t="shared" si="1"/>
        <v>01</v>
      </c>
      <c r="F59" s="335" t="str">
        <f>_xlfn.XLOOKUP(E59, statelist[State FIPS Code], statelist[EPA Region], "not found", 0, 1)</f>
        <v>EPA Region 4</v>
      </c>
    </row>
    <row r="60" spans="1:6" x14ac:dyDescent="0.25">
      <c r="A60" s="334" t="s">
        <v>1408</v>
      </c>
      <c r="B60" s="335" t="s">
        <v>1409</v>
      </c>
      <c r="C60" s="335" t="s">
        <v>1295</v>
      </c>
      <c r="D60" s="335" t="str">
        <f t="shared" si="0"/>
        <v>St. Clair County, AL</v>
      </c>
      <c r="E60" s="335" t="str">
        <f t="shared" si="1"/>
        <v>01</v>
      </c>
      <c r="F60" s="335" t="str">
        <f>_xlfn.XLOOKUP(E60, statelist[State FIPS Code], statelist[EPA Region], "not found", 0, 1)</f>
        <v>EPA Region 4</v>
      </c>
    </row>
    <row r="61" spans="1:6" x14ac:dyDescent="0.25">
      <c r="A61" s="334" t="s">
        <v>1410</v>
      </c>
      <c r="B61" s="335" t="s">
        <v>1411</v>
      </c>
      <c r="C61" s="335" t="s">
        <v>1295</v>
      </c>
      <c r="D61" s="335" t="str">
        <f t="shared" si="0"/>
        <v>Shelby County, AL</v>
      </c>
      <c r="E61" s="335" t="str">
        <f t="shared" si="1"/>
        <v>01</v>
      </c>
      <c r="F61" s="335" t="str">
        <f>_xlfn.XLOOKUP(E61, statelist[State FIPS Code], statelist[EPA Region], "not found", 0, 1)</f>
        <v>EPA Region 4</v>
      </c>
    </row>
    <row r="62" spans="1:6" x14ac:dyDescent="0.25">
      <c r="A62" s="334" t="s">
        <v>1412</v>
      </c>
      <c r="B62" s="335" t="s">
        <v>1413</v>
      </c>
      <c r="C62" s="335" t="s">
        <v>1295</v>
      </c>
      <c r="D62" s="335" t="str">
        <f t="shared" si="0"/>
        <v>Sumter County, AL</v>
      </c>
      <c r="E62" s="335" t="str">
        <f t="shared" si="1"/>
        <v>01</v>
      </c>
      <c r="F62" s="335" t="str">
        <f>_xlfn.XLOOKUP(E62, statelist[State FIPS Code], statelist[EPA Region], "not found", 0, 1)</f>
        <v>EPA Region 4</v>
      </c>
    </row>
    <row r="63" spans="1:6" x14ac:dyDescent="0.25">
      <c r="A63" s="334" t="s">
        <v>1414</v>
      </c>
      <c r="B63" s="335" t="s">
        <v>1415</v>
      </c>
      <c r="C63" s="335" t="s">
        <v>1295</v>
      </c>
      <c r="D63" s="335" t="str">
        <f t="shared" si="0"/>
        <v>Talladega County, AL</v>
      </c>
      <c r="E63" s="335" t="str">
        <f t="shared" si="1"/>
        <v>01</v>
      </c>
      <c r="F63" s="335" t="str">
        <f>_xlfn.XLOOKUP(E63, statelist[State FIPS Code], statelist[EPA Region], "not found", 0, 1)</f>
        <v>EPA Region 4</v>
      </c>
    </row>
    <row r="64" spans="1:6" x14ac:dyDescent="0.25">
      <c r="A64" s="334" t="s">
        <v>1416</v>
      </c>
      <c r="B64" s="335" t="s">
        <v>1417</v>
      </c>
      <c r="C64" s="335" t="s">
        <v>1295</v>
      </c>
      <c r="D64" s="335" t="str">
        <f t="shared" si="0"/>
        <v>Tallapoosa County, AL</v>
      </c>
      <c r="E64" s="335" t="str">
        <f t="shared" si="1"/>
        <v>01</v>
      </c>
      <c r="F64" s="335" t="str">
        <f>_xlfn.XLOOKUP(E64, statelist[State FIPS Code], statelist[EPA Region], "not found", 0, 1)</f>
        <v>EPA Region 4</v>
      </c>
    </row>
    <row r="65" spans="1:6" x14ac:dyDescent="0.25">
      <c r="A65" s="334" t="s">
        <v>1418</v>
      </c>
      <c r="B65" s="335" t="s">
        <v>1419</v>
      </c>
      <c r="C65" s="335" t="s">
        <v>1295</v>
      </c>
      <c r="D65" s="335" t="str">
        <f t="shared" si="0"/>
        <v>Tuscaloosa County, AL</v>
      </c>
      <c r="E65" s="335" t="str">
        <f t="shared" si="1"/>
        <v>01</v>
      </c>
      <c r="F65" s="335" t="str">
        <f>_xlfn.XLOOKUP(E65, statelist[State FIPS Code], statelist[EPA Region], "not found", 0, 1)</f>
        <v>EPA Region 4</v>
      </c>
    </row>
    <row r="66" spans="1:6" x14ac:dyDescent="0.25">
      <c r="A66" s="334" t="s">
        <v>1420</v>
      </c>
      <c r="B66" s="335" t="s">
        <v>1421</v>
      </c>
      <c r="C66" s="335" t="s">
        <v>1295</v>
      </c>
      <c r="D66" s="335" t="str">
        <f t="shared" si="0"/>
        <v>Walker County, AL</v>
      </c>
      <c r="E66" s="335" t="str">
        <f t="shared" si="1"/>
        <v>01</v>
      </c>
      <c r="F66" s="335" t="str">
        <f>_xlfn.XLOOKUP(E66, statelist[State FIPS Code], statelist[EPA Region], "not found", 0, 1)</f>
        <v>EPA Region 4</v>
      </c>
    </row>
    <row r="67" spans="1:6" x14ac:dyDescent="0.25">
      <c r="A67" s="334" t="s">
        <v>1422</v>
      </c>
      <c r="B67" s="335" t="s">
        <v>1423</v>
      </c>
      <c r="C67" s="335" t="s">
        <v>1295</v>
      </c>
      <c r="D67" s="335" t="str">
        <f t="shared" si="0"/>
        <v>Washington County, AL</v>
      </c>
      <c r="E67" s="335" t="str">
        <f t="shared" si="1"/>
        <v>01</v>
      </c>
      <c r="F67" s="335" t="str">
        <f>_xlfn.XLOOKUP(E67, statelist[State FIPS Code], statelist[EPA Region], "not found", 0, 1)</f>
        <v>EPA Region 4</v>
      </c>
    </row>
    <row r="68" spans="1:6" x14ac:dyDescent="0.25">
      <c r="A68" s="334" t="s">
        <v>1424</v>
      </c>
      <c r="B68" s="335" t="s">
        <v>1425</v>
      </c>
      <c r="C68" s="335" t="s">
        <v>1295</v>
      </c>
      <c r="D68" s="335" t="str">
        <f t="shared" ref="D68:D131" si="2">_xlfn.TEXTJOIN(", ", TRUE, B68,C68)</f>
        <v>Wilcox County, AL</v>
      </c>
      <c r="E68" s="335" t="str">
        <f t="shared" ref="E68:E131" si="3">LEFT(A68, 2)</f>
        <v>01</v>
      </c>
      <c r="F68" s="335" t="str">
        <f>_xlfn.XLOOKUP(E68, statelist[State FIPS Code], statelist[EPA Region], "not found", 0, 1)</f>
        <v>EPA Region 4</v>
      </c>
    </row>
    <row r="69" spans="1:6" x14ac:dyDescent="0.25">
      <c r="A69" s="334" t="s">
        <v>1426</v>
      </c>
      <c r="B69" s="335" t="s">
        <v>1427</v>
      </c>
      <c r="C69" s="335" t="s">
        <v>1295</v>
      </c>
      <c r="D69" s="335" t="str">
        <f t="shared" si="2"/>
        <v>Winston County, AL</v>
      </c>
      <c r="E69" s="335" t="str">
        <f t="shared" si="3"/>
        <v>01</v>
      </c>
      <c r="F69" s="335" t="str">
        <f>_xlfn.XLOOKUP(E69, statelist[State FIPS Code], statelist[EPA Region], "not found", 0, 1)</f>
        <v>EPA Region 4</v>
      </c>
    </row>
    <row r="70" spans="1:6" x14ac:dyDescent="0.25">
      <c r="A70" s="334" t="s">
        <v>1428</v>
      </c>
      <c r="B70" s="335" t="s">
        <v>1429</v>
      </c>
      <c r="C70" s="335" t="s">
        <v>1430</v>
      </c>
      <c r="D70" s="335" t="str">
        <f t="shared" si="2"/>
        <v>Aleutians East Borough, AK</v>
      </c>
      <c r="E70" s="335" t="str">
        <f t="shared" si="3"/>
        <v>02</v>
      </c>
      <c r="F70" s="335" t="str">
        <f>_xlfn.XLOOKUP(E70, statelist[State FIPS Code], statelist[EPA Region], "not found", 0, 1)</f>
        <v>EPA Region 10</v>
      </c>
    </row>
    <row r="71" spans="1:6" x14ac:dyDescent="0.25">
      <c r="A71" s="334" t="s">
        <v>1431</v>
      </c>
      <c r="B71" s="335" t="s">
        <v>1432</v>
      </c>
      <c r="C71" s="335" t="s">
        <v>1430</v>
      </c>
      <c r="D71" s="335" t="str">
        <f t="shared" si="2"/>
        <v>Aleutians West Census Area, AK</v>
      </c>
      <c r="E71" s="335" t="str">
        <f t="shared" si="3"/>
        <v>02</v>
      </c>
      <c r="F71" s="335" t="str">
        <f>_xlfn.XLOOKUP(E71, statelist[State FIPS Code], statelist[EPA Region], "not found", 0, 1)</f>
        <v>EPA Region 10</v>
      </c>
    </row>
    <row r="72" spans="1:6" x14ac:dyDescent="0.25">
      <c r="A72" s="334" t="s">
        <v>1433</v>
      </c>
      <c r="B72" s="335" t="s">
        <v>1434</v>
      </c>
      <c r="C72" s="335" t="s">
        <v>1430</v>
      </c>
      <c r="D72" s="335" t="str">
        <f t="shared" si="2"/>
        <v>Anchorage Municipality, AK</v>
      </c>
      <c r="E72" s="335" t="str">
        <f t="shared" si="3"/>
        <v>02</v>
      </c>
      <c r="F72" s="335" t="str">
        <f>_xlfn.XLOOKUP(E72, statelist[State FIPS Code], statelist[EPA Region], "not found", 0, 1)</f>
        <v>EPA Region 10</v>
      </c>
    </row>
    <row r="73" spans="1:6" x14ac:dyDescent="0.25">
      <c r="A73" s="334" t="s">
        <v>1435</v>
      </c>
      <c r="B73" s="335" t="s">
        <v>1436</v>
      </c>
      <c r="C73" s="335" t="s">
        <v>1430</v>
      </c>
      <c r="D73" s="335" t="str">
        <f t="shared" si="2"/>
        <v>Bethel Census Area, AK</v>
      </c>
      <c r="E73" s="335" t="str">
        <f t="shared" si="3"/>
        <v>02</v>
      </c>
      <c r="F73" s="335" t="str">
        <f>_xlfn.XLOOKUP(E73, statelist[State FIPS Code], statelist[EPA Region], "not found", 0, 1)</f>
        <v>EPA Region 10</v>
      </c>
    </row>
    <row r="74" spans="1:6" x14ac:dyDescent="0.25">
      <c r="A74" s="334" t="s">
        <v>1437</v>
      </c>
      <c r="B74" s="335" t="s">
        <v>1438</v>
      </c>
      <c r="C74" s="335" t="s">
        <v>1430</v>
      </c>
      <c r="D74" s="335" t="str">
        <f t="shared" si="2"/>
        <v>Bristol Bay Borough, AK</v>
      </c>
      <c r="E74" s="335" t="str">
        <f t="shared" si="3"/>
        <v>02</v>
      </c>
      <c r="F74" s="335" t="str">
        <f>_xlfn.XLOOKUP(E74, statelist[State FIPS Code], statelist[EPA Region], "not found", 0, 1)</f>
        <v>EPA Region 10</v>
      </c>
    </row>
    <row r="75" spans="1:6" x14ac:dyDescent="0.25">
      <c r="A75" s="334" t="s">
        <v>1439</v>
      </c>
      <c r="B75" s="335" t="s">
        <v>1440</v>
      </c>
      <c r="C75" s="335" t="s">
        <v>1430</v>
      </c>
      <c r="D75" s="335" t="str">
        <f t="shared" si="2"/>
        <v>Chugach Census Area, AK</v>
      </c>
      <c r="E75" s="335" t="str">
        <f t="shared" si="3"/>
        <v>02</v>
      </c>
      <c r="F75" s="335" t="str">
        <f>_xlfn.XLOOKUP(E75, statelist[State FIPS Code], statelist[EPA Region], "not found", 0, 1)</f>
        <v>EPA Region 10</v>
      </c>
    </row>
    <row r="76" spans="1:6" x14ac:dyDescent="0.25">
      <c r="A76" s="334" t="s">
        <v>1441</v>
      </c>
      <c r="B76" s="335" t="s">
        <v>1442</v>
      </c>
      <c r="C76" s="335" t="s">
        <v>1430</v>
      </c>
      <c r="D76" s="335" t="str">
        <f t="shared" si="2"/>
        <v>Copper River Census Area, AK</v>
      </c>
      <c r="E76" s="335" t="str">
        <f t="shared" si="3"/>
        <v>02</v>
      </c>
      <c r="F76" s="335" t="str">
        <f>_xlfn.XLOOKUP(E76, statelist[State FIPS Code], statelist[EPA Region], "not found", 0, 1)</f>
        <v>EPA Region 10</v>
      </c>
    </row>
    <row r="77" spans="1:6" x14ac:dyDescent="0.25">
      <c r="A77" s="334" t="s">
        <v>1443</v>
      </c>
      <c r="B77" s="335" t="s">
        <v>1444</v>
      </c>
      <c r="C77" s="335" t="s">
        <v>1430</v>
      </c>
      <c r="D77" s="335" t="str">
        <f t="shared" si="2"/>
        <v>Denali Borough, AK</v>
      </c>
      <c r="E77" s="335" t="str">
        <f t="shared" si="3"/>
        <v>02</v>
      </c>
      <c r="F77" s="335" t="str">
        <f>_xlfn.XLOOKUP(E77, statelist[State FIPS Code], statelist[EPA Region], "not found", 0, 1)</f>
        <v>EPA Region 10</v>
      </c>
    </row>
    <row r="78" spans="1:6" x14ac:dyDescent="0.25">
      <c r="A78" s="334" t="s">
        <v>1445</v>
      </c>
      <c r="B78" s="335" t="s">
        <v>1446</v>
      </c>
      <c r="C78" s="335" t="s">
        <v>1430</v>
      </c>
      <c r="D78" s="335" t="str">
        <f t="shared" si="2"/>
        <v>Dillingham Census Area, AK</v>
      </c>
      <c r="E78" s="335" t="str">
        <f t="shared" si="3"/>
        <v>02</v>
      </c>
      <c r="F78" s="335" t="str">
        <f>_xlfn.XLOOKUP(E78, statelist[State FIPS Code], statelist[EPA Region], "not found", 0, 1)</f>
        <v>EPA Region 10</v>
      </c>
    </row>
    <row r="79" spans="1:6" x14ac:dyDescent="0.25">
      <c r="A79" s="334" t="s">
        <v>1447</v>
      </c>
      <c r="B79" s="335" t="s">
        <v>1448</v>
      </c>
      <c r="C79" s="335" t="s">
        <v>1430</v>
      </c>
      <c r="D79" s="335" t="str">
        <f t="shared" si="2"/>
        <v>Fairbanks North Star Borough, AK</v>
      </c>
      <c r="E79" s="335" t="str">
        <f t="shared" si="3"/>
        <v>02</v>
      </c>
      <c r="F79" s="335" t="str">
        <f>_xlfn.XLOOKUP(E79, statelist[State FIPS Code], statelist[EPA Region], "not found", 0, 1)</f>
        <v>EPA Region 10</v>
      </c>
    </row>
    <row r="80" spans="1:6" x14ac:dyDescent="0.25">
      <c r="A80" s="334" t="s">
        <v>1449</v>
      </c>
      <c r="B80" s="335" t="s">
        <v>1450</v>
      </c>
      <c r="C80" s="335" t="s">
        <v>1430</v>
      </c>
      <c r="D80" s="335" t="str">
        <f t="shared" si="2"/>
        <v>Haines Borough, AK</v>
      </c>
      <c r="E80" s="335" t="str">
        <f t="shared" si="3"/>
        <v>02</v>
      </c>
      <c r="F80" s="335" t="str">
        <f>_xlfn.XLOOKUP(E80, statelist[State FIPS Code], statelist[EPA Region], "not found", 0, 1)</f>
        <v>EPA Region 10</v>
      </c>
    </row>
    <row r="81" spans="1:6" x14ac:dyDescent="0.25">
      <c r="A81" s="334" t="s">
        <v>1451</v>
      </c>
      <c r="B81" s="335" t="s">
        <v>1452</v>
      </c>
      <c r="C81" s="335" t="s">
        <v>1430</v>
      </c>
      <c r="D81" s="335" t="str">
        <f t="shared" si="2"/>
        <v>Hoonah-Angoon Census Area, AK</v>
      </c>
      <c r="E81" s="335" t="str">
        <f t="shared" si="3"/>
        <v>02</v>
      </c>
      <c r="F81" s="335" t="str">
        <f>_xlfn.XLOOKUP(E81, statelist[State FIPS Code], statelist[EPA Region], "not found", 0, 1)</f>
        <v>EPA Region 10</v>
      </c>
    </row>
    <row r="82" spans="1:6" x14ac:dyDescent="0.25">
      <c r="A82" s="334" t="s">
        <v>1453</v>
      </c>
      <c r="B82" s="335" t="s">
        <v>1454</v>
      </c>
      <c r="C82" s="335" t="s">
        <v>1430</v>
      </c>
      <c r="D82" s="335" t="str">
        <f t="shared" si="2"/>
        <v>Juneau City and Borough, AK</v>
      </c>
      <c r="E82" s="335" t="str">
        <f t="shared" si="3"/>
        <v>02</v>
      </c>
      <c r="F82" s="335" t="str">
        <f>_xlfn.XLOOKUP(E82, statelist[State FIPS Code], statelist[EPA Region], "not found", 0, 1)</f>
        <v>EPA Region 10</v>
      </c>
    </row>
    <row r="83" spans="1:6" x14ac:dyDescent="0.25">
      <c r="A83" s="334" t="s">
        <v>1455</v>
      </c>
      <c r="B83" s="335" t="s">
        <v>1456</v>
      </c>
      <c r="C83" s="335" t="s">
        <v>1430</v>
      </c>
      <c r="D83" s="335" t="str">
        <f t="shared" si="2"/>
        <v>Kenai Peninsula Borough, AK</v>
      </c>
      <c r="E83" s="335" t="str">
        <f t="shared" si="3"/>
        <v>02</v>
      </c>
      <c r="F83" s="335" t="str">
        <f>_xlfn.XLOOKUP(E83, statelist[State FIPS Code], statelist[EPA Region], "not found", 0, 1)</f>
        <v>EPA Region 10</v>
      </c>
    </row>
    <row r="84" spans="1:6" x14ac:dyDescent="0.25">
      <c r="A84" s="334" t="s">
        <v>1457</v>
      </c>
      <c r="B84" s="335" t="s">
        <v>1458</v>
      </c>
      <c r="C84" s="335" t="s">
        <v>1430</v>
      </c>
      <c r="D84" s="335" t="str">
        <f t="shared" si="2"/>
        <v>Ketchikan Gateway Borough, AK</v>
      </c>
      <c r="E84" s="335" t="str">
        <f t="shared" si="3"/>
        <v>02</v>
      </c>
      <c r="F84" s="335" t="str">
        <f>_xlfn.XLOOKUP(E84, statelist[State FIPS Code], statelist[EPA Region], "not found", 0, 1)</f>
        <v>EPA Region 10</v>
      </c>
    </row>
    <row r="85" spans="1:6" x14ac:dyDescent="0.25">
      <c r="A85" s="334" t="s">
        <v>1459</v>
      </c>
      <c r="B85" s="335" t="s">
        <v>1460</v>
      </c>
      <c r="C85" s="335" t="s">
        <v>1430</v>
      </c>
      <c r="D85" s="335" t="str">
        <f t="shared" si="2"/>
        <v>Kodiak Island Borough, AK</v>
      </c>
      <c r="E85" s="335" t="str">
        <f t="shared" si="3"/>
        <v>02</v>
      </c>
      <c r="F85" s="335" t="str">
        <f>_xlfn.XLOOKUP(E85, statelist[State FIPS Code], statelist[EPA Region], "not found", 0, 1)</f>
        <v>EPA Region 10</v>
      </c>
    </row>
    <row r="86" spans="1:6" x14ac:dyDescent="0.25">
      <c r="A86" s="334" t="s">
        <v>1461</v>
      </c>
      <c r="B86" s="335" t="s">
        <v>1462</v>
      </c>
      <c r="C86" s="335" t="s">
        <v>1430</v>
      </c>
      <c r="D86" s="335" t="str">
        <f t="shared" si="2"/>
        <v>Kusilvak Census Area, AK</v>
      </c>
      <c r="E86" s="335" t="str">
        <f t="shared" si="3"/>
        <v>02</v>
      </c>
      <c r="F86" s="335" t="str">
        <f>_xlfn.XLOOKUP(E86, statelist[State FIPS Code], statelist[EPA Region], "not found", 0, 1)</f>
        <v>EPA Region 10</v>
      </c>
    </row>
    <row r="87" spans="1:6" x14ac:dyDescent="0.25">
      <c r="A87" s="334" t="s">
        <v>1463</v>
      </c>
      <c r="B87" s="335" t="s">
        <v>1464</v>
      </c>
      <c r="C87" s="335" t="s">
        <v>1430</v>
      </c>
      <c r="D87" s="335" t="str">
        <f t="shared" si="2"/>
        <v>Lake and Peninsula Borough, AK</v>
      </c>
      <c r="E87" s="335" t="str">
        <f t="shared" si="3"/>
        <v>02</v>
      </c>
      <c r="F87" s="335" t="str">
        <f>_xlfn.XLOOKUP(E87, statelist[State FIPS Code], statelist[EPA Region], "not found", 0, 1)</f>
        <v>EPA Region 10</v>
      </c>
    </row>
    <row r="88" spans="1:6" x14ac:dyDescent="0.25">
      <c r="A88" s="334" t="s">
        <v>1465</v>
      </c>
      <c r="B88" s="335" t="s">
        <v>1466</v>
      </c>
      <c r="C88" s="335" t="s">
        <v>1430</v>
      </c>
      <c r="D88" s="335" t="str">
        <f t="shared" si="2"/>
        <v>Matanuska-Susitna Borough, AK</v>
      </c>
      <c r="E88" s="335" t="str">
        <f t="shared" si="3"/>
        <v>02</v>
      </c>
      <c r="F88" s="335" t="str">
        <f>_xlfn.XLOOKUP(E88, statelist[State FIPS Code], statelist[EPA Region], "not found", 0, 1)</f>
        <v>EPA Region 10</v>
      </c>
    </row>
    <row r="89" spans="1:6" x14ac:dyDescent="0.25">
      <c r="A89" s="334" t="s">
        <v>1467</v>
      </c>
      <c r="B89" s="335" t="s">
        <v>1468</v>
      </c>
      <c r="C89" s="335" t="s">
        <v>1430</v>
      </c>
      <c r="D89" s="335" t="str">
        <f t="shared" si="2"/>
        <v>Nome Census Area, AK</v>
      </c>
      <c r="E89" s="335" t="str">
        <f t="shared" si="3"/>
        <v>02</v>
      </c>
      <c r="F89" s="335" t="str">
        <f>_xlfn.XLOOKUP(E89, statelist[State FIPS Code], statelist[EPA Region], "not found", 0, 1)</f>
        <v>EPA Region 10</v>
      </c>
    </row>
    <row r="90" spans="1:6" x14ac:dyDescent="0.25">
      <c r="A90" s="334" t="s">
        <v>1469</v>
      </c>
      <c r="B90" s="335" t="s">
        <v>1470</v>
      </c>
      <c r="C90" s="335" t="s">
        <v>1430</v>
      </c>
      <c r="D90" s="335" t="str">
        <f t="shared" si="2"/>
        <v>North Slope Borough, AK</v>
      </c>
      <c r="E90" s="335" t="str">
        <f t="shared" si="3"/>
        <v>02</v>
      </c>
      <c r="F90" s="335" t="str">
        <f>_xlfn.XLOOKUP(E90, statelist[State FIPS Code], statelist[EPA Region], "not found", 0, 1)</f>
        <v>EPA Region 10</v>
      </c>
    </row>
    <row r="91" spans="1:6" x14ac:dyDescent="0.25">
      <c r="A91" s="334" t="s">
        <v>1471</v>
      </c>
      <c r="B91" s="335" t="s">
        <v>1472</v>
      </c>
      <c r="C91" s="335" t="s">
        <v>1430</v>
      </c>
      <c r="D91" s="335" t="str">
        <f t="shared" si="2"/>
        <v>Northwest Arctic Borough, AK</v>
      </c>
      <c r="E91" s="335" t="str">
        <f t="shared" si="3"/>
        <v>02</v>
      </c>
      <c r="F91" s="335" t="str">
        <f>_xlfn.XLOOKUP(E91, statelist[State FIPS Code], statelist[EPA Region], "not found", 0, 1)</f>
        <v>EPA Region 10</v>
      </c>
    </row>
    <row r="92" spans="1:6" x14ac:dyDescent="0.25">
      <c r="A92" s="334" t="s">
        <v>1473</v>
      </c>
      <c r="B92" s="335" t="s">
        <v>1474</v>
      </c>
      <c r="C92" s="335" t="s">
        <v>1430</v>
      </c>
      <c r="D92" s="335" t="str">
        <f t="shared" si="2"/>
        <v>Petersburg Census Area, AK</v>
      </c>
      <c r="E92" s="335" t="str">
        <f t="shared" si="3"/>
        <v>02</v>
      </c>
      <c r="F92" s="335" t="str">
        <f>_xlfn.XLOOKUP(E92, statelist[State FIPS Code], statelist[EPA Region], "not found", 0, 1)</f>
        <v>EPA Region 10</v>
      </c>
    </row>
    <row r="93" spans="1:6" x14ac:dyDescent="0.25">
      <c r="A93" s="334" t="s">
        <v>1475</v>
      </c>
      <c r="B93" s="335" t="s">
        <v>1476</v>
      </c>
      <c r="C93" s="335" t="s">
        <v>1430</v>
      </c>
      <c r="D93" s="335" t="str">
        <f t="shared" si="2"/>
        <v>Prince of Wales-Hyder Census Area, AK</v>
      </c>
      <c r="E93" s="335" t="str">
        <f t="shared" si="3"/>
        <v>02</v>
      </c>
      <c r="F93" s="335" t="str">
        <f>_xlfn.XLOOKUP(E93, statelist[State FIPS Code], statelist[EPA Region], "not found", 0, 1)</f>
        <v>EPA Region 10</v>
      </c>
    </row>
    <row r="94" spans="1:6" x14ac:dyDescent="0.25">
      <c r="A94" s="334" t="s">
        <v>1477</v>
      </c>
      <c r="B94" s="335" t="s">
        <v>1478</v>
      </c>
      <c r="C94" s="335" t="s">
        <v>1430</v>
      </c>
      <c r="D94" s="335" t="str">
        <f t="shared" si="2"/>
        <v>Sitka City and Borough, AK</v>
      </c>
      <c r="E94" s="335" t="str">
        <f t="shared" si="3"/>
        <v>02</v>
      </c>
      <c r="F94" s="335" t="str">
        <f>_xlfn.XLOOKUP(E94, statelist[State FIPS Code], statelist[EPA Region], "not found", 0, 1)</f>
        <v>EPA Region 10</v>
      </c>
    </row>
    <row r="95" spans="1:6" x14ac:dyDescent="0.25">
      <c r="A95" s="334" t="s">
        <v>1479</v>
      </c>
      <c r="B95" s="335" t="s">
        <v>1480</v>
      </c>
      <c r="C95" s="335" t="s">
        <v>1430</v>
      </c>
      <c r="D95" s="335" t="str">
        <f t="shared" si="2"/>
        <v>Skagway Municipality, AK</v>
      </c>
      <c r="E95" s="335" t="str">
        <f t="shared" si="3"/>
        <v>02</v>
      </c>
      <c r="F95" s="335" t="str">
        <f>_xlfn.XLOOKUP(E95, statelist[State FIPS Code], statelist[EPA Region], "not found", 0, 1)</f>
        <v>EPA Region 10</v>
      </c>
    </row>
    <row r="96" spans="1:6" x14ac:dyDescent="0.25">
      <c r="A96" s="334" t="s">
        <v>1481</v>
      </c>
      <c r="B96" s="335" t="s">
        <v>1482</v>
      </c>
      <c r="C96" s="335" t="s">
        <v>1430</v>
      </c>
      <c r="D96" s="335" t="str">
        <f t="shared" si="2"/>
        <v>Southeast Fairbanks Census Area, AK</v>
      </c>
      <c r="E96" s="335" t="str">
        <f t="shared" si="3"/>
        <v>02</v>
      </c>
      <c r="F96" s="335" t="str">
        <f>_xlfn.XLOOKUP(E96, statelist[State FIPS Code], statelist[EPA Region], "not found", 0, 1)</f>
        <v>EPA Region 10</v>
      </c>
    </row>
    <row r="97" spans="1:6" x14ac:dyDescent="0.25">
      <c r="A97" s="334" t="s">
        <v>1483</v>
      </c>
      <c r="B97" s="335" t="s">
        <v>1484</v>
      </c>
      <c r="C97" s="335" t="s">
        <v>1430</v>
      </c>
      <c r="D97" s="335" t="str">
        <f t="shared" si="2"/>
        <v>Wrangell City and Borough, AK</v>
      </c>
      <c r="E97" s="335" t="str">
        <f t="shared" si="3"/>
        <v>02</v>
      </c>
      <c r="F97" s="335" t="str">
        <f>_xlfn.XLOOKUP(E97, statelist[State FIPS Code], statelist[EPA Region], "not found", 0, 1)</f>
        <v>EPA Region 10</v>
      </c>
    </row>
    <row r="98" spans="1:6" x14ac:dyDescent="0.25">
      <c r="A98" s="334" t="s">
        <v>1485</v>
      </c>
      <c r="B98" s="335" t="s">
        <v>1486</v>
      </c>
      <c r="C98" s="335" t="s">
        <v>1430</v>
      </c>
      <c r="D98" s="335" t="str">
        <f t="shared" si="2"/>
        <v>Yakutat City and Borough, AK</v>
      </c>
      <c r="E98" s="335" t="str">
        <f t="shared" si="3"/>
        <v>02</v>
      </c>
      <c r="F98" s="335" t="str">
        <f>_xlfn.XLOOKUP(E98, statelist[State FIPS Code], statelist[EPA Region], "not found", 0, 1)</f>
        <v>EPA Region 10</v>
      </c>
    </row>
    <row r="99" spans="1:6" x14ac:dyDescent="0.25">
      <c r="A99" s="334" t="s">
        <v>1487</v>
      </c>
      <c r="B99" s="335" t="s">
        <v>1488</v>
      </c>
      <c r="C99" s="335" t="s">
        <v>1430</v>
      </c>
      <c r="D99" s="335" t="str">
        <f t="shared" si="2"/>
        <v>Yukon-Koyukuk Census Area, AK</v>
      </c>
      <c r="E99" s="335" t="str">
        <f t="shared" si="3"/>
        <v>02</v>
      </c>
      <c r="F99" s="335" t="str">
        <f>_xlfn.XLOOKUP(E99, statelist[State FIPS Code], statelist[EPA Region], "not found", 0, 1)</f>
        <v>EPA Region 10</v>
      </c>
    </row>
    <row r="100" spans="1:6" x14ac:dyDescent="0.25">
      <c r="A100" s="334" t="s">
        <v>1489</v>
      </c>
      <c r="B100" s="335" t="s">
        <v>1490</v>
      </c>
      <c r="C100" s="335" t="s">
        <v>1491</v>
      </c>
      <c r="D100" s="335" t="str">
        <f t="shared" si="2"/>
        <v>Apache County, AZ</v>
      </c>
      <c r="E100" s="335" t="str">
        <f t="shared" si="3"/>
        <v>04</v>
      </c>
      <c r="F100" s="335" t="str">
        <f>_xlfn.XLOOKUP(E100, statelist[State FIPS Code], statelist[EPA Region], "not found", 0, 1)</f>
        <v>EPA Region 9</v>
      </c>
    </row>
    <row r="101" spans="1:6" x14ac:dyDescent="0.25">
      <c r="A101" s="334" t="s">
        <v>1492</v>
      </c>
      <c r="B101" s="335" t="s">
        <v>1493</v>
      </c>
      <c r="C101" s="335" t="s">
        <v>1491</v>
      </c>
      <c r="D101" s="335" t="str">
        <f t="shared" si="2"/>
        <v>Cochise County, AZ</v>
      </c>
      <c r="E101" s="335" t="str">
        <f t="shared" si="3"/>
        <v>04</v>
      </c>
      <c r="F101" s="335" t="str">
        <f>_xlfn.XLOOKUP(E101, statelist[State FIPS Code], statelist[EPA Region], "not found", 0, 1)</f>
        <v>EPA Region 9</v>
      </c>
    </row>
    <row r="102" spans="1:6" x14ac:dyDescent="0.25">
      <c r="A102" s="334" t="s">
        <v>1494</v>
      </c>
      <c r="B102" s="335" t="s">
        <v>1495</v>
      </c>
      <c r="C102" s="335" t="s">
        <v>1491</v>
      </c>
      <c r="D102" s="335" t="str">
        <f t="shared" si="2"/>
        <v>Coconino County, AZ</v>
      </c>
      <c r="E102" s="335" t="str">
        <f t="shared" si="3"/>
        <v>04</v>
      </c>
      <c r="F102" s="335" t="str">
        <f>_xlfn.XLOOKUP(E102, statelist[State FIPS Code], statelist[EPA Region], "not found", 0, 1)</f>
        <v>EPA Region 9</v>
      </c>
    </row>
    <row r="103" spans="1:6" x14ac:dyDescent="0.25">
      <c r="A103" s="334" t="s">
        <v>1496</v>
      </c>
      <c r="B103" s="335" t="s">
        <v>1497</v>
      </c>
      <c r="C103" s="335" t="s">
        <v>1491</v>
      </c>
      <c r="D103" s="335" t="str">
        <f t="shared" si="2"/>
        <v>Gila County, AZ</v>
      </c>
      <c r="E103" s="335" t="str">
        <f t="shared" si="3"/>
        <v>04</v>
      </c>
      <c r="F103" s="335" t="str">
        <f>_xlfn.XLOOKUP(E103, statelist[State FIPS Code], statelist[EPA Region], "not found", 0, 1)</f>
        <v>EPA Region 9</v>
      </c>
    </row>
    <row r="104" spans="1:6" x14ac:dyDescent="0.25">
      <c r="A104" s="334" t="s">
        <v>1498</v>
      </c>
      <c r="B104" s="335" t="s">
        <v>1499</v>
      </c>
      <c r="C104" s="335" t="s">
        <v>1491</v>
      </c>
      <c r="D104" s="335" t="str">
        <f t="shared" si="2"/>
        <v>Graham County, AZ</v>
      </c>
      <c r="E104" s="335" t="str">
        <f t="shared" si="3"/>
        <v>04</v>
      </c>
      <c r="F104" s="335" t="str">
        <f>_xlfn.XLOOKUP(E104, statelist[State FIPS Code], statelist[EPA Region], "not found", 0, 1)</f>
        <v>EPA Region 9</v>
      </c>
    </row>
    <row r="105" spans="1:6" x14ac:dyDescent="0.25">
      <c r="A105" s="334" t="s">
        <v>1500</v>
      </c>
      <c r="B105" s="335" t="s">
        <v>1501</v>
      </c>
      <c r="C105" s="335" t="s">
        <v>1491</v>
      </c>
      <c r="D105" s="335" t="str">
        <f t="shared" si="2"/>
        <v>Greenlee County, AZ</v>
      </c>
      <c r="E105" s="335" t="str">
        <f t="shared" si="3"/>
        <v>04</v>
      </c>
      <c r="F105" s="335" t="str">
        <f>_xlfn.XLOOKUP(E105, statelist[State FIPS Code], statelist[EPA Region], "not found", 0, 1)</f>
        <v>EPA Region 9</v>
      </c>
    </row>
    <row r="106" spans="1:6" x14ac:dyDescent="0.25">
      <c r="A106" s="334" t="s">
        <v>1502</v>
      </c>
      <c r="B106" s="335" t="s">
        <v>1503</v>
      </c>
      <c r="C106" s="335" t="s">
        <v>1491</v>
      </c>
      <c r="D106" s="335" t="str">
        <f t="shared" si="2"/>
        <v>La Paz County, AZ</v>
      </c>
      <c r="E106" s="335" t="str">
        <f t="shared" si="3"/>
        <v>04</v>
      </c>
      <c r="F106" s="335" t="str">
        <f>_xlfn.XLOOKUP(E106, statelist[State FIPS Code], statelist[EPA Region], "not found", 0, 1)</f>
        <v>EPA Region 9</v>
      </c>
    </row>
    <row r="107" spans="1:6" x14ac:dyDescent="0.25">
      <c r="A107" s="334" t="s">
        <v>1504</v>
      </c>
      <c r="B107" s="335" t="s">
        <v>1505</v>
      </c>
      <c r="C107" s="335" t="s">
        <v>1491</v>
      </c>
      <c r="D107" s="335" t="str">
        <f t="shared" si="2"/>
        <v>Maricopa County, AZ</v>
      </c>
      <c r="E107" s="335" t="str">
        <f t="shared" si="3"/>
        <v>04</v>
      </c>
      <c r="F107" s="335" t="str">
        <f>_xlfn.XLOOKUP(E107, statelist[State FIPS Code], statelist[EPA Region], "not found", 0, 1)</f>
        <v>EPA Region 9</v>
      </c>
    </row>
    <row r="108" spans="1:6" x14ac:dyDescent="0.25">
      <c r="A108" s="334" t="s">
        <v>1506</v>
      </c>
      <c r="B108" s="335" t="s">
        <v>1507</v>
      </c>
      <c r="C108" s="335" t="s">
        <v>1491</v>
      </c>
      <c r="D108" s="335" t="str">
        <f t="shared" si="2"/>
        <v>Mohave County, AZ</v>
      </c>
      <c r="E108" s="335" t="str">
        <f t="shared" si="3"/>
        <v>04</v>
      </c>
      <c r="F108" s="335" t="str">
        <f>_xlfn.XLOOKUP(E108, statelist[State FIPS Code], statelist[EPA Region], "not found", 0, 1)</f>
        <v>EPA Region 9</v>
      </c>
    </row>
    <row r="109" spans="1:6" x14ac:dyDescent="0.25">
      <c r="A109" s="334" t="s">
        <v>1508</v>
      </c>
      <c r="B109" s="335" t="s">
        <v>1509</v>
      </c>
      <c r="C109" s="335" t="s">
        <v>1491</v>
      </c>
      <c r="D109" s="335" t="str">
        <f t="shared" si="2"/>
        <v>Navajo County, AZ</v>
      </c>
      <c r="E109" s="335" t="str">
        <f t="shared" si="3"/>
        <v>04</v>
      </c>
      <c r="F109" s="335" t="str">
        <f>_xlfn.XLOOKUP(E109, statelist[State FIPS Code], statelist[EPA Region], "not found", 0, 1)</f>
        <v>EPA Region 9</v>
      </c>
    </row>
    <row r="110" spans="1:6" x14ac:dyDescent="0.25">
      <c r="A110" s="334" t="s">
        <v>1510</v>
      </c>
      <c r="B110" s="335" t="s">
        <v>1511</v>
      </c>
      <c r="C110" s="335" t="s">
        <v>1491</v>
      </c>
      <c r="D110" s="335" t="str">
        <f t="shared" si="2"/>
        <v>Pima County, AZ</v>
      </c>
      <c r="E110" s="335" t="str">
        <f t="shared" si="3"/>
        <v>04</v>
      </c>
      <c r="F110" s="335" t="str">
        <f>_xlfn.XLOOKUP(E110, statelist[State FIPS Code], statelist[EPA Region], "not found", 0, 1)</f>
        <v>EPA Region 9</v>
      </c>
    </row>
    <row r="111" spans="1:6" x14ac:dyDescent="0.25">
      <c r="A111" s="334" t="s">
        <v>1512</v>
      </c>
      <c r="B111" s="335" t="s">
        <v>1513</v>
      </c>
      <c r="C111" s="335" t="s">
        <v>1491</v>
      </c>
      <c r="D111" s="335" t="str">
        <f t="shared" si="2"/>
        <v>Pinal County, AZ</v>
      </c>
      <c r="E111" s="335" t="str">
        <f t="shared" si="3"/>
        <v>04</v>
      </c>
      <c r="F111" s="335" t="str">
        <f>_xlfn.XLOOKUP(E111, statelist[State FIPS Code], statelist[EPA Region], "not found", 0, 1)</f>
        <v>EPA Region 9</v>
      </c>
    </row>
    <row r="112" spans="1:6" x14ac:dyDescent="0.25">
      <c r="A112" s="334" t="s">
        <v>1514</v>
      </c>
      <c r="B112" s="335" t="s">
        <v>1515</v>
      </c>
      <c r="C112" s="335" t="s">
        <v>1491</v>
      </c>
      <c r="D112" s="335" t="str">
        <f t="shared" si="2"/>
        <v>Santa Cruz County, AZ</v>
      </c>
      <c r="E112" s="335" t="str">
        <f t="shared" si="3"/>
        <v>04</v>
      </c>
      <c r="F112" s="335" t="str">
        <f>_xlfn.XLOOKUP(E112, statelist[State FIPS Code], statelist[EPA Region], "not found", 0, 1)</f>
        <v>EPA Region 9</v>
      </c>
    </row>
    <row r="113" spans="1:6" x14ac:dyDescent="0.25">
      <c r="A113" s="334" t="s">
        <v>1516</v>
      </c>
      <c r="B113" s="335" t="s">
        <v>1517</v>
      </c>
      <c r="C113" s="335" t="s">
        <v>1491</v>
      </c>
      <c r="D113" s="335" t="str">
        <f t="shared" si="2"/>
        <v>Yavapai County, AZ</v>
      </c>
      <c r="E113" s="335" t="str">
        <f t="shared" si="3"/>
        <v>04</v>
      </c>
      <c r="F113" s="335" t="str">
        <f>_xlfn.XLOOKUP(E113, statelist[State FIPS Code], statelist[EPA Region], "not found", 0, 1)</f>
        <v>EPA Region 9</v>
      </c>
    </row>
    <row r="114" spans="1:6" x14ac:dyDescent="0.25">
      <c r="A114" s="334" t="s">
        <v>1518</v>
      </c>
      <c r="B114" s="335" t="s">
        <v>1519</v>
      </c>
      <c r="C114" s="335" t="s">
        <v>1491</v>
      </c>
      <c r="D114" s="335" t="str">
        <f t="shared" si="2"/>
        <v>Yuma County, AZ</v>
      </c>
      <c r="E114" s="335" t="str">
        <f t="shared" si="3"/>
        <v>04</v>
      </c>
      <c r="F114" s="335" t="str">
        <f>_xlfn.XLOOKUP(E114, statelist[State FIPS Code], statelist[EPA Region], "not found", 0, 1)</f>
        <v>EPA Region 9</v>
      </c>
    </row>
    <row r="115" spans="1:6" x14ac:dyDescent="0.25">
      <c r="A115" s="334" t="s">
        <v>1520</v>
      </c>
      <c r="B115" s="335" t="s">
        <v>1521</v>
      </c>
      <c r="C115" s="335" t="s">
        <v>1522</v>
      </c>
      <c r="D115" s="335" t="str">
        <f t="shared" si="2"/>
        <v>Arkansas County, AR</v>
      </c>
      <c r="E115" s="335" t="str">
        <f t="shared" si="3"/>
        <v>05</v>
      </c>
      <c r="F115" s="335" t="str">
        <f>_xlfn.XLOOKUP(E115, statelist[State FIPS Code], statelist[EPA Region], "not found", 0, 1)</f>
        <v>EPA Region 6</v>
      </c>
    </row>
    <row r="116" spans="1:6" x14ac:dyDescent="0.25">
      <c r="A116" s="334" t="s">
        <v>1523</v>
      </c>
      <c r="B116" s="335" t="s">
        <v>1524</v>
      </c>
      <c r="C116" s="335" t="s">
        <v>1522</v>
      </c>
      <c r="D116" s="335" t="str">
        <f t="shared" si="2"/>
        <v>Ashley County, AR</v>
      </c>
      <c r="E116" s="335" t="str">
        <f t="shared" si="3"/>
        <v>05</v>
      </c>
      <c r="F116" s="335" t="str">
        <f>_xlfn.XLOOKUP(E116, statelist[State FIPS Code], statelist[EPA Region], "not found", 0, 1)</f>
        <v>EPA Region 6</v>
      </c>
    </row>
    <row r="117" spans="1:6" x14ac:dyDescent="0.25">
      <c r="A117" s="334" t="s">
        <v>1525</v>
      </c>
      <c r="B117" s="335" t="s">
        <v>1526</v>
      </c>
      <c r="C117" s="335" t="s">
        <v>1522</v>
      </c>
      <c r="D117" s="335" t="str">
        <f t="shared" si="2"/>
        <v>Baxter County, AR</v>
      </c>
      <c r="E117" s="335" t="str">
        <f t="shared" si="3"/>
        <v>05</v>
      </c>
      <c r="F117" s="335" t="str">
        <f>_xlfn.XLOOKUP(E117, statelist[State FIPS Code], statelist[EPA Region], "not found", 0, 1)</f>
        <v>EPA Region 6</v>
      </c>
    </row>
    <row r="118" spans="1:6" x14ac:dyDescent="0.25">
      <c r="A118" s="334" t="s">
        <v>1527</v>
      </c>
      <c r="B118" s="335" t="s">
        <v>1528</v>
      </c>
      <c r="C118" s="335" t="s">
        <v>1522</v>
      </c>
      <c r="D118" s="335" t="str">
        <f t="shared" si="2"/>
        <v>Benton County, AR</v>
      </c>
      <c r="E118" s="335" t="str">
        <f t="shared" si="3"/>
        <v>05</v>
      </c>
      <c r="F118" s="335" t="str">
        <f>_xlfn.XLOOKUP(E118, statelist[State FIPS Code], statelist[EPA Region], "not found", 0, 1)</f>
        <v>EPA Region 6</v>
      </c>
    </row>
    <row r="119" spans="1:6" x14ac:dyDescent="0.25">
      <c r="A119" s="334" t="s">
        <v>1529</v>
      </c>
      <c r="B119" s="335" t="s">
        <v>1530</v>
      </c>
      <c r="C119" s="335" t="s">
        <v>1522</v>
      </c>
      <c r="D119" s="335" t="str">
        <f t="shared" si="2"/>
        <v>Boone County, AR</v>
      </c>
      <c r="E119" s="335" t="str">
        <f t="shared" si="3"/>
        <v>05</v>
      </c>
      <c r="F119" s="335" t="str">
        <f>_xlfn.XLOOKUP(E119, statelist[State FIPS Code], statelist[EPA Region], "not found", 0, 1)</f>
        <v>EPA Region 6</v>
      </c>
    </row>
    <row r="120" spans="1:6" x14ac:dyDescent="0.25">
      <c r="A120" s="334" t="s">
        <v>1531</v>
      </c>
      <c r="B120" s="335" t="s">
        <v>1532</v>
      </c>
      <c r="C120" s="335" t="s">
        <v>1522</v>
      </c>
      <c r="D120" s="335" t="str">
        <f t="shared" si="2"/>
        <v>Bradley County, AR</v>
      </c>
      <c r="E120" s="335" t="str">
        <f t="shared" si="3"/>
        <v>05</v>
      </c>
      <c r="F120" s="335" t="str">
        <f>_xlfn.XLOOKUP(E120, statelist[State FIPS Code], statelist[EPA Region], "not found", 0, 1)</f>
        <v>EPA Region 6</v>
      </c>
    </row>
    <row r="121" spans="1:6" x14ac:dyDescent="0.25">
      <c r="A121" s="334" t="s">
        <v>1533</v>
      </c>
      <c r="B121" s="335" t="s">
        <v>1309</v>
      </c>
      <c r="C121" s="335" t="s">
        <v>1522</v>
      </c>
      <c r="D121" s="335" t="str">
        <f t="shared" si="2"/>
        <v>Calhoun County, AR</v>
      </c>
      <c r="E121" s="335" t="str">
        <f t="shared" si="3"/>
        <v>05</v>
      </c>
      <c r="F121" s="335" t="str">
        <f>_xlfn.XLOOKUP(E121, statelist[State FIPS Code], statelist[EPA Region], "not found", 0, 1)</f>
        <v>EPA Region 6</v>
      </c>
    </row>
    <row r="122" spans="1:6" x14ac:dyDescent="0.25">
      <c r="A122" s="334" t="s">
        <v>1534</v>
      </c>
      <c r="B122" s="335" t="s">
        <v>1535</v>
      </c>
      <c r="C122" s="335" t="s">
        <v>1522</v>
      </c>
      <c r="D122" s="335" t="str">
        <f t="shared" si="2"/>
        <v>Carroll County, AR</v>
      </c>
      <c r="E122" s="335" t="str">
        <f t="shared" si="3"/>
        <v>05</v>
      </c>
      <c r="F122" s="335" t="str">
        <f>_xlfn.XLOOKUP(E122, statelist[State FIPS Code], statelist[EPA Region], "not found", 0, 1)</f>
        <v>EPA Region 6</v>
      </c>
    </row>
    <row r="123" spans="1:6" x14ac:dyDescent="0.25">
      <c r="A123" s="334" t="s">
        <v>1536</v>
      </c>
      <c r="B123" s="335" t="s">
        <v>1537</v>
      </c>
      <c r="C123" s="335" t="s">
        <v>1522</v>
      </c>
      <c r="D123" s="335" t="str">
        <f t="shared" si="2"/>
        <v>Chicot County, AR</v>
      </c>
      <c r="E123" s="335" t="str">
        <f t="shared" si="3"/>
        <v>05</v>
      </c>
      <c r="F123" s="335" t="str">
        <f>_xlfn.XLOOKUP(E123, statelist[State FIPS Code], statelist[EPA Region], "not found", 0, 1)</f>
        <v>EPA Region 6</v>
      </c>
    </row>
    <row r="124" spans="1:6" x14ac:dyDescent="0.25">
      <c r="A124" s="334" t="s">
        <v>1538</v>
      </c>
      <c r="B124" s="335" t="s">
        <v>1539</v>
      </c>
      <c r="C124" s="335" t="s">
        <v>1522</v>
      </c>
      <c r="D124" s="335" t="str">
        <f t="shared" si="2"/>
        <v>Clark County, AR</v>
      </c>
      <c r="E124" s="335" t="str">
        <f t="shared" si="3"/>
        <v>05</v>
      </c>
      <c r="F124" s="335" t="str">
        <f>_xlfn.XLOOKUP(E124, statelist[State FIPS Code], statelist[EPA Region], "not found", 0, 1)</f>
        <v>EPA Region 6</v>
      </c>
    </row>
    <row r="125" spans="1:6" x14ac:dyDescent="0.25">
      <c r="A125" s="334" t="s">
        <v>1540</v>
      </c>
      <c r="B125" s="335" t="s">
        <v>1321</v>
      </c>
      <c r="C125" s="335" t="s">
        <v>1522</v>
      </c>
      <c r="D125" s="335" t="str">
        <f t="shared" si="2"/>
        <v>Clay County, AR</v>
      </c>
      <c r="E125" s="335" t="str">
        <f t="shared" si="3"/>
        <v>05</v>
      </c>
      <c r="F125" s="335" t="str">
        <f>_xlfn.XLOOKUP(E125, statelist[State FIPS Code], statelist[EPA Region], "not found", 0, 1)</f>
        <v>EPA Region 6</v>
      </c>
    </row>
    <row r="126" spans="1:6" x14ac:dyDescent="0.25">
      <c r="A126" s="334" t="s">
        <v>1541</v>
      </c>
      <c r="B126" s="335" t="s">
        <v>1323</v>
      </c>
      <c r="C126" s="335" t="s">
        <v>1522</v>
      </c>
      <c r="D126" s="335" t="str">
        <f t="shared" si="2"/>
        <v>Cleburne County, AR</v>
      </c>
      <c r="E126" s="335" t="str">
        <f t="shared" si="3"/>
        <v>05</v>
      </c>
      <c r="F126" s="335" t="str">
        <f>_xlfn.XLOOKUP(E126, statelist[State FIPS Code], statelist[EPA Region], "not found", 0, 1)</f>
        <v>EPA Region 6</v>
      </c>
    </row>
    <row r="127" spans="1:6" x14ac:dyDescent="0.25">
      <c r="A127" s="334" t="s">
        <v>1542</v>
      </c>
      <c r="B127" s="335" t="s">
        <v>1543</v>
      </c>
      <c r="C127" s="335" t="s">
        <v>1522</v>
      </c>
      <c r="D127" s="335" t="str">
        <f t="shared" si="2"/>
        <v>Cleveland County, AR</v>
      </c>
      <c r="E127" s="335" t="str">
        <f t="shared" si="3"/>
        <v>05</v>
      </c>
      <c r="F127" s="335" t="str">
        <f>_xlfn.XLOOKUP(E127, statelist[State FIPS Code], statelist[EPA Region], "not found", 0, 1)</f>
        <v>EPA Region 6</v>
      </c>
    </row>
    <row r="128" spans="1:6" x14ac:dyDescent="0.25">
      <c r="A128" s="334" t="s">
        <v>1544</v>
      </c>
      <c r="B128" s="335" t="s">
        <v>1545</v>
      </c>
      <c r="C128" s="335" t="s">
        <v>1522</v>
      </c>
      <c r="D128" s="335" t="str">
        <f t="shared" si="2"/>
        <v>Columbia County, AR</v>
      </c>
      <c r="E128" s="335" t="str">
        <f t="shared" si="3"/>
        <v>05</v>
      </c>
      <c r="F128" s="335" t="str">
        <f>_xlfn.XLOOKUP(E128, statelist[State FIPS Code], statelist[EPA Region], "not found", 0, 1)</f>
        <v>EPA Region 6</v>
      </c>
    </row>
    <row r="129" spans="1:6" x14ac:dyDescent="0.25">
      <c r="A129" s="334" t="s">
        <v>1546</v>
      </c>
      <c r="B129" s="335" t="s">
        <v>1547</v>
      </c>
      <c r="C129" s="335" t="s">
        <v>1522</v>
      </c>
      <c r="D129" s="335" t="str">
        <f t="shared" si="2"/>
        <v>Conway County, AR</v>
      </c>
      <c r="E129" s="335" t="str">
        <f t="shared" si="3"/>
        <v>05</v>
      </c>
      <c r="F129" s="335" t="str">
        <f>_xlfn.XLOOKUP(E129, statelist[State FIPS Code], statelist[EPA Region], "not found", 0, 1)</f>
        <v>EPA Region 6</v>
      </c>
    </row>
    <row r="130" spans="1:6" x14ac:dyDescent="0.25">
      <c r="A130" s="334" t="s">
        <v>1548</v>
      </c>
      <c r="B130" s="335" t="s">
        <v>1549</v>
      </c>
      <c r="C130" s="335" t="s">
        <v>1522</v>
      </c>
      <c r="D130" s="335" t="str">
        <f t="shared" si="2"/>
        <v>Craighead County, AR</v>
      </c>
      <c r="E130" s="335" t="str">
        <f t="shared" si="3"/>
        <v>05</v>
      </c>
      <c r="F130" s="335" t="str">
        <f>_xlfn.XLOOKUP(E130, statelist[State FIPS Code], statelist[EPA Region], "not found", 0, 1)</f>
        <v>EPA Region 6</v>
      </c>
    </row>
    <row r="131" spans="1:6" x14ac:dyDescent="0.25">
      <c r="A131" s="334" t="s">
        <v>1550</v>
      </c>
      <c r="B131" s="335" t="s">
        <v>1551</v>
      </c>
      <c r="C131" s="335" t="s">
        <v>1522</v>
      </c>
      <c r="D131" s="335" t="str">
        <f t="shared" si="2"/>
        <v>Crawford County, AR</v>
      </c>
      <c r="E131" s="335" t="str">
        <f t="shared" si="3"/>
        <v>05</v>
      </c>
      <c r="F131" s="335" t="str">
        <f>_xlfn.XLOOKUP(E131, statelist[State FIPS Code], statelist[EPA Region], "not found", 0, 1)</f>
        <v>EPA Region 6</v>
      </c>
    </row>
    <row r="132" spans="1:6" x14ac:dyDescent="0.25">
      <c r="A132" s="334" t="s">
        <v>1552</v>
      </c>
      <c r="B132" s="335" t="s">
        <v>1553</v>
      </c>
      <c r="C132" s="335" t="s">
        <v>1522</v>
      </c>
      <c r="D132" s="335" t="str">
        <f t="shared" ref="D132:D195" si="4">_xlfn.TEXTJOIN(", ", TRUE, B132,C132)</f>
        <v>Crittenden County, AR</v>
      </c>
      <c r="E132" s="335" t="str">
        <f t="shared" ref="E132:E195" si="5">LEFT(A132, 2)</f>
        <v>05</v>
      </c>
      <c r="F132" s="335" t="str">
        <f>_xlfn.XLOOKUP(E132, statelist[State FIPS Code], statelist[EPA Region], "not found", 0, 1)</f>
        <v>EPA Region 6</v>
      </c>
    </row>
    <row r="133" spans="1:6" x14ac:dyDescent="0.25">
      <c r="A133" s="334" t="s">
        <v>1554</v>
      </c>
      <c r="B133" s="335" t="s">
        <v>1555</v>
      </c>
      <c r="C133" s="335" t="s">
        <v>1522</v>
      </c>
      <c r="D133" s="335" t="str">
        <f t="shared" si="4"/>
        <v>Cross County, AR</v>
      </c>
      <c r="E133" s="335" t="str">
        <f t="shared" si="5"/>
        <v>05</v>
      </c>
      <c r="F133" s="335" t="str">
        <f>_xlfn.XLOOKUP(E133, statelist[State FIPS Code], statelist[EPA Region], "not found", 0, 1)</f>
        <v>EPA Region 6</v>
      </c>
    </row>
    <row r="134" spans="1:6" x14ac:dyDescent="0.25">
      <c r="A134" s="334" t="s">
        <v>1556</v>
      </c>
      <c r="B134" s="335" t="s">
        <v>1341</v>
      </c>
      <c r="C134" s="335" t="s">
        <v>1522</v>
      </c>
      <c r="D134" s="335" t="str">
        <f t="shared" si="4"/>
        <v>Dallas County, AR</v>
      </c>
      <c r="E134" s="335" t="str">
        <f t="shared" si="5"/>
        <v>05</v>
      </c>
      <c r="F134" s="335" t="str">
        <f>_xlfn.XLOOKUP(E134, statelist[State FIPS Code], statelist[EPA Region], "not found", 0, 1)</f>
        <v>EPA Region 6</v>
      </c>
    </row>
    <row r="135" spans="1:6" x14ac:dyDescent="0.25">
      <c r="A135" s="334" t="s">
        <v>1557</v>
      </c>
      <c r="B135" s="335" t="s">
        <v>1558</v>
      </c>
      <c r="C135" s="335" t="s">
        <v>1522</v>
      </c>
      <c r="D135" s="335" t="str">
        <f t="shared" si="4"/>
        <v>Desha County, AR</v>
      </c>
      <c r="E135" s="335" t="str">
        <f t="shared" si="5"/>
        <v>05</v>
      </c>
      <c r="F135" s="335" t="str">
        <f>_xlfn.XLOOKUP(E135, statelist[State FIPS Code], statelist[EPA Region], "not found", 0, 1)</f>
        <v>EPA Region 6</v>
      </c>
    </row>
    <row r="136" spans="1:6" x14ac:dyDescent="0.25">
      <c r="A136" s="334" t="s">
        <v>1559</v>
      </c>
      <c r="B136" s="335" t="s">
        <v>1560</v>
      </c>
      <c r="C136" s="335" t="s">
        <v>1522</v>
      </c>
      <c r="D136" s="335" t="str">
        <f t="shared" si="4"/>
        <v>Drew County, AR</v>
      </c>
      <c r="E136" s="335" t="str">
        <f t="shared" si="5"/>
        <v>05</v>
      </c>
      <c r="F136" s="335" t="str">
        <f>_xlfn.XLOOKUP(E136, statelist[State FIPS Code], statelist[EPA Region], "not found", 0, 1)</f>
        <v>EPA Region 6</v>
      </c>
    </row>
    <row r="137" spans="1:6" x14ac:dyDescent="0.25">
      <c r="A137" s="334" t="s">
        <v>1561</v>
      </c>
      <c r="B137" s="335" t="s">
        <v>1562</v>
      </c>
      <c r="C137" s="335" t="s">
        <v>1522</v>
      </c>
      <c r="D137" s="335" t="str">
        <f t="shared" si="4"/>
        <v>Faulkner County, AR</v>
      </c>
      <c r="E137" s="335" t="str">
        <f t="shared" si="5"/>
        <v>05</v>
      </c>
      <c r="F137" s="335" t="str">
        <f>_xlfn.XLOOKUP(E137, statelist[State FIPS Code], statelist[EPA Region], "not found", 0, 1)</f>
        <v>EPA Region 6</v>
      </c>
    </row>
    <row r="138" spans="1:6" x14ac:dyDescent="0.25">
      <c r="A138" s="334" t="s">
        <v>1563</v>
      </c>
      <c r="B138" s="335" t="s">
        <v>1353</v>
      </c>
      <c r="C138" s="335" t="s">
        <v>1522</v>
      </c>
      <c r="D138" s="335" t="str">
        <f t="shared" si="4"/>
        <v>Franklin County, AR</v>
      </c>
      <c r="E138" s="335" t="str">
        <f t="shared" si="5"/>
        <v>05</v>
      </c>
      <c r="F138" s="335" t="str">
        <f>_xlfn.XLOOKUP(E138, statelist[State FIPS Code], statelist[EPA Region], "not found", 0, 1)</f>
        <v>EPA Region 6</v>
      </c>
    </row>
    <row r="139" spans="1:6" x14ac:dyDescent="0.25">
      <c r="A139" s="334" t="s">
        <v>1564</v>
      </c>
      <c r="B139" s="335" t="s">
        <v>1565</v>
      </c>
      <c r="C139" s="335" t="s">
        <v>1522</v>
      </c>
      <c r="D139" s="335" t="str">
        <f t="shared" si="4"/>
        <v>Fulton County, AR</v>
      </c>
      <c r="E139" s="335" t="str">
        <f t="shared" si="5"/>
        <v>05</v>
      </c>
      <c r="F139" s="335" t="str">
        <f>_xlfn.XLOOKUP(E139, statelist[State FIPS Code], statelist[EPA Region], "not found", 0, 1)</f>
        <v>EPA Region 6</v>
      </c>
    </row>
    <row r="140" spans="1:6" x14ac:dyDescent="0.25">
      <c r="A140" s="334" t="s">
        <v>1566</v>
      </c>
      <c r="B140" s="335" t="s">
        <v>1567</v>
      </c>
      <c r="C140" s="335" t="s">
        <v>1522</v>
      </c>
      <c r="D140" s="335" t="str">
        <f t="shared" si="4"/>
        <v>Garland County, AR</v>
      </c>
      <c r="E140" s="335" t="str">
        <f t="shared" si="5"/>
        <v>05</v>
      </c>
      <c r="F140" s="335" t="str">
        <f>_xlfn.XLOOKUP(E140, statelist[State FIPS Code], statelist[EPA Region], "not found", 0, 1)</f>
        <v>EPA Region 6</v>
      </c>
    </row>
    <row r="141" spans="1:6" x14ac:dyDescent="0.25">
      <c r="A141" s="334" t="s">
        <v>1568</v>
      </c>
      <c r="B141" s="335" t="s">
        <v>1569</v>
      </c>
      <c r="C141" s="335" t="s">
        <v>1522</v>
      </c>
      <c r="D141" s="335" t="str">
        <f t="shared" si="4"/>
        <v>Grant County, AR</v>
      </c>
      <c r="E141" s="335" t="str">
        <f t="shared" si="5"/>
        <v>05</v>
      </c>
      <c r="F141" s="335" t="str">
        <f>_xlfn.XLOOKUP(E141, statelist[State FIPS Code], statelist[EPA Region], "not found", 0, 1)</f>
        <v>EPA Region 6</v>
      </c>
    </row>
    <row r="142" spans="1:6" x14ac:dyDescent="0.25">
      <c r="A142" s="334" t="s">
        <v>1570</v>
      </c>
      <c r="B142" s="335" t="s">
        <v>1357</v>
      </c>
      <c r="C142" s="335" t="s">
        <v>1522</v>
      </c>
      <c r="D142" s="335" t="str">
        <f t="shared" si="4"/>
        <v>Greene County, AR</v>
      </c>
      <c r="E142" s="335" t="str">
        <f t="shared" si="5"/>
        <v>05</v>
      </c>
      <c r="F142" s="335" t="str">
        <f>_xlfn.XLOOKUP(E142, statelist[State FIPS Code], statelist[EPA Region], "not found", 0, 1)</f>
        <v>EPA Region 6</v>
      </c>
    </row>
    <row r="143" spans="1:6" x14ac:dyDescent="0.25">
      <c r="A143" s="334" t="s">
        <v>1571</v>
      </c>
      <c r="B143" s="335" t="s">
        <v>1572</v>
      </c>
      <c r="C143" s="335" t="s">
        <v>1522</v>
      </c>
      <c r="D143" s="335" t="str">
        <f t="shared" si="4"/>
        <v>Hempstead County, AR</v>
      </c>
      <c r="E143" s="335" t="str">
        <f t="shared" si="5"/>
        <v>05</v>
      </c>
      <c r="F143" s="335" t="str">
        <f>_xlfn.XLOOKUP(E143, statelist[State FIPS Code], statelist[EPA Region], "not found", 0, 1)</f>
        <v>EPA Region 6</v>
      </c>
    </row>
    <row r="144" spans="1:6" x14ac:dyDescent="0.25">
      <c r="A144" s="334" t="s">
        <v>1573</v>
      </c>
      <c r="B144" s="335" t="s">
        <v>1574</v>
      </c>
      <c r="C144" s="335" t="s">
        <v>1522</v>
      </c>
      <c r="D144" s="335" t="str">
        <f t="shared" si="4"/>
        <v>Hot Spring County, AR</v>
      </c>
      <c r="E144" s="335" t="str">
        <f t="shared" si="5"/>
        <v>05</v>
      </c>
      <c r="F144" s="335" t="str">
        <f>_xlfn.XLOOKUP(E144, statelist[State FIPS Code], statelist[EPA Region], "not found", 0, 1)</f>
        <v>EPA Region 6</v>
      </c>
    </row>
    <row r="145" spans="1:6" x14ac:dyDescent="0.25">
      <c r="A145" s="334" t="s">
        <v>1575</v>
      </c>
      <c r="B145" s="335" t="s">
        <v>1576</v>
      </c>
      <c r="C145" s="335" t="s">
        <v>1522</v>
      </c>
      <c r="D145" s="335" t="str">
        <f t="shared" si="4"/>
        <v>Howard County, AR</v>
      </c>
      <c r="E145" s="335" t="str">
        <f t="shared" si="5"/>
        <v>05</v>
      </c>
      <c r="F145" s="335" t="str">
        <f>_xlfn.XLOOKUP(E145, statelist[State FIPS Code], statelist[EPA Region], "not found", 0, 1)</f>
        <v>EPA Region 6</v>
      </c>
    </row>
    <row r="146" spans="1:6" x14ac:dyDescent="0.25">
      <c r="A146" s="334" t="s">
        <v>1577</v>
      </c>
      <c r="B146" s="335" t="s">
        <v>1578</v>
      </c>
      <c r="C146" s="335" t="s">
        <v>1522</v>
      </c>
      <c r="D146" s="335" t="str">
        <f t="shared" si="4"/>
        <v>Independence County, AR</v>
      </c>
      <c r="E146" s="335" t="str">
        <f t="shared" si="5"/>
        <v>05</v>
      </c>
      <c r="F146" s="335" t="str">
        <f>_xlfn.XLOOKUP(E146, statelist[State FIPS Code], statelist[EPA Region], "not found", 0, 1)</f>
        <v>EPA Region 6</v>
      </c>
    </row>
    <row r="147" spans="1:6" x14ac:dyDescent="0.25">
      <c r="A147" s="334" t="s">
        <v>1579</v>
      </c>
      <c r="B147" s="335" t="s">
        <v>1580</v>
      </c>
      <c r="C147" s="335" t="s">
        <v>1522</v>
      </c>
      <c r="D147" s="335" t="str">
        <f t="shared" si="4"/>
        <v>Izard County, AR</v>
      </c>
      <c r="E147" s="335" t="str">
        <f t="shared" si="5"/>
        <v>05</v>
      </c>
      <c r="F147" s="335" t="str">
        <f>_xlfn.XLOOKUP(E147, statelist[State FIPS Code], statelist[EPA Region], "not found", 0, 1)</f>
        <v>EPA Region 6</v>
      </c>
    </row>
    <row r="148" spans="1:6" x14ac:dyDescent="0.25">
      <c r="A148" s="334" t="s">
        <v>1581</v>
      </c>
      <c r="B148" s="335" t="s">
        <v>1365</v>
      </c>
      <c r="C148" s="335" t="s">
        <v>1522</v>
      </c>
      <c r="D148" s="335" t="str">
        <f t="shared" si="4"/>
        <v>Jackson County, AR</v>
      </c>
      <c r="E148" s="335" t="str">
        <f t="shared" si="5"/>
        <v>05</v>
      </c>
      <c r="F148" s="335" t="str">
        <f>_xlfn.XLOOKUP(E148, statelist[State FIPS Code], statelist[EPA Region], "not found", 0, 1)</f>
        <v>EPA Region 6</v>
      </c>
    </row>
    <row r="149" spans="1:6" x14ac:dyDescent="0.25">
      <c r="A149" s="334" t="s">
        <v>1582</v>
      </c>
      <c r="B149" s="335" t="s">
        <v>1367</v>
      </c>
      <c r="C149" s="335" t="s">
        <v>1522</v>
      </c>
      <c r="D149" s="335" t="str">
        <f t="shared" si="4"/>
        <v>Jefferson County, AR</v>
      </c>
      <c r="E149" s="335" t="str">
        <f t="shared" si="5"/>
        <v>05</v>
      </c>
      <c r="F149" s="335" t="str">
        <f>_xlfn.XLOOKUP(E149, statelist[State FIPS Code], statelist[EPA Region], "not found", 0, 1)</f>
        <v>EPA Region 6</v>
      </c>
    </row>
    <row r="150" spans="1:6" x14ac:dyDescent="0.25">
      <c r="A150" s="334" t="s">
        <v>1583</v>
      </c>
      <c r="B150" s="335" t="s">
        <v>1584</v>
      </c>
      <c r="C150" s="335" t="s">
        <v>1522</v>
      </c>
      <c r="D150" s="335" t="str">
        <f t="shared" si="4"/>
        <v>Johnson County, AR</v>
      </c>
      <c r="E150" s="335" t="str">
        <f t="shared" si="5"/>
        <v>05</v>
      </c>
      <c r="F150" s="335" t="str">
        <f>_xlfn.XLOOKUP(E150, statelist[State FIPS Code], statelist[EPA Region], "not found", 0, 1)</f>
        <v>EPA Region 6</v>
      </c>
    </row>
    <row r="151" spans="1:6" x14ac:dyDescent="0.25">
      <c r="A151" s="334" t="s">
        <v>1585</v>
      </c>
      <c r="B151" s="335" t="s">
        <v>1586</v>
      </c>
      <c r="C151" s="335" t="s">
        <v>1522</v>
      </c>
      <c r="D151" s="335" t="str">
        <f t="shared" si="4"/>
        <v>Lafayette County, AR</v>
      </c>
      <c r="E151" s="335" t="str">
        <f t="shared" si="5"/>
        <v>05</v>
      </c>
      <c r="F151" s="335" t="str">
        <f>_xlfn.XLOOKUP(E151, statelist[State FIPS Code], statelist[EPA Region], "not found", 0, 1)</f>
        <v>EPA Region 6</v>
      </c>
    </row>
    <row r="152" spans="1:6" x14ac:dyDescent="0.25">
      <c r="A152" s="334" t="s">
        <v>1587</v>
      </c>
      <c r="B152" s="335" t="s">
        <v>1373</v>
      </c>
      <c r="C152" s="335" t="s">
        <v>1522</v>
      </c>
      <c r="D152" s="335" t="str">
        <f t="shared" si="4"/>
        <v>Lawrence County, AR</v>
      </c>
      <c r="E152" s="335" t="str">
        <f t="shared" si="5"/>
        <v>05</v>
      </c>
      <c r="F152" s="335" t="str">
        <f>_xlfn.XLOOKUP(E152, statelist[State FIPS Code], statelist[EPA Region], "not found", 0, 1)</f>
        <v>EPA Region 6</v>
      </c>
    </row>
    <row r="153" spans="1:6" x14ac:dyDescent="0.25">
      <c r="A153" s="334" t="s">
        <v>1588</v>
      </c>
      <c r="B153" s="335" t="s">
        <v>1375</v>
      </c>
      <c r="C153" s="335" t="s">
        <v>1522</v>
      </c>
      <c r="D153" s="335" t="str">
        <f t="shared" si="4"/>
        <v>Lee County, AR</v>
      </c>
      <c r="E153" s="335" t="str">
        <f t="shared" si="5"/>
        <v>05</v>
      </c>
      <c r="F153" s="335" t="str">
        <f>_xlfn.XLOOKUP(E153, statelist[State FIPS Code], statelist[EPA Region], "not found", 0, 1)</f>
        <v>EPA Region 6</v>
      </c>
    </row>
    <row r="154" spans="1:6" x14ac:dyDescent="0.25">
      <c r="A154" s="334" t="s">
        <v>1589</v>
      </c>
      <c r="B154" s="335" t="s">
        <v>1590</v>
      </c>
      <c r="C154" s="335" t="s">
        <v>1522</v>
      </c>
      <c r="D154" s="335" t="str">
        <f t="shared" si="4"/>
        <v>Lincoln County, AR</v>
      </c>
      <c r="E154" s="335" t="str">
        <f t="shared" si="5"/>
        <v>05</v>
      </c>
      <c r="F154" s="335" t="str">
        <f>_xlfn.XLOOKUP(E154, statelist[State FIPS Code], statelist[EPA Region], "not found", 0, 1)</f>
        <v>EPA Region 6</v>
      </c>
    </row>
    <row r="155" spans="1:6" x14ac:dyDescent="0.25">
      <c r="A155" s="334" t="s">
        <v>1591</v>
      </c>
      <c r="B155" s="335" t="s">
        <v>1592</v>
      </c>
      <c r="C155" s="335" t="s">
        <v>1522</v>
      </c>
      <c r="D155" s="335" t="str">
        <f t="shared" si="4"/>
        <v>Little River County, AR</v>
      </c>
      <c r="E155" s="335" t="str">
        <f t="shared" si="5"/>
        <v>05</v>
      </c>
      <c r="F155" s="335" t="str">
        <f>_xlfn.XLOOKUP(E155, statelist[State FIPS Code], statelist[EPA Region], "not found", 0, 1)</f>
        <v>EPA Region 6</v>
      </c>
    </row>
    <row r="156" spans="1:6" x14ac:dyDescent="0.25">
      <c r="A156" s="334" t="s">
        <v>1593</v>
      </c>
      <c r="B156" s="335" t="s">
        <v>1594</v>
      </c>
      <c r="C156" s="335" t="s">
        <v>1522</v>
      </c>
      <c r="D156" s="335" t="str">
        <f t="shared" si="4"/>
        <v>Logan County, AR</v>
      </c>
      <c r="E156" s="335" t="str">
        <f t="shared" si="5"/>
        <v>05</v>
      </c>
      <c r="F156" s="335" t="str">
        <f>_xlfn.XLOOKUP(E156, statelist[State FIPS Code], statelist[EPA Region], "not found", 0, 1)</f>
        <v>EPA Region 6</v>
      </c>
    </row>
    <row r="157" spans="1:6" x14ac:dyDescent="0.25">
      <c r="A157" s="334" t="s">
        <v>1595</v>
      </c>
      <c r="B157" s="335" t="s">
        <v>1596</v>
      </c>
      <c r="C157" s="335" t="s">
        <v>1522</v>
      </c>
      <c r="D157" s="335" t="str">
        <f t="shared" si="4"/>
        <v>Lonoke County, AR</v>
      </c>
      <c r="E157" s="335" t="str">
        <f t="shared" si="5"/>
        <v>05</v>
      </c>
      <c r="F157" s="335" t="str">
        <f>_xlfn.XLOOKUP(E157, statelist[State FIPS Code], statelist[EPA Region], "not found", 0, 1)</f>
        <v>EPA Region 6</v>
      </c>
    </row>
    <row r="158" spans="1:6" x14ac:dyDescent="0.25">
      <c r="A158" s="334" t="s">
        <v>1597</v>
      </c>
      <c r="B158" s="335" t="s">
        <v>1383</v>
      </c>
      <c r="C158" s="335" t="s">
        <v>1522</v>
      </c>
      <c r="D158" s="335" t="str">
        <f t="shared" si="4"/>
        <v>Madison County, AR</v>
      </c>
      <c r="E158" s="335" t="str">
        <f t="shared" si="5"/>
        <v>05</v>
      </c>
      <c r="F158" s="335" t="str">
        <f>_xlfn.XLOOKUP(E158, statelist[State FIPS Code], statelist[EPA Region], "not found", 0, 1)</f>
        <v>EPA Region 6</v>
      </c>
    </row>
    <row r="159" spans="1:6" x14ac:dyDescent="0.25">
      <c r="A159" s="334" t="s">
        <v>1598</v>
      </c>
      <c r="B159" s="335" t="s">
        <v>1387</v>
      </c>
      <c r="C159" s="335" t="s">
        <v>1522</v>
      </c>
      <c r="D159" s="335" t="str">
        <f t="shared" si="4"/>
        <v>Marion County, AR</v>
      </c>
      <c r="E159" s="335" t="str">
        <f t="shared" si="5"/>
        <v>05</v>
      </c>
      <c r="F159" s="335" t="str">
        <f>_xlfn.XLOOKUP(E159, statelist[State FIPS Code], statelist[EPA Region], "not found", 0, 1)</f>
        <v>EPA Region 6</v>
      </c>
    </row>
    <row r="160" spans="1:6" x14ac:dyDescent="0.25">
      <c r="A160" s="334" t="s">
        <v>1599</v>
      </c>
      <c r="B160" s="335" t="s">
        <v>1600</v>
      </c>
      <c r="C160" s="335" t="s">
        <v>1522</v>
      </c>
      <c r="D160" s="335" t="str">
        <f t="shared" si="4"/>
        <v>Miller County, AR</v>
      </c>
      <c r="E160" s="335" t="str">
        <f t="shared" si="5"/>
        <v>05</v>
      </c>
      <c r="F160" s="335" t="str">
        <f>_xlfn.XLOOKUP(E160, statelist[State FIPS Code], statelist[EPA Region], "not found", 0, 1)</f>
        <v>EPA Region 6</v>
      </c>
    </row>
    <row r="161" spans="1:6" x14ac:dyDescent="0.25">
      <c r="A161" s="334" t="s">
        <v>1601</v>
      </c>
      <c r="B161" s="335" t="s">
        <v>1602</v>
      </c>
      <c r="C161" s="335" t="s">
        <v>1522</v>
      </c>
      <c r="D161" s="335" t="str">
        <f t="shared" si="4"/>
        <v>Mississippi County, AR</v>
      </c>
      <c r="E161" s="335" t="str">
        <f t="shared" si="5"/>
        <v>05</v>
      </c>
      <c r="F161" s="335" t="str">
        <f>_xlfn.XLOOKUP(E161, statelist[State FIPS Code], statelist[EPA Region], "not found", 0, 1)</f>
        <v>EPA Region 6</v>
      </c>
    </row>
    <row r="162" spans="1:6" x14ac:dyDescent="0.25">
      <c r="A162" s="334" t="s">
        <v>1603</v>
      </c>
      <c r="B162" s="335" t="s">
        <v>1393</v>
      </c>
      <c r="C162" s="335" t="s">
        <v>1522</v>
      </c>
      <c r="D162" s="335" t="str">
        <f t="shared" si="4"/>
        <v>Monroe County, AR</v>
      </c>
      <c r="E162" s="335" t="str">
        <f t="shared" si="5"/>
        <v>05</v>
      </c>
      <c r="F162" s="335" t="str">
        <f>_xlfn.XLOOKUP(E162, statelist[State FIPS Code], statelist[EPA Region], "not found", 0, 1)</f>
        <v>EPA Region 6</v>
      </c>
    </row>
    <row r="163" spans="1:6" x14ac:dyDescent="0.25">
      <c r="A163" s="334" t="s">
        <v>1604</v>
      </c>
      <c r="B163" s="335" t="s">
        <v>1395</v>
      </c>
      <c r="C163" s="335" t="s">
        <v>1522</v>
      </c>
      <c r="D163" s="335" t="str">
        <f t="shared" si="4"/>
        <v>Montgomery County, AR</v>
      </c>
      <c r="E163" s="335" t="str">
        <f t="shared" si="5"/>
        <v>05</v>
      </c>
      <c r="F163" s="335" t="str">
        <f>_xlfn.XLOOKUP(E163, statelist[State FIPS Code], statelist[EPA Region], "not found", 0, 1)</f>
        <v>EPA Region 6</v>
      </c>
    </row>
    <row r="164" spans="1:6" x14ac:dyDescent="0.25">
      <c r="A164" s="334" t="s">
        <v>1605</v>
      </c>
      <c r="B164" s="335" t="s">
        <v>1606</v>
      </c>
      <c r="C164" s="335" t="s">
        <v>1522</v>
      </c>
      <c r="D164" s="335" t="str">
        <f t="shared" si="4"/>
        <v>Nevada County, AR</v>
      </c>
      <c r="E164" s="335" t="str">
        <f t="shared" si="5"/>
        <v>05</v>
      </c>
      <c r="F164" s="335" t="str">
        <f>_xlfn.XLOOKUP(E164, statelist[State FIPS Code], statelist[EPA Region], "not found", 0, 1)</f>
        <v>EPA Region 6</v>
      </c>
    </row>
    <row r="165" spans="1:6" x14ac:dyDescent="0.25">
      <c r="A165" s="334" t="s">
        <v>1607</v>
      </c>
      <c r="B165" s="335" t="s">
        <v>1608</v>
      </c>
      <c r="C165" s="335" t="s">
        <v>1522</v>
      </c>
      <c r="D165" s="335" t="str">
        <f t="shared" si="4"/>
        <v>Newton County, AR</v>
      </c>
      <c r="E165" s="335" t="str">
        <f t="shared" si="5"/>
        <v>05</v>
      </c>
      <c r="F165" s="335" t="str">
        <f>_xlfn.XLOOKUP(E165, statelist[State FIPS Code], statelist[EPA Region], "not found", 0, 1)</f>
        <v>EPA Region 6</v>
      </c>
    </row>
    <row r="166" spans="1:6" x14ac:dyDescent="0.25">
      <c r="A166" s="334" t="s">
        <v>1609</v>
      </c>
      <c r="B166" s="335" t="s">
        <v>1610</v>
      </c>
      <c r="C166" s="335" t="s">
        <v>1522</v>
      </c>
      <c r="D166" s="335" t="str">
        <f t="shared" si="4"/>
        <v>Ouachita County, AR</v>
      </c>
      <c r="E166" s="335" t="str">
        <f t="shared" si="5"/>
        <v>05</v>
      </c>
      <c r="F166" s="335" t="str">
        <f>_xlfn.XLOOKUP(E166, statelist[State FIPS Code], statelist[EPA Region], "not found", 0, 1)</f>
        <v>EPA Region 6</v>
      </c>
    </row>
    <row r="167" spans="1:6" x14ac:dyDescent="0.25">
      <c r="A167" s="334" t="s">
        <v>1611</v>
      </c>
      <c r="B167" s="335" t="s">
        <v>1399</v>
      </c>
      <c r="C167" s="335" t="s">
        <v>1522</v>
      </c>
      <c r="D167" s="335" t="str">
        <f t="shared" si="4"/>
        <v>Perry County, AR</v>
      </c>
      <c r="E167" s="335" t="str">
        <f t="shared" si="5"/>
        <v>05</v>
      </c>
      <c r="F167" s="335" t="str">
        <f>_xlfn.XLOOKUP(E167, statelist[State FIPS Code], statelist[EPA Region], "not found", 0, 1)</f>
        <v>EPA Region 6</v>
      </c>
    </row>
    <row r="168" spans="1:6" x14ac:dyDescent="0.25">
      <c r="A168" s="334" t="s">
        <v>1612</v>
      </c>
      <c r="B168" s="335" t="s">
        <v>1613</v>
      </c>
      <c r="C168" s="335" t="s">
        <v>1522</v>
      </c>
      <c r="D168" s="335" t="str">
        <f t="shared" si="4"/>
        <v>Phillips County, AR</v>
      </c>
      <c r="E168" s="335" t="str">
        <f t="shared" si="5"/>
        <v>05</v>
      </c>
      <c r="F168" s="335" t="str">
        <f>_xlfn.XLOOKUP(E168, statelist[State FIPS Code], statelist[EPA Region], "not found", 0, 1)</f>
        <v>EPA Region 6</v>
      </c>
    </row>
    <row r="169" spans="1:6" x14ac:dyDescent="0.25">
      <c r="A169" s="334" t="s">
        <v>1614</v>
      </c>
      <c r="B169" s="335" t="s">
        <v>1403</v>
      </c>
      <c r="C169" s="335" t="s">
        <v>1522</v>
      </c>
      <c r="D169" s="335" t="str">
        <f t="shared" si="4"/>
        <v>Pike County, AR</v>
      </c>
      <c r="E169" s="335" t="str">
        <f t="shared" si="5"/>
        <v>05</v>
      </c>
      <c r="F169" s="335" t="str">
        <f>_xlfn.XLOOKUP(E169, statelist[State FIPS Code], statelist[EPA Region], "not found", 0, 1)</f>
        <v>EPA Region 6</v>
      </c>
    </row>
    <row r="170" spans="1:6" x14ac:dyDescent="0.25">
      <c r="A170" s="334" t="s">
        <v>1615</v>
      </c>
      <c r="B170" s="335" t="s">
        <v>1616</v>
      </c>
      <c r="C170" s="335" t="s">
        <v>1522</v>
      </c>
      <c r="D170" s="335" t="str">
        <f t="shared" si="4"/>
        <v>Poinsett County, AR</v>
      </c>
      <c r="E170" s="335" t="str">
        <f t="shared" si="5"/>
        <v>05</v>
      </c>
      <c r="F170" s="335" t="str">
        <f>_xlfn.XLOOKUP(E170, statelist[State FIPS Code], statelist[EPA Region], "not found", 0, 1)</f>
        <v>EPA Region 6</v>
      </c>
    </row>
    <row r="171" spans="1:6" x14ac:dyDescent="0.25">
      <c r="A171" s="334" t="s">
        <v>1617</v>
      </c>
      <c r="B171" s="335" t="s">
        <v>1618</v>
      </c>
      <c r="C171" s="335" t="s">
        <v>1522</v>
      </c>
      <c r="D171" s="335" t="str">
        <f t="shared" si="4"/>
        <v>Polk County, AR</v>
      </c>
      <c r="E171" s="335" t="str">
        <f t="shared" si="5"/>
        <v>05</v>
      </c>
      <c r="F171" s="335" t="str">
        <f>_xlfn.XLOOKUP(E171, statelist[State FIPS Code], statelist[EPA Region], "not found", 0, 1)</f>
        <v>EPA Region 6</v>
      </c>
    </row>
    <row r="172" spans="1:6" x14ac:dyDescent="0.25">
      <c r="A172" s="334" t="s">
        <v>1619</v>
      </c>
      <c r="B172" s="335" t="s">
        <v>1620</v>
      </c>
      <c r="C172" s="335" t="s">
        <v>1522</v>
      </c>
      <c r="D172" s="335" t="str">
        <f t="shared" si="4"/>
        <v>Pope County, AR</v>
      </c>
      <c r="E172" s="335" t="str">
        <f t="shared" si="5"/>
        <v>05</v>
      </c>
      <c r="F172" s="335" t="str">
        <f>_xlfn.XLOOKUP(E172, statelist[State FIPS Code], statelist[EPA Region], "not found", 0, 1)</f>
        <v>EPA Region 6</v>
      </c>
    </row>
    <row r="173" spans="1:6" x14ac:dyDescent="0.25">
      <c r="A173" s="334" t="s">
        <v>1621</v>
      </c>
      <c r="B173" s="335" t="s">
        <v>1622</v>
      </c>
      <c r="C173" s="335" t="s">
        <v>1522</v>
      </c>
      <c r="D173" s="335" t="str">
        <f t="shared" si="4"/>
        <v>Prairie County, AR</v>
      </c>
      <c r="E173" s="335" t="str">
        <f t="shared" si="5"/>
        <v>05</v>
      </c>
      <c r="F173" s="335" t="str">
        <f>_xlfn.XLOOKUP(E173, statelist[State FIPS Code], statelist[EPA Region], "not found", 0, 1)</f>
        <v>EPA Region 6</v>
      </c>
    </row>
    <row r="174" spans="1:6" x14ac:dyDescent="0.25">
      <c r="A174" s="334" t="s">
        <v>1623</v>
      </c>
      <c r="B174" s="335" t="s">
        <v>1624</v>
      </c>
      <c r="C174" s="335" t="s">
        <v>1522</v>
      </c>
      <c r="D174" s="335" t="str">
        <f t="shared" si="4"/>
        <v>Pulaski County, AR</v>
      </c>
      <c r="E174" s="335" t="str">
        <f t="shared" si="5"/>
        <v>05</v>
      </c>
      <c r="F174" s="335" t="str">
        <f>_xlfn.XLOOKUP(E174, statelist[State FIPS Code], statelist[EPA Region], "not found", 0, 1)</f>
        <v>EPA Region 6</v>
      </c>
    </row>
    <row r="175" spans="1:6" x14ac:dyDescent="0.25">
      <c r="A175" s="334" t="s">
        <v>1625</v>
      </c>
      <c r="B175" s="335" t="s">
        <v>1405</v>
      </c>
      <c r="C175" s="335" t="s">
        <v>1522</v>
      </c>
      <c r="D175" s="335" t="str">
        <f t="shared" si="4"/>
        <v>Randolph County, AR</v>
      </c>
      <c r="E175" s="335" t="str">
        <f t="shared" si="5"/>
        <v>05</v>
      </c>
      <c r="F175" s="335" t="str">
        <f>_xlfn.XLOOKUP(E175, statelist[State FIPS Code], statelist[EPA Region], "not found", 0, 1)</f>
        <v>EPA Region 6</v>
      </c>
    </row>
    <row r="176" spans="1:6" x14ac:dyDescent="0.25">
      <c r="A176" s="334" t="s">
        <v>1626</v>
      </c>
      <c r="B176" s="335" t="s">
        <v>1627</v>
      </c>
      <c r="C176" s="335" t="s">
        <v>1522</v>
      </c>
      <c r="D176" s="335" t="str">
        <f t="shared" si="4"/>
        <v>St. Francis County, AR</v>
      </c>
      <c r="E176" s="335" t="str">
        <f t="shared" si="5"/>
        <v>05</v>
      </c>
      <c r="F176" s="335" t="str">
        <f>_xlfn.XLOOKUP(E176, statelist[State FIPS Code], statelist[EPA Region], "not found", 0, 1)</f>
        <v>EPA Region 6</v>
      </c>
    </row>
    <row r="177" spans="1:6" x14ac:dyDescent="0.25">
      <c r="A177" s="334" t="s">
        <v>1628</v>
      </c>
      <c r="B177" s="335" t="s">
        <v>1629</v>
      </c>
      <c r="C177" s="335" t="s">
        <v>1522</v>
      </c>
      <c r="D177" s="335" t="str">
        <f t="shared" si="4"/>
        <v>Saline County, AR</v>
      </c>
      <c r="E177" s="335" t="str">
        <f t="shared" si="5"/>
        <v>05</v>
      </c>
      <c r="F177" s="335" t="str">
        <f>_xlfn.XLOOKUP(E177, statelist[State FIPS Code], statelist[EPA Region], "not found", 0, 1)</f>
        <v>EPA Region 6</v>
      </c>
    </row>
    <row r="178" spans="1:6" x14ac:dyDescent="0.25">
      <c r="A178" s="334" t="s">
        <v>1630</v>
      </c>
      <c r="B178" s="335" t="s">
        <v>1631</v>
      </c>
      <c r="C178" s="335" t="s">
        <v>1522</v>
      </c>
      <c r="D178" s="335" t="str">
        <f t="shared" si="4"/>
        <v>Scott County, AR</v>
      </c>
      <c r="E178" s="335" t="str">
        <f t="shared" si="5"/>
        <v>05</v>
      </c>
      <c r="F178" s="335" t="str">
        <f>_xlfn.XLOOKUP(E178, statelist[State FIPS Code], statelist[EPA Region], "not found", 0, 1)</f>
        <v>EPA Region 6</v>
      </c>
    </row>
    <row r="179" spans="1:6" x14ac:dyDescent="0.25">
      <c r="A179" s="334" t="s">
        <v>1632</v>
      </c>
      <c r="B179" s="335" t="s">
        <v>1633</v>
      </c>
      <c r="C179" s="335" t="s">
        <v>1522</v>
      </c>
      <c r="D179" s="335" t="str">
        <f t="shared" si="4"/>
        <v>Searcy County, AR</v>
      </c>
      <c r="E179" s="335" t="str">
        <f t="shared" si="5"/>
        <v>05</v>
      </c>
      <c r="F179" s="335" t="str">
        <f>_xlfn.XLOOKUP(E179, statelist[State FIPS Code], statelist[EPA Region], "not found", 0, 1)</f>
        <v>EPA Region 6</v>
      </c>
    </row>
    <row r="180" spans="1:6" x14ac:dyDescent="0.25">
      <c r="A180" s="334" t="s">
        <v>1634</v>
      </c>
      <c r="B180" s="335" t="s">
        <v>1635</v>
      </c>
      <c r="C180" s="335" t="s">
        <v>1522</v>
      </c>
      <c r="D180" s="335" t="str">
        <f t="shared" si="4"/>
        <v>Sebastian County, AR</v>
      </c>
      <c r="E180" s="335" t="str">
        <f t="shared" si="5"/>
        <v>05</v>
      </c>
      <c r="F180" s="335" t="str">
        <f>_xlfn.XLOOKUP(E180, statelist[State FIPS Code], statelist[EPA Region], "not found", 0, 1)</f>
        <v>EPA Region 6</v>
      </c>
    </row>
    <row r="181" spans="1:6" x14ac:dyDescent="0.25">
      <c r="A181" s="334" t="s">
        <v>1636</v>
      </c>
      <c r="B181" s="335" t="s">
        <v>1637</v>
      </c>
      <c r="C181" s="335" t="s">
        <v>1522</v>
      </c>
      <c r="D181" s="335" t="str">
        <f t="shared" si="4"/>
        <v>Sevier County, AR</v>
      </c>
      <c r="E181" s="335" t="str">
        <f t="shared" si="5"/>
        <v>05</v>
      </c>
      <c r="F181" s="335" t="str">
        <f>_xlfn.XLOOKUP(E181, statelist[State FIPS Code], statelist[EPA Region], "not found", 0, 1)</f>
        <v>EPA Region 6</v>
      </c>
    </row>
    <row r="182" spans="1:6" x14ac:dyDescent="0.25">
      <c r="A182" s="334" t="s">
        <v>1638</v>
      </c>
      <c r="B182" s="335" t="s">
        <v>1639</v>
      </c>
      <c r="C182" s="335" t="s">
        <v>1522</v>
      </c>
      <c r="D182" s="335" t="str">
        <f t="shared" si="4"/>
        <v>Sharp County, AR</v>
      </c>
      <c r="E182" s="335" t="str">
        <f t="shared" si="5"/>
        <v>05</v>
      </c>
      <c r="F182" s="335" t="str">
        <f>_xlfn.XLOOKUP(E182, statelist[State FIPS Code], statelist[EPA Region], "not found", 0, 1)</f>
        <v>EPA Region 6</v>
      </c>
    </row>
    <row r="183" spans="1:6" x14ac:dyDescent="0.25">
      <c r="A183" s="334" t="s">
        <v>1640</v>
      </c>
      <c r="B183" s="335" t="s">
        <v>1641</v>
      </c>
      <c r="C183" s="335" t="s">
        <v>1522</v>
      </c>
      <c r="D183" s="335" t="str">
        <f t="shared" si="4"/>
        <v>Stone County, AR</v>
      </c>
      <c r="E183" s="335" t="str">
        <f t="shared" si="5"/>
        <v>05</v>
      </c>
      <c r="F183" s="335" t="str">
        <f>_xlfn.XLOOKUP(E183, statelist[State FIPS Code], statelist[EPA Region], "not found", 0, 1)</f>
        <v>EPA Region 6</v>
      </c>
    </row>
    <row r="184" spans="1:6" x14ac:dyDescent="0.25">
      <c r="A184" s="334" t="s">
        <v>1642</v>
      </c>
      <c r="B184" s="335" t="s">
        <v>1643</v>
      </c>
      <c r="C184" s="335" t="s">
        <v>1522</v>
      </c>
      <c r="D184" s="335" t="str">
        <f t="shared" si="4"/>
        <v>Union County, AR</v>
      </c>
      <c r="E184" s="335" t="str">
        <f t="shared" si="5"/>
        <v>05</v>
      </c>
      <c r="F184" s="335" t="str">
        <f>_xlfn.XLOOKUP(E184, statelist[State FIPS Code], statelist[EPA Region], "not found", 0, 1)</f>
        <v>EPA Region 6</v>
      </c>
    </row>
    <row r="185" spans="1:6" x14ac:dyDescent="0.25">
      <c r="A185" s="334" t="s">
        <v>1644</v>
      </c>
      <c r="B185" s="335" t="s">
        <v>1645</v>
      </c>
      <c r="C185" s="335" t="s">
        <v>1522</v>
      </c>
      <c r="D185" s="335" t="str">
        <f t="shared" si="4"/>
        <v>Van Buren County, AR</v>
      </c>
      <c r="E185" s="335" t="str">
        <f t="shared" si="5"/>
        <v>05</v>
      </c>
      <c r="F185" s="335" t="str">
        <f>_xlfn.XLOOKUP(E185, statelist[State FIPS Code], statelist[EPA Region], "not found", 0, 1)</f>
        <v>EPA Region 6</v>
      </c>
    </row>
    <row r="186" spans="1:6" x14ac:dyDescent="0.25">
      <c r="A186" s="334" t="s">
        <v>1646</v>
      </c>
      <c r="B186" s="335" t="s">
        <v>1423</v>
      </c>
      <c r="C186" s="335" t="s">
        <v>1522</v>
      </c>
      <c r="D186" s="335" t="str">
        <f t="shared" si="4"/>
        <v>Washington County, AR</v>
      </c>
      <c r="E186" s="335" t="str">
        <f t="shared" si="5"/>
        <v>05</v>
      </c>
      <c r="F186" s="335" t="str">
        <f>_xlfn.XLOOKUP(E186, statelist[State FIPS Code], statelist[EPA Region], "not found", 0, 1)</f>
        <v>EPA Region 6</v>
      </c>
    </row>
    <row r="187" spans="1:6" x14ac:dyDescent="0.25">
      <c r="A187" s="334" t="s">
        <v>1647</v>
      </c>
      <c r="B187" s="335" t="s">
        <v>1648</v>
      </c>
      <c r="C187" s="335" t="s">
        <v>1522</v>
      </c>
      <c r="D187" s="335" t="str">
        <f t="shared" si="4"/>
        <v>White County, AR</v>
      </c>
      <c r="E187" s="335" t="str">
        <f t="shared" si="5"/>
        <v>05</v>
      </c>
      <c r="F187" s="335" t="str">
        <f>_xlfn.XLOOKUP(E187, statelist[State FIPS Code], statelist[EPA Region], "not found", 0, 1)</f>
        <v>EPA Region 6</v>
      </c>
    </row>
    <row r="188" spans="1:6" x14ac:dyDescent="0.25">
      <c r="A188" s="334" t="s">
        <v>1649</v>
      </c>
      <c r="B188" s="335" t="s">
        <v>1650</v>
      </c>
      <c r="C188" s="335" t="s">
        <v>1522</v>
      </c>
      <c r="D188" s="335" t="str">
        <f t="shared" si="4"/>
        <v>Woodruff County, AR</v>
      </c>
      <c r="E188" s="335" t="str">
        <f t="shared" si="5"/>
        <v>05</v>
      </c>
      <c r="F188" s="335" t="str">
        <f>_xlfn.XLOOKUP(E188, statelist[State FIPS Code], statelist[EPA Region], "not found", 0, 1)</f>
        <v>EPA Region 6</v>
      </c>
    </row>
    <row r="189" spans="1:6" x14ac:dyDescent="0.25">
      <c r="A189" s="334" t="s">
        <v>1651</v>
      </c>
      <c r="B189" s="335" t="s">
        <v>1652</v>
      </c>
      <c r="C189" s="335" t="s">
        <v>1522</v>
      </c>
      <c r="D189" s="335" t="str">
        <f t="shared" si="4"/>
        <v>Yell County, AR</v>
      </c>
      <c r="E189" s="335" t="str">
        <f t="shared" si="5"/>
        <v>05</v>
      </c>
      <c r="F189" s="335" t="str">
        <f>_xlfn.XLOOKUP(E189, statelist[State FIPS Code], statelist[EPA Region], "not found", 0, 1)</f>
        <v>EPA Region 6</v>
      </c>
    </row>
    <row r="190" spans="1:6" x14ac:dyDescent="0.25">
      <c r="A190" s="334" t="s">
        <v>1653</v>
      </c>
      <c r="B190" s="335" t="s">
        <v>1654</v>
      </c>
      <c r="C190" s="335" t="s">
        <v>1655</v>
      </c>
      <c r="D190" s="335" t="str">
        <f t="shared" si="4"/>
        <v>Alameda County, CA</v>
      </c>
      <c r="E190" s="335" t="str">
        <f t="shared" si="5"/>
        <v>06</v>
      </c>
      <c r="F190" s="335" t="str">
        <f>_xlfn.XLOOKUP(E190, statelist[State FIPS Code], statelist[EPA Region], "not found", 0, 1)</f>
        <v>EPA Region 9</v>
      </c>
    </row>
    <row r="191" spans="1:6" x14ac:dyDescent="0.25">
      <c r="A191" s="334" t="s">
        <v>1656</v>
      </c>
      <c r="B191" s="335" t="s">
        <v>1657</v>
      </c>
      <c r="C191" s="335" t="s">
        <v>1655</v>
      </c>
      <c r="D191" s="335" t="str">
        <f t="shared" si="4"/>
        <v>Alpine County, CA</v>
      </c>
      <c r="E191" s="335" t="str">
        <f t="shared" si="5"/>
        <v>06</v>
      </c>
      <c r="F191" s="335" t="str">
        <f>_xlfn.XLOOKUP(E191, statelist[State FIPS Code], statelist[EPA Region], "not found", 0, 1)</f>
        <v>EPA Region 9</v>
      </c>
    </row>
    <row r="192" spans="1:6" x14ac:dyDescent="0.25">
      <c r="A192" s="334" t="s">
        <v>1658</v>
      </c>
      <c r="B192" s="335" t="s">
        <v>1659</v>
      </c>
      <c r="C192" s="335" t="s">
        <v>1655</v>
      </c>
      <c r="D192" s="335" t="str">
        <f t="shared" si="4"/>
        <v>Amador County, CA</v>
      </c>
      <c r="E192" s="335" t="str">
        <f t="shared" si="5"/>
        <v>06</v>
      </c>
      <c r="F192" s="335" t="str">
        <f>_xlfn.XLOOKUP(E192, statelist[State FIPS Code], statelist[EPA Region], "not found", 0, 1)</f>
        <v>EPA Region 9</v>
      </c>
    </row>
    <row r="193" spans="1:6" x14ac:dyDescent="0.25">
      <c r="A193" s="334" t="s">
        <v>1660</v>
      </c>
      <c r="B193" s="335" t="s">
        <v>1661</v>
      </c>
      <c r="C193" s="335" t="s">
        <v>1655</v>
      </c>
      <c r="D193" s="335" t="str">
        <f t="shared" si="4"/>
        <v>Butte County, CA</v>
      </c>
      <c r="E193" s="335" t="str">
        <f t="shared" si="5"/>
        <v>06</v>
      </c>
      <c r="F193" s="335" t="str">
        <f>_xlfn.XLOOKUP(E193, statelist[State FIPS Code], statelist[EPA Region], "not found", 0, 1)</f>
        <v>EPA Region 9</v>
      </c>
    </row>
    <row r="194" spans="1:6" x14ac:dyDescent="0.25">
      <c r="A194" s="334" t="s">
        <v>1662</v>
      </c>
      <c r="B194" s="335" t="s">
        <v>1663</v>
      </c>
      <c r="C194" s="335" t="s">
        <v>1655</v>
      </c>
      <c r="D194" s="335" t="str">
        <f t="shared" si="4"/>
        <v>Calaveras County, CA</v>
      </c>
      <c r="E194" s="335" t="str">
        <f t="shared" si="5"/>
        <v>06</v>
      </c>
      <c r="F194" s="335" t="str">
        <f>_xlfn.XLOOKUP(E194, statelist[State FIPS Code], statelist[EPA Region], "not found", 0, 1)</f>
        <v>EPA Region 9</v>
      </c>
    </row>
    <row r="195" spans="1:6" x14ac:dyDescent="0.25">
      <c r="A195" s="334" t="s">
        <v>1664</v>
      </c>
      <c r="B195" s="335" t="s">
        <v>1665</v>
      </c>
      <c r="C195" s="335" t="s">
        <v>1655</v>
      </c>
      <c r="D195" s="335" t="str">
        <f t="shared" si="4"/>
        <v>Colusa County, CA</v>
      </c>
      <c r="E195" s="335" t="str">
        <f t="shared" si="5"/>
        <v>06</v>
      </c>
      <c r="F195" s="335" t="str">
        <f>_xlfn.XLOOKUP(E195, statelist[State FIPS Code], statelist[EPA Region], "not found", 0, 1)</f>
        <v>EPA Region 9</v>
      </c>
    </row>
    <row r="196" spans="1:6" x14ac:dyDescent="0.25">
      <c r="A196" s="334" t="s">
        <v>1666</v>
      </c>
      <c r="B196" s="335" t="s">
        <v>1667</v>
      </c>
      <c r="C196" s="335" t="s">
        <v>1655</v>
      </c>
      <c r="D196" s="335" t="str">
        <f t="shared" ref="D196:D259" si="6">_xlfn.TEXTJOIN(", ", TRUE, B196,C196)</f>
        <v>Contra Costa County, CA</v>
      </c>
      <c r="E196" s="335" t="str">
        <f t="shared" ref="E196:E259" si="7">LEFT(A196, 2)</f>
        <v>06</v>
      </c>
      <c r="F196" s="335" t="str">
        <f>_xlfn.XLOOKUP(E196, statelist[State FIPS Code], statelist[EPA Region], "not found", 0, 1)</f>
        <v>EPA Region 9</v>
      </c>
    </row>
    <row r="197" spans="1:6" x14ac:dyDescent="0.25">
      <c r="A197" s="334" t="s">
        <v>1668</v>
      </c>
      <c r="B197" s="335" t="s">
        <v>1669</v>
      </c>
      <c r="C197" s="335" t="s">
        <v>1655</v>
      </c>
      <c r="D197" s="335" t="str">
        <f t="shared" si="6"/>
        <v>Del Norte County, CA</v>
      </c>
      <c r="E197" s="335" t="str">
        <f t="shared" si="7"/>
        <v>06</v>
      </c>
      <c r="F197" s="335" t="str">
        <f>_xlfn.XLOOKUP(E197, statelist[State FIPS Code], statelist[EPA Region], "not found", 0, 1)</f>
        <v>EPA Region 9</v>
      </c>
    </row>
    <row r="198" spans="1:6" x14ac:dyDescent="0.25">
      <c r="A198" s="334" t="s">
        <v>1670</v>
      </c>
      <c r="B198" s="335" t="s">
        <v>1671</v>
      </c>
      <c r="C198" s="335" t="s">
        <v>1655</v>
      </c>
      <c r="D198" s="335" t="str">
        <f t="shared" si="6"/>
        <v>El Dorado County, CA</v>
      </c>
      <c r="E198" s="335" t="str">
        <f t="shared" si="7"/>
        <v>06</v>
      </c>
      <c r="F198" s="335" t="str">
        <f>_xlfn.XLOOKUP(E198, statelist[State FIPS Code], statelist[EPA Region], "not found", 0, 1)</f>
        <v>EPA Region 9</v>
      </c>
    </row>
    <row r="199" spans="1:6" x14ac:dyDescent="0.25">
      <c r="A199" s="334" t="s">
        <v>1672</v>
      </c>
      <c r="B199" s="335" t="s">
        <v>1673</v>
      </c>
      <c r="C199" s="335" t="s">
        <v>1655</v>
      </c>
      <c r="D199" s="335" t="str">
        <f t="shared" si="6"/>
        <v>Fresno County, CA</v>
      </c>
      <c r="E199" s="335" t="str">
        <f t="shared" si="7"/>
        <v>06</v>
      </c>
      <c r="F199" s="335" t="str">
        <f>_xlfn.XLOOKUP(E199, statelist[State FIPS Code], statelist[EPA Region], "not found", 0, 1)</f>
        <v>EPA Region 9</v>
      </c>
    </row>
    <row r="200" spans="1:6" x14ac:dyDescent="0.25">
      <c r="A200" s="334" t="s">
        <v>1674</v>
      </c>
      <c r="B200" s="335" t="s">
        <v>1675</v>
      </c>
      <c r="C200" s="335" t="s">
        <v>1655</v>
      </c>
      <c r="D200" s="335" t="str">
        <f t="shared" si="6"/>
        <v>Glenn County, CA</v>
      </c>
      <c r="E200" s="335" t="str">
        <f t="shared" si="7"/>
        <v>06</v>
      </c>
      <c r="F200" s="335" t="str">
        <f>_xlfn.XLOOKUP(E200, statelist[State FIPS Code], statelist[EPA Region], "not found", 0, 1)</f>
        <v>EPA Region 9</v>
      </c>
    </row>
    <row r="201" spans="1:6" x14ac:dyDescent="0.25">
      <c r="A201" s="334" t="s">
        <v>1676</v>
      </c>
      <c r="B201" s="335" t="s">
        <v>1677</v>
      </c>
      <c r="C201" s="335" t="s">
        <v>1655</v>
      </c>
      <c r="D201" s="335" t="str">
        <f t="shared" si="6"/>
        <v>Humboldt County, CA</v>
      </c>
      <c r="E201" s="335" t="str">
        <f t="shared" si="7"/>
        <v>06</v>
      </c>
      <c r="F201" s="335" t="str">
        <f>_xlfn.XLOOKUP(E201, statelist[State FIPS Code], statelist[EPA Region], "not found", 0, 1)</f>
        <v>EPA Region 9</v>
      </c>
    </row>
    <row r="202" spans="1:6" x14ac:dyDescent="0.25">
      <c r="A202" s="334" t="s">
        <v>1678</v>
      </c>
      <c r="B202" s="335" t="s">
        <v>1679</v>
      </c>
      <c r="C202" s="335" t="s">
        <v>1655</v>
      </c>
      <c r="D202" s="335" t="str">
        <f t="shared" si="6"/>
        <v>Imperial County, CA</v>
      </c>
      <c r="E202" s="335" t="str">
        <f t="shared" si="7"/>
        <v>06</v>
      </c>
      <c r="F202" s="335" t="str">
        <f>_xlfn.XLOOKUP(E202, statelist[State FIPS Code], statelist[EPA Region], "not found", 0, 1)</f>
        <v>EPA Region 9</v>
      </c>
    </row>
    <row r="203" spans="1:6" x14ac:dyDescent="0.25">
      <c r="A203" s="334" t="s">
        <v>1680</v>
      </c>
      <c r="B203" s="335" t="s">
        <v>1681</v>
      </c>
      <c r="C203" s="335" t="s">
        <v>1655</v>
      </c>
      <c r="D203" s="335" t="str">
        <f t="shared" si="6"/>
        <v>Inyo County, CA</v>
      </c>
      <c r="E203" s="335" t="str">
        <f t="shared" si="7"/>
        <v>06</v>
      </c>
      <c r="F203" s="335" t="str">
        <f>_xlfn.XLOOKUP(E203, statelist[State FIPS Code], statelist[EPA Region], "not found", 0, 1)</f>
        <v>EPA Region 9</v>
      </c>
    </row>
    <row r="204" spans="1:6" x14ac:dyDescent="0.25">
      <c r="A204" s="334" t="s">
        <v>1682</v>
      </c>
      <c r="B204" s="335" t="s">
        <v>1683</v>
      </c>
      <c r="C204" s="335" t="s">
        <v>1655</v>
      </c>
      <c r="D204" s="335" t="str">
        <f t="shared" si="6"/>
        <v>Kern County, CA</v>
      </c>
      <c r="E204" s="335" t="str">
        <f t="shared" si="7"/>
        <v>06</v>
      </c>
      <c r="F204" s="335" t="str">
        <f>_xlfn.XLOOKUP(E204, statelist[State FIPS Code], statelist[EPA Region], "not found", 0, 1)</f>
        <v>EPA Region 9</v>
      </c>
    </row>
    <row r="205" spans="1:6" x14ac:dyDescent="0.25">
      <c r="A205" s="334" t="s">
        <v>1684</v>
      </c>
      <c r="B205" s="335" t="s">
        <v>1685</v>
      </c>
      <c r="C205" s="335" t="s">
        <v>1655</v>
      </c>
      <c r="D205" s="335" t="str">
        <f t="shared" si="6"/>
        <v>Kings County, CA</v>
      </c>
      <c r="E205" s="335" t="str">
        <f t="shared" si="7"/>
        <v>06</v>
      </c>
      <c r="F205" s="335" t="str">
        <f>_xlfn.XLOOKUP(E205, statelist[State FIPS Code], statelist[EPA Region], "not found", 0, 1)</f>
        <v>EPA Region 9</v>
      </c>
    </row>
    <row r="206" spans="1:6" x14ac:dyDescent="0.25">
      <c r="A206" s="334" t="s">
        <v>1686</v>
      </c>
      <c r="B206" s="335" t="s">
        <v>1687</v>
      </c>
      <c r="C206" s="335" t="s">
        <v>1655</v>
      </c>
      <c r="D206" s="335" t="str">
        <f t="shared" si="6"/>
        <v>Lake County, CA</v>
      </c>
      <c r="E206" s="335" t="str">
        <f t="shared" si="7"/>
        <v>06</v>
      </c>
      <c r="F206" s="335" t="str">
        <f>_xlfn.XLOOKUP(E206, statelist[State FIPS Code], statelist[EPA Region], "not found", 0, 1)</f>
        <v>EPA Region 9</v>
      </c>
    </row>
    <row r="207" spans="1:6" x14ac:dyDescent="0.25">
      <c r="A207" s="334" t="s">
        <v>1688</v>
      </c>
      <c r="B207" s="335" t="s">
        <v>1689</v>
      </c>
      <c r="C207" s="335" t="s">
        <v>1655</v>
      </c>
      <c r="D207" s="335" t="str">
        <f t="shared" si="6"/>
        <v>Lassen County, CA</v>
      </c>
      <c r="E207" s="335" t="str">
        <f t="shared" si="7"/>
        <v>06</v>
      </c>
      <c r="F207" s="335" t="str">
        <f>_xlfn.XLOOKUP(E207, statelist[State FIPS Code], statelist[EPA Region], "not found", 0, 1)</f>
        <v>EPA Region 9</v>
      </c>
    </row>
    <row r="208" spans="1:6" x14ac:dyDescent="0.25">
      <c r="A208" s="334" t="s">
        <v>1690</v>
      </c>
      <c r="B208" s="335" t="s">
        <v>1691</v>
      </c>
      <c r="C208" s="335" t="s">
        <v>1655</v>
      </c>
      <c r="D208" s="335" t="str">
        <f t="shared" si="6"/>
        <v>Los Angeles County, CA</v>
      </c>
      <c r="E208" s="335" t="str">
        <f t="shared" si="7"/>
        <v>06</v>
      </c>
      <c r="F208" s="335" t="str">
        <f>_xlfn.XLOOKUP(E208, statelist[State FIPS Code], statelist[EPA Region], "not found", 0, 1)</f>
        <v>EPA Region 9</v>
      </c>
    </row>
    <row r="209" spans="1:6" x14ac:dyDescent="0.25">
      <c r="A209" s="334" t="s">
        <v>1692</v>
      </c>
      <c r="B209" s="335" t="s">
        <v>1693</v>
      </c>
      <c r="C209" s="335" t="s">
        <v>1655</v>
      </c>
      <c r="D209" s="335" t="str">
        <f t="shared" si="6"/>
        <v>Madera County, CA</v>
      </c>
      <c r="E209" s="335" t="str">
        <f t="shared" si="7"/>
        <v>06</v>
      </c>
      <c r="F209" s="335" t="str">
        <f>_xlfn.XLOOKUP(E209, statelist[State FIPS Code], statelist[EPA Region], "not found", 0, 1)</f>
        <v>EPA Region 9</v>
      </c>
    </row>
    <row r="210" spans="1:6" x14ac:dyDescent="0.25">
      <c r="A210" s="334" t="s">
        <v>1694</v>
      </c>
      <c r="B210" s="335" t="s">
        <v>1695</v>
      </c>
      <c r="C210" s="335" t="s">
        <v>1655</v>
      </c>
      <c r="D210" s="335" t="str">
        <f t="shared" si="6"/>
        <v>Marin County, CA</v>
      </c>
      <c r="E210" s="335" t="str">
        <f t="shared" si="7"/>
        <v>06</v>
      </c>
      <c r="F210" s="335" t="str">
        <f>_xlfn.XLOOKUP(E210, statelist[State FIPS Code], statelist[EPA Region], "not found", 0, 1)</f>
        <v>EPA Region 9</v>
      </c>
    </row>
    <row r="211" spans="1:6" x14ac:dyDescent="0.25">
      <c r="A211" s="334" t="s">
        <v>1696</v>
      </c>
      <c r="B211" s="335" t="s">
        <v>1697</v>
      </c>
      <c r="C211" s="335" t="s">
        <v>1655</v>
      </c>
      <c r="D211" s="335" t="str">
        <f t="shared" si="6"/>
        <v>Mariposa County, CA</v>
      </c>
      <c r="E211" s="335" t="str">
        <f t="shared" si="7"/>
        <v>06</v>
      </c>
      <c r="F211" s="335" t="str">
        <f>_xlfn.XLOOKUP(E211, statelist[State FIPS Code], statelist[EPA Region], "not found", 0, 1)</f>
        <v>EPA Region 9</v>
      </c>
    </row>
    <row r="212" spans="1:6" x14ac:dyDescent="0.25">
      <c r="A212" s="334" t="s">
        <v>1698</v>
      </c>
      <c r="B212" s="335" t="s">
        <v>1699</v>
      </c>
      <c r="C212" s="335" t="s">
        <v>1655</v>
      </c>
      <c r="D212" s="335" t="str">
        <f t="shared" si="6"/>
        <v>Mendocino County, CA</v>
      </c>
      <c r="E212" s="335" t="str">
        <f t="shared" si="7"/>
        <v>06</v>
      </c>
      <c r="F212" s="335" t="str">
        <f>_xlfn.XLOOKUP(E212, statelist[State FIPS Code], statelist[EPA Region], "not found", 0, 1)</f>
        <v>EPA Region 9</v>
      </c>
    </row>
    <row r="213" spans="1:6" x14ac:dyDescent="0.25">
      <c r="A213" s="334" t="s">
        <v>1700</v>
      </c>
      <c r="B213" s="335" t="s">
        <v>1701</v>
      </c>
      <c r="C213" s="335" t="s">
        <v>1655</v>
      </c>
      <c r="D213" s="335" t="str">
        <f t="shared" si="6"/>
        <v>Merced County, CA</v>
      </c>
      <c r="E213" s="335" t="str">
        <f t="shared" si="7"/>
        <v>06</v>
      </c>
      <c r="F213" s="335" t="str">
        <f>_xlfn.XLOOKUP(E213, statelist[State FIPS Code], statelist[EPA Region], "not found", 0, 1)</f>
        <v>EPA Region 9</v>
      </c>
    </row>
    <row r="214" spans="1:6" x14ac:dyDescent="0.25">
      <c r="A214" s="334" t="s">
        <v>1702</v>
      </c>
      <c r="B214" s="335" t="s">
        <v>1703</v>
      </c>
      <c r="C214" s="335" t="s">
        <v>1655</v>
      </c>
      <c r="D214" s="335" t="str">
        <f t="shared" si="6"/>
        <v>Modoc County, CA</v>
      </c>
      <c r="E214" s="335" t="str">
        <f t="shared" si="7"/>
        <v>06</v>
      </c>
      <c r="F214" s="335" t="str">
        <f>_xlfn.XLOOKUP(E214, statelist[State FIPS Code], statelist[EPA Region], "not found", 0, 1)</f>
        <v>EPA Region 9</v>
      </c>
    </row>
    <row r="215" spans="1:6" x14ac:dyDescent="0.25">
      <c r="A215" s="334" t="s">
        <v>1704</v>
      </c>
      <c r="B215" s="335" t="s">
        <v>1705</v>
      </c>
      <c r="C215" s="335" t="s">
        <v>1655</v>
      </c>
      <c r="D215" s="335" t="str">
        <f t="shared" si="6"/>
        <v>Mono County, CA</v>
      </c>
      <c r="E215" s="335" t="str">
        <f t="shared" si="7"/>
        <v>06</v>
      </c>
      <c r="F215" s="335" t="str">
        <f>_xlfn.XLOOKUP(E215, statelist[State FIPS Code], statelist[EPA Region], "not found", 0, 1)</f>
        <v>EPA Region 9</v>
      </c>
    </row>
    <row r="216" spans="1:6" x14ac:dyDescent="0.25">
      <c r="A216" s="334" t="s">
        <v>1706</v>
      </c>
      <c r="B216" s="335" t="s">
        <v>1707</v>
      </c>
      <c r="C216" s="335" t="s">
        <v>1655</v>
      </c>
      <c r="D216" s="335" t="str">
        <f t="shared" si="6"/>
        <v>Monterey County, CA</v>
      </c>
      <c r="E216" s="335" t="str">
        <f t="shared" si="7"/>
        <v>06</v>
      </c>
      <c r="F216" s="335" t="str">
        <f>_xlfn.XLOOKUP(E216, statelist[State FIPS Code], statelist[EPA Region], "not found", 0, 1)</f>
        <v>EPA Region 9</v>
      </c>
    </row>
    <row r="217" spans="1:6" x14ac:dyDescent="0.25">
      <c r="A217" s="334" t="s">
        <v>1708</v>
      </c>
      <c r="B217" s="335" t="s">
        <v>1709</v>
      </c>
      <c r="C217" s="335" t="s">
        <v>1655</v>
      </c>
      <c r="D217" s="335" t="str">
        <f t="shared" si="6"/>
        <v>Napa County, CA</v>
      </c>
      <c r="E217" s="335" t="str">
        <f t="shared" si="7"/>
        <v>06</v>
      </c>
      <c r="F217" s="335" t="str">
        <f>_xlfn.XLOOKUP(E217, statelist[State FIPS Code], statelist[EPA Region], "not found", 0, 1)</f>
        <v>EPA Region 9</v>
      </c>
    </row>
    <row r="218" spans="1:6" x14ac:dyDescent="0.25">
      <c r="A218" s="334" t="s">
        <v>1710</v>
      </c>
      <c r="B218" s="335" t="s">
        <v>1606</v>
      </c>
      <c r="C218" s="335" t="s">
        <v>1655</v>
      </c>
      <c r="D218" s="335" t="str">
        <f t="shared" si="6"/>
        <v>Nevada County, CA</v>
      </c>
      <c r="E218" s="335" t="str">
        <f t="shared" si="7"/>
        <v>06</v>
      </c>
      <c r="F218" s="335" t="str">
        <f>_xlfn.XLOOKUP(E218, statelist[State FIPS Code], statelist[EPA Region], "not found", 0, 1)</f>
        <v>EPA Region 9</v>
      </c>
    </row>
    <row r="219" spans="1:6" x14ac:dyDescent="0.25">
      <c r="A219" s="334" t="s">
        <v>1711</v>
      </c>
      <c r="B219" s="335" t="s">
        <v>1712</v>
      </c>
      <c r="C219" s="335" t="s">
        <v>1655</v>
      </c>
      <c r="D219" s="335" t="str">
        <f t="shared" si="6"/>
        <v>Orange County, CA</v>
      </c>
      <c r="E219" s="335" t="str">
        <f t="shared" si="7"/>
        <v>06</v>
      </c>
      <c r="F219" s="335" t="str">
        <f>_xlfn.XLOOKUP(E219, statelist[State FIPS Code], statelist[EPA Region], "not found", 0, 1)</f>
        <v>EPA Region 9</v>
      </c>
    </row>
    <row r="220" spans="1:6" x14ac:dyDescent="0.25">
      <c r="A220" s="334" t="s">
        <v>1713</v>
      </c>
      <c r="B220" s="335" t="s">
        <v>1714</v>
      </c>
      <c r="C220" s="335" t="s">
        <v>1655</v>
      </c>
      <c r="D220" s="335" t="str">
        <f t="shared" si="6"/>
        <v>Placer County, CA</v>
      </c>
      <c r="E220" s="335" t="str">
        <f t="shared" si="7"/>
        <v>06</v>
      </c>
      <c r="F220" s="335" t="str">
        <f>_xlfn.XLOOKUP(E220, statelist[State FIPS Code], statelist[EPA Region], "not found", 0, 1)</f>
        <v>EPA Region 9</v>
      </c>
    </row>
    <row r="221" spans="1:6" x14ac:dyDescent="0.25">
      <c r="A221" s="334" t="s">
        <v>1715</v>
      </c>
      <c r="B221" s="335" t="s">
        <v>1716</v>
      </c>
      <c r="C221" s="335" t="s">
        <v>1655</v>
      </c>
      <c r="D221" s="335" t="str">
        <f t="shared" si="6"/>
        <v>Plumas County, CA</v>
      </c>
      <c r="E221" s="335" t="str">
        <f t="shared" si="7"/>
        <v>06</v>
      </c>
      <c r="F221" s="335" t="str">
        <f>_xlfn.XLOOKUP(E221, statelist[State FIPS Code], statelist[EPA Region], "not found", 0, 1)</f>
        <v>EPA Region 9</v>
      </c>
    </row>
    <row r="222" spans="1:6" x14ac:dyDescent="0.25">
      <c r="A222" s="334" t="s">
        <v>1717</v>
      </c>
      <c r="B222" s="335" t="s">
        <v>1718</v>
      </c>
      <c r="C222" s="335" t="s">
        <v>1655</v>
      </c>
      <c r="D222" s="335" t="str">
        <f t="shared" si="6"/>
        <v>Riverside County, CA</v>
      </c>
      <c r="E222" s="335" t="str">
        <f t="shared" si="7"/>
        <v>06</v>
      </c>
      <c r="F222" s="335" t="str">
        <f>_xlfn.XLOOKUP(E222, statelist[State FIPS Code], statelist[EPA Region], "not found", 0, 1)</f>
        <v>EPA Region 9</v>
      </c>
    </row>
    <row r="223" spans="1:6" x14ac:dyDescent="0.25">
      <c r="A223" s="334" t="s">
        <v>1719</v>
      </c>
      <c r="B223" s="335" t="s">
        <v>1720</v>
      </c>
      <c r="C223" s="335" t="s">
        <v>1655</v>
      </c>
      <c r="D223" s="335" t="str">
        <f t="shared" si="6"/>
        <v>Sacramento County, CA</v>
      </c>
      <c r="E223" s="335" t="str">
        <f t="shared" si="7"/>
        <v>06</v>
      </c>
      <c r="F223" s="335" t="str">
        <f>_xlfn.XLOOKUP(E223, statelist[State FIPS Code], statelist[EPA Region], "not found", 0, 1)</f>
        <v>EPA Region 9</v>
      </c>
    </row>
    <row r="224" spans="1:6" x14ac:dyDescent="0.25">
      <c r="A224" s="334" t="s">
        <v>1721</v>
      </c>
      <c r="B224" s="335" t="s">
        <v>1722</v>
      </c>
      <c r="C224" s="335" t="s">
        <v>1655</v>
      </c>
      <c r="D224" s="335" t="str">
        <f t="shared" si="6"/>
        <v>San Benito County, CA</v>
      </c>
      <c r="E224" s="335" t="str">
        <f t="shared" si="7"/>
        <v>06</v>
      </c>
      <c r="F224" s="335" t="str">
        <f>_xlfn.XLOOKUP(E224, statelist[State FIPS Code], statelist[EPA Region], "not found", 0, 1)</f>
        <v>EPA Region 9</v>
      </c>
    </row>
    <row r="225" spans="1:6" x14ac:dyDescent="0.25">
      <c r="A225" s="334" t="s">
        <v>1723</v>
      </c>
      <c r="B225" s="335" t="s">
        <v>1724</v>
      </c>
      <c r="C225" s="335" t="s">
        <v>1655</v>
      </c>
      <c r="D225" s="335" t="str">
        <f t="shared" si="6"/>
        <v>San Bernardino County, CA</v>
      </c>
      <c r="E225" s="335" t="str">
        <f t="shared" si="7"/>
        <v>06</v>
      </c>
      <c r="F225" s="335" t="str">
        <f>_xlfn.XLOOKUP(E225, statelist[State FIPS Code], statelist[EPA Region], "not found", 0, 1)</f>
        <v>EPA Region 9</v>
      </c>
    </row>
    <row r="226" spans="1:6" x14ac:dyDescent="0.25">
      <c r="A226" s="334" t="s">
        <v>1725</v>
      </c>
      <c r="B226" s="335" t="s">
        <v>1726</v>
      </c>
      <c r="C226" s="335" t="s">
        <v>1655</v>
      </c>
      <c r="D226" s="335" t="str">
        <f t="shared" si="6"/>
        <v>San Diego County, CA</v>
      </c>
      <c r="E226" s="335" t="str">
        <f t="shared" si="7"/>
        <v>06</v>
      </c>
      <c r="F226" s="335" t="str">
        <f>_xlfn.XLOOKUP(E226, statelist[State FIPS Code], statelist[EPA Region], "not found", 0, 1)</f>
        <v>EPA Region 9</v>
      </c>
    </row>
    <row r="227" spans="1:6" x14ac:dyDescent="0.25">
      <c r="A227" s="334" t="s">
        <v>1727</v>
      </c>
      <c r="B227" s="335" t="s">
        <v>1728</v>
      </c>
      <c r="C227" s="335" t="s">
        <v>1655</v>
      </c>
      <c r="D227" s="335" t="str">
        <f t="shared" si="6"/>
        <v>San Francisco County, CA</v>
      </c>
      <c r="E227" s="335" t="str">
        <f t="shared" si="7"/>
        <v>06</v>
      </c>
      <c r="F227" s="335" t="str">
        <f>_xlfn.XLOOKUP(E227, statelist[State FIPS Code], statelist[EPA Region], "not found", 0, 1)</f>
        <v>EPA Region 9</v>
      </c>
    </row>
    <row r="228" spans="1:6" x14ac:dyDescent="0.25">
      <c r="A228" s="334" t="s">
        <v>1729</v>
      </c>
      <c r="B228" s="335" t="s">
        <v>1730</v>
      </c>
      <c r="C228" s="335" t="s">
        <v>1655</v>
      </c>
      <c r="D228" s="335" t="str">
        <f t="shared" si="6"/>
        <v>San Joaquin County, CA</v>
      </c>
      <c r="E228" s="335" t="str">
        <f t="shared" si="7"/>
        <v>06</v>
      </c>
      <c r="F228" s="335" t="str">
        <f>_xlfn.XLOOKUP(E228, statelist[State FIPS Code], statelist[EPA Region], "not found", 0, 1)</f>
        <v>EPA Region 9</v>
      </c>
    </row>
    <row r="229" spans="1:6" x14ac:dyDescent="0.25">
      <c r="A229" s="334" t="s">
        <v>1731</v>
      </c>
      <c r="B229" s="335" t="s">
        <v>1732</v>
      </c>
      <c r="C229" s="335" t="s">
        <v>1655</v>
      </c>
      <c r="D229" s="335" t="str">
        <f t="shared" si="6"/>
        <v>San Luis Obispo County, CA</v>
      </c>
      <c r="E229" s="335" t="str">
        <f t="shared" si="7"/>
        <v>06</v>
      </c>
      <c r="F229" s="335" t="str">
        <f>_xlfn.XLOOKUP(E229, statelist[State FIPS Code], statelist[EPA Region], "not found", 0, 1)</f>
        <v>EPA Region 9</v>
      </c>
    </row>
    <row r="230" spans="1:6" x14ac:dyDescent="0.25">
      <c r="A230" s="334" t="s">
        <v>1733</v>
      </c>
      <c r="B230" s="335" t="s">
        <v>1734</v>
      </c>
      <c r="C230" s="335" t="s">
        <v>1655</v>
      </c>
      <c r="D230" s="335" t="str">
        <f t="shared" si="6"/>
        <v>San Mateo County, CA</v>
      </c>
      <c r="E230" s="335" t="str">
        <f t="shared" si="7"/>
        <v>06</v>
      </c>
      <c r="F230" s="335" t="str">
        <f>_xlfn.XLOOKUP(E230, statelist[State FIPS Code], statelist[EPA Region], "not found", 0, 1)</f>
        <v>EPA Region 9</v>
      </c>
    </row>
    <row r="231" spans="1:6" x14ac:dyDescent="0.25">
      <c r="A231" s="334" t="s">
        <v>1735</v>
      </c>
      <c r="B231" s="335" t="s">
        <v>1736</v>
      </c>
      <c r="C231" s="335" t="s">
        <v>1655</v>
      </c>
      <c r="D231" s="335" t="str">
        <f t="shared" si="6"/>
        <v>Santa Barbara County, CA</v>
      </c>
      <c r="E231" s="335" t="str">
        <f t="shared" si="7"/>
        <v>06</v>
      </c>
      <c r="F231" s="335" t="str">
        <f>_xlfn.XLOOKUP(E231, statelist[State FIPS Code], statelist[EPA Region], "not found", 0, 1)</f>
        <v>EPA Region 9</v>
      </c>
    </row>
    <row r="232" spans="1:6" x14ac:dyDescent="0.25">
      <c r="A232" s="334" t="s">
        <v>1737</v>
      </c>
      <c r="B232" s="335" t="s">
        <v>1738</v>
      </c>
      <c r="C232" s="335" t="s">
        <v>1655</v>
      </c>
      <c r="D232" s="335" t="str">
        <f t="shared" si="6"/>
        <v>Santa Clara County, CA</v>
      </c>
      <c r="E232" s="335" t="str">
        <f t="shared" si="7"/>
        <v>06</v>
      </c>
      <c r="F232" s="335" t="str">
        <f>_xlfn.XLOOKUP(E232, statelist[State FIPS Code], statelist[EPA Region], "not found", 0, 1)</f>
        <v>EPA Region 9</v>
      </c>
    </row>
    <row r="233" spans="1:6" x14ac:dyDescent="0.25">
      <c r="A233" s="334" t="s">
        <v>1739</v>
      </c>
      <c r="B233" s="335" t="s">
        <v>1515</v>
      </c>
      <c r="C233" s="335" t="s">
        <v>1655</v>
      </c>
      <c r="D233" s="335" t="str">
        <f t="shared" si="6"/>
        <v>Santa Cruz County, CA</v>
      </c>
      <c r="E233" s="335" t="str">
        <f t="shared" si="7"/>
        <v>06</v>
      </c>
      <c r="F233" s="335" t="str">
        <f>_xlfn.XLOOKUP(E233, statelist[State FIPS Code], statelist[EPA Region], "not found", 0, 1)</f>
        <v>EPA Region 9</v>
      </c>
    </row>
    <row r="234" spans="1:6" x14ac:dyDescent="0.25">
      <c r="A234" s="334" t="s">
        <v>1740</v>
      </c>
      <c r="B234" s="335" t="s">
        <v>1741</v>
      </c>
      <c r="C234" s="335" t="s">
        <v>1655</v>
      </c>
      <c r="D234" s="335" t="str">
        <f t="shared" si="6"/>
        <v>Shasta County, CA</v>
      </c>
      <c r="E234" s="335" t="str">
        <f t="shared" si="7"/>
        <v>06</v>
      </c>
      <c r="F234" s="335" t="str">
        <f>_xlfn.XLOOKUP(E234, statelist[State FIPS Code], statelist[EPA Region], "not found", 0, 1)</f>
        <v>EPA Region 9</v>
      </c>
    </row>
    <row r="235" spans="1:6" x14ac:dyDescent="0.25">
      <c r="A235" s="334" t="s">
        <v>1742</v>
      </c>
      <c r="B235" s="335" t="s">
        <v>1743</v>
      </c>
      <c r="C235" s="335" t="s">
        <v>1655</v>
      </c>
      <c r="D235" s="335" t="str">
        <f t="shared" si="6"/>
        <v>Sierra County, CA</v>
      </c>
      <c r="E235" s="335" t="str">
        <f t="shared" si="7"/>
        <v>06</v>
      </c>
      <c r="F235" s="335" t="str">
        <f>_xlfn.XLOOKUP(E235, statelist[State FIPS Code], statelist[EPA Region], "not found", 0, 1)</f>
        <v>EPA Region 9</v>
      </c>
    </row>
    <row r="236" spans="1:6" x14ac:dyDescent="0.25">
      <c r="A236" s="334" t="s">
        <v>1744</v>
      </c>
      <c r="B236" s="335" t="s">
        <v>1745</v>
      </c>
      <c r="C236" s="335" t="s">
        <v>1655</v>
      </c>
      <c r="D236" s="335" t="str">
        <f t="shared" si="6"/>
        <v>Siskiyou County, CA</v>
      </c>
      <c r="E236" s="335" t="str">
        <f t="shared" si="7"/>
        <v>06</v>
      </c>
      <c r="F236" s="335" t="str">
        <f>_xlfn.XLOOKUP(E236, statelist[State FIPS Code], statelist[EPA Region], "not found", 0, 1)</f>
        <v>EPA Region 9</v>
      </c>
    </row>
    <row r="237" spans="1:6" x14ac:dyDescent="0.25">
      <c r="A237" s="334" t="s">
        <v>1746</v>
      </c>
      <c r="B237" s="335" t="s">
        <v>1747</v>
      </c>
      <c r="C237" s="335" t="s">
        <v>1655</v>
      </c>
      <c r="D237" s="335" t="str">
        <f t="shared" si="6"/>
        <v>Solano County, CA</v>
      </c>
      <c r="E237" s="335" t="str">
        <f t="shared" si="7"/>
        <v>06</v>
      </c>
      <c r="F237" s="335" t="str">
        <f>_xlfn.XLOOKUP(E237, statelist[State FIPS Code], statelist[EPA Region], "not found", 0, 1)</f>
        <v>EPA Region 9</v>
      </c>
    </row>
    <row r="238" spans="1:6" x14ac:dyDescent="0.25">
      <c r="A238" s="334" t="s">
        <v>1748</v>
      </c>
      <c r="B238" s="335" t="s">
        <v>1749</v>
      </c>
      <c r="C238" s="335" t="s">
        <v>1655</v>
      </c>
      <c r="D238" s="335" t="str">
        <f t="shared" si="6"/>
        <v>Sonoma County, CA</v>
      </c>
      <c r="E238" s="335" t="str">
        <f t="shared" si="7"/>
        <v>06</v>
      </c>
      <c r="F238" s="335" t="str">
        <f>_xlfn.XLOOKUP(E238, statelist[State FIPS Code], statelist[EPA Region], "not found", 0, 1)</f>
        <v>EPA Region 9</v>
      </c>
    </row>
    <row r="239" spans="1:6" x14ac:dyDescent="0.25">
      <c r="A239" s="334" t="s">
        <v>1750</v>
      </c>
      <c r="B239" s="335" t="s">
        <v>1751</v>
      </c>
      <c r="C239" s="335" t="s">
        <v>1655</v>
      </c>
      <c r="D239" s="335" t="str">
        <f t="shared" si="6"/>
        <v>Stanislaus County, CA</v>
      </c>
      <c r="E239" s="335" t="str">
        <f t="shared" si="7"/>
        <v>06</v>
      </c>
      <c r="F239" s="335" t="str">
        <f>_xlfn.XLOOKUP(E239, statelist[State FIPS Code], statelist[EPA Region], "not found", 0, 1)</f>
        <v>EPA Region 9</v>
      </c>
    </row>
    <row r="240" spans="1:6" x14ac:dyDescent="0.25">
      <c r="A240" s="334" t="s">
        <v>1752</v>
      </c>
      <c r="B240" s="335" t="s">
        <v>1753</v>
      </c>
      <c r="C240" s="335" t="s">
        <v>1655</v>
      </c>
      <c r="D240" s="335" t="str">
        <f t="shared" si="6"/>
        <v>Sutter County, CA</v>
      </c>
      <c r="E240" s="335" t="str">
        <f t="shared" si="7"/>
        <v>06</v>
      </c>
      <c r="F240" s="335" t="str">
        <f>_xlfn.XLOOKUP(E240, statelist[State FIPS Code], statelist[EPA Region], "not found", 0, 1)</f>
        <v>EPA Region 9</v>
      </c>
    </row>
    <row r="241" spans="1:6" x14ac:dyDescent="0.25">
      <c r="A241" s="334" t="s">
        <v>1754</v>
      </c>
      <c r="B241" s="335" t="s">
        <v>1755</v>
      </c>
      <c r="C241" s="335" t="s">
        <v>1655</v>
      </c>
      <c r="D241" s="335" t="str">
        <f t="shared" si="6"/>
        <v>Tehama County, CA</v>
      </c>
      <c r="E241" s="335" t="str">
        <f t="shared" si="7"/>
        <v>06</v>
      </c>
      <c r="F241" s="335" t="str">
        <f>_xlfn.XLOOKUP(E241, statelist[State FIPS Code], statelist[EPA Region], "not found", 0, 1)</f>
        <v>EPA Region 9</v>
      </c>
    </row>
    <row r="242" spans="1:6" x14ac:dyDescent="0.25">
      <c r="A242" s="334" t="s">
        <v>1756</v>
      </c>
      <c r="B242" s="335" t="s">
        <v>1757</v>
      </c>
      <c r="C242" s="335" t="s">
        <v>1655</v>
      </c>
      <c r="D242" s="335" t="str">
        <f t="shared" si="6"/>
        <v>Trinity County, CA</v>
      </c>
      <c r="E242" s="335" t="str">
        <f t="shared" si="7"/>
        <v>06</v>
      </c>
      <c r="F242" s="335" t="str">
        <f>_xlfn.XLOOKUP(E242, statelist[State FIPS Code], statelist[EPA Region], "not found", 0, 1)</f>
        <v>EPA Region 9</v>
      </c>
    </row>
    <row r="243" spans="1:6" x14ac:dyDescent="0.25">
      <c r="A243" s="334" t="s">
        <v>1758</v>
      </c>
      <c r="B243" s="335" t="s">
        <v>1759</v>
      </c>
      <c r="C243" s="335" t="s">
        <v>1655</v>
      </c>
      <c r="D243" s="335" t="str">
        <f t="shared" si="6"/>
        <v>Tulare County, CA</v>
      </c>
      <c r="E243" s="335" t="str">
        <f t="shared" si="7"/>
        <v>06</v>
      </c>
      <c r="F243" s="335" t="str">
        <f>_xlfn.XLOOKUP(E243, statelist[State FIPS Code], statelist[EPA Region], "not found", 0, 1)</f>
        <v>EPA Region 9</v>
      </c>
    </row>
    <row r="244" spans="1:6" x14ac:dyDescent="0.25">
      <c r="A244" s="334" t="s">
        <v>1760</v>
      </c>
      <c r="B244" s="335" t="s">
        <v>1761</v>
      </c>
      <c r="C244" s="335" t="s">
        <v>1655</v>
      </c>
      <c r="D244" s="335" t="str">
        <f t="shared" si="6"/>
        <v>Tuolumne County, CA</v>
      </c>
      <c r="E244" s="335" t="str">
        <f t="shared" si="7"/>
        <v>06</v>
      </c>
      <c r="F244" s="335" t="str">
        <f>_xlfn.XLOOKUP(E244, statelist[State FIPS Code], statelist[EPA Region], "not found", 0, 1)</f>
        <v>EPA Region 9</v>
      </c>
    </row>
    <row r="245" spans="1:6" x14ac:dyDescent="0.25">
      <c r="A245" s="334" t="s">
        <v>1762</v>
      </c>
      <c r="B245" s="335" t="s">
        <v>1763</v>
      </c>
      <c r="C245" s="335" t="s">
        <v>1655</v>
      </c>
      <c r="D245" s="335" t="str">
        <f t="shared" si="6"/>
        <v>Ventura County, CA</v>
      </c>
      <c r="E245" s="335" t="str">
        <f t="shared" si="7"/>
        <v>06</v>
      </c>
      <c r="F245" s="335" t="str">
        <f>_xlfn.XLOOKUP(E245, statelist[State FIPS Code], statelist[EPA Region], "not found", 0, 1)</f>
        <v>EPA Region 9</v>
      </c>
    </row>
    <row r="246" spans="1:6" x14ac:dyDescent="0.25">
      <c r="A246" s="334" t="s">
        <v>1764</v>
      </c>
      <c r="B246" s="335" t="s">
        <v>1765</v>
      </c>
      <c r="C246" s="335" t="s">
        <v>1655</v>
      </c>
      <c r="D246" s="335" t="str">
        <f t="shared" si="6"/>
        <v>Yolo County, CA</v>
      </c>
      <c r="E246" s="335" t="str">
        <f t="shared" si="7"/>
        <v>06</v>
      </c>
      <c r="F246" s="335" t="str">
        <f>_xlfn.XLOOKUP(E246, statelist[State FIPS Code], statelist[EPA Region], "not found", 0, 1)</f>
        <v>EPA Region 9</v>
      </c>
    </row>
    <row r="247" spans="1:6" x14ac:dyDescent="0.25">
      <c r="A247" s="334" t="s">
        <v>1766</v>
      </c>
      <c r="B247" s="335" t="s">
        <v>1767</v>
      </c>
      <c r="C247" s="335" t="s">
        <v>1655</v>
      </c>
      <c r="D247" s="335" t="str">
        <f t="shared" si="6"/>
        <v>Yuba County, CA</v>
      </c>
      <c r="E247" s="335" t="str">
        <f t="shared" si="7"/>
        <v>06</v>
      </c>
      <c r="F247" s="335" t="str">
        <f>_xlfn.XLOOKUP(E247, statelist[State FIPS Code], statelist[EPA Region], "not found", 0, 1)</f>
        <v>EPA Region 9</v>
      </c>
    </row>
    <row r="248" spans="1:6" x14ac:dyDescent="0.25">
      <c r="A248" s="334" t="s">
        <v>1768</v>
      </c>
      <c r="B248" s="335" t="s">
        <v>1769</v>
      </c>
      <c r="C248" s="335" t="s">
        <v>1770</v>
      </c>
      <c r="D248" s="335" t="str">
        <f t="shared" si="6"/>
        <v>Adams County, CO</v>
      </c>
      <c r="E248" s="335" t="str">
        <f t="shared" si="7"/>
        <v>08</v>
      </c>
      <c r="F248" s="335" t="str">
        <f>_xlfn.XLOOKUP(E248, statelist[State FIPS Code], statelist[EPA Region], "not found", 0, 1)</f>
        <v>EPA Region 8</v>
      </c>
    </row>
    <row r="249" spans="1:6" x14ac:dyDescent="0.25">
      <c r="A249" s="334" t="s">
        <v>1771</v>
      </c>
      <c r="B249" s="335" t="s">
        <v>1772</v>
      </c>
      <c r="C249" s="335" t="s">
        <v>1770</v>
      </c>
      <c r="D249" s="335" t="str">
        <f t="shared" si="6"/>
        <v>Alamosa County, CO</v>
      </c>
      <c r="E249" s="335" t="str">
        <f t="shared" si="7"/>
        <v>08</v>
      </c>
      <c r="F249" s="335" t="str">
        <f>_xlfn.XLOOKUP(E249, statelist[State FIPS Code], statelist[EPA Region], "not found", 0, 1)</f>
        <v>EPA Region 8</v>
      </c>
    </row>
    <row r="250" spans="1:6" x14ac:dyDescent="0.25">
      <c r="A250" s="334" t="s">
        <v>1773</v>
      </c>
      <c r="B250" s="335" t="s">
        <v>1774</v>
      </c>
      <c r="C250" s="335" t="s">
        <v>1770</v>
      </c>
      <c r="D250" s="335" t="str">
        <f t="shared" si="6"/>
        <v>Arapahoe County, CO</v>
      </c>
      <c r="E250" s="335" t="str">
        <f t="shared" si="7"/>
        <v>08</v>
      </c>
      <c r="F250" s="335" t="str">
        <f>_xlfn.XLOOKUP(E250, statelist[State FIPS Code], statelist[EPA Region], "not found", 0, 1)</f>
        <v>EPA Region 8</v>
      </c>
    </row>
    <row r="251" spans="1:6" x14ac:dyDescent="0.25">
      <c r="A251" s="334" t="s">
        <v>1775</v>
      </c>
      <c r="B251" s="335" t="s">
        <v>1776</v>
      </c>
      <c r="C251" s="335" t="s">
        <v>1770</v>
      </c>
      <c r="D251" s="335" t="str">
        <f t="shared" si="6"/>
        <v>Archuleta County, CO</v>
      </c>
      <c r="E251" s="335" t="str">
        <f t="shared" si="7"/>
        <v>08</v>
      </c>
      <c r="F251" s="335" t="str">
        <f>_xlfn.XLOOKUP(E251, statelist[State FIPS Code], statelist[EPA Region], "not found", 0, 1)</f>
        <v>EPA Region 8</v>
      </c>
    </row>
    <row r="252" spans="1:6" x14ac:dyDescent="0.25">
      <c r="A252" s="334" t="s">
        <v>1777</v>
      </c>
      <c r="B252" s="335" t="s">
        <v>1778</v>
      </c>
      <c r="C252" s="335" t="s">
        <v>1770</v>
      </c>
      <c r="D252" s="335" t="str">
        <f t="shared" si="6"/>
        <v>Baca County, CO</v>
      </c>
      <c r="E252" s="335" t="str">
        <f t="shared" si="7"/>
        <v>08</v>
      </c>
      <c r="F252" s="335" t="str">
        <f>_xlfn.XLOOKUP(E252, statelist[State FIPS Code], statelist[EPA Region], "not found", 0, 1)</f>
        <v>EPA Region 8</v>
      </c>
    </row>
    <row r="253" spans="1:6" x14ac:dyDescent="0.25">
      <c r="A253" s="334" t="s">
        <v>1779</v>
      </c>
      <c r="B253" s="335" t="s">
        <v>1780</v>
      </c>
      <c r="C253" s="335" t="s">
        <v>1770</v>
      </c>
      <c r="D253" s="335" t="str">
        <f t="shared" si="6"/>
        <v>Bent County, CO</v>
      </c>
      <c r="E253" s="335" t="str">
        <f t="shared" si="7"/>
        <v>08</v>
      </c>
      <c r="F253" s="335" t="str">
        <f>_xlfn.XLOOKUP(E253, statelist[State FIPS Code], statelist[EPA Region], "not found", 0, 1)</f>
        <v>EPA Region 8</v>
      </c>
    </row>
    <row r="254" spans="1:6" x14ac:dyDescent="0.25">
      <c r="A254" s="334" t="s">
        <v>1781</v>
      </c>
      <c r="B254" s="335" t="s">
        <v>1782</v>
      </c>
      <c r="C254" s="335" t="s">
        <v>1770</v>
      </c>
      <c r="D254" s="335" t="str">
        <f t="shared" si="6"/>
        <v>Boulder County, CO</v>
      </c>
      <c r="E254" s="335" t="str">
        <f t="shared" si="7"/>
        <v>08</v>
      </c>
      <c r="F254" s="335" t="str">
        <f>_xlfn.XLOOKUP(E254, statelist[State FIPS Code], statelist[EPA Region], "not found", 0, 1)</f>
        <v>EPA Region 8</v>
      </c>
    </row>
    <row r="255" spans="1:6" x14ac:dyDescent="0.25">
      <c r="A255" s="334" t="s">
        <v>1783</v>
      </c>
      <c r="B255" s="335" t="s">
        <v>1784</v>
      </c>
      <c r="C255" s="335" t="s">
        <v>1770</v>
      </c>
      <c r="D255" s="335" t="str">
        <f t="shared" si="6"/>
        <v>Broomfield County, CO</v>
      </c>
      <c r="E255" s="335" t="str">
        <f t="shared" si="7"/>
        <v>08</v>
      </c>
      <c r="F255" s="335" t="str">
        <f>_xlfn.XLOOKUP(E255, statelist[State FIPS Code], statelist[EPA Region], "not found", 0, 1)</f>
        <v>EPA Region 8</v>
      </c>
    </row>
    <row r="256" spans="1:6" x14ac:dyDescent="0.25">
      <c r="A256" s="334" t="s">
        <v>1785</v>
      </c>
      <c r="B256" s="335" t="s">
        <v>1786</v>
      </c>
      <c r="C256" s="335" t="s">
        <v>1770</v>
      </c>
      <c r="D256" s="335" t="str">
        <f t="shared" si="6"/>
        <v>Chaffee County, CO</v>
      </c>
      <c r="E256" s="335" t="str">
        <f t="shared" si="7"/>
        <v>08</v>
      </c>
      <c r="F256" s="335" t="str">
        <f>_xlfn.XLOOKUP(E256, statelist[State FIPS Code], statelist[EPA Region], "not found", 0, 1)</f>
        <v>EPA Region 8</v>
      </c>
    </row>
    <row r="257" spans="1:6" x14ac:dyDescent="0.25">
      <c r="A257" s="334" t="s">
        <v>1787</v>
      </c>
      <c r="B257" s="335" t="s">
        <v>1788</v>
      </c>
      <c r="C257" s="335" t="s">
        <v>1770</v>
      </c>
      <c r="D257" s="335" t="str">
        <f t="shared" si="6"/>
        <v>Cheyenne County, CO</v>
      </c>
      <c r="E257" s="335" t="str">
        <f t="shared" si="7"/>
        <v>08</v>
      </c>
      <c r="F257" s="335" t="str">
        <f>_xlfn.XLOOKUP(E257, statelist[State FIPS Code], statelist[EPA Region], "not found", 0, 1)</f>
        <v>EPA Region 8</v>
      </c>
    </row>
    <row r="258" spans="1:6" x14ac:dyDescent="0.25">
      <c r="A258" s="334" t="s">
        <v>1789</v>
      </c>
      <c r="B258" s="335" t="s">
        <v>1790</v>
      </c>
      <c r="C258" s="335" t="s">
        <v>1770</v>
      </c>
      <c r="D258" s="335" t="str">
        <f t="shared" si="6"/>
        <v>Clear Creek County, CO</v>
      </c>
      <c r="E258" s="335" t="str">
        <f t="shared" si="7"/>
        <v>08</v>
      </c>
      <c r="F258" s="335" t="str">
        <f>_xlfn.XLOOKUP(E258, statelist[State FIPS Code], statelist[EPA Region], "not found", 0, 1)</f>
        <v>EPA Region 8</v>
      </c>
    </row>
    <row r="259" spans="1:6" x14ac:dyDescent="0.25">
      <c r="A259" s="334" t="s">
        <v>1791</v>
      </c>
      <c r="B259" s="335" t="s">
        <v>1792</v>
      </c>
      <c r="C259" s="335" t="s">
        <v>1770</v>
      </c>
      <c r="D259" s="335" t="str">
        <f t="shared" si="6"/>
        <v>Conejos County, CO</v>
      </c>
      <c r="E259" s="335" t="str">
        <f t="shared" si="7"/>
        <v>08</v>
      </c>
      <c r="F259" s="335" t="str">
        <f>_xlfn.XLOOKUP(E259, statelist[State FIPS Code], statelist[EPA Region], "not found", 0, 1)</f>
        <v>EPA Region 8</v>
      </c>
    </row>
    <row r="260" spans="1:6" x14ac:dyDescent="0.25">
      <c r="A260" s="334" t="s">
        <v>1793</v>
      </c>
      <c r="B260" s="335" t="s">
        <v>1794</v>
      </c>
      <c r="C260" s="335" t="s">
        <v>1770</v>
      </c>
      <c r="D260" s="335" t="str">
        <f t="shared" ref="D260:D331" si="8">_xlfn.TEXTJOIN(", ", TRUE, B260,C260)</f>
        <v>Costilla County, CO</v>
      </c>
      <c r="E260" s="335" t="str">
        <f t="shared" ref="E260:E331" si="9">LEFT(A260, 2)</f>
        <v>08</v>
      </c>
      <c r="F260" s="335" t="str">
        <f>_xlfn.XLOOKUP(E260, statelist[State FIPS Code], statelist[EPA Region], "not found", 0, 1)</f>
        <v>EPA Region 8</v>
      </c>
    </row>
    <row r="261" spans="1:6" x14ac:dyDescent="0.25">
      <c r="A261" s="334" t="s">
        <v>1795</v>
      </c>
      <c r="B261" s="335" t="s">
        <v>1796</v>
      </c>
      <c r="C261" s="335" t="s">
        <v>1770</v>
      </c>
      <c r="D261" s="335" t="str">
        <f t="shared" si="8"/>
        <v>Crowley County, CO</v>
      </c>
      <c r="E261" s="335" t="str">
        <f t="shared" si="9"/>
        <v>08</v>
      </c>
      <c r="F261" s="335" t="str">
        <f>_xlfn.XLOOKUP(E261, statelist[State FIPS Code], statelist[EPA Region], "not found", 0, 1)</f>
        <v>EPA Region 8</v>
      </c>
    </row>
    <row r="262" spans="1:6" x14ac:dyDescent="0.25">
      <c r="A262" s="334" t="s">
        <v>1797</v>
      </c>
      <c r="B262" s="335" t="s">
        <v>1798</v>
      </c>
      <c r="C262" s="335" t="s">
        <v>1770</v>
      </c>
      <c r="D262" s="335" t="str">
        <f t="shared" si="8"/>
        <v>Custer County, CO</v>
      </c>
      <c r="E262" s="335" t="str">
        <f t="shared" si="9"/>
        <v>08</v>
      </c>
      <c r="F262" s="335" t="str">
        <f>_xlfn.XLOOKUP(E262, statelist[State FIPS Code], statelist[EPA Region], "not found", 0, 1)</f>
        <v>EPA Region 8</v>
      </c>
    </row>
    <row r="263" spans="1:6" x14ac:dyDescent="0.25">
      <c r="A263" s="334" t="s">
        <v>1799</v>
      </c>
      <c r="B263" s="335" t="s">
        <v>1800</v>
      </c>
      <c r="C263" s="335" t="s">
        <v>1770</v>
      </c>
      <c r="D263" s="335" t="str">
        <f t="shared" si="8"/>
        <v>Delta County, CO</v>
      </c>
      <c r="E263" s="335" t="str">
        <f t="shared" si="9"/>
        <v>08</v>
      </c>
      <c r="F263" s="335" t="str">
        <f>_xlfn.XLOOKUP(E263, statelist[State FIPS Code], statelist[EPA Region], "not found", 0, 1)</f>
        <v>EPA Region 8</v>
      </c>
    </row>
    <row r="264" spans="1:6" x14ac:dyDescent="0.25">
      <c r="A264" s="334" t="s">
        <v>1801</v>
      </c>
      <c r="B264" s="335" t="s">
        <v>1802</v>
      </c>
      <c r="C264" s="335" t="s">
        <v>1770</v>
      </c>
      <c r="D264" s="335" t="str">
        <f t="shared" si="8"/>
        <v>Denver County, CO</v>
      </c>
      <c r="E264" s="335" t="str">
        <f t="shared" si="9"/>
        <v>08</v>
      </c>
      <c r="F264" s="335" t="str">
        <f>_xlfn.XLOOKUP(E264, statelist[State FIPS Code], statelist[EPA Region], "not found", 0, 1)</f>
        <v>EPA Region 8</v>
      </c>
    </row>
    <row r="265" spans="1:6" x14ac:dyDescent="0.25">
      <c r="A265" s="334" t="s">
        <v>1803</v>
      </c>
      <c r="B265" s="335" t="s">
        <v>1804</v>
      </c>
      <c r="C265" s="335" t="s">
        <v>1770</v>
      </c>
      <c r="D265" s="335" t="str">
        <f t="shared" si="8"/>
        <v>Dolores County, CO</v>
      </c>
      <c r="E265" s="335" t="str">
        <f t="shared" si="9"/>
        <v>08</v>
      </c>
      <c r="F265" s="335" t="str">
        <f>_xlfn.XLOOKUP(E265, statelist[State FIPS Code], statelist[EPA Region], "not found", 0, 1)</f>
        <v>EPA Region 8</v>
      </c>
    </row>
    <row r="266" spans="1:6" x14ac:dyDescent="0.25">
      <c r="A266" s="334" t="s">
        <v>1805</v>
      </c>
      <c r="B266" s="335" t="s">
        <v>1806</v>
      </c>
      <c r="C266" s="335" t="s">
        <v>1770</v>
      </c>
      <c r="D266" s="335" t="str">
        <f t="shared" si="8"/>
        <v>Douglas County, CO</v>
      </c>
      <c r="E266" s="335" t="str">
        <f t="shared" si="9"/>
        <v>08</v>
      </c>
      <c r="F266" s="335" t="str">
        <f>_xlfn.XLOOKUP(E266, statelist[State FIPS Code], statelist[EPA Region], "not found", 0, 1)</f>
        <v>EPA Region 8</v>
      </c>
    </row>
    <row r="267" spans="1:6" x14ac:dyDescent="0.25">
      <c r="A267" s="334" t="s">
        <v>1807</v>
      </c>
      <c r="B267" s="335" t="s">
        <v>1808</v>
      </c>
      <c r="C267" s="335" t="s">
        <v>1770</v>
      </c>
      <c r="D267" s="335" t="str">
        <f t="shared" si="8"/>
        <v>Eagle County, CO</v>
      </c>
      <c r="E267" s="335" t="str">
        <f t="shared" si="9"/>
        <v>08</v>
      </c>
      <c r="F267" s="335" t="str">
        <f>_xlfn.XLOOKUP(E267, statelist[State FIPS Code], statelist[EPA Region], "not found", 0, 1)</f>
        <v>EPA Region 8</v>
      </c>
    </row>
    <row r="268" spans="1:6" x14ac:dyDescent="0.25">
      <c r="A268" s="334" t="s">
        <v>1809</v>
      </c>
      <c r="B268" s="335" t="s">
        <v>1810</v>
      </c>
      <c r="C268" s="335" t="s">
        <v>1770</v>
      </c>
      <c r="D268" s="335" t="str">
        <f t="shared" si="8"/>
        <v>Elbert County, CO</v>
      </c>
      <c r="E268" s="335" t="str">
        <f t="shared" si="9"/>
        <v>08</v>
      </c>
      <c r="F268" s="335" t="str">
        <f>_xlfn.XLOOKUP(E268, statelist[State FIPS Code], statelist[EPA Region], "not found", 0, 1)</f>
        <v>EPA Region 8</v>
      </c>
    </row>
    <row r="269" spans="1:6" x14ac:dyDescent="0.25">
      <c r="A269" s="334" t="s">
        <v>1811</v>
      </c>
      <c r="B269" s="335" t="s">
        <v>1812</v>
      </c>
      <c r="C269" s="335" t="s">
        <v>1770</v>
      </c>
      <c r="D269" s="335" t="str">
        <f t="shared" si="8"/>
        <v>El Paso County, CO</v>
      </c>
      <c r="E269" s="335" t="str">
        <f t="shared" si="9"/>
        <v>08</v>
      </c>
      <c r="F269" s="335" t="str">
        <f>_xlfn.XLOOKUP(E269, statelist[State FIPS Code], statelist[EPA Region], "not found", 0, 1)</f>
        <v>EPA Region 8</v>
      </c>
    </row>
    <row r="270" spans="1:6" x14ac:dyDescent="0.25">
      <c r="A270" s="334" t="s">
        <v>1813</v>
      </c>
      <c r="B270" s="335" t="s">
        <v>1814</v>
      </c>
      <c r="C270" s="335" t="s">
        <v>1770</v>
      </c>
      <c r="D270" s="335" t="str">
        <f t="shared" si="8"/>
        <v>Fremont County, CO</v>
      </c>
      <c r="E270" s="335" t="str">
        <f t="shared" si="9"/>
        <v>08</v>
      </c>
      <c r="F270" s="335" t="str">
        <f>_xlfn.XLOOKUP(E270, statelist[State FIPS Code], statelist[EPA Region], "not found", 0, 1)</f>
        <v>EPA Region 8</v>
      </c>
    </row>
    <row r="271" spans="1:6" x14ac:dyDescent="0.25">
      <c r="A271" s="334" t="s">
        <v>1815</v>
      </c>
      <c r="B271" s="335" t="s">
        <v>1816</v>
      </c>
      <c r="C271" s="335" t="s">
        <v>1770</v>
      </c>
      <c r="D271" s="335" t="str">
        <f t="shared" si="8"/>
        <v>Garfield County, CO</v>
      </c>
      <c r="E271" s="335" t="str">
        <f t="shared" si="9"/>
        <v>08</v>
      </c>
      <c r="F271" s="335" t="str">
        <f>_xlfn.XLOOKUP(E271, statelist[State FIPS Code], statelist[EPA Region], "not found", 0, 1)</f>
        <v>EPA Region 8</v>
      </c>
    </row>
    <row r="272" spans="1:6" x14ac:dyDescent="0.25">
      <c r="A272" s="334" t="s">
        <v>1817</v>
      </c>
      <c r="B272" s="335" t="s">
        <v>1818</v>
      </c>
      <c r="C272" s="335" t="s">
        <v>1770</v>
      </c>
      <c r="D272" s="335" t="str">
        <f t="shared" si="8"/>
        <v>Gilpin County, CO</v>
      </c>
      <c r="E272" s="335" t="str">
        <f t="shared" si="9"/>
        <v>08</v>
      </c>
      <c r="F272" s="335" t="str">
        <f>_xlfn.XLOOKUP(E272, statelist[State FIPS Code], statelist[EPA Region], "not found", 0, 1)</f>
        <v>EPA Region 8</v>
      </c>
    </row>
    <row r="273" spans="1:6" x14ac:dyDescent="0.25">
      <c r="A273" s="334" t="s">
        <v>1819</v>
      </c>
      <c r="B273" s="335" t="s">
        <v>1820</v>
      </c>
      <c r="C273" s="335" t="s">
        <v>1770</v>
      </c>
      <c r="D273" s="335" t="str">
        <f t="shared" si="8"/>
        <v>Grand County, CO</v>
      </c>
      <c r="E273" s="335" t="str">
        <f t="shared" si="9"/>
        <v>08</v>
      </c>
      <c r="F273" s="335" t="str">
        <f>_xlfn.XLOOKUP(E273, statelist[State FIPS Code], statelist[EPA Region], "not found", 0, 1)</f>
        <v>EPA Region 8</v>
      </c>
    </row>
    <row r="274" spans="1:6" x14ac:dyDescent="0.25">
      <c r="A274" s="334" t="s">
        <v>1821</v>
      </c>
      <c r="B274" s="335" t="s">
        <v>1822</v>
      </c>
      <c r="C274" s="335" t="s">
        <v>1770</v>
      </c>
      <c r="D274" s="335" t="str">
        <f t="shared" si="8"/>
        <v>Gunnison County, CO</v>
      </c>
      <c r="E274" s="335" t="str">
        <f t="shared" si="9"/>
        <v>08</v>
      </c>
      <c r="F274" s="335" t="str">
        <f>_xlfn.XLOOKUP(E274, statelist[State FIPS Code], statelist[EPA Region], "not found", 0, 1)</f>
        <v>EPA Region 8</v>
      </c>
    </row>
    <row r="275" spans="1:6" x14ac:dyDescent="0.25">
      <c r="A275" s="334" t="s">
        <v>1823</v>
      </c>
      <c r="B275" s="335" t="s">
        <v>1824</v>
      </c>
      <c r="C275" s="335" t="s">
        <v>1770</v>
      </c>
      <c r="D275" s="335" t="str">
        <f t="shared" si="8"/>
        <v>Hinsdale County, CO</v>
      </c>
      <c r="E275" s="335" t="str">
        <f t="shared" si="9"/>
        <v>08</v>
      </c>
      <c r="F275" s="335" t="str">
        <f>_xlfn.XLOOKUP(E275, statelist[State FIPS Code], statelist[EPA Region], "not found", 0, 1)</f>
        <v>EPA Region 8</v>
      </c>
    </row>
    <row r="276" spans="1:6" x14ac:dyDescent="0.25">
      <c r="A276" s="334" t="s">
        <v>1825</v>
      </c>
      <c r="B276" s="335" t="s">
        <v>1826</v>
      </c>
      <c r="C276" s="335" t="s">
        <v>1770</v>
      </c>
      <c r="D276" s="335" t="str">
        <f t="shared" si="8"/>
        <v>Huerfano County, CO</v>
      </c>
      <c r="E276" s="335" t="str">
        <f t="shared" si="9"/>
        <v>08</v>
      </c>
      <c r="F276" s="335" t="str">
        <f>_xlfn.XLOOKUP(E276, statelist[State FIPS Code], statelist[EPA Region], "not found", 0, 1)</f>
        <v>EPA Region 8</v>
      </c>
    </row>
    <row r="277" spans="1:6" x14ac:dyDescent="0.25">
      <c r="A277" s="334" t="s">
        <v>1827</v>
      </c>
      <c r="B277" s="335" t="s">
        <v>1365</v>
      </c>
      <c r="C277" s="335" t="s">
        <v>1770</v>
      </c>
      <c r="D277" s="335" t="str">
        <f t="shared" si="8"/>
        <v>Jackson County, CO</v>
      </c>
      <c r="E277" s="335" t="str">
        <f t="shared" si="9"/>
        <v>08</v>
      </c>
      <c r="F277" s="335" t="str">
        <f>_xlfn.XLOOKUP(E277, statelist[State FIPS Code], statelist[EPA Region], "not found", 0, 1)</f>
        <v>EPA Region 8</v>
      </c>
    </row>
    <row r="278" spans="1:6" x14ac:dyDescent="0.25">
      <c r="A278" s="334" t="s">
        <v>1828</v>
      </c>
      <c r="B278" s="335" t="s">
        <v>1367</v>
      </c>
      <c r="C278" s="335" t="s">
        <v>1770</v>
      </c>
      <c r="D278" s="335" t="str">
        <f t="shared" si="8"/>
        <v>Jefferson County, CO</v>
      </c>
      <c r="E278" s="335" t="str">
        <f t="shared" si="9"/>
        <v>08</v>
      </c>
      <c r="F278" s="335" t="str">
        <f>_xlfn.XLOOKUP(E278, statelist[State FIPS Code], statelist[EPA Region], "not found", 0, 1)</f>
        <v>EPA Region 8</v>
      </c>
    </row>
    <row r="279" spans="1:6" x14ac:dyDescent="0.25">
      <c r="A279" s="334" t="s">
        <v>1829</v>
      </c>
      <c r="B279" s="335" t="s">
        <v>1830</v>
      </c>
      <c r="C279" s="335" t="s">
        <v>1770</v>
      </c>
      <c r="D279" s="335" t="str">
        <f t="shared" si="8"/>
        <v>Kiowa County, CO</v>
      </c>
      <c r="E279" s="335" t="str">
        <f t="shared" si="9"/>
        <v>08</v>
      </c>
      <c r="F279" s="335" t="str">
        <f>_xlfn.XLOOKUP(E279, statelist[State FIPS Code], statelist[EPA Region], "not found", 0, 1)</f>
        <v>EPA Region 8</v>
      </c>
    </row>
    <row r="280" spans="1:6" x14ac:dyDescent="0.25">
      <c r="A280" s="334" t="s">
        <v>1831</v>
      </c>
      <c r="B280" s="335" t="s">
        <v>1832</v>
      </c>
      <c r="C280" s="335" t="s">
        <v>1770</v>
      </c>
      <c r="D280" s="335" t="str">
        <f t="shared" si="8"/>
        <v>Kit Carson County, CO</v>
      </c>
      <c r="E280" s="335" t="str">
        <f t="shared" si="9"/>
        <v>08</v>
      </c>
      <c r="F280" s="335" t="str">
        <f>_xlfn.XLOOKUP(E280, statelist[State FIPS Code], statelist[EPA Region], "not found", 0, 1)</f>
        <v>EPA Region 8</v>
      </c>
    </row>
    <row r="281" spans="1:6" x14ac:dyDescent="0.25">
      <c r="A281" s="334" t="s">
        <v>1833</v>
      </c>
      <c r="B281" s="335" t="s">
        <v>1687</v>
      </c>
      <c r="C281" s="335" t="s">
        <v>1770</v>
      </c>
      <c r="D281" s="335" t="str">
        <f t="shared" si="8"/>
        <v>Lake County, CO</v>
      </c>
      <c r="E281" s="335" t="str">
        <f t="shared" si="9"/>
        <v>08</v>
      </c>
      <c r="F281" s="335" t="str">
        <f>_xlfn.XLOOKUP(E281, statelist[State FIPS Code], statelist[EPA Region], "not found", 0, 1)</f>
        <v>EPA Region 8</v>
      </c>
    </row>
    <row r="282" spans="1:6" x14ac:dyDescent="0.25">
      <c r="A282" s="334" t="s">
        <v>1834</v>
      </c>
      <c r="B282" s="335" t="s">
        <v>1835</v>
      </c>
      <c r="C282" s="335" t="s">
        <v>1770</v>
      </c>
      <c r="D282" s="335" t="str">
        <f t="shared" si="8"/>
        <v>La Plata County, CO</v>
      </c>
      <c r="E282" s="335" t="str">
        <f t="shared" si="9"/>
        <v>08</v>
      </c>
      <c r="F282" s="335" t="str">
        <f>_xlfn.XLOOKUP(E282, statelist[State FIPS Code], statelist[EPA Region], "not found", 0, 1)</f>
        <v>EPA Region 8</v>
      </c>
    </row>
    <row r="283" spans="1:6" x14ac:dyDescent="0.25">
      <c r="A283" s="334" t="s">
        <v>1836</v>
      </c>
      <c r="B283" s="335" t="s">
        <v>1837</v>
      </c>
      <c r="C283" s="335" t="s">
        <v>1770</v>
      </c>
      <c r="D283" s="335" t="str">
        <f t="shared" si="8"/>
        <v>Larimer County, CO</v>
      </c>
      <c r="E283" s="335" t="str">
        <f t="shared" si="9"/>
        <v>08</v>
      </c>
      <c r="F283" s="335" t="str">
        <f>_xlfn.XLOOKUP(E283, statelist[State FIPS Code], statelist[EPA Region], "not found", 0, 1)</f>
        <v>EPA Region 8</v>
      </c>
    </row>
    <row r="284" spans="1:6" x14ac:dyDescent="0.25">
      <c r="A284" s="334" t="s">
        <v>1838</v>
      </c>
      <c r="B284" s="335" t="s">
        <v>1839</v>
      </c>
      <c r="C284" s="335" t="s">
        <v>1770</v>
      </c>
      <c r="D284" s="335" t="str">
        <f t="shared" si="8"/>
        <v>Las Animas County, CO</v>
      </c>
      <c r="E284" s="335" t="str">
        <f t="shared" si="9"/>
        <v>08</v>
      </c>
      <c r="F284" s="335" t="str">
        <f>_xlfn.XLOOKUP(E284, statelist[State FIPS Code], statelist[EPA Region], "not found", 0, 1)</f>
        <v>EPA Region 8</v>
      </c>
    </row>
    <row r="285" spans="1:6" x14ac:dyDescent="0.25">
      <c r="A285" s="334" t="s">
        <v>1840</v>
      </c>
      <c r="B285" s="335" t="s">
        <v>1590</v>
      </c>
      <c r="C285" s="335" t="s">
        <v>1770</v>
      </c>
      <c r="D285" s="335" t="str">
        <f t="shared" si="8"/>
        <v>Lincoln County, CO</v>
      </c>
      <c r="E285" s="335" t="str">
        <f t="shared" si="9"/>
        <v>08</v>
      </c>
      <c r="F285" s="335" t="str">
        <f>_xlfn.XLOOKUP(E285, statelist[State FIPS Code], statelist[EPA Region], "not found", 0, 1)</f>
        <v>EPA Region 8</v>
      </c>
    </row>
    <row r="286" spans="1:6" x14ac:dyDescent="0.25">
      <c r="A286" s="334" t="s">
        <v>1841</v>
      </c>
      <c r="B286" s="335" t="s">
        <v>1594</v>
      </c>
      <c r="C286" s="335" t="s">
        <v>1770</v>
      </c>
      <c r="D286" s="335" t="str">
        <f t="shared" si="8"/>
        <v>Logan County, CO</v>
      </c>
      <c r="E286" s="335" t="str">
        <f t="shared" si="9"/>
        <v>08</v>
      </c>
      <c r="F286" s="335" t="str">
        <f>_xlfn.XLOOKUP(E286, statelist[State FIPS Code], statelist[EPA Region], "not found", 0, 1)</f>
        <v>EPA Region 8</v>
      </c>
    </row>
    <row r="287" spans="1:6" x14ac:dyDescent="0.25">
      <c r="A287" s="334" t="s">
        <v>1842</v>
      </c>
      <c r="B287" s="335" t="s">
        <v>1843</v>
      </c>
      <c r="C287" s="335" t="s">
        <v>1770</v>
      </c>
      <c r="D287" s="335" t="str">
        <f t="shared" si="8"/>
        <v>Mesa County, CO</v>
      </c>
      <c r="E287" s="335" t="str">
        <f t="shared" si="9"/>
        <v>08</v>
      </c>
      <c r="F287" s="335" t="str">
        <f>_xlfn.XLOOKUP(E287, statelist[State FIPS Code], statelist[EPA Region], "not found", 0, 1)</f>
        <v>EPA Region 8</v>
      </c>
    </row>
    <row r="288" spans="1:6" x14ac:dyDescent="0.25">
      <c r="A288" s="334" t="s">
        <v>1844</v>
      </c>
      <c r="B288" s="335" t="s">
        <v>1845</v>
      </c>
      <c r="C288" s="335" t="s">
        <v>1770</v>
      </c>
      <c r="D288" s="335" t="str">
        <f t="shared" si="8"/>
        <v>Mineral County, CO</v>
      </c>
      <c r="E288" s="335" t="str">
        <f t="shared" si="9"/>
        <v>08</v>
      </c>
      <c r="F288" s="335" t="str">
        <f>_xlfn.XLOOKUP(E288, statelist[State FIPS Code], statelist[EPA Region], "not found", 0, 1)</f>
        <v>EPA Region 8</v>
      </c>
    </row>
    <row r="289" spans="1:6" x14ac:dyDescent="0.25">
      <c r="A289" s="334" t="s">
        <v>1846</v>
      </c>
      <c r="B289" s="335" t="s">
        <v>1847</v>
      </c>
      <c r="C289" s="335" t="s">
        <v>1770</v>
      </c>
      <c r="D289" s="335" t="str">
        <f t="shared" si="8"/>
        <v>Moffat County, CO</v>
      </c>
      <c r="E289" s="335" t="str">
        <f t="shared" si="9"/>
        <v>08</v>
      </c>
      <c r="F289" s="335" t="str">
        <f>_xlfn.XLOOKUP(E289, statelist[State FIPS Code], statelist[EPA Region], "not found", 0, 1)</f>
        <v>EPA Region 8</v>
      </c>
    </row>
    <row r="290" spans="1:6" x14ac:dyDescent="0.25">
      <c r="A290" s="334" t="s">
        <v>1848</v>
      </c>
      <c r="B290" s="335" t="s">
        <v>1849</v>
      </c>
      <c r="C290" s="335" t="s">
        <v>1770</v>
      </c>
      <c r="D290" s="335" t="str">
        <f t="shared" si="8"/>
        <v>Montezuma County, CO</v>
      </c>
      <c r="E290" s="335" t="str">
        <f t="shared" si="9"/>
        <v>08</v>
      </c>
      <c r="F290" s="335" t="str">
        <f>_xlfn.XLOOKUP(E290, statelist[State FIPS Code], statelist[EPA Region], "not found", 0, 1)</f>
        <v>EPA Region 8</v>
      </c>
    </row>
    <row r="291" spans="1:6" x14ac:dyDescent="0.25">
      <c r="A291" s="334" t="s">
        <v>1850</v>
      </c>
      <c r="B291" s="335" t="s">
        <v>1851</v>
      </c>
      <c r="C291" s="335" t="s">
        <v>1770</v>
      </c>
      <c r="D291" s="335" t="str">
        <f t="shared" si="8"/>
        <v>Montrose County, CO</v>
      </c>
      <c r="E291" s="335" t="str">
        <f t="shared" si="9"/>
        <v>08</v>
      </c>
      <c r="F291" s="335" t="str">
        <f>_xlfn.XLOOKUP(E291, statelist[State FIPS Code], statelist[EPA Region], "not found", 0, 1)</f>
        <v>EPA Region 8</v>
      </c>
    </row>
    <row r="292" spans="1:6" x14ac:dyDescent="0.25">
      <c r="A292" s="334" t="s">
        <v>1852</v>
      </c>
      <c r="B292" s="335" t="s">
        <v>1397</v>
      </c>
      <c r="C292" s="335" t="s">
        <v>1770</v>
      </c>
      <c r="D292" s="335" t="str">
        <f t="shared" si="8"/>
        <v>Morgan County, CO</v>
      </c>
      <c r="E292" s="335" t="str">
        <f t="shared" si="9"/>
        <v>08</v>
      </c>
      <c r="F292" s="335" t="str">
        <f>_xlfn.XLOOKUP(E292, statelist[State FIPS Code], statelist[EPA Region], "not found", 0, 1)</f>
        <v>EPA Region 8</v>
      </c>
    </row>
    <row r="293" spans="1:6" x14ac:dyDescent="0.25">
      <c r="A293" s="334" t="s">
        <v>1853</v>
      </c>
      <c r="B293" s="335" t="s">
        <v>1854</v>
      </c>
      <c r="C293" s="335" t="s">
        <v>1770</v>
      </c>
      <c r="D293" s="335" t="str">
        <f t="shared" si="8"/>
        <v>Otero County, CO</v>
      </c>
      <c r="E293" s="335" t="str">
        <f t="shared" si="9"/>
        <v>08</v>
      </c>
      <c r="F293" s="335" t="str">
        <f>_xlfn.XLOOKUP(E293, statelist[State FIPS Code], statelist[EPA Region], "not found", 0, 1)</f>
        <v>EPA Region 8</v>
      </c>
    </row>
    <row r="294" spans="1:6" x14ac:dyDescent="0.25">
      <c r="A294" s="334" t="s">
        <v>1855</v>
      </c>
      <c r="B294" s="335" t="s">
        <v>1856</v>
      </c>
      <c r="C294" s="335" t="s">
        <v>1770</v>
      </c>
      <c r="D294" s="335" t="str">
        <f t="shared" si="8"/>
        <v>Ouray County, CO</v>
      </c>
      <c r="E294" s="335" t="str">
        <f t="shared" si="9"/>
        <v>08</v>
      </c>
      <c r="F294" s="335" t="str">
        <f>_xlfn.XLOOKUP(E294, statelist[State FIPS Code], statelist[EPA Region], "not found", 0, 1)</f>
        <v>EPA Region 8</v>
      </c>
    </row>
    <row r="295" spans="1:6" x14ac:dyDescent="0.25">
      <c r="A295" s="334" t="s">
        <v>1857</v>
      </c>
      <c r="B295" s="335" t="s">
        <v>1858</v>
      </c>
      <c r="C295" s="335" t="s">
        <v>1770</v>
      </c>
      <c r="D295" s="335" t="str">
        <f t="shared" si="8"/>
        <v>Park County, CO</v>
      </c>
      <c r="E295" s="335" t="str">
        <f t="shared" si="9"/>
        <v>08</v>
      </c>
      <c r="F295" s="335" t="str">
        <f>_xlfn.XLOOKUP(E295, statelist[State FIPS Code], statelist[EPA Region], "not found", 0, 1)</f>
        <v>EPA Region 8</v>
      </c>
    </row>
    <row r="296" spans="1:6" x14ac:dyDescent="0.25">
      <c r="A296" s="334" t="s">
        <v>1859</v>
      </c>
      <c r="B296" s="335" t="s">
        <v>1613</v>
      </c>
      <c r="C296" s="335" t="s">
        <v>1770</v>
      </c>
      <c r="D296" s="335" t="str">
        <f t="shared" si="8"/>
        <v>Phillips County, CO</v>
      </c>
      <c r="E296" s="335" t="str">
        <f t="shared" si="9"/>
        <v>08</v>
      </c>
      <c r="F296" s="335" t="str">
        <f>_xlfn.XLOOKUP(E296, statelist[State FIPS Code], statelist[EPA Region], "not found", 0, 1)</f>
        <v>EPA Region 8</v>
      </c>
    </row>
    <row r="297" spans="1:6" x14ac:dyDescent="0.25">
      <c r="A297" s="334" t="s">
        <v>1860</v>
      </c>
      <c r="B297" s="335" t="s">
        <v>1861</v>
      </c>
      <c r="C297" s="335" t="s">
        <v>1770</v>
      </c>
      <c r="D297" s="335" t="str">
        <f t="shared" si="8"/>
        <v>Pitkin County, CO</v>
      </c>
      <c r="E297" s="335" t="str">
        <f t="shared" si="9"/>
        <v>08</v>
      </c>
      <c r="F297" s="335" t="str">
        <f>_xlfn.XLOOKUP(E297, statelist[State FIPS Code], statelist[EPA Region], "not found", 0, 1)</f>
        <v>EPA Region 8</v>
      </c>
    </row>
    <row r="298" spans="1:6" x14ac:dyDescent="0.25">
      <c r="A298" s="334" t="s">
        <v>1862</v>
      </c>
      <c r="B298" s="335" t="s">
        <v>1863</v>
      </c>
      <c r="C298" s="335" t="s">
        <v>1770</v>
      </c>
      <c r="D298" s="335" t="str">
        <f t="shared" si="8"/>
        <v>Prowers County, CO</v>
      </c>
      <c r="E298" s="335" t="str">
        <f t="shared" si="9"/>
        <v>08</v>
      </c>
      <c r="F298" s="335" t="str">
        <f>_xlfn.XLOOKUP(E298, statelist[State FIPS Code], statelist[EPA Region], "not found", 0, 1)</f>
        <v>EPA Region 8</v>
      </c>
    </row>
    <row r="299" spans="1:6" x14ac:dyDescent="0.25">
      <c r="A299" s="334" t="s">
        <v>1864</v>
      </c>
      <c r="B299" s="335" t="s">
        <v>1865</v>
      </c>
      <c r="C299" s="335" t="s">
        <v>1770</v>
      </c>
      <c r="D299" s="335" t="str">
        <f t="shared" si="8"/>
        <v>Pueblo County, CO</v>
      </c>
      <c r="E299" s="335" t="str">
        <f t="shared" si="9"/>
        <v>08</v>
      </c>
      <c r="F299" s="335" t="str">
        <f>_xlfn.XLOOKUP(E299, statelist[State FIPS Code], statelist[EPA Region], "not found", 0, 1)</f>
        <v>EPA Region 8</v>
      </c>
    </row>
    <row r="300" spans="1:6" x14ac:dyDescent="0.25">
      <c r="A300" s="334" t="s">
        <v>1866</v>
      </c>
      <c r="B300" s="335" t="s">
        <v>1867</v>
      </c>
      <c r="C300" s="335" t="s">
        <v>1770</v>
      </c>
      <c r="D300" s="335" t="str">
        <f t="shared" si="8"/>
        <v>Rio Blanco County, CO</v>
      </c>
      <c r="E300" s="335" t="str">
        <f t="shared" si="9"/>
        <v>08</v>
      </c>
      <c r="F300" s="335" t="str">
        <f>_xlfn.XLOOKUP(E300, statelist[State FIPS Code], statelist[EPA Region], "not found", 0, 1)</f>
        <v>EPA Region 8</v>
      </c>
    </row>
    <row r="301" spans="1:6" x14ac:dyDescent="0.25">
      <c r="A301" s="334" t="s">
        <v>1868</v>
      </c>
      <c r="B301" s="335" t="s">
        <v>1869</v>
      </c>
      <c r="C301" s="335" t="s">
        <v>1770</v>
      </c>
      <c r="D301" s="335" t="str">
        <f t="shared" si="8"/>
        <v>Rio Grande County, CO</v>
      </c>
      <c r="E301" s="335" t="str">
        <f t="shared" si="9"/>
        <v>08</v>
      </c>
      <c r="F301" s="335" t="str">
        <f>_xlfn.XLOOKUP(E301, statelist[State FIPS Code], statelist[EPA Region], "not found", 0, 1)</f>
        <v>EPA Region 8</v>
      </c>
    </row>
    <row r="302" spans="1:6" x14ac:dyDescent="0.25">
      <c r="A302" s="334" t="s">
        <v>1870</v>
      </c>
      <c r="B302" s="335" t="s">
        <v>1871</v>
      </c>
      <c r="C302" s="335" t="s">
        <v>1770</v>
      </c>
      <c r="D302" s="335" t="str">
        <f t="shared" si="8"/>
        <v>Routt County, CO</v>
      </c>
      <c r="E302" s="335" t="str">
        <f t="shared" si="9"/>
        <v>08</v>
      </c>
      <c r="F302" s="335" t="str">
        <f>_xlfn.XLOOKUP(E302, statelist[State FIPS Code], statelist[EPA Region], "not found", 0, 1)</f>
        <v>EPA Region 8</v>
      </c>
    </row>
    <row r="303" spans="1:6" x14ac:dyDescent="0.25">
      <c r="A303" s="334" t="s">
        <v>1872</v>
      </c>
      <c r="B303" s="335" t="s">
        <v>1873</v>
      </c>
      <c r="C303" s="335" t="s">
        <v>1770</v>
      </c>
      <c r="D303" s="335" t="str">
        <f t="shared" si="8"/>
        <v>Saguache County, CO</v>
      </c>
      <c r="E303" s="335" t="str">
        <f t="shared" si="9"/>
        <v>08</v>
      </c>
      <c r="F303" s="335" t="str">
        <f>_xlfn.XLOOKUP(E303, statelist[State FIPS Code], statelist[EPA Region], "not found", 0, 1)</f>
        <v>EPA Region 8</v>
      </c>
    </row>
    <row r="304" spans="1:6" x14ac:dyDescent="0.25">
      <c r="A304" s="334" t="s">
        <v>1874</v>
      </c>
      <c r="B304" s="335" t="s">
        <v>1875</v>
      </c>
      <c r="C304" s="335" t="s">
        <v>1770</v>
      </c>
      <c r="D304" s="335" t="str">
        <f t="shared" si="8"/>
        <v>San Juan County, CO</v>
      </c>
      <c r="E304" s="335" t="str">
        <f t="shared" si="9"/>
        <v>08</v>
      </c>
      <c r="F304" s="335" t="str">
        <f>_xlfn.XLOOKUP(E304, statelist[State FIPS Code], statelist[EPA Region], "not found", 0, 1)</f>
        <v>EPA Region 8</v>
      </c>
    </row>
    <row r="305" spans="1:6" x14ac:dyDescent="0.25">
      <c r="A305" s="334" t="s">
        <v>1876</v>
      </c>
      <c r="B305" s="335" t="s">
        <v>1877</v>
      </c>
      <c r="C305" s="335" t="s">
        <v>1770</v>
      </c>
      <c r="D305" s="335" t="str">
        <f t="shared" si="8"/>
        <v>San Miguel County, CO</v>
      </c>
      <c r="E305" s="335" t="str">
        <f t="shared" si="9"/>
        <v>08</v>
      </c>
      <c r="F305" s="335" t="str">
        <f>_xlfn.XLOOKUP(E305, statelist[State FIPS Code], statelist[EPA Region], "not found", 0, 1)</f>
        <v>EPA Region 8</v>
      </c>
    </row>
    <row r="306" spans="1:6" x14ac:dyDescent="0.25">
      <c r="A306" s="334" t="s">
        <v>1878</v>
      </c>
      <c r="B306" s="335" t="s">
        <v>1879</v>
      </c>
      <c r="C306" s="335" t="s">
        <v>1770</v>
      </c>
      <c r="D306" s="335" t="str">
        <f t="shared" si="8"/>
        <v>Sedgwick County, CO</v>
      </c>
      <c r="E306" s="335" t="str">
        <f t="shared" si="9"/>
        <v>08</v>
      </c>
      <c r="F306" s="335" t="str">
        <f>_xlfn.XLOOKUP(E306, statelist[State FIPS Code], statelist[EPA Region], "not found", 0, 1)</f>
        <v>EPA Region 8</v>
      </c>
    </row>
    <row r="307" spans="1:6" x14ac:dyDescent="0.25">
      <c r="A307" s="334" t="s">
        <v>1880</v>
      </c>
      <c r="B307" s="335" t="s">
        <v>1881</v>
      </c>
      <c r="C307" s="335" t="s">
        <v>1770</v>
      </c>
      <c r="D307" s="335" t="str">
        <f t="shared" si="8"/>
        <v>Summit County, CO</v>
      </c>
      <c r="E307" s="335" t="str">
        <f t="shared" si="9"/>
        <v>08</v>
      </c>
      <c r="F307" s="335" t="str">
        <f>_xlfn.XLOOKUP(E307, statelist[State FIPS Code], statelist[EPA Region], "not found", 0, 1)</f>
        <v>EPA Region 8</v>
      </c>
    </row>
    <row r="308" spans="1:6" x14ac:dyDescent="0.25">
      <c r="A308" s="334" t="s">
        <v>1882</v>
      </c>
      <c r="B308" s="335" t="s">
        <v>1883</v>
      </c>
      <c r="C308" s="335" t="s">
        <v>1770</v>
      </c>
      <c r="D308" s="335" t="str">
        <f t="shared" si="8"/>
        <v>Teller County, CO</v>
      </c>
      <c r="E308" s="335" t="str">
        <f t="shared" si="9"/>
        <v>08</v>
      </c>
      <c r="F308" s="335" t="str">
        <f>_xlfn.XLOOKUP(E308, statelist[State FIPS Code], statelist[EPA Region], "not found", 0, 1)</f>
        <v>EPA Region 8</v>
      </c>
    </row>
    <row r="309" spans="1:6" x14ac:dyDescent="0.25">
      <c r="A309" s="334" t="s">
        <v>1884</v>
      </c>
      <c r="B309" s="335" t="s">
        <v>1423</v>
      </c>
      <c r="C309" s="335" t="s">
        <v>1770</v>
      </c>
      <c r="D309" s="335" t="str">
        <f t="shared" si="8"/>
        <v>Washington County, CO</v>
      </c>
      <c r="E309" s="335" t="str">
        <f t="shared" si="9"/>
        <v>08</v>
      </c>
      <c r="F309" s="335" t="str">
        <f>_xlfn.XLOOKUP(E309, statelist[State FIPS Code], statelist[EPA Region], "not found", 0, 1)</f>
        <v>EPA Region 8</v>
      </c>
    </row>
    <row r="310" spans="1:6" x14ac:dyDescent="0.25">
      <c r="A310" s="334" t="s">
        <v>1885</v>
      </c>
      <c r="B310" s="335" t="s">
        <v>1886</v>
      </c>
      <c r="C310" s="335" t="s">
        <v>1770</v>
      </c>
      <c r="D310" s="335" t="str">
        <f t="shared" si="8"/>
        <v>Weld County, CO</v>
      </c>
      <c r="E310" s="335" t="str">
        <f t="shared" si="9"/>
        <v>08</v>
      </c>
      <c r="F310" s="335" t="str">
        <f>_xlfn.XLOOKUP(E310, statelist[State FIPS Code], statelist[EPA Region], "not found", 0, 1)</f>
        <v>EPA Region 8</v>
      </c>
    </row>
    <row r="311" spans="1:6" x14ac:dyDescent="0.25">
      <c r="A311" s="334" t="s">
        <v>1887</v>
      </c>
      <c r="B311" s="335" t="s">
        <v>1519</v>
      </c>
      <c r="C311" s="335" t="s">
        <v>1770</v>
      </c>
      <c r="D311" s="335" t="str">
        <f t="shared" si="8"/>
        <v>Yuma County, CO</v>
      </c>
      <c r="E311" s="335" t="str">
        <f t="shared" si="9"/>
        <v>08</v>
      </c>
      <c r="F311" s="335" t="str">
        <f>_xlfn.XLOOKUP(E311, statelist[State FIPS Code], statelist[EPA Region], "not found", 0, 1)</f>
        <v>EPA Region 8</v>
      </c>
    </row>
    <row r="312" spans="1:6" x14ac:dyDescent="0.25">
      <c r="A312" s="334" t="s">
        <v>1888</v>
      </c>
      <c r="B312" s="335" t="s">
        <v>1889</v>
      </c>
      <c r="C312" s="335" t="s">
        <v>1890</v>
      </c>
      <c r="D312" s="335" t="str">
        <f t="shared" si="8"/>
        <v>Capitol, CT</v>
      </c>
      <c r="E312" s="335" t="str">
        <f t="shared" si="9"/>
        <v>09</v>
      </c>
      <c r="F312" s="335" t="str">
        <f>_xlfn.XLOOKUP(E312, statelist[State FIPS Code], statelist[EPA Region], "not found", 0, 1)</f>
        <v>EPA Region 1</v>
      </c>
    </row>
    <row r="313" spans="1:6" x14ac:dyDescent="0.25">
      <c r="A313" s="334" t="s">
        <v>1891</v>
      </c>
      <c r="B313" s="335" t="s">
        <v>1892</v>
      </c>
      <c r="C313" s="335" t="s">
        <v>1890</v>
      </c>
      <c r="D313" s="335" t="str">
        <f t="shared" si="8"/>
        <v>Greater Bridgeport, CT</v>
      </c>
      <c r="E313" s="335" t="str">
        <f t="shared" si="9"/>
        <v>09</v>
      </c>
      <c r="F313" s="335" t="str">
        <f>_xlfn.XLOOKUP(E313, statelist[State FIPS Code], statelist[EPA Region], "not found", 0, 1)</f>
        <v>EPA Region 1</v>
      </c>
    </row>
    <row r="314" spans="1:6" x14ac:dyDescent="0.25">
      <c r="A314" s="334" t="s">
        <v>1893</v>
      </c>
      <c r="B314" s="335" t="s">
        <v>1894</v>
      </c>
      <c r="C314" s="335" t="s">
        <v>1890</v>
      </c>
      <c r="D314" s="335" t="str">
        <f t="shared" si="8"/>
        <v>Lower Connecticut River Valley, CT</v>
      </c>
      <c r="E314" s="335" t="str">
        <f t="shared" si="9"/>
        <v>09</v>
      </c>
      <c r="F314" s="335" t="str">
        <f>_xlfn.XLOOKUP(E314, statelist[State FIPS Code], statelist[EPA Region], "not found", 0, 1)</f>
        <v>EPA Region 1</v>
      </c>
    </row>
    <row r="315" spans="1:6" x14ac:dyDescent="0.25">
      <c r="A315" s="334" t="s">
        <v>1895</v>
      </c>
      <c r="B315" s="335" t="s">
        <v>1896</v>
      </c>
      <c r="C315" s="335" t="s">
        <v>1890</v>
      </c>
      <c r="D315" s="335" t="str">
        <f t="shared" si="8"/>
        <v>Naugatuck Valley, CT</v>
      </c>
      <c r="E315" s="335" t="str">
        <f t="shared" si="9"/>
        <v>09</v>
      </c>
      <c r="F315" s="335" t="str">
        <f>_xlfn.XLOOKUP(E315, statelist[State FIPS Code], statelist[EPA Region], "not found", 0, 1)</f>
        <v>EPA Region 1</v>
      </c>
    </row>
    <row r="316" spans="1:6" x14ac:dyDescent="0.25">
      <c r="A316" s="334" t="s">
        <v>1897</v>
      </c>
      <c r="B316" s="335" t="s">
        <v>1898</v>
      </c>
      <c r="C316" s="335" t="s">
        <v>1890</v>
      </c>
      <c r="D316" s="335" t="str">
        <f t="shared" si="8"/>
        <v>Northeastern Connecticut, CT</v>
      </c>
      <c r="E316" s="335" t="str">
        <f t="shared" si="9"/>
        <v>09</v>
      </c>
      <c r="F316" s="335" t="str">
        <f>_xlfn.XLOOKUP(E316, statelist[State FIPS Code], statelist[EPA Region], "not found", 0, 1)</f>
        <v>EPA Region 1</v>
      </c>
    </row>
    <row r="317" spans="1:6" x14ac:dyDescent="0.25">
      <c r="A317" s="334" t="s">
        <v>1899</v>
      </c>
      <c r="B317" s="335" t="s">
        <v>1900</v>
      </c>
      <c r="C317" s="335" t="s">
        <v>1890</v>
      </c>
      <c r="D317" s="335" t="str">
        <f t="shared" si="8"/>
        <v>Northwest Hills, CT</v>
      </c>
      <c r="E317" s="335" t="str">
        <f t="shared" si="9"/>
        <v>09</v>
      </c>
      <c r="F317" s="335" t="str">
        <f>_xlfn.XLOOKUP(E317, statelist[State FIPS Code], statelist[EPA Region], "not found", 0, 1)</f>
        <v>EPA Region 1</v>
      </c>
    </row>
    <row r="318" spans="1:6" x14ac:dyDescent="0.25">
      <c r="A318" s="334" t="s">
        <v>1901</v>
      </c>
      <c r="B318" s="335" t="s">
        <v>1902</v>
      </c>
      <c r="C318" s="335" t="s">
        <v>1890</v>
      </c>
      <c r="D318" s="335" t="str">
        <f t="shared" si="8"/>
        <v>South Central Connecticut, CT</v>
      </c>
      <c r="E318" s="335" t="str">
        <f t="shared" si="9"/>
        <v>09</v>
      </c>
      <c r="F318" s="335" t="str">
        <f>_xlfn.XLOOKUP(E318, statelist[State FIPS Code], statelist[EPA Region], "not found", 0, 1)</f>
        <v>EPA Region 1</v>
      </c>
    </row>
    <row r="319" spans="1:6" x14ac:dyDescent="0.25">
      <c r="A319" s="334" t="s">
        <v>1903</v>
      </c>
      <c r="B319" s="335" t="s">
        <v>1904</v>
      </c>
      <c r="C319" s="335" t="s">
        <v>1890</v>
      </c>
      <c r="D319" s="335" t="str">
        <f t="shared" si="8"/>
        <v>Southeastern Connecticut, CT</v>
      </c>
      <c r="E319" s="335" t="str">
        <f t="shared" si="9"/>
        <v>09</v>
      </c>
      <c r="F319" s="335" t="str">
        <f>_xlfn.XLOOKUP(E319, statelist[State FIPS Code], statelist[EPA Region], "not found", 0, 1)</f>
        <v>EPA Region 1</v>
      </c>
    </row>
    <row r="320" spans="1:6" x14ac:dyDescent="0.25">
      <c r="A320" s="334" t="s">
        <v>1905</v>
      </c>
      <c r="B320" s="335" t="s">
        <v>1906</v>
      </c>
      <c r="C320" s="335" t="s">
        <v>1890</v>
      </c>
      <c r="D320" s="335" t="str">
        <f t="shared" si="8"/>
        <v>Western Connecticut, CT</v>
      </c>
      <c r="E320" s="335" t="str">
        <f t="shared" si="9"/>
        <v>09</v>
      </c>
      <c r="F320" s="335" t="str">
        <f>_xlfn.XLOOKUP(E320, statelist[State FIPS Code], statelist[EPA Region], "not found", 0, 1)</f>
        <v>EPA Region 1</v>
      </c>
    </row>
    <row r="321" spans="1:6" x14ac:dyDescent="0.25">
      <c r="A321" s="334" t="s">
        <v>1907</v>
      </c>
      <c r="B321" s="335" t="s">
        <v>1908</v>
      </c>
      <c r="C321" s="335" t="s">
        <v>1890</v>
      </c>
      <c r="D321" s="335" t="s">
        <v>1908</v>
      </c>
      <c r="E321" s="335" t="str">
        <f t="shared" ref="E321:E328" si="10">LEFT(A321, 2)</f>
        <v>09</v>
      </c>
      <c r="F321" s="335" t="s">
        <v>1909</v>
      </c>
    </row>
    <row r="322" spans="1:6" x14ac:dyDescent="0.25">
      <c r="A322" s="334" t="s">
        <v>1910</v>
      </c>
      <c r="B322" s="335" t="s">
        <v>1911</v>
      </c>
      <c r="C322" s="335" t="s">
        <v>1890</v>
      </c>
      <c r="D322" s="335" t="s">
        <v>1912</v>
      </c>
      <c r="E322" s="335" t="str">
        <f t="shared" si="10"/>
        <v>09</v>
      </c>
      <c r="F322" s="335" t="s">
        <v>1909</v>
      </c>
    </row>
    <row r="323" spans="1:6" x14ac:dyDescent="0.25">
      <c r="A323" s="334" t="s">
        <v>1913</v>
      </c>
      <c r="B323" s="335" t="s">
        <v>1914</v>
      </c>
      <c r="C323" s="335" t="s">
        <v>1890</v>
      </c>
      <c r="D323" s="335" t="s">
        <v>1915</v>
      </c>
      <c r="E323" s="335" t="str">
        <f t="shared" si="10"/>
        <v>09</v>
      </c>
      <c r="F323" s="335" t="s">
        <v>1909</v>
      </c>
    </row>
    <row r="324" spans="1:6" x14ac:dyDescent="0.25">
      <c r="A324" s="334" t="s">
        <v>1916</v>
      </c>
      <c r="B324" s="335" t="s">
        <v>1917</v>
      </c>
      <c r="C324" s="335" t="s">
        <v>1890</v>
      </c>
      <c r="D324" s="335" t="s">
        <v>1918</v>
      </c>
      <c r="E324" s="335" t="str">
        <f t="shared" si="10"/>
        <v>09</v>
      </c>
      <c r="F324" s="335" t="s">
        <v>1909</v>
      </c>
    </row>
    <row r="325" spans="1:6" x14ac:dyDescent="0.25">
      <c r="A325" s="334" t="s">
        <v>1919</v>
      </c>
      <c r="B325" s="335" t="s">
        <v>1920</v>
      </c>
      <c r="C325" s="335" t="s">
        <v>1890</v>
      </c>
      <c r="D325" s="335" t="s">
        <v>1921</v>
      </c>
      <c r="E325" s="335" t="str">
        <f t="shared" si="10"/>
        <v>09</v>
      </c>
      <c r="F325" s="335" t="s">
        <v>1909</v>
      </c>
    </row>
    <row r="326" spans="1:6" x14ac:dyDescent="0.25">
      <c r="A326" s="334" t="s">
        <v>1922</v>
      </c>
      <c r="B326" s="335" t="s">
        <v>1923</v>
      </c>
      <c r="C326" s="335" t="s">
        <v>1890</v>
      </c>
      <c r="D326" s="335" t="s">
        <v>1924</v>
      </c>
      <c r="E326" s="335" t="str">
        <f t="shared" si="10"/>
        <v>09</v>
      </c>
      <c r="F326" s="335" t="s">
        <v>1909</v>
      </c>
    </row>
    <row r="327" spans="1:6" x14ac:dyDescent="0.25">
      <c r="A327" s="334" t="s">
        <v>1925</v>
      </c>
      <c r="B327" s="335" t="s">
        <v>1926</v>
      </c>
      <c r="C327" s="335" t="s">
        <v>1890</v>
      </c>
      <c r="D327" s="335" t="s">
        <v>1927</v>
      </c>
      <c r="E327" s="335" t="str">
        <f t="shared" si="10"/>
        <v>09</v>
      </c>
      <c r="F327" s="335" t="s">
        <v>1909</v>
      </c>
    </row>
    <row r="328" spans="1:6" x14ac:dyDescent="0.25">
      <c r="A328" s="334" t="s">
        <v>1928</v>
      </c>
      <c r="B328" s="335" t="s">
        <v>1929</v>
      </c>
      <c r="C328" s="335" t="s">
        <v>1890</v>
      </c>
      <c r="D328" s="335" t="s">
        <v>1930</v>
      </c>
      <c r="E328" s="335" t="str">
        <f t="shared" si="10"/>
        <v>09</v>
      </c>
      <c r="F328" s="335" t="s">
        <v>1909</v>
      </c>
    </row>
    <row r="329" spans="1:6" x14ac:dyDescent="0.25">
      <c r="A329" s="334" t="s">
        <v>1931</v>
      </c>
      <c r="B329" s="335" t="s">
        <v>1932</v>
      </c>
      <c r="C329" s="335" t="s">
        <v>1933</v>
      </c>
      <c r="D329" s="335" t="str">
        <f t="shared" si="8"/>
        <v>Kent County, DE</v>
      </c>
      <c r="E329" s="335" t="str">
        <f t="shared" si="9"/>
        <v>10</v>
      </c>
      <c r="F329" s="335" t="str">
        <f>_xlfn.XLOOKUP(E329, statelist[State FIPS Code], statelist[EPA Region], "not found", 0, 1)</f>
        <v>EPA Region 3</v>
      </c>
    </row>
    <row r="330" spans="1:6" x14ac:dyDescent="0.25">
      <c r="A330" s="334" t="s">
        <v>1934</v>
      </c>
      <c r="B330" s="335" t="s">
        <v>1935</v>
      </c>
      <c r="C330" s="335" t="s">
        <v>1933</v>
      </c>
      <c r="D330" s="335" t="str">
        <f t="shared" si="8"/>
        <v>New Castle County, DE</v>
      </c>
      <c r="E330" s="335" t="str">
        <f t="shared" si="9"/>
        <v>10</v>
      </c>
      <c r="F330" s="335" t="str">
        <f>_xlfn.XLOOKUP(E330, statelist[State FIPS Code], statelist[EPA Region], "not found", 0, 1)</f>
        <v>EPA Region 3</v>
      </c>
    </row>
    <row r="331" spans="1:6" x14ac:dyDescent="0.25">
      <c r="A331" s="334" t="s">
        <v>1936</v>
      </c>
      <c r="B331" s="335" t="s">
        <v>1937</v>
      </c>
      <c r="C331" s="335" t="s">
        <v>1933</v>
      </c>
      <c r="D331" s="335" t="str">
        <f t="shared" si="8"/>
        <v>Sussex County, DE</v>
      </c>
      <c r="E331" s="335" t="str">
        <f t="shared" si="9"/>
        <v>10</v>
      </c>
      <c r="F331" s="335" t="str">
        <f>_xlfn.XLOOKUP(E331, statelist[State FIPS Code], statelist[EPA Region], "not found", 0, 1)</f>
        <v>EPA Region 3</v>
      </c>
    </row>
    <row r="332" spans="1:6" x14ac:dyDescent="0.25">
      <c r="A332" s="334" t="s">
        <v>1938</v>
      </c>
      <c r="B332" s="335" t="s">
        <v>1939</v>
      </c>
      <c r="C332" s="335" t="s">
        <v>1940</v>
      </c>
      <c r="D332" s="335" t="str">
        <f t="shared" ref="D332:D395" si="11">_xlfn.TEXTJOIN(", ", TRUE, B332,C332)</f>
        <v>District of Columbia, DC</v>
      </c>
      <c r="E332" s="335" t="str">
        <f t="shared" ref="E332:E395" si="12">LEFT(A332, 2)</f>
        <v>11</v>
      </c>
      <c r="F332" s="335" t="str">
        <f>_xlfn.XLOOKUP(E332, statelist[State FIPS Code], statelist[EPA Region], "not found", 0, 1)</f>
        <v>EPA Region 3</v>
      </c>
    </row>
    <row r="333" spans="1:6" x14ac:dyDescent="0.25">
      <c r="A333" s="334" t="s">
        <v>1941</v>
      </c>
      <c r="B333" s="335" t="s">
        <v>1942</v>
      </c>
      <c r="C333" s="335" t="s">
        <v>89</v>
      </c>
      <c r="D333" s="335" t="str">
        <f t="shared" si="11"/>
        <v>Alachua County, FL</v>
      </c>
      <c r="E333" s="335" t="str">
        <f t="shared" si="12"/>
        <v>12</v>
      </c>
      <c r="F333" s="335" t="str">
        <f>_xlfn.XLOOKUP(E333, statelist[State FIPS Code], statelist[EPA Region], "not found", 0, 1)</f>
        <v>EPA Region 4</v>
      </c>
    </row>
    <row r="334" spans="1:6" x14ac:dyDescent="0.25">
      <c r="A334" s="334" t="s">
        <v>1943</v>
      </c>
      <c r="B334" s="335" t="s">
        <v>1944</v>
      </c>
      <c r="C334" s="335" t="s">
        <v>89</v>
      </c>
      <c r="D334" s="335" t="str">
        <f t="shared" si="11"/>
        <v>Baker County, FL</v>
      </c>
      <c r="E334" s="335" t="str">
        <f t="shared" si="12"/>
        <v>12</v>
      </c>
      <c r="F334" s="335" t="str">
        <f>_xlfn.XLOOKUP(E334, statelist[State FIPS Code], statelist[EPA Region], "not found", 0, 1)</f>
        <v>EPA Region 4</v>
      </c>
    </row>
    <row r="335" spans="1:6" x14ac:dyDescent="0.25">
      <c r="A335" s="334" t="s">
        <v>1945</v>
      </c>
      <c r="B335" s="335" t="s">
        <v>1946</v>
      </c>
      <c r="C335" s="335" t="s">
        <v>89</v>
      </c>
      <c r="D335" s="335" t="str">
        <f t="shared" si="11"/>
        <v>Bay County, FL</v>
      </c>
      <c r="E335" s="335" t="str">
        <f t="shared" si="12"/>
        <v>12</v>
      </c>
      <c r="F335" s="335" t="str">
        <f>_xlfn.XLOOKUP(E335, statelist[State FIPS Code], statelist[EPA Region], "not found", 0, 1)</f>
        <v>EPA Region 4</v>
      </c>
    </row>
    <row r="336" spans="1:6" x14ac:dyDescent="0.25">
      <c r="A336" s="334" t="s">
        <v>1947</v>
      </c>
      <c r="B336" s="335" t="s">
        <v>1948</v>
      </c>
      <c r="C336" s="335" t="s">
        <v>89</v>
      </c>
      <c r="D336" s="335" t="str">
        <f t="shared" si="11"/>
        <v>Bradford County, FL</v>
      </c>
      <c r="E336" s="335" t="str">
        <f t="shared" si="12"/>
        <v>12</v>
      </c>
      <c r="F336" s="335" t="str">
        <f>_xlfn.XLOOKUP(E336, statelist[State FIPS Code], statelist[EPA Region], "not found", 0, 1)</f>
        <v>EPA Region 4</v>
      </c>
    </row>
    <row r="337" spans="1:6" x14ac:dyDescent="0.25">
      <c r="A337" s="334" t="s">
        <v>1949</v>
      </c>
      <c r="B337" s="335" t="s">
        <v>1950</v>
      </c>
      <c r="C337" s="335" t="s">
        <v>89</v>
      </c>
      <c r="D337" s="335" t="str">
        <f t="shared" si="11"/>
        <v>Brevard County, FL</v>
      </c>
      <c r="E337" s="335" t="str">
        <f t="shared" si="12"/>
        <v>12</v>
      </c>
      <c r="F337" s="335" t="str">
        <f>_xlfn.XLOOKUP(E337, statelist[State FIPS Code], statelist[EPA Region], "not found", 0, 1)</f>
        <v>EPA Region 4</v>
      </c>
    </row>
    <row r="338" spans="1:6" x14ac:dyDescent="0.25">
      <c r="A338" s="334" t="s">
        <v>1951</v>
      </c>
      <c r="B338" s="335" t="s">
        <v>1952</v>
      </c>
      <c r="C338" s="335" t="s">
        <v>89</v>
      </c>
      <c r="D338" s="335" t="str">
        <f t="shared" si="11"/>
        <v>Broward County, FL</v>
      </c>
      <c r="E338" s="335" t="str">
        <f t="shared" si="12"/>
        <v>12</v>
      </c>
      <c r="F338" s="335" t="str">
        <f>_xlfn.XLOOKUP(E338, statelist[State FIPS Code], statelist[EPA Region], "not found", 0, 1)</f>
        <v>EPA Region 4</v>
      </c>
    </row>
    <row r="339" spans="1:6" x14ac:dyDescent="0.25">
      <c r="A339" s="334" t="s">
        <v>1953</v>
      </c>
      <c r="B339" s="335" t="s">
        <v>1309</v>
      </c>
      <c r="C339" s="335" t="s">
        <v>89</v>
      </c>
      <c r="D339" s="335" t="str">
        <f t="shared" si="11"/>
        <v>Calhoun County, FL</v>
      </c>
      <c r="E339" s="335" t="str">
        <f t="shared" si="12"/>
        <v>12</v>
      </c>
      <c r="F339" s="335" t="str">
        <f>_xlfn.XLOOKUP(E339, statelist[State FIPS Code], statelist[EPA Region], "not found", 0, 1)</f>
        <v>EPA Region 4</v>
      </c>
    </row>
    <row r="340" spans="1:6" x14ac:dyDescent="0.25">
      <c r="A340" s="334" t="s">
        <v>1954</v>
      </c>
      <c r="B340" s="335" t="s">
        <v>1955</v>
      </c>
      <c r="C340" s="335" t="s">
        <v>89</v>
      </c>
      <c r="D340" s="335" t="str">
        <f t="shared" si="11"/>
        <v>Charlotte County, FL</v>
      </c>
      <c r="E340" s="335" t="str">
        <f t="shared" si="12"/>
        <v>12</v>
      </c>
      <c r="F340" s="335" t="str">
        <f>_xlfn.XLOOKUP(E340, statelist[State FIPS Code], statelist[EPA Region], "not found", 0, 1)</f>
        <v>EPA Region 4</v>
      </c>
    </row>
    <row r="341" spans="1:6" x14ac:dyDescent="0.25">
      <c r="A341" s="334" t="s">
        <v>1956</v>
      </c>
      <c r="B341" s="335" t="s">
        <v>1957</v>
      </c>
      <c r="C341" s="335" t="s">
        <v>89</v>
      </c>
      <c r="D341" s="335" t="str">
        <f t="shared" si="11"/>
        <v>Citrus County, FL</v>
      </c>
      <c r="E341" s="335" t="str">
        <f t="shared" si="12"/>
        <v>12</v>
      </c>
      <c r="F341" s="335" t="str">
        <f>_xlfn.XLOOKUP(E341, statelist[State FIPS Code], statelist[EPA Region], "not found", 0, 1)</f>
        <v>EPA Region 4</v>
      </c>
    </row>
    <row r="342" spans="1:6" x14ac:dyDescent="0.25">
      <c r="A342" s="334" t="s">
        <v>1958</v>
      </c>
      <c r="B342" s="335" t="s">
        <v>1321</v>
      </c>
      <c r="C342" s="335" t="s">
        <v>89</v>
      </c>
      <c r="D342" s="335" t="str">
        <f t="shared" si="11"/>
        <v>Clay County, FL</v>
      </c>
      <c r="E342" s="335" t="str">
        <f t="shared" si="12"/>
        <v>12</v>
      </c>
      <c r="F342" s="335" t="str">
        <f>_xlfn.XLOOKUP(E342, statelist[State FIPS Code], statelist[EPA Region], "not found", 0, 1)</f>
        <v>EPA Region 4</v>
      </c>
    </row>
    <row r="343" spans="1:6" x14ac:dyDescent="0.25">
      <c r="A343" s="334" t="s">
        <v>1959</v>
      </c>
      <c r="B343" s="335" t="s">
        <v>1960</v>
      </c>
      <c r="C343" s="335" t="s">
        <v>89</v>
      </c>
      <c r="D343" s="335" t="str">
        <f t="shared" si="11"/>
        <v>Collier County, FL</v>
      </c>
      <c r="E343" s="335" t="str">
        <f t="shared" si="12"/>
        <v>12</v>
      </c>
      <c r="F343" s="335" t="str">
        <f>_xlfn.XLOOKUP(E343, statelist[State FIPS Code], statelist[EPA Region], "not found", 0, 1)</f>
        <v>EPA Region 4</v>
      </c>
    </row>
    <row r="344" spans="1:6" x14ac:dyDescent="0.25">
      <c r="A344" s="334" t="s">
        <v>1961</v>
      </c>
      <c r="B344" s="335" t="s">
        <v>1545</v>
      </c>
      <c r="C344" s="335" t="s">
        <v>89</v>
      </c>
      <c r="D344" s="335" t="str">
        <f t="shared" si="11"/>
        <v>Columbia County, FL</v>
      </c>
      <c r="E344" s="335" t="str">
        <f t="shared" si="12"/>
        <v>12</v>
      </c>
      <c r="F344" s="335" t="str">
        <f>_xlfn.XLOOKUP(E344, statelist[State FIPS Code], statelist[EPA Region], "not found", 0, 1)</f>
        <v>EPA Region 4</v>
      </c>
    </row>
    <row r="345" spans="1:6" x14ac:dyDescent="0.25">
      <c r="A345" s="334" t="s">
        <v>1962</v>
      </c>
      <c r="B345" s="335" t="s">
        <v>1963</v>
      </c>
      <c r="C345" s="335" t="s">
        <v>89</v>
      </c>
      <c r="D345" s="335" t="str">
        <f t="shared" si="11"/>
        <v>DeSoto County, FL</v>
      </c>
      <c r="E345" s="335" t="str">
        <f t="shared" si="12"/>
        <v>12</v>
      </c>
      <c r="F345" s="335" t="str">
        <f>_xlfn.XLOOKUP(E345, statelist[State FIPS Code], statelist[EPA Region], "not found", 0, 1)</f>
        <v>EPA Region 4</v>
      </c>
    </row>
    <row r="346" spans="1:6" x14ac:dyDescent="0.25">
      <c r="A346" s="334" t="s">
        <v>1964</v>
      </c>
      <c r="B346" s="335" t="s">
        <v>1965</v>
      </c>
      <c r="C346" s="335" t="s">
        <v>89</v>
      </c>
      <c r="D346" s="335" t="str">
        <f t="shared" si="11"/>
        <v>Dixie County, FL</v>
      </c>
      <c r="E346" s="335" t="str">
        <f t="shared" si="12"/>
        <v>12</v>
      </c>
      <c r="F346" s="335" t="str">
        <f>_xlfn.XLOOKUP(E346, statelist[State FIPS Code], statelist[EPA Region], "not found", 0, 1)</f>
        <v>EPA Region 4</v>
      </c>
    </row>
    <row r="347" spans="1:6" x14ac:dyDescent="0.25">
      <c r="A347" s="334" t="s">
        <v>1966</v>
      </c>
      <c r="B347" s="335" t="s">
        <v>1967</v>
      </c>
      <c r="C347" s="335" t="s">
        <v>89</v>
      </c>
      <c r="D347" s="335" t="str">
        <f t="shared" si="11"/>
        <v>Duval County, FL</v>
      </c>
      <c r="E347" s="335" t="str">
        <f t="shared" si="12"/>
        <v>12</v>
      </c>
      <c r="F347" s="335" t="str">
        <f>_xlfn.XLOOKUP(E347, statelist[State FIPS Code], statelist[EPA Region], "not found", 0, 1)</f>
        <v>EPA Region 4</v>
      </c>
    </row>
    <row r="348" spans="1:6" x14ac:dyDescent="0.25">
      <c r="A348" s="334" t="s">
        <v>1968</v>
      </c>
      <c r="B348" s="335" t="s">
        <v>1347</v>
      </c>
      <c r="C348" s="335" t="s">
        <v>89</v>
      </c>
      <c r="D348" s="335" t="str">
        <f t="shared" si="11"/>
        <v>Escambia County, FL</v>
      </c>
      <c r="E348" s="335" t="str">
        <f t="shared" si="12"/>
        <v>12</v>
      </c>
      <c r="F348" s="335" t="str">
        <f>_xlfn.XLOOKUP(E348, statelist[State FIPS Code], statelist[EPA Region], "not found", 0, 1)</f>
        <v>EPA Region 4</v>
      </c>
    </row>
    <row r="349" spans="1:6" x14ac:dyDescent="0.25">
      <c r="A349" s="334" t="s">
        <v>1969</v>
      </c>
      <c r="B349" s="335" t="s">
        <v>1970</v>
      </c>
      <c r="C349" s="335" t="s">
        <v>89</v>
      </c>
      <c r="D349" s="335" t="str">
        <f t="shared" si="11"/>
        <v>Flagler County, FL</v>
      </c>
      <c r="E349" s="335" t="str">
        <f t="shared" si="12"/>
        <v>12</v>
      </c>
      <c r="F349" s="335" t="str">
        <f>_xlfn.XLOOKUP(E349, statelist[State FIPS Code], statelist[EPA Region], "not found", 0, 1)</f>
        <v>EPA Region 4</v>
      </c>
    </row>
    <row r="350" spans="1:6" x14ac:dyDescent="0.25">
      <c r="A350" s="334" t="s">
        <v>1971</v>
      </c>
      <c r="B350" s="335" t="s">
        <v>1353</v>
      </c>
      <c r="C350" s="335" t="s">
        <v>89</v>
      </c>
      <c r="D350" s="335" t="str">
        <f t="shared" si="11"/>
        <v>Franklin County, FL</v>
      </c>
      <c r="E350" s="335" t="str">
        <f t="shared" si="12"/>
        <v>12</v>
      </c>
      <c r="F350" s="335" t="str">
        <f>_xlfn.XLOOKUP(E350, statelist[State FIPS Code], statelist[EPA Region], "not found", 0, 1)</f>
        <v>EPA Region 4</v>
      </c>
    </row>
    <row r="351" spans="1:6" x14ac:dyDescent="0.25">
      <c r="A351" s="334" t="s">
        <v>1972</v>
      </c>
      <c r="B351" s="335" t="s">
        <v>1973</v>
      </c>
      <c r="C351" s="335" t="s">
        <v>89</v>
      </c>
      <c r="D351" s="335" t="str">
        <f t="shared" si="11"/>
        <v>Gadsden County, FL</v>
      </c>
      <c r="E351" s="335" t="str">
        <f t="shared" si="12"/>
        <v>12</v>
      </c>
      <c r="F351" s="335" t="str">
        <f>_xlfn.XLOOKUP(E351, statelist[State FIPS Code], statelist[EPA Region], "not found", 0, 1)</f>
        <v>EPA Region 4</v>
      </c>
    </row>
    <row r="352" spans="1:6" x14ac:dyDescent="0.25">
      <c r="A352" s="334" t="s">
        <v>1974</v>
      </c>
      <c r="B352" s="335" t="s">
        <v>1975</v>
      </c>
      <c r="C352" s="335" t="s">
        <v>89</v>
      </c>
      <c r="D352" s="335" t="str">
        <f t="shared" si="11"/>
        <v>Gilchrist County, FL</v>
      </c>
      <c r="E352" s="335" t="str">
        <f t="shared" si="12"/>
        <v>12</v>
      </c>
      <c r="F352" s="335" t="str">
        <f>_xlfn.XLOOKUP(E352, statelist[State FIPS Code], statelist[EPA Region], "not found", 0, 1)</f>
        <v>EPA Region 4</v>
      </c>
    </row>
    <row r="353" spans="1:6" x14ac:dyDescent="0.25">
      <c r="A353" s="334" t="s">
        <v>1976</v>
      </c>
      <c r="B353" s="335" t="s">
        <v>1977</v>
      </c>
      <c r="C353" s="335" t="s">
        <v>89</v>
      </c>
      <c r="D353" s="335" t="str">
        <f t="shared" si="11"/>
        <v>Glades County, FL</v>
      </c>
      <c r="E353" s="335" t="str">
        <f t="shared" si="12"/>
        <v>12</v>
      </c>
      <c r="F353" s="335" t="str">
        <f>_xlfn.XLOOKUP(E353, statelist[State FIPS Code], statelist[EPA Region], "not found", 0, 1)</f>
        <v>EPA Region 4</v>
      </c>
    </row>
    <row r="354" spans="1:6" x14ac:dyDescent="0.25">
      <c r="A354" s="334" t="s">
        <v>1978</v>
      </c>
      <c r="B354" s="335" t="s">
        <v>1979</v>
      </c>
      <c r="C354" s="335" t="s">
        <v>89</v>
      </c>
      <c r="D354" s="335" t="str">
        <f t="shared" si="11"/>
        <v>Gulf County, FL</v>
      </c>
      <c r="E354" s="335" t="str">
        <f t="shared" si="12"/>
        <v>12</v>
      </c>
      <c r="F354" s="335" t="str">
        <f>_xlfn.XLOOKUP(E354, statelist[State FIPS Code], statelist[EPA Region], "not found", 0, 1)</f>
        <v>EPA Region 4</v>
      </c>
    </row>
    <row r="355" spans="1:6" x14ac:dyDescent="0.25">
      <c r="A355" s="334" t="s">
        <v>1980</v>
      </c>
      <c r="B355" s="335" t="s">
        <v>1981</v>
      </c>
      <c r="C355" s="335" t="s">
        <v>89</v>
      </c>
      <c r="D355" s="335" t="str">
        <f t="shared" si="11"/>
        <v>Hamilton County, FL</v>
      </c>
      <c r="E355" s="335" t="str">
        <f t="shared" si="12"/>
        <v>12</v>
      </c>
      <c r="F355" s="335" t="str">
        <f>_xlfn.XLOOKUP(E355, statelist[State FIPS Code], statelist[EPA Region], "not found", 0, 1)</f>
        <v>EPA Region 4</v>
      </c>
    </row>
    <row r="356" spans="1:6" x14ac:dyDescent="0.25">
      <c r="A356" s="334" t="s">
        <v>1982</v>
      </c>
      <c r="B356" s="335" t="s">
        <v>1983</v>
      </c>
      <c r="C356" s="335" t="s">
        <v>89</v>
      </c>
      <c r="D356" s="335" t="str">
        <f t="shared" si="11"/>
        <v>Hardee County, FL</v>
      </c>
      <c r="E356" s="335" t="str">
        <f t="shared" si="12"/>
        <v>12</v>
      </c>
      <c r="F356" s="335" t="str">
        <f>_xlfn.XLOOKUP(E356, statelist[State FIPS Code], statelist[EPA Region], "not found", 0, 1)</f>
        <v>EPA Region 4</v>
      </c>
    </row>
    <row r="357" spans="1:6" x14ac:dyDescent="0.25">
      <c r="A357" s="334" t="s">
        <v>1984</v>
      </c>
      <c r="B357" s="335" t="s">
        <v>1985</v>
      </c>
      <c r="C357" s="335" t="s">
        <v>89</v>
      </c>
      <c r="D357" s="335" t="str">
        <f t="shared" si="11"/>
        <v>Hendry County, FL</v>
      </c>
      <c r="E357" s="335" t="str">
        <f t="shared" si="12"/>
        <v>12</v>
      </c>
      <c r="F357" s="335" t="str">
        <f>_xlfn.XLOOKUP(E357, statelist[State FIPS Code], statelist[EPA Region], "not found", 0, 1)</f>
        <v>EPA Region 4</v>
      </c>
    </row>
    <row r="358" spans="1:6" x14ac:dyDescent="0.25">
      <c r="A358" s="334" t="s">
        <v>1986</v>
      </c>
      <c r="B358" s="335" t="s">
        <v>1987</v>
      </c>
      <c r="C358" s="335" t="s">
        <v>89</v>
      </c>
      <c r="D358" s="335" t="str">
        <f t="shared" si="11"/>
        <v>Hernando County, FL</v>
      </c>
      <c r="E358" s="335" t="str">
        <f t="shared" si="12"/>
        <v>12</v>
      </c>
      <c r="F358" s="335" t="str">
        <f>_xlfn.XLOOKUP(E358, statelist[State FIPS Code], statelist[EPA Region], "not found", 0, 1)</f>
        <v>EPA Region 4</v>
      </c>
    </row>
    <row r="359" spans="1:6" x14ac:dyDescent="0.25">
      <c r="A359" s="334" t="s">
        <v>1988</v>
      </c>
      <c r="B359" s="335" t="s">
        <v>1989</v>
      </c>
      <c r="C359" s="335" t="s">
        <v>89</v>
      </c>
      <c r="D359" s="335" t="str">
        <f t="shared" si="11"/>
        <v>Highlands County, FL</v>
      </c>
      <c r="E359" s="335" t="str">
        <f t="shared" si="12"/>
        <v>12</v>
      </c>
      <c r="F359" s="335" t="str">
        <f>_xlfn.XLOOKUP(E359, statelist[State FIPS Code], statelist[EPA Region], "not found", 0, 1)</f>
        <v>EPA Region 4</v>
      </c>
    </row>
    <row r="360" spans="1:6" x14ac:dyDescent="0.25">
      <c r="A360" s="334" t="s">
        <v>1990</v>
      </c>
      <c r="B360" s="335" t="s">
        <v>1991</v>
      </c>
      <c r="C360" s="335" t="s">
        <v>89</v>
      </c>
      <c r="D360" s="335" t="str">
        <f t="shared" si="11"/>
        <v>Hillsborough County, FL</v>
      </c>
      <c r="E360" s="335" t="str">
        <f t="shared" si="12"/>
        <v>12</v>
      </c>
      <c r="F360" s="335" t="str">
        <f>_xlfn.XLOOKUP(E360, statelist[State FIPS Code], statelist[EPA Region], "not found", 0, 1)</f>
        <v>EPA Region 4</v>
      </c>
    </row>
    <row r="361" spans="1:6" x14ac:dyDescent="0.25">
      <c r="A361" s="334" t="s">
        <v>1992</v>
      </c>
      <c r="B361" s="335" t="s">
        <v>1993</v>
      </c>
      <c r="C361" s="335" t="s">
        <v>89</v>
      </c>
      <c r="D361" s="335" t="str">
        <f t="shared" si="11"/>
        <v>Holmes County, FL</v>
      </c>
      <c r="E361" s="335" t="str">
        <f t="shared" si="12"/>
        <v>12</v>
      </c>
      <c r="F361" s="335" t="str">
        <f>_xlfn.XLOOKUP(E361, statelist[State FIPS Code], statelist[EPA Region], "not found", 0, 1)</f>
        <v>EPA Region 4</v>
      </c>
    </row>
    <row r="362" spans="1:6" x14ac:dyDescent="0.25">
      <c r="A362" s="334" t="s">
        <v>1994</v>
      </c>
      <c r="B362" s="335" t="s">
        <v>1995</v>
      </c>
      <c r="C362" s="335" t="s">
        <v>89</v>
      </c>
      <c r="D362" s="335" t="str">
        <f t="shared" si="11"/>
        <v>Indian River County, FL</v>
      </c>
      <c r="E362" s="335" t="str">
        <f t="shared" si="12"/>
        <v>12</v>
      </c>
      <c r="F362" s="335" t="str">
        <f>_xlfn.XLOOKUP(E362, statelist[State FIPS Code], statelist[EPA Region], "not found", 0, 1)</f>
        <v>EPA Region 4</v>
      </c>
    </row>
    <row r="363" spans="1:6" x14ac:dyDescent="0.25">
      <c r="A363" s="334" t="s">
        <v>1996</v>
      </c>
      <c r="B363" s="335" t="s">
        <v>1365</v>
      </c>
      <c r="C363" s="335" t="s">
        <v>89</v>
      </c>
      <c r="D363" s="335" t="str">
        <f t="shared" si="11"/>
        <v>Jackson County, FL</v>
      </c>
      <c r="E363" s="335" t="str">
        <f t="shared" si="12"/>
        <v>12</v>
      </c>
      <c r="F363" s="335" t="str">
        <f>_xlfn.XLOOKUP(E363, statelist[State FIPS Code], statelist[EPA Region], "not found", 0, 1)</f>
        <v>EPA Region 4</v>
      </c>
    </row>
    <row r="364" spans="1:6" x14ac:dyDescent="0.25">
      <c r="A364" s="334" t="s">
        <v>1997</v>
      </c>
      <c r="B364" s="335" t="s">
        <v>1367</v>
      </c>
      <c r="C364" s="335" t="s">
        <v>89</v>
      </c>
      <c r="D364" s="335" t="str">
        <f t="shared" si="11"/>
        <v>Jefferson County, FL</v>
      </c>
      <c r="E364" s="335" t="str">
        <f t="shared" si="12"/>
        <v>12</v>
      </c>
      <c r="F364" s="335" t="str">
        <f>_xlfn.XLOOKUP(E364, statelist[State FIPS Code], statelist[EPA Region], "not found", 0, 1)</f>
        <v>EPA Region 4</v>
      </c>
    </row>
    <row r="365" spans="1:6" x14ac:dyDescent="0.25">
      <c r="A365" s="334" t="s">
        <v>1998</v>
      </c>
      <c r="B365" s="335" t="s">
        <v>1586</v>
      </c>
      <c r="C365" s="335" t="s">
        <v>89</v>
      </c>
      <c r="D365" s="335" t="str">
        <f t="shared" si="11"/>
        <v>Lafayette County, FL</v>
      </c>
      <c r="E365" s="335" t="str">
        <f t="shared" si="12"/>
        <v>12</v>
      </c>
      <c r="F365" s="335" t="str">
        <f>_xlfn.XLOOKUP(E365, statelist[State FIPS Code], statelist[EPA Region], "not found", 0, 1)</f>
        <v>EPA Region 4</v>
      </c>
    </row>
    <row r="366" spans="1:6" x14ac:dyDescent="0.25">
      <c r="A366" s="334" t="s">
        <v>1999</v>
      </c>
      <c r="B366" s="335" t="s">
        <v>1687</v>
      </c>
      <c r="C366" s="335" t="s">
        <v>89</v>
      </c>
      <c r="D366" s="335" t="str">
        <f t="shared" si="11"/>
        <v>Lake County, FL</v>
      </c>
      <c r="E366" s="335" t="str">
        <f t="shared" si="12"/>
        <v>12</v>
      </c>
      <c r="F366" s="335" t="str">
        <f>_xlfn.XLOOKUP(E366, statelist[State FIPS Code], statelist[EPA Region], "not found", 0, 1)</f>
        <v>EPA Region 4</v>
      </c>
    </row>
    <row r="367" spans="1:6" x14ac:dyDescent="0.25">
      <c r="A367" s="334" t="s">
        <v>2000</v>
      </c>
      <c r="B367" s="335" t="s">
        <v>1375</v>
      </c>
      <c r="C367" s="335" t="s">
        <v>89</v>
      </c>
      <c r="D367" s="335" t="str">
        <f t="shared" si="11"/>
        <v>Lee County, FL</v>
      </c>
      <c r="E367" s="335" t="str">
        <f t="shared" si="12"/>
        <v>12</v>
      </c>
      <c r="F367" s="335" t="str">
        <f>_xlfn.XLOOKUP(E367, statelist[State FIPS Code], statelist[EPA Region], "not found", 0, 1)</f>
        <v>EPA Region 4</v>
      </c>
    </row>
    <row r="368" spans="1:6" x14ac:dyDescent="0.25">
      <c r="A368" s="334" t="s">
        <v>2001</v>
      </c>
      <c r="B368" s="335" t="s">
        <v>2002</v>
      </c>
      <c r="C368" s="335" t="s">
        <v>89</v>
      </c>
      <c r="D368" s="335" t="str">
        <f t="shared" si="11"/>
        <v>Leon County, FL</v>
      </c>
      <c r="E368" s="335" t="str">
        <f t="shared" si="12"/>
        <v>12</v>
      </c>
      <c r="F368" s="335" t="str">
        <f>_xlfn.XLOOKUP(E368, statelist[State FIPS Code], statelist[EPA Region], "not found", 0, 1)</f>
        <v>EPA Region 4</v>
      </c>
    </row>
    <row r="369" spans="1:6" x14ac:dyDescent="0.25">
      <c r="A369" s="334" t="s">
        <v>2003</v>
      </c>
      <c r="B369" s="335" t="s">
        <v>2004</v>
      </c>
      <c r="C369" s="335" t="s">
        <v>89</v>
      </c>
      <c r="D369" s="335" t="str">
        <f t="shared" si="11"/>
        <v>Levy County, FL</v>
      </c>
      <c r="E369" s="335" t="str">
        <f t="shared" si="12"/>
        <v>12</v>
      </c>
      <c r="F369" s="335" t="str">
        <f>_xlfn.XLOOKUP(E369, statelist[State FIPS Code], statelist[EPA Region], "not found", 0, 1)</f>
        <v>EPA Region 4</v>
      </c>
    </row>
    <row r="370" spans="1:6" x14ac:dyDescent="0.25">
      <c r="A370" s="334" t="s">
        <v>2005</v>
      </c>
      <c r="B370" s="335" t="s">
        <v>2006</v>
      </c>
      <c r="C370" s="335" t="s">
        <v>89</v>
      </c>
      <c r="D370" s="335" t="str">
        <f t="shared" si="11"/>
        <v>Liberty County, FL</v>
      </c>
      <c r="E370" s="335" t="str">
        <f t="shared" si="12"/>
        <v>12</v>
      </c>
      <c r="F370" s="335" t="str">
        <f>_xlfn.XLOOKUP(E370, statelist[State FIPS Code], statelist[EPA Region], "not found", 0, 1)</f>
        <v>EPA Region 4</v>
      </c>
    </row>
    <row r="371" spans="1:6" x14ac:dyDescent="0.25">
      <c r="A371" s="334" t="s">
        <v>2007</v>
      </c>
      <c r="B371" s="335" t="s">
        <v>1383</v>
      </c>
      <c r="C371" s="335" t="s">
        <v>89</v>
      </c>
      <c r="D371" s="335" t="str">
        <f t="shared" si="11"/>
        <v>Madison County, FL</v>
      </c>
      <c r="E371" s="335" t="str">
        <f t="shared" si="12"/>
        <v>12</v>
      </c>
      <c r="F371" s="335" t="str">
        <f>_xlfn.XLOOKUP(E371, statelist[State FIPS Code], statelist[EPA Region], "not found", 0, 1)</f>
        <v>EPA Region 4</v>
      </c>
    </row>
    <row r="372" spans="1:6" x14ac:dyDescent="0.25">
      <c r="A372" s="334" t="s">
        <v>2008</v>
      </c>
      <c r="B372" s="335" t="s">
        <v>2009</v>
      </c>
      <c r="C372" s="335" t="s">
        <v>89</v>
      </c>
      <c r="D372" s="335" t="str">
        <f t="shared" si="11"/>
        <v>Manatee County, FL</v>
      </c>
      <c r="E372" s="335" t="str">
        <f t="shared" si="12"/>
        <v>12</v>
      </c>
      <c r="F372" s="335" t="str">
        <f>_xlfn.XLOOKUP(E372, statelist[State FIPS Code], statelist[EPA Region], "not found", 0, 1)</f>
        <v>EPA Region 4</v>
      </c>
    </row>
    <row r="373" spans="1:6" x14ac:dyDescent="0.25">
      <c r="A373" s="334" t="s">
        <v>2010</v>
      </c>
      <c r="B373" s="335" t="s">
        <v>1387</v>
      </c>
      <c r="C373" s="335" t="s">
        <v>89</v>
      </c>
      <c r="D373" s="335" t="str">
        <f t="shared" si="11"/>
        <v>Marion County, FL</v>
      </c>
      <c r="E373" s="335" t="str">
        <f t="shared" si="12"/>
        <v>12</v>
      </c>
      <c r="F373" s="335" t="str">
        <f>_xlfn.XLOOKUP(E373, statelist[State FIPS Code], statelist[EPA Region], "not found", 0, 1)</f>
        <v>EPA Region 4</v>
      </c>
    </row>
    <row r="374" spans="1:6" x14ac:dyDescent="0.25">
      <c r="A374" s="334" t="s">
        <v>2011</v>
      </c>
      <c r="B374" s="335" t="s">
        <v>2012</v>
      </c>
      <c r="C374" s="335" t="s">
        <v>89</v>
      </c>
      <c r="D374" s="335" t="str">
        <f t="shared" si="11"/>
        <v>Martin County, FL</v>
      </c>
      <c r="E374" s="335" t="str">
        <f t="shared" si="12"/>
        <v>12</v>
      </c>
      <c r="F374" s="335" t="str">
        <f>_xlfn.XLOOKUP(E374, statelist[State FIPS Code], statelist[EPA Region], "not found", 0, 1)</f>
        <v>EPA Region 4</v>
      </c>
    </row>
    <row r="375" spans="1:6" x14ac:dyDescent="0.25">
      <c r="A375" s="334" t="s">
        <v>2013</v>
      </c>
      <c r="B375" s="335" t="s">
        <v>90</v>
      </c>
      <c r="C375" s="335" t="s">
        <v>89</v>
      </c>
      <c r="D375" s="335" t="str">
        <f t="shared" si="11"/>
        <v>Miami-Dade County, FL</v>
      </c>
      <c r="E375" s="335" t="str">
        <f t="shared" si="12"/>
        <v>12</v>
      </c>
      <c r="F375" s="335" t="str">
        <f>_xlfn.XLOOKUP(E375, statelist[State FIPS Code], statelist[EPA Region], "not found", 0, 1)</f>
        <v>EPA Region 4</v>
      </c>
    </row>
    <row r="376" spans="1:6" x14ac:dyDescent="0.25">
      <c r="A376" s="334" t="s">
        <v>2014</v>
      </c>
      <c r="B376" s="335" t="s">
        <v>1393</v>
      </c>
      <c r="C376" s="335" t="s">
        <v>89</v>
      </c>
      <c r="D376" s="335" t="str">
        <f t="shared" si="11"/>
        <v>Monroe County, FL</v>
      </c>
      <c r="E376" s="335" t="str">
        <f t="shared" si="12"/>
        <v>12</v>
      </c>
      <c r="F376" s="335" t="str">
        <f>_xlfn.XLOOKUP(E376, statelist[State FIPS Code], statelist[EPA Region], "not found", 0, 1)</f>
        <v>EPA Region 4</v>
      </c>
    </row>
    <row r="377" spans="1:6" x14ac:dyDescent="0.25">
      <c r="A377" s="334" t="s">
        <v>2015</v>
      </c>
      <c r="B377" s="335" t="s">
        <v>2016</v>
      </c>
      <c r="C377" s="335" t="s">
        <v>89</v>
      </c>
      <c r="D377" s="335" t="str">
        <f t="shared" si="11"/>
        <v>Nassau County, FL</v>
      </c>
      <c r="E377" s="335" t="str">
        <f t="shared" si="12"/>
        <v>12</v>
      </c>
      <c r="F377" s="335" t="str">
        <f>_xlfn.XLOOKUP(E377, statelist[State FIPS Code], statelist[EPA Region], "not found", 0, 1)</f>
        <v>EPA Region 4</v>
      </c>
    </row>
    <row r="378" spans="1:6" x14ac:dyDescent="0.25">
      <c r="A378" s="334" t="s">
        <v>2017</v>
      </c>
      <c r="B378" s="335" t="s">
        <v>2018</v>
      </c>
      <c r="C378" s="335" t="s">
        <v>89</v>
      </c>
      <c r="D378" s="335" t="str">
        <f t="shared" si="11"/>
        <v>Okaloosa County, FL</v>
      </c>
      <c r="E378" s="335" t="str">
        <f t="shared" si="12"/>
        <v>12</v>
      </c>
      <c r="F378" s="335" t="str">
        <f>_xlfn.XLOOKUP(E378, statelist[State FIPS Code], statelist[EPA Region], "not found", 0, 1)</f>
        <v>EPA Region 4</v>
      </c>
    </row>
    <row r="379" spans="1:6" x14ac:dyDescent="0.25">
      <c r="A379" s="334" t="s">
        <v>2019</v>
      </c>
      <c r="B379" s="335" t="s">
        <v>2020</v>
      </c>
      <c r="C379" s="335" t="s">
        <v>89</v>
      </c>
      <c r="D379" s="335" t="str">
        <f t="shared" si="11"/>
        <v>Okeechobee County, FL</v>
      </c>
      <c r="E379" s="335" t="str">
        <f t="shared" si="12"/>
        <v>12</v>
      </c>
      <c r="F379" s="335" t="str">
        <f>_xlfn.XLOOKUP(E379, statelist[State FIPS Code], statelist[EPA Region], "not found", 0, 1)</f>
        <v>EPA Region 4</v>
      </c>
    </row>
    <row r="380" spans="1:6" x14ac:dyDescent="0.25">
      <c r="A380" s="334" t="s">
        <v>2021</v>
      </c>
      <c r="B380" s="335" t="s">
        <v>1712</v>
      </c>
      <c r="C380" s="335" t="s">
        <v>89</v>
      </c>
      <c r="D380" s="335" t="str">
        <f t="shared" si="11"/>
        <v>Orange County, FL</v>
      </c>
      <c r="E380" s="335" t="str">
        <f t="shared" si="12"/>
        <v>12</v>
      </c>
      <c r="F380" s="335" t="str">
        <f>_xlfn.XLOOKUP(E380, statelist[State FIPS Code], statelist[EPA Region], "not found", 0, 1)</f>
        <v>EPA Region 4</v>
      </c>
    </row>
    <row r="381" spans="1:6" x14ac:dyDescent="0.25">
      <c r="A381" s="334" t="s">
        <v>2022</v>
      </c>
      <c r="B381" s="335" t="s">
        <v>2023</v>
      </c>
      <c r="C381" s="335" t="s">
        <v>89</v>
      </c>
      <c r="D381" s="335" t="str">
        <f t="shared" si="11"/>
        <v>Osceola County, FL</v>
      </c>
      <c r="E381" s="335" t="str">
        <f t="shared" si="12"/>
        <v>12</v>
      </c>
      <c r="F381" s="335" t="str">
        <f>_xlfn.XLOOKUP(E381, statelist[State FIPS Code], statelist[EPA Region], "not found", 0, 1)</f>
        <v>EPA Region 4</v>
      </c>
    </row>
    <row r="382" spans="1:6" x14ac:dyDescent="0.25">
      <c r="A382" s="334" t="s">
        <v>2024</v>
      </c>
      <c r="B382" s="335" t="s">
        <v>2025</v>
      </c>
      <c r="C382" s="335" t="s">
        <v>89</v>
      </c>
      <c r="D382" s="335" t="str">
        <f t="shared" si="11"/>
        <v>Palm Beach County, FL</v>
      </c>
      <c r="E382" s="335" t="str">
        <f t="shared" si="12"/>
        <v>12</v>
      </c>
      <c r="F382" s="335" t="str">
        <f>_xlfn.XLOOKUP(E382, statelist[State FIPS Code], statelist[EPA Region], "not found", 0, 1)</f>
        <v>EPA Region 4</v>
      </c>
    </row>
    <row r="383" spans="1:6" x14ac:dyDescent="0.25">
      <c r="A383" s="334" t="s">
        <v>2026</v>
      </c>
      <c r="B383" s="335" t="s">
        <v>2027</v>
      </c>
      <c r="C383" s="335" t="s">
        <v>89</v>
      </c>
      <c r="D383" s="335" t="str">
        <f t="shared" si="11"/>
        <v>Pasco County, FL</v>
      </c>
      <c r="E383" s="335" t="str">
        <f t="shared" si="12"/>
        <v>12</v>
      </c>
      <c r="F383" s="335" t="str">
        <f>_xlfn.XLOOKUP(E383, statelist[State FIPS Code], statelist[EPA Region], "not found", 0, 1)</f>
        <v>EPA Region 4</v>
      </c>
    </row>
    <row r="384" spans="1:6" x14ac:dyDescent="0.25">
      <c r="A384" s="334" t="s">
        <v>2028</v>
      </c>
      <c r="B384" s="335" t="s">
        <v>2029</v>
      </c>
      <c r="C384" s="335" t="s">
        <v>89</v>
      </c>
      <c r="D384" s="335" t="str">
        <f t="shared" si="11"/>
        <v>Pinellas County, FL</v>
      </c>
      <c r="E384" s="335" t="str">
        <f t="shared" si="12"/>
        <v>12</v>
      </c>
      <c r="F384" s="335" t="str">
        <f>_xlfn.XLOOKUP(E384, statelist[State FIPS Code], statelist[EPA Region], "not found", 0, 1)</f>
        <v>EPA Region 4</v>
      </c>
    </row>
    <row r="385" spans="1:6" x14ac:dyDescent="0.25">
      <c r="A385" s="334" t="s">
        <v>2030</v>
      </c>
      <c r="B385" s="335" t="s">
        <v>1618</v>
      </c>
      <c r="C385" s="335" t="s">
        <v>89</v>
      </c>
      <c r="D385" s="335" t="str">
        <f t="shared" si="11"/>
        <v>Polk County, FL</v>
      </c>
      <c r="E385" s="335" t="str">
        <f t="shared" si="12"/>
        <v>12</v>
      </c>
      <c r="F385" s="335" t="str">
        <f>_xlfn.XLOOKUP(E385, statelist[State FIPS Code], statelist[EPA Region], "not found", 0, 1)</f>
        <v>EPA Region 4</v>
      </c>
    </row>
    <row r="386" spans="1:6" x14ac:dyDescent="0.25">
      <c r="A386" s="334" t="s">
        <v>2031</v>
      </c>
      <c r="B386" s="335" t="s">
        <v>2032</v>
      </c>
      <c r="C386" s="335" t="s">
        <v>89</v>
      </c>
      <c r="D386" s="335" t="str">
        <f t="shared" si="11"/>
        <v>Putnam County, FL</v>
      </c>
      <c r="E386" s="335" t="str">
        <f t="shared" si="12"/>
        <v>12</v>
      </c>
      <c r="F386" s="335" t="str">
        <f>_xlfn.XLOOKUP(E386, statelist[State FIPS Code], statelist[EPA Region], "not found", 0, 1)</f>
        <v>EPA Region 4</v>
      </c>
    </row>
    <row r="387" spans="1:6" x14ac:dyDescent="0.25">
      <c r="A387" s="334" t="s">
        <v>2033</v>
      </c>
      <c r="B387" s="335" t="s">
        <v>2034</v>
      </c>
      <c r="C387" s="335" t="s">
        <v>89</v>
      </c>
      <c r="D387" s="335" t="str">
        <f t="shared" si="11"/>
        <v>St. Johns County, FL</v>
      </c>
      <c r="E387" s="335" t="str">
        <f t="shared" si="12"/>
        <v>12</v>
      </c>
      <c r="F387" s="335" t="str">
        <f>_xlfn.XLOOKUP(E387, statelist[State FIPS Code], statelist[EPA Region], "not found", 0, 1)</f>
        <v>EPA Region 4</v>
      </c>
    </row>
    <row r="388" spans="1:6" x14ac:dyDescent="0.25">
      <c r="A388" s="334" t="s">
        <v>2035</v>
      </c>
      <c r="B388" s="335" t="s">
        <v>2036</v>
      </c>
      <c r="C388" s="335" t="s">
        <v>89</v>
      </c>
      <c r="D388" s="335" t="str">
        <f t="shared" si="11"/>
        <v>St. Lucie County, FL</v>
      </c>
      <c r="E388" s="335" t="str">
        <f t="shared" si="12"/>
        <v>12</v>
      </c>
      <c r="F388" s="335" t="str">
        <f>_xlfn.XLOOKUP(E388, statelist[State FIPS Code], statelist[EPA Region], "not found", 0, 1)</f>
        <v>EPA Region 4</v>
      </c>
    </row>
    <row r="389" spans="1:6" x14ac:dyDescent="0.25">
      <c r="A389" s="334" t="s">
        <v>2037</v>
      </c>
      <c r="B389" s="335" t="s">
        <v>2038</v>
      </c>
      <c r="C389" s="335" t="s">
        <v>89</v>
      </c>
      <c r="D389" s="335" t="str">
        <f t="shared" si="11"/>
        <v>Santa Rosa County, FL</v>
      </c>
      <c r="E389" s="335" t="str">
        <f t="shared" si="12"/>
        <v>12</v>
      </c>
      <c r="F389" s="335" t="str">
        <f>_xlfn.XLOOKUP(E389, statelist[State FIPS Code], statelist[EPA Region], "not found", 0, 1)</f>
        <v>EPA Region 4</v>
      </c>
    </row>
    <row r="390" spans="1:6" x14ac:dyDescent="0.25">
      <c r="A390" s="334" t="s">
        <v>2039</v>
      </c>
      <c r="B390" s="335" t="s">
        <v>2040</v>
      </c>
      <c r="C390" s="335" t="s">
        <v>89</v>
      </c>
      <c r="D390" s="335" t="str">
        <f t="shared" si="11"/>
        <v>Sarasota County, FL</v>
      </c>
      <c r="E390" s="335" t="str">
        <f t="shared" si="12"/>
        <v>12</v>
      </c>
      <c r="F390" s="335" t="str">
        <f>_xlfn.XLOOKUP(E390, statelist[State FIPS Code], statelist[EPA Region], "not found", 0, 1)</f>
        <v>EPA Region 4</v>
      </c>
    </row>
    <row r="391" spans="1:6" x14ac:dyDescent="0.25">
      <c r="A391" s="334" t="s">
        <v>2041</v>
      </c>
      <c r="B391" s="335" t="s">
        <v>2042</v>
      </c>
      <c r="C391" s="335" t="s">
        <v>89</v>
      </c>
      <c r="D391" s="335" t="str">
        <f t="shared" si="11"/>
        <v>Seminole County, FL</v>
      </c>
      <c r="E391" s="335" t="str">
        <f t="shared" si="12"/>
        <v>12</v>
      </c>
      <c r="F391" s="335" t="str">
        <f>_xlfn.XLOOKUP(E391, statelist[State FIPS Code], statelist[EPA Region], "not found", 0, 1)</f>
        <v>EPA Region 4</v>
      </c>
    </row>
    <row r="392" spans="1:6" x14ac:dyDescent="0.25">
      <c r="A392" s="334" t="s">
        <v>2043</v>
      </c>
      <c r="B392" s="335" t="s">
        <v>1413</v>
      </c>
      <c r="C392" s="335" t="s">
        <v>89</v>
      </c>
      <c r="D392" s="335" t="str">
        <f t="shared" si="11"/>
        <v>Sumter County, FL</v>
      </c>
      <c r="E392" s="335" t="str">
        <f t="shared" si="12"/>
        <v>12</v>
      </c>
      <c r="F392" s="335" t="str">
        <f>_xlfn.XLOOKUP(E392, statelist[State FIPS Code], statelist[EPA Region], "not found", 0, 1)</f>
        <v>EPA Region 4</v>
      </c>
    </row>
    <row r="393" spans="1:6" x14ac:dyDescent="0.25">
      <c r="A393" s="334" t="s">
        <v>2044</v>
      </c>
      <c r="B393" s="335" t="s">
        <v>2045</v>
      </c>
      <c r="C393" s="335" t="s">
        <v>89</v>
      </c>
      <c r="D393" s="335" t="str">
        <f t="shared" si="11"/>
        <v>Suwannee County, FL</v>
      </c>
      <c r="E393" s="335" t="str">
        <f t="shared" si="12"/>
        <v>12</v>
      </c>
      <c r="F393" s="335" t="str">
        <f>_xlfn.XLOOKUP(E393, statelist[State FIPS Code], statelist[EPA Region], "not found", 0, 1)</f>
        <v>EPA Region 4</v>
      </c>
    </row>
    <row r="394" spans="1:6" x14ac:dyDescent="0.25">
      <c r="A394" s="334" t="s">
        <v>2046</v>
      </c>
      <c r="B394" s="335" t="s">
        <v>2047</v>
      </c>
      <c r="C394" s="335" t="s">
        <v>89</v>
      </c>
      <c r="D394" s="335" t="str">
        <f t="shared" si="11"/>
        <v>Taylor County, FL</v>
      </c>
      <c r="E394" s="335" t="str">
        <f t="shared" si="12"/>
        <v>12</v>
      </c>
      <c r="F394" s="335" t="str">
        <f>_xlfn.XLOOKUP(E394, statelist[State FIPS Code], statelist[EPA Region], "not found", 0, 1)</f>
        <v>EPA Region 4</v>
      </c>
    </row>
    <row r="395" spans="1:6" x14ac:dyDescent="0.25">
      <c r="A395" s="334" t="s">
        <v>2048</v>
      </c>
      <c r="B395" s="335" t="s">
        <v>1643</v>
      </c>
      <c r="C395" s="335" t="s">
        <v>89</v>
      </c>
      <c r="D395" s="335" t="str">
        <f t="shared" si="11"/>
        <v>Union County, FL</v>
      </c>
      <c r="E395" s="335" t="str">
        <f t="shared" si="12"/>
        <v>12</v>
      </c>
      <c r="F395" s="335" t="str">
        <f>_xlfn.XLOOKUP(E395, statelist[State FIPS Code], statelist[EPA Region], "not found", 0, 1)</f>
        <v>EPA Region 4</v>
      </c>
    </row>
    <row r="396" spans="1:6" x14ac:dyDescent="0.25">
      <c r="A396" s="334" t="s">
        <v>2049</v>
      </c>
      <c r="B396" s="335" t="s">
        <v>2050</v>
      </c>
      <c r="C396" s="335" t="s">
        <v>89</v>
      </c>
      <c r="D396" s="335" t="str">
        <f t="shared" ref="D396:D459" si="13">_xlfn.TEXTJOIN(", ", TRUE, B396,C396)</f>
        <v>Volusia County, FL</v>
      </c>
      <c r="E396" s="335" t="str">
        <f t="shared" ref="E396:E459" si="14">LEFT(A396, 2)</f>
        <v>12</v>
      </c>
      <c r="F396" s="335" t="str">
        <f>_xlfn.XLOOKUP(E396, statelist[State FIPS Code], statelist[EPA Region], "not found", 0, 1)</f>
        <v>EPA Region 4</v>
      </c>
    </row>
    <row r="397" spans="1:6" x14ac:dyDescent="0.25">
      <c r="A397" s="334" t="s">
        <v>2051</v>
      </c>
      <c r="B397" s="335" t="s">
        <v>2052</v>
      </c>
      <c r="C397" s="335" t="s">
        <v>89</v>
      </c>
      <c r="D397" s="335" t="str">
        <f t="shared" si="13"/>
        <v>Wakulla County, FL</v>
      </c>
      <c r="E397" s="335" t="str">
        <f t="shared" si="14"/>
        <v>12</v>
      </c>
      <c r="F397" s="335" t="str">
        <f>_xlfn.XLOOKUP(E397, statelist[State FIPS Code], statelist[EPA Region], "not found", 0, 1)</f>
        <v>EPA Region 4</v>
      </c>
    </row>
    <row r="398" spans="1:6" x14ac:dyDescent="0.25">
      <c r="A398" s="334" t="s">
        <v>2053</v>
      </c>
      <c r="B398" s="335" t="s">
        <v>2054</v>
      </c>
      <c r="C398" s="335" t="s">
        <v>89</v>
      </c>
      <c r="D398" s="335" t="str">
        <f t="shared" si="13"/>
        <v>Walton County, FL</v>
      </c>
      <c r="E398" s="335" t="str">
        <f t="shared" si="14"/>
        <v>12</v>
      </c>
      <c r="F398" s="335" t="str">
        <f>_xlfn.XLOOKUP(E398, statelist[State FIPS Code], statelist[EPA Region], "not found", 0, 1)</f>
        <v>EPA Region 4</v>
      </c>
    </row>
    <row r="399" spans="1:6" x14ac:dyDescent="0.25">
      <c r="A399" s="334" t="s">
        <v>2055</v>
      </c>
      <c r="B399" s="335" t="s">
        <v>1423</v>
      </c>
      <c r="C399" s="335" t="s">
        <v>89</v>
      </c>
      <c r="D399" s="335" t="str">
        <f t="shared" si="13"/>
        <v>Washington County, FL</v>
      </c>
      <c r="E399" s="335" t="str">
        <f t="shared" si="14"/>
        <v>12</v>
      </c>
      <c r="F399" s="335" t="str">
        <f>_xlfn.XLOOKUP(E399, statelist[State FIPS Code], statelist[EPA Region], "not found", 0, 1)</f>
        <v>EPA Region 4</v>
      </c>
    </row>
    <row r="400" spans="1:6" x14ac:dyDescent="0.25">
      <c r="A400" s="334" t="s">
        <v>2056</v>
      </c>
      <c r="B400" s="335" t="s">
        <v>2057</v>
      </c>
      <c r="C400" s="335" t="s">
        <v>2058</v>
      </c>
      <c r="D400" s="335" t="str">
        <f t="shared" si="13"/>
        <v>Appling County, GA</v>
      </c>
      <c r="E400" s="335" t="str">
        <f t="shared" si="14"/>
        <v>13</v>
      </c>
      <c r="F400" s="335" t="str">
        <f>_xlfn.XLOOKUP(E400, statelist[State FIPS Code], statelist[EPA Region], "not found", 0, 1)</f>
        <v>EPA Region 4</v>
      </c>
    </row>
    <row r="401" spans="1:6" x14ac:dyDescent="0.25">
      <c r="A401" s="334" t="s">
        <v>2059</v>
      </c>
      <c r="B401" s="335" t="s">
        <v>2060</v>
      </c>
      <c r="C401" s="335" t="s">
        <v>2058</v>
      </c>
      <c r="D401" s="335" t="str">
        <f t="shared" si="13"/>
        <v>Atkinson County, GA</v>
      </c>
      <c r="E401" s="335" t="str">
        <f t="shared" si="14"/>
        <v>13</v>
      </c>
      <c r="F401" s="335" t="str">
        <f>_xlfn.XLOOKUP(E401, statelist[State FIPS Code], statelist[EPA Region], "not found", 0, 1)</f>
        <v>EPA Region 4</v>
      </c>
    </row>
    <row r="402" spans="1:6" x14ac:dyDescent="0.25">
      <c r="A402" s="334" t="s">
        <v>2061</v>
      </c>
      <c r="B402" s="335" t="s">
        <v>2062</v>
      </c>
      <c r="C402" s="335" t="s">
        <v>2058</v>
      </c>
      <c r="D402" s="335" t="str">
        <f t="shared" si="13"/>
        <v>Bacon County, GA</v>
      </c>
      <c r="E402" s="335" t="str">
        <f t="shared" si="14"/>
        <v>13</v>
      </c>
      <c r="F402" s="335" t="str">
        <f>_xlfn.XLOOKUP(E402, statelist[State FIPS Code], statelist[EPA Region], "not found", 0, 1)</f>
        <v>EPA Region 4</v>
      </c>
    </row>
    <row r="403" spans="1:6" x14ac:dyDescent="0.25">
      <c r="A403" s="334" t="s">
        <v>2063</v>
      </c>
      <c r="B403" s="335" t="s">
        <v>1944</v>
      </c>
      <c r="C403" s="335" t="s">
        <v>2058</v>
      </c>
      <c r="D403" s="335" t="str">
        <f t="shared" si="13"/>
        <v>Baker County, GA</v>
      </c>
      <c r="E403" s="335" t="str">
        <f t="shared" si="14"/>
        <v>13</v>
      </c>
      <c r="F403" s="335" t="str">
        <f>_xlfn.XLOOKUP(E403, statelist[State FIPS Code], statelist[EPA Region], "not found", 0, 1)</f>
        <v>EPA Region 4</v>
      </c>
    </row>
    <row r="404" spans="1:6" x14ac:dyDescent="0.25">
      <c r="A404" s="334" t="s">
        <v>2064</v>
      </c>
      <c r="B404" s="335" t="s">
        <v>1297</v>
      </c>
      <c r="C404" s="335" t="s">
        <v>2058</v>
      </c>
      <c r="D404" s="335" t="str">
        <f t="shared" si="13"/>
        <v>Baldwin County, GA</v>
      </c>
      <c r="E404" s="335" t="str">
        <f t="shared" si="14"/>
        <v>13</v>
      </c>
      <c r="F404" s="335" t="str">
        <f>_xlfn.XLOOKUP(E404, statelist[State FIPS Code], statelist[EPA Region], "not found", 0, 1)</f>
        <v>EPA Region 4</v>
      </c>
    </row>
    <row r="405" spans="1:6" x14ac:dyDescent="0.25">
      <c r="A405" s="334" t="s">
        <v>2065</v>
      </c>
      <c r="B405" s="335" t="s">
        <v>2066</v>
      </c>
      <c r="C405" s="335" t="s">
        <v>2058</v>
      </c>
      <c r="D405" s="335" t="str">
        <f t="shared" si="13"/>
        <v>Banks County, GA</v>
      </c>
      <c r="E405" s="335" t="str">
        <f t="shared" si="14"/>
        <v>13</v>
      </c>
      <c r="F405" s="335" t="str">
        <f>_xlfn.XLOOKUP(E405, statelist[State FIPS Code], statelist[EPA Region], "not found", 0, 1)</f>
        <v>EPA Region 4</v>
      </c>
    </row>
    <row r="406" spans="1:6" x14ac:dyDescent="0.25">
      <c r="A406" s="334" t="s">
        <v>2067</v>
      </c>
      <c r="B406" s="335" t="s">
        <v>2068</v>
      </c>
      <c r="C406" s="335" t="s">
        <v>2058</v>
      </c>
      <c r="D406" s="335" t="str">
        <f t="shared" si="13"/>
        <v>Barrow County, GA</v>
      </c>
      <c r="E406" s="335" t="str">
        <f t="shared" si="14"/>
        <v>13</v>
      </c>
      <c r="F406" s="335" t="str">
        <f>_xlfn.XLOOKUP(E406, statelist[State FIPS Code], statelist[EPA Region], "not found", 0, 1)</f>
        <v>EPA Region 4</v>
      </c>
    </row>
    <row r="407" spans="1:6" x14ac:dyDescent="0.25">
      <c r="A407" s="334" t="s">
        <v>2069</v>
      </c>
      <c r="B407" s="335" t="s">
        <v>2070</v>
      </c>
      <c r="C407" s="335" t="s">
        <v>2058</v>
      </c>
      <c r="D407" s="335" t="str">
        <f t="shared" si="13"/>
        <v>Bartow County, GA</v>
      </c>
      <c r="E407" s="335" t="str">
        <f t="shared" si="14"/>
        <v>13</v>
      </c>
      <c r="F407" s="335" t="str">
        <f>_xlfn.XLOOKUP(E407, statelist[State FIPS Code], statelist[EPA Region], "not found", 0, 1)</f>
        <v>EPA Region 4</v>
      </c>
    </row>
    <row r="408" spans="1:6" x14ac:dyDescent="0.25">
      <c r="A408" s="334" t="s">
        <v>2071</v>
      </c>
      <c r="B408" s="335" t="s">
        <v>2072</v>
      </c>
      <c r="C408" s="335" t="s">
        <v>2058</v>
      </c>
      <c r="D408" s="335" t="str">
        <f t="shared" si="13"/>
        <v>Ben Hill County, GA</v>
      </c>
      <c r="E408" s="335" t="str">
        <f t="shared" si="14"/>
        <v>13</v>
      </c>
      <c r="F408" s="335" t="str">
        <f>_xlfn.XLOOKUP(E408, statelist[State FIPS Code], statelist[EPA Region], "not found", 0, 1)</f>
        <v>EPA Region 4</v>
      </c>
    </row>
    <row r="409" spans="1:6" x14ac:dyDescent="0.25">
      <c r="A409" s="334" t="s">
        <v>2073</v>
      </c>
      <c r="B409" s="335" t="s">
        <v>2074</v>
      </c>
      <c r="C409" s="335" t="s">
        <v>2058</v>
      </c>
      <c r="D409" s="335" t="str">
        <f t="shared" si="13"/>
        <v>Berrien County, GA</v>
      </c>
      <c r="E409" s="335" t="str">
        <f t="shared" si="14"/>
        <v>13</v>
      </c>
      <c r="F409" s="335" t="str">
        <f>_xlfn.XLOOKUP(E409, statelist[State FIPS Code], statelist[EPA Region], "not found", 0, 1)</f>
        <v>EPA Region 4</v>
      </c>
    </row>
    <row r="410" spans="1:6" x14ac:dyDescent="0.25">
      <c r="A410" s="334" t="s">
        <v>2075</v>
      </c>
      <c r="B410" s="335" t="s">
        <v>1301</v>
      </c>
      <c r="C410" s="335" t="s">
        <v>2058</v>
      </c>
      <c r="D410" s="335" t="str">
        <f t="shared" si="13"/>
        <v>Bibb County, GA</v>
      </c>
      <c r="E410" s="335" t="str">
        <f t="shared" si="14"/>
        <v>13</v>
      </c>
      <c r="F410" s="335" t="str">
        <f>_xlfn.XLOOKUP(E410, statelist[State FIPS Code], statelist[EPA Region], "not found", 0, 1)</f>
        <v>EPA Region 4</v>
      </c>
    </row>
    <row r="411" spans="1:6" x14ac:dyDescent="0.25">
      <c r="A411" s="334" t="s">
        <v>2076</v>
      </c>
      <c r="B411" s="335" t="s">
        <v>2077</v>
      </c>
      <c r="C411" s="335" t="s">
        <v>2058</v>
      </c>
      <c r="D411" s="335" t="str">
        <f t="shared" si="13"/>
        <v>Bleckley County, GA</v>
      </c>
      <c r="E411" s="335" t="str">
        <f t="shared" si="14"/>
        <v>13</v>
      </c>
      <c r="F411" s="335" t="str">
        <f>_xlfn.XLOOKUP(E411, statelist[State FIPS Code], statelist[EPA Region], "not found", 0, 1)</f>
        <v>EPA Region 4</v>
      </c>
    </row>
    <row r="412" spans="1:6" x14ac:dyDescent="0.25">
      <c r="A412" s="334" t="s">
        <v>2078</v>
      </c>
      <c r="B412" s="335" t="s">
        <v>2079</v>
      </c>
      <c r="C412" s="335" t="s">
        <v>2058</v>
      </c>
      <c r="D412" s="335" t="str">
        <f t="shared" si="13"/>
        <v>Brantley County, GA</v>
      </c>
      <c r="E412" s="335" t="str">
        <f t="shared" si="14"/>
        <v>13</v>
      </c>
      <c r="F412" s="335" t="str">
        <f>_xlfn.XLOOKUP(E412, statelist[State FIPS Code], statelist[EPA Region], "not found", 0, 1)</f>
        <v>EPA Region 4</v>
      </c>
    </row>
    <row r="413" spans="1:6" x14ac:dyDescent="0.25">
      <c r="A413" s="334" t="s">
        <v>2080</v>
      </c>
      <c r="B413" s="335" t="s">
        <v>2081</v>
      </c>
      <c r="C413" s="335" t="s">
        <v>2058</v>
      </c>
      <c r="D413" s="335" t="str">
        <f t="shared" si="13"/>
        <v>Brooks County, GA</v>
      </c>
      <c r="E413" s="335" t="str">
        <f t="shared" si="14"/>
        <v>13</v>
      </c>
      <c r="F413" s="335" t="str">
        <f>_xlfn.XLOOKUP(E413, statelist[State FIPS Code], statelist[EPA Region], "not found", 0, 1)</f>
        <v>EPA Region 4</v>
      </c>
    </row>
    <row r="414" spans="1:6" x14ac:dyDescent="0.25">
      <c r="A414" s="334" t="s">
        <v>2082</v>
      </c>
      <c r="B414" s="335" t="s">
        <v>2083</v>
      </c>
      <c r="C414" s="335" t="s">
        <v>2058</v>
      </c>
      <c r="D414" s="335" t="str">
        <f t="shared" si="13"/>
        <v>Bryan County, GA</v>
      </c>
      <c r="E414" s="335" t="str">
        <f t="shared" si="14"/>
        <v>13</v>
      </c>
      <c r="F414" s="335" t="str">
        <f>_xlfn.XLOOKUP(E414, statelist[State FIPS Code], statelist[EPA Region], "not found", 0, 1)</f>
        <v>EPA Region 4</v>
      </c>
    </row>
    <row r="415" spans="1:6" x14ac:dyDescent="0.25">
      <c r="A415" s="334" t="s">
        <v>2084</v>
      </c>
      <c r="B415" s="335" t="s">
        <v>2085</v>
      </c>
      <c r="C415" s="335" t="s">
        <v>2058</v>
      </c>
      <c r="D415" s="335" t="str">
        <f t="shared" si="13"/>
        <v>Bulloch County, GA</v>
      </c>
      <c r="E415" s="335" t="str">
        <f t="shared" si="14"/>
        <v>13</v>
      </c>
      <c r="F415" s="335" t="str">
        <f>_xlfn.XLOOKUP(E415, statelist[State FIPS Code], statelist[EPA Region], "not found", 0, 1)</f>
        <v>EPA Region 4</v>
      </c>
    </row>
    <row r="416" spans="1:6" x14ac:dyDescent="0.25">
      <c r="A416" s="334" t="s">
        <v>2086</v>
      </c>
      <c r="B416" s="335" t="s">
        <v>2087</v>
      </c>
      <c r="C416" s="335" t="s">
        <v>2058</v>
      </c>
      <c r="D416" s="335" t="str">
        <f t="shared" si="13"/>
        <v>Burke County, GA</v>
      </c>
      <c r="E416" s="335" t="str">
        <f t="shared" si="14"/>
        <v>13</v>
      </c>
      <c r="F416" s="335" t="str">
        <f>_xlfn.XLOOKUP(E416, statelist[State FIPS Code], statelist[EPA Region], "not found", 0, 1)</f>
        <v>EPA Region 4</v>
      </c>
    </row>
    <row r="417" spans="1:6" x14ac:dyDescent="0.25">
      <c r="A417" s="334" t="s">
        <v>2088</v>
      </c>
      <c r="B417" s="335" t="s">
        <v>2089</v>
      </c>
      <c r="C417" s="335" t="s">
        <v>2058</v>
      </c>
      <c r="D417" s="335" t="str">
        <f t="shared" si="13"/>
        <v>Butts County, GA</v>
      </c>
      <c r="E417" s="335" t="str">
        <f t="shared" si="14"/>
        <v>13</v>
      </c>
      <c r="F417" s="335" t="str">
        <f>_xlfn.XLOOKUP(E417, statelist[State FIPS Code], statelist[EPA Region], "not found", 0, 1)</f>
        <v>EPA Region 4</v>
      </c>
    </row>
    <row r="418" spans="1:6" x14ac:dyDescent="0.25">
      <c r="A418" s="334" t="s">
        <v>2090</v>
      </c>
      <c r="B418" s="335" t="s">
        <v>1309</v>
      </c>
      <c r="C418" s="335" t="s">
        <v>2058</v>
      </c>
      <c r="D418" s="335" t="str">
        <f t="shared" si="13"/>
        <v>Calhoun County, GA</v>
      </c>
      <c r="E418" s="335" t="str">
        <f t="shared" si="14"/>
        <v>13</v>
      </c>
      <c r="F418" s="335" t="str">
        <f>_xlfn.XLOOKUP(E418, statelist[State FIPS Code], statelist[EPA Region], "not found", 0, 1)</f>
        <v>EPA Region 4</v>
      </c>
    </row>
    <row r="419" spans="1:6" x14ac:dyDescent="0.25">
      <c r="A419" s="334" t="s">
        <v>2091</v>
      </c>
      <c r="B419" s="335" t="s">
        <v>2092</v>
      </c>
      <c r="C419" s="335" t="s">
        <v>2058</v>
      </c>
      <c r="D419" s="335" t="str">
        <f t="shared" si="13"/>
        <v>Camden County, GA</v>
      </c>
      <c r="E419" s="335" t="str">
        <f t="shared" si="14"/>
        <v>13</v>
      </c>
      <c r="F419" s="335" t="str">
        <f>_xlfn.XLOOKUP(E419, statelist[State FIPS Code], statelist[EPA Region], "not found", 0, 1)</f>
        <v>EPA Region 4</v>
      </c>
    </row>
    <row r="420" spans="1:6" x14ac:dyDescent="0.25">
      <c r="A420" s="334" t="s">
        <v>2093</v>
      </c>
      <c r="B420" s="335" t="s">
        <v>2094</v>
      </c>
      <c r="C420" s="335" t="s">
        <v>2058</v>
      </c>
      <c r="D420" s="335" t="str">
        <f t="shared" si="13"/>
        <v>Candler County, GA</v>
      </c>
      <c r="E420" s="335" t="str">
        <f t="shared" si="14"/>
        <v>13</v>
      </c>
      <c r="F420" s="335" t="str">
        <f>_xlfn.XLOOKUP(E420, statelist[State FIPS Code], statelist[EPA Region], "not found", 0, 1)</f>
        <v>EPA Region 4</v>
      </c>
    </row>
    <row r="421" spans="1:6" x14ac:dyDescent="0.25">
      <c r="A421" s="334" t="s">
        <v>2095</v>
      </c>
      <c r="B421" s="335" t="s">
        <v>1535</v>
      </c>
      <c r="C421" s="335" t="s">
        <v>2058</v>
      </c>
      <c r="D421" s="335" t="str">
        <f t="shared" si="13"/>
        <v>Carroll County, GA</v>
      </c>
      <c r="E421" s="335" t="str">
        <f t="shared" si="14"/>
        <v>13</v>
      </c>
      <c r="F421" s="335" t="str">
        <f>_xlfn.XLOOKUP(E421, statelist[State FIPS Code], statelist[EPA Region], "not found", 0, 1)</f>
        <v>EPA Region 4</v>
      </c>
    </row>
    <row r="422" spans="1:6" x14ac:dyDescent="0.25">
      <c r="A422" s="334" t="s">
        <v>2096</v>
      </c>
      <c r="B422" s="335" t="s">
        <v>2097</v>
      </c>
      <c r="C422" s="335" t="s">
        <v>2058</v>
      </c>
      <c r="D422" s="335" t="str">
        <f t="shared" si="13"/>
        <v>Catoosa County, GA</v>
      </c>
      <c r="E422" s="335" t="str">
        <f t="shared" si="14"/>
        <v>13</v>
      </c>
      <c r="F422" s="335" t="str">
        <f>_xlfn.XLOOKUP(E422, statelist[State FIPS Code], statelist[EPA Region], "not found", 0, 1)</f>
        <v>EPA Region 4</v>
      </c>
    </row>
    <row r="423" spans="1:6" x14ac:dyDescent="0.25">
      <c r="A423" s="334" t="s">
        <v>2098</v>
      </c>
      <c r="B423" s="335" t="s">
        <v>2099</v>
      </c>
      <c r="C423" s="335" t="s">
        <v>2058</v>
      </c>
      <c r="D423" s="335" t="str">
        <f t="shared" si="13"/>
        <v>Charlton County, GA</v>
      </c>
      <c r="E423" s="335" t="str">
        <f t="shared" si="14"/>
        <v>13</v>
      </c>
      <c r="F423" s="335" t="str">
        <f>_xlfn.XLOOKUP(E423, statelist[State FIPS Code], statelist[EPA Region], "not found", 0, 1)</f>
        <v>EPA Region 4</v>
      </c>
    </row>
    <row r="424" spans="1:6" x14ac:dyDescent="0.25">
      <c r="A424" s="334" t="s">
        <v>2100</v>
      </c>
      <c r="B424" s="335" t="s">
        <v>2101</v>
      </c>
      <c r="C424" s="335" t="s">
        <v>2058</v>
      </c>
      <c r="D424" s="335" t="str">
        <f t="shared" si="13"/>
        <v>Chatham County, GA</v>
      </c>
      <c r="E424" s="335" t="str">
        <f t="shared" si="14"/>
        <v>13</v>
      </c>
      <c r="F424" s="335" t="str">
        <f>_xlfn.XLOOKUP(E424, statelist[State FIPS Code], statelist[EPA Region], "not found", 0, 1)</f>
        <v>EPA Region 4</v>
      </c>
    </row>
    <row r="425" spans="1:6" x14ac:dyDescent="0.25">
      <c r="A425" s="334" t="s">
        <v>2102</v>
      </c>
      <c r="B425" s="335" t="s">
        <v>2103</v>
      </c>
      <c r="C425" s="335" t="s">
        <v>2058</v>
      </c>
      <c r="D425" s="335" t="str">
        <f t="shared" si="13"/>
        <v>Chattahoochee County, GA</v>
      </c>
      <c r="E425" s="335" t="str">
        <f t="shared" si="14"/>
        <v>13</v>
      </c>
      <c r="F425" s="335" t="str">
        <f>_xlfn.XLOOKUP(E425, statelist[State FIPS Code], statelist[EPA Region], "not found", 0, 1)</f>
        <v>EPA Region 4</v>
      </c>
    </row>
    <row r="426" spans="1:6" x14ac:dyDescent="0.25">
      <c r="A426" s="334" t="s">
        <v>2104</v>
      </c>
      <c r="B426" s="335" t="s">
        <v>2105</v>
      </c>
      <c r="C426" s="335" t="s">
        <v>2058</v>
      </c>
      <c r="D426" s="335" t="str">
        <f t="shared" si="13"/>
        <v>Chattooga County, GA</v>
      </c>
      <c r="E426" s="335" t="str">
        <f t="shared" si="14"/>
        <v>13</v>
      </c>
      <c r="F426" s="335" t="str">
        <f>_xlfn.XLOOKUP(E426, statelist[State FIPS Code], statelist[EPA Region], "not found", 0, 1)</f>
        <v>EPA Region 4</v>
      </c>
    </row>
    <row r="427" spans="1:6" x14ac:dyDescent="0.25">
      <c r="A427" s="334" t="s">
        <v>2106</v>
      </c>
      <c r="B427" s="335" t="s">
        <v>1313</v>
      </c>
      <c r="C427" s="335" t="s">
        <v>2058</v>
      </c>
      <c r="D427" s="335" t="str">
        <f t="shared" si="13"/>
        <v>Cherokee County, GA</v>
      </c>
      <c r="E427" s="335" t="str">
        <f t="shared" si="14"/>
        <v>13</v>
      </c>
      <c r="F427" s="335" t="str">
        <f>_xlfn.XLOOKUP(E427, statelist[State FIPS Code], statelist[EPA Region], "not found", 0, 1)</f>
        <v>EPA Region 4</v>
      </c>
    </row>
    <row r="428" spans="1:6" x14ac:dyDescent="0.25">
      <c r="A428" s="334" t="s">
        <v>2107</v>
      </c>
      <c r="B428" s="335" t="s">
        <v>1319</v>
      </c>
      <c r="C428" s="335" t="s">
        <v>2058</v>
      </c>
      <c r="D428" s="335" t="str">
        <f t="shared" si="13"/>
        <v>Clarke County, GA</v>
      </c>
      <c r="E428" s="335" t="str">
        <f t="shared" si="14"/>
        <v>13</v>
      </c>
      <c r="F428" s="335" t="str">
        <f>_xlfn.XLOOKUP(E428, statelist[State FIPS Code], statelist[EPA Region], "not found", 0, 1)</f>
        <v>EPA Region 4</v>
      </c>
    </row>
    <row r="429" spans="1:6" x14ac:dyDescent="0.25">
      <c r="A429" s="334" t="s">
        <v>2108</v>
      </c>
      <c r="B429" s="335" t="s">
        <v>1321</v>
      </c>
      <c r="C429" s="335" t="s">
        <v>2058</v>
      </c>
      <c r="D429" s="335" t="str">
        <f t="shared" si="13"/>
        <v>Clay County, GA</v>
      </c>
      <c r="E429" s="335" t="str">
        <f t="shared" si="14"/>
        <v>13</v>
      </c>
      <c r="F429" s="335" t="str">
        <f>_xlfn.XLOOKUP(E429, statelist[State FIPS Code], statelist[EPA Region], "not found", 0, 1)</f>
        <v>EPA Region 4</v>
      </c>
    </row>
    <row r="430" spans="1:6" x14ac:dyDescent="0.25">
      <c r="A430" s="334" t="s">
        <v>2109</v>
      </c>
      <c r="B430" s="335" t="s">
        <v>2110</v>
      </c>
      <c r="C430" s="335" t="s">
        <v>2058</v>
      </c>
      <c r="D430" s="335" t="str">
        <f t="shared" si="13"/>
        <v>Clayton County, GA</v>
      </c>
      <c r="E430" s="335" t="str">
        <f t="shared" si="14"/>
        <v>13</v>
      </c>
      <c r="F430" s="335" t="str">
        <f>_xlfn.XLOOKUP(E430, statelist[State FIPS Code], statelist[EPA Region], "not found", 0, 1)</f>
        <v>EPA Region 4</v>
      </c>
    </row>
    <row r="431" spans="1:6" x14ac:dyDescent="0.25">
      <c r="A431" s="334" t="s">
        <v>2111</v>
      </c>
      <c r="B431" s="335" t="s">
        <v>2112</v>
      </c>
      <c r="C431" s="335" t="s">
        <v>2058</v>
      </c>
      <c r="D431" s="335" t="str">
        <f t="shared" si="13"/>
        <v>Clinch County, GA</v>
      </c>
      <c r="E431" s="335" t="str">
        <f t="shared" si="14"/>
        <v>13</v>
      </c>
      <c r="F431" s="335" t="str">
        <f>_xlfn.XLOOKUP(E431, statelist[State FIPS Code], statelist[EPA Region], "not found", 0, 1)</f>
        <v>EPA Region 4</v>
      </c>
    </row>
    <row r="432" spans="1:6" x14ac:dyDescent="0.25">
      <c r="A432" s="334" t="s">
        <v>2113</v>
      </c>
      <c r="B432" s="335" t="s">
        <v>2114</v>
      </c>
      <c r="C432" s="335" t="s">
        <v>2058</v>
      </c>
      <c r="D432" s="335" t="str">
        <f t="shared" si="13"/>
        <v>Cobb County, GA</v>
      </c>
      <c r="E432" s="335" t="str">
        <f t="shared" si="14"/>
        <v>13</v>
      </c>
      <c r="F432" s="335" t="str">
        <f>_xlfn.XLOOKUP(E432, statelist[State FIPS Code], statelist[EPA Region], "not found", 0, 1)</f>
        <v>EPA Region 4</v>
      </c>
    </row>
    <row r="433" spans="1:6" x14ac:dyDescent="0.25">
      <c r="A433" s="334" t="s">
        <v>2115</v>
      </c>
      <c r="B433" s="335" t="s">
        <v>1325</v>
      </c>
      <c r="C433" s="335" t="s">
        <v>2058</v>
      </c>
      <c r="D433" s="335" t="str">
        <f t="shared" si="13"/>
        <v>Coffee County, GA</v>
      </c>
      <c r="E433" s="335" t="str">
        <f t="shared" si="14"/>
        <v>13</v>
      </c>
      <c r="F433" s="335" t="str">
        <f>_xlfn.XLOOKUP(E433, statelist[State FIPS Code], statelist[EPA Region], "not found", 0, 1)</f>
        <v>EPA Region 4</v>
      </c>
    </row>
    <row r="434" spans="1:6" x14ac:dyDescent="0.25">
      <c r="A434" s="334" t="s">
        <v>2116</v>
      </c>
      <c r="B434" s="335" t="s">
        <v>2117</v>
      </c>
      <c r="C434" s="335" t="s">
        <v>2058</v>
      </c>
      <c r="D434" s="335" t="str">
        <f t="shared" si="13"/>
        <v>Colquitt County, GA</v>
      </c>
      <c r="E434" s="335" t="str">
        <f t="shared" si="14"/>
        <v>13</v>
      </c>
      <c r="F434" s="335" t="str">
        <f>_xlfn.XLOOKUP(E434, statelist[State FIPS Code], statelist[EPA Region], "not found", 0, 1)</f>
        <v>EPA Region 4</v>
      </c>
    </row>
    <row r="435" spans="1:6" x14ac:dyDescent="0.25">
      <c r="A435" s="334" t="s">
        <v>2118</v>
      </c>
      <c r="B435" s="335" t="s">
        <v>1545</v>
      </c>
      <c r="C435" s="335" t="s">
        <v>2058</v>
      </c>
      <c r="D435" s="335" t="str">
        <f t="shared" si="13"/>
        <v>Columbia County, GA</v>
      </c>
      <c r="E435" s="335" t="str">
        <f t="shared" si="14"/>
        <v>13</v>
      </c>
      <c r="F435" s="335" t="str">
        <f>_xlfn.XLOOKUP(E435, statelist[State FIPS Code], statelist[EPA Region], "not found", 0, 1)</f>
        <v>EPA Region 4</v>
      </c>
    </row>
    <row r="436" spans="1:6" x14ac:dyDescent="0.25">
      <c r="A436" s="334" t="s">
        <v>2119</v>
      </c>
      <c r="B436" s="335" t="s">
        <v>2120</v>
      </c>
      <c r="C436" s="335" t="s">
        <v>2058</v>
      </c>
      <c r="D436" s="335" t="str">
        <f t="shared" si="13"/>
        <v>Cook County, GA</v>
      </c>
      <c r="E436" s="335" t="str">
        <f t="shared" si="14"/>
        <v>13</v>
      </c>
      <c r="F436" s="335" t="str">
        <f>_xlfn.XLOOKUP(E436, statelist[State FIPS Code], statelist[EPA Region], "not found", 0, 1)</f>
        <v>EPA Region 4</v>
      </c>
    </row>
    <row r="437" spans="1:6" x14ac:dyDescent="0.25">
      <c r="A437" s="334" t="s">
        <v>2121</v>
      </c>
      <c r="B437" s="335" t="s">
        <v>2122</v>
      </c>
      <c r="C437" s="335" t="s">
        <v>2058</v>
      </c>
      <c r="D437" s="335" t="str">
        <f t="shared" si="13"/>
        <v>Coweta County, GA</v>
      </c>
      <c r="E437" s="335" t="str">
        <f t="shared" si="14"/>
        <v>13</v>
      </c>
      <c r="F437" s="335" t="str">
        <f>_xlfn.XLOOKUP(E437, statelist[State FIPS Code], statelist[EPA Region], "not found", 0, 1)</f>
        <v>EPA Region 4</v>
      </c>
    </row>
    <row r="438" spans="1:6" x14ac:dyDescent="0.25">
      <c r="A438" s="334" t="s">
        <v>2123</v>
      </c>
      <c r="B438" s="335" t="s">
        <v>1551</v>
      </c>
      <c r="C438" s="335" t="s">
        <v>2058</v>
      </c>
      <c r="D438" s="335" t="str">
        <f t="shared" si="13"/>
        <v>Crawford County, GA</v>
      </c>
      <c r="E438" s="335" t="str">
        <f t="shared" si="14"/>
        <v>13</v>
      </c>
      <c r="F438" s="335" t="str">
        <f>_xlfn.XLOOKUP(E438, statelist[State FIPS Code], statelist[EPA Region], "not found", 0, 1)</f>
        <v>EPA Region 4</v>
      </c>
    </row>
    <row r="439" spans="1:6" x14ac:dyDescent="0.25">
      <c r="A439" s="334" t="s">
        <v>2124</v>
      </c>
      <c r="B439" s="335" t="s">
        <v>2125</v>
      </c>
      <c r="C439" s="335" t="s">
        <v>2058</v>
      </c>
      <c r="D439" s="335" t="str">
        <f t="shared" si="13"/>
        <v>Crisp County, GA</v>
      </c>
      <c r="E439" s="335" t="str">
        <f t="shared" si="14"/>
        <v>13</v>
      </c>
      <c r="F439" s="335" t="str">
        <f>_xlfn.XLOOKUP(E439, statelist[State FIPS Code], statelist[EPA Region], "not found", 0, 1)</f>
        <v>EPA Region 4</v>
      </c>
    </row>
    <row r="440" spans="1:6" x14ac:dyDescent="0.25">
      <c r="A440" s="334" t="s">
        <v>2126</v>
      </c>
      <c r="B440" s="335" t="s">
        <v>2127</v>
      </c>
      <c r="C440" s="335" t="s">
        <v>2058</v>
      </c>
      <c r="D440" s="335" t="str">
        <f t="shared" si="13"/>
        <v>Dade County, GA</v>
      </c>
      <c r="E440" s="335" t="str">
        <f t="shared" si="14"/>
        <v>13</v>
      </c>
      <c r="F440" s="335" t="str">
        <f>_xlfn.XLOOKUP(E440, statelist[State FIPS Code], statelist[EPA Region], "not found", 0, 1)</f>
        <v>EPA Region 4</v>
      </c>
    </row>
    <row r="441" spans="1:6" x14ac:dyDescent="0.25">
      <c r="A441" s="334" t="s">
        <v>2128</v>
      </c>
      <c r="B441" s="335" t="s">
        <v>2129</v>
      </c>
      <c r="C441" s="335" t="s">
        <v>2058</v>
      </c>
      <c r="D441" s="335" t="str">
        <f t="shared" si="13"/>
        <v>Dawson County, GA</v>
      </c>
      <c r="E441" s="335" t="str">
        <f t="shared" si="14"/>
        <v>13</v>
      </c>
      <c r="F441" s="335" t="str">
        <f>_xlfn.XLOOKUP(E441, statelist[State FIPS Code], statelist[EPA Region], "not found", 0, 1)</f>
        <v>EPA Region 4</v>
      </c>
    </row>
    <row r="442" spans="1:6" x14ac:dyDescent="0.25">
      <c r="A442" s="334" t="s">
        <v>2130</v>
      </c>
      <c r="B442" s="335" t="s">
        <v>2131</v>
      </c>
      <c r="C442" s="335" t="s">
        <v>2058</v>
      </c>
      <c r="D442" s="335" t="str">
        <f t="shared" si="13"/>
        <v>Decatur County, GA</v>
      </c>
      <c r="E442" s="335" t="str">
        <f t="shared" si="14"/>
        <v>13</v>
      </c>
      <c r="F442" s="335" t="str">
        <f>_xlfn.XLOOKUP(E442, statelist[State FIPS Code], statelist[EPA Region], "not found", 0, 1)</f>
        <v>EPA Region 4</v>
      </c>
    </row>
    <row r="443" spans="1:6" x14ac:dyDescent="0.25">
      <c r="A443" s="334" t="s">
        <v>2132</v>
      </c>
      <c r="B443" s="335" t="s">
        <v>1343</v>
      </c>
      <c r="C443" s="335" t="s">
        <v>2058</v>
      </c>
      <c r="D443" s="335" t="str">
        <f t="shared" si="13"/>
        <v>DeKalb County, GA</v>
      </c>
      <c r="E443" s="335" t="str">
        <f t="shared" si="14"/>
        <v>13</v>
      </c>
      <c r="F443" s="335" t="str">
        <f>_xlfn.XLOOKUP(E443, statelist[State FIPS Code], statelist[EPA Region], "not found", 0, 1)</f>
        <v>EPA Region 4</v>
      </c>
    </row>
    <row r="444" spans="1:6" x14ac:dyDescent="0.25">
      <c r="A444" s="334" t="s">
        <v>2133</v>
      </c>
      <c r="B444" s="335" t="s">
        <v>2134</v>
      </c>
      <c r="C444" s="335" t="s">
        <v>2058</v>
      </c>
      <c r="D444" s="335" t="str">
        <f t="shared" si="13"/>
        <v>Dodge County, GA</v>
      </c>
      <c r="E444" s="335" t="str">
        <f t="shared" si="14"/>
        <v>13</v>
      </c>
      <c r="F444" s="335" t="str">
        <f>_xlfn.XLOOKUP(E444, statelist[State FIPS Code], statelist[EPA Region], "not found", 0, 1)</f>
        <v>EPA Region 4</v>
      </c>
    </row>
    <row r="445" spans="1:6" x14ac:dyDescent="0.25">
      <c r="A445" s="334" t="s">
        <v>2135</v>
      </c>
      <c r="B445" s="335" t="s">
        <v>2136</v>
      </c>
      <c r="C445" s="335" t="s">
        <v>2058</v>
      </c>
      <c r="D445" s="335" t="str">
        <f t="shared" si="13"/>
        <v>Dooly County, GA</v>
      </c>
      <c r="E445" s="335" t="str">
        <f t="shared" si="14"/>
        <v>13</v>
      </c>
      <c r="F445" s="335" t="str">
        <f>_xlfn.XLOOKUP(E445, statelist[State FIPS Code], statelist[EPA Region], "not found", 0, 1)</f>
        <v>EPA Region 4</v>
      </c>
    </row>
    <row r="446" spans="1:6" x14ac:dyDescent="0.25">
      <c r="A446" s="334" t="s">
        <v>2137</v>
      </c>
      <c r="B446" s="335" t="s">
        <v>2138</v>
      </c>
      <c r="C446" s="335" t="s">
        <v>2058</v>
      </c>
      <c r="D446" s="335" t="str">
        <f t="shared" si="13"/>
        <v>Dougherty County, GA</v>
      </c>
      <c r="E446" s="335" t="str">
        <f t="shared" si="14"/>
        <v>13</v>
      </c>
      <c r="F446" s="335" t="str">
        <f>_xlfn.XLOOKUP(E446, statelist[State FIPS Code], statelist[EPA Region], "not found", 0, 1)</f>
        <v>EPA Region 4</v>
      </c>
    </row>
    <row r="447" spans="1:6" x14ac:dyDescent="0.25">
      <c r="A447" s="334" t="s">
        <v>2139</v>
      </c>
      <c r="B447" s="335" t="s">
        <v>1806</v>
      </c>
      <c r="C447" s="335" t="s">
        <v>2058</v>
      </c>
      <c r="D447" s="335" t="str">
        <f t="shared" si="13"/>
        <v>Douglas County, GA</v>
      </c>
      <c r="E447" s="335" t="str">
        <f t="shared" si="14"/>
        <v>13</v>
      </c>
      <c r="F447" s="335" t="str">
        <f>_xlfn.XLOOKUP(E447, statelist[State FIPS Code], statelist[EPA Region], "not found", 0, 1)</f>
        <v>EPA Region 4</v>
      </c>
    </row>
    <row r="448" spans="1:6" x14ac:dyDescent="0.25">
      <c r="A448" s="334" t="s">
        <v>2140</v>
      </c>
      <c r="B448" s="335" t="s">
        <v>2141</v>
      </c>
      <c r="C448" s="335" t="s">
        <v>2058</v>
      </c>
      <c r="D448" s="335" t="str">
        <f t="shared" si="13"/>
        <v>Early County, GA</v>
      </c>
      <c r="E448" s="335" t="str">
        <f t="shared" si="14"/>
        <v>13</v>
      </c>
      <c r="F448" s="335" t="str">
        <f>_xlfn.XLOOKUP(E448, statelist[State FIPS Code], statelist[EPA Region], "not found", 0, 1)</f>
        <v>EPA Region 4</v>
      </c>
    </row>
    <row r="449" spans="1:6" x14ac:dyDescent="0.25">
      <c r="A449" s="334" t="s">
        <v>2142</v>
      </c>
      <c r="B449" s="335" t="s">
        <v>2143</v>
      </c>
      <c r="C449" s="335" t="s">
        <v>2058</v>
      </c>
      <c r="D449" s="335" t="str">
        <f t="shared" si="13"/>
        <v>Echols County, GA</v>
      </c>
      <c r="E449" s="335" t="str">
        <f t="shared" si="14"/>
        <v>13</v>
      </c>
      <c r="F449" s="335" t="str">
        <f>_xlfn.XLOOKUP(E449, statelist[State FIPS Code], statelist[EPA Region], "not found", 0, 1)</f>
        <v>EPA Region 4</v>
      </c>
    </row>
    <row r="450" spans="1:6" x14ac:dyDescent="0.25">
      <c r="A450" s="334" t="s">
        <v>2144</v>
      </c>
      <c r="B450" s="335" t="s">
        <v>2145</v>
      </c>
      <c r="C450" s="335" t="s">
        <v>2058</v>
      </c>
      <c r="D450" s="335" t="str">
        <f t="shared" si="13"/>
        <v>Effingham County, GA</v>
      </c>
      <c r="E450" s="335" t="str">
        <f t="shared" si="14"/>
        <v>13</v>
      </c>
      <c r="F450" s="335" t="str">
        <f>_xlfn.XLOOKUP(E450, statelist[State FIPS Code], statelist[EPA Region], "not found", 0, 1)</f>
        <v>EPA Region 4</v>
      </c>
    </row>
    <row r="451" spans="1:6" x14ac:dyDescent="0.25">
      <c r="A451" s="334" t="s">
        <v>2146</v>
      </c>
      <c r="B451" s="335" t="s">
        <v>1810</v>
      </c>
      <c r="C451" s="335" t="s">
        <v>2058</v>
      </c>
      <c r="D451" s="335" t="str">
        <f t="shared" si="13"/>
        <v>Elbert County, GA</v>
      </c>
      <c r="E451" s="335" t="str">
        <f t="shared" si="14"/>
        <v>13</v>
      </c>
      <c r="F451" s="335" t="str">
        <f>_xlfn.XLOOKUP(E451, statelist[State FIPS Code], statelist[EPA Region], "not found", 0, 1)</f>
        <v>EPA Region 4</v>
      </c>
    </row>
    <row r="452" spans="1:6" x14ac:dyDescent="0.25">
      <c r="A452" s="334" t="s">
        <v>2147</v>
      </c>
      <c r="B452" s="335" t="s">
        <v>2148</v>
      </c>
      <c r="C452" s="335" t="s">
        <v>2058</v>
      </c>
      <c r="D452" s="335" t="str">
        <f t="shared" si="13"/>
        <v>Emanuel County, GA</v>
      </c>
      <c r="E452" s="335" t="str">
        <f t="shared" si="14"/>
        <v>13</v>
      </c>
      <c r="F452" s="335" t="str">
        <f>_xlfn.XLOOKUP(E452, statelist[State FIPS Code], statelist[EPA Region], "not found", 0, 1)</f>
        <v>EPA Region 4</v>
      </c>
    </row>
    <row r="453" spans="1:6" x14ac:dyDescent="0.25">
      <c r="A453" s="334" t="s">
        <v>2149</v>
      </c>
      <c r="B453" s="335" t="s">
        <v>2150</v>
      </c>
      <c r="C453" s="335" t="s">
        <v>2058</v>
      </c>
      <c r="D453" s="335" t="str">
        <f t="shared" si="13"/>
        <v>Evans County, GA</v>
      </c>
      <c r="E453" s="335" t="str">
        <f t="shared" si="14"/>
        <v>13</v>
      </c>
      <c r="F453" s="335" t="str">
        <f>_xlfn.XLOOKUP(E453, statelist[State FIPS Code], statelist[EPA Region], "not found", 0, 1)</f>
        <v>EPA Region 4</v>
      </c>
    </row>
    <row r="454" spans="1:6" x14ac:dyDescent="0.25">
      <c r="A454" s="334" t="s">
        <v>2151</v>
      </c>
      <c r="B454" s="335" t="s">
        <v>2152</v>
      </c>
      <c r="C454" s="335" t="s">
        <v>2058</v>
      </c>
      <c r="D454" s="335" t="str">
        <f t="shared" si="13"/>
        <v>Fannin County, GA</v>
      </c>
      <c r="E454" s="335" t="str">
        <f t="shared" si="14"/>
        <v>13</v>
      </c>
      <c r="F454" s="335" t="str">
        <f>_xlfn.XLOOKUP(E454, statelist[State FIPS Code], statelist[EPA Region], "not found", 0, 1)</f>
        <v>EPA Region 4</v>
      </c>
    </row>
    <row r="455" spans="1:6" x14ac:dyDescent="0.25">
      <c r="A455" s="334" t="s">
        <v>2153</v>
      </c>
      <c r="B455" s="335" t="s">
        <v>1351</v>
      </c>
      <c r="C455" s="335" t="s">
        <v>2058</v>
      </c>
      <c r="D455" s="335" t="str">
        <f t="shared" si="13"/>
        <v>Fayette County, GA</v>
      </c>
      <c r="E455" s="335" t="str">
        <f t="shared" si="14"/>
        <v>13</v>
      </c>
      <c r="F455" s="335" t="str">
        <f>_xlfn.XLOOKUP(E455, statelist[State FIPS Code], statelist[EPA Region], "not found", 0, 1)</f>
        <v>EPA Region 4</v>
      </c>
    </row>
    <row r="456" spans="1:6" x14ac:dyDescent="0.25">
      <c r="A456" s="334" t="s">
        <v>2154</v>
      </c>
      <c r="B456" s="335" t="s">
        <v>2155</v>
      </c>
      <c r="C456" s="335" t="s">
        <v>2058</v>
      </c>
      <c r="D456" s="335" t="str">
        <f t="shared" si="13"/>
        <v>Floyd County, GA</v>
      </c>
      <c r="E456" s="335" t="str">
        <f t="shared" si="14"/>
        <v>13</v>
      </c>
      <c r="F456" s="335" t="str">
        <f>_xlfn.XLOOKUP(E456, statelist[State FIPS Code], statelist[EPA Region], "not found", 0, 1)</f>
        <v>EPA Region 4</v>
      </c>
    </row>
    <row r="457" spans="1:6" x14ac:dyDescent="0.25">
      <c r="A457" s="334" t="s">
        <v>2156</v>
      </c>
      <c r="B457" s="335" t="s">
        <v>2157</v>
      </c>
      <c r="C457" s="335" t="s">
        <v>2058</v>
      </c>
      <c r="D457" s="335" t="str">
        <f t="shared" si="13"/>
        <v>Forsyth County, GA</v>
      </c>
      <c r="E457" s="335" t="str">
        <f t="shared" si="14"/>
        <v>13</v>
      </c>
      <c r="F457" s="335" t="str">
        <f>_xlfn.XLOOKUP(E457, statelist[State FIPS Code], statelist[EPA Region], "not found", 0, 1)</f>
        <v>EPA Region 4</v>
      </c>
    </row>
    <row r="458" spans="1:6" x14ac:dyDescent="0.25">
      <c r="A458" s="334" t="s">
        <v>2158</v>
      </c>
      <c r="B458" s="335" t="s">
        <v>1353</v>
      </c>
      <c r="C458" s="335" t="s">
        <v>2058</v>
      </c>
      <c r="D458" s="335" t="str">
        <f t="shared" si="13"/>
        <v>Franklin County, GA</v>
      </c>
      <c r="E458" s="335" t="str">
        <f t="shared" si="14"/>
        <v>13</v>
      </c>
      <c r="F458" s="335" t="str">
        <f>_xlfn.XLOOKUP(E458, statelist[State FIPS Code], statelist[EPA Region], "not found", 0, 1)</f>
        <v>EPA Region 4</v>
      </c>
    </row>
    <row r="459" spans="1:6" x14ac:dyDescent="0.25">
      <c r="A459" s="334" t="s">
        <v>2159</v>
      </c>
      <c r="B459" s="335" t="s">
        <v>1565</v>
      </c>
      <c r="C459" s="335" t="s">
        <v>2058</v>
      </c>
      <c r="D459" s="335" t="str">
        <f t="shared" si="13"/>
        <v>Fulton County, GA</v>
      </c>
      <c r="E459" s="335" t="str">
        <f t="shared" si="14"/>
        <v>13</v>
      </c>
      <c r="F459" s="335" t="str">
        <f>_xlfn.XLOOKUP(E459, statelist[State FIPS Code], statelist[EPA Region], "not found", 0, 1)</f>
        <v>EPA Region 4</v>
      </c>
    </row>
    <row r="460" spans="1:6" x14ac:dyDescent="0.25">
      <c r="A460" s="334" t="s">
        <v>2160</v>
      </c>
      <c r="B460" s="335" t="s">
        <v>2161</v>
      </c>
      <c r="C460" s="335" t="s">
        <v>2058</v>
      </c>
      <c r="D460" s="335" t="str">
        <f t="shared" ref="D460:D523" si="15">_xlfn.TEXTJOIN(", ", TRUE, B460,C460)</f>
        <v>Gilmer County, GA</v>
      </c>
      <c r="E460" s="335" t="str">
        <f t="shared" ref="E460:E523" si="16">LEFT(A460, 2)</f>
        <v>13</v>
      </c>
      <c r="F460" s="335" t="str">
        <f>_xlfn.XLOOKUP(E460, statelist[State FIPS Code], statelist[EPA Region], "not found", 0, 1)</f>
        <v>EPA Region 4</v>
      </c>
    </row>
    <row r="461" spans="1:6" x14ac:dyDescent="0.25">
      <c r="A461" s="334" t="s">
        <v>2162</v>
      </c>
      <c r="B461" s="335" t="s">
        <v>2163</v>
      </c>
      <c r="C461" s="335" t="s">
        <v>2058</v>
      </c>
      <c r="D461" s="335" t="str">
        <f t="shared" si="15"/>
        <v>Glascock County, GA</v>
      </c>
      <c r="E461" s="335" t="str">
        <f t="shared" si="16"/>
        <v>13</v>
      </c>
      <c r="F461" s="335" t="str">
        <f>_xlfn.XLOOKUP(E461, statelist[State FIPS Code], statelist[EPA Region], "not found", 0, 1)</f>
        <v>EPA Region 4</v>
      </c>
    </row>
    <row r="462" spans="1:6" x14ac:dyDescent="0.25">
      <c r="A462" s="334" t="s">
        <v>2164</v>
      </c>
      <c r="B462" s="335" t="s">
        <v>2165</v>
      </c>
      <c r="C462" s="335" t="s">
        <v>2058</v>
      </c>
      <c r="D462" s="335" t="str">
        <f t="shared" si="15"/>
        <v>Glynn County, GA</v>
      </c>
      <c r="E462" s="335" t="str">
        <f t="shared" si="16"/>
        <v>13</v>
      </c>
      <c r="F462" s="335" t="str">
        <f>_xlfn.XLOOKUP(E462, statelist[State FIPS Code], statelist[EPA Region], "not found", 0, 1)</f>
        <v>EPA Region 4</v>
      </c>
    </row>
    <row r="463" spans="1:6" x14ac:dyDescent="0.25">
      <c r="A463" s="334" t="s">
        <v>2166</v>
      </c>
      <c r="B463" s="335" t="s">
        <v>2167</v>
      </c>
      <c r="C463" s="335" t="s">
        <v>2058</v>
      </c>
      <c r="D463" s="335" t="str">
        <f t="shared" si="15"/>
        <v>Gordon County, GA</v>
      </c>
      <c r="E463" s="335" t="str">
        <f t="shared" si="16"/>
        <v>13</v>
      </c>
      <c r="F463" s="335" t="str">
        <f>_xlfn.XLOOKUP(E463, statelist[State FIPS Code], statelist[EPA Region], "not found", 0, 1)</f>
        <v>EPA Region 4</v>
      </c>
    </row>
    <row r="464" spans="1:6" x14ac:dyDescent="0.25">
      <c r="A464" s="334" t="s">
        <v>2168</v>
      </c>
      <c r="B464" s="335" t="s">
        <v>2169</v>
      </c>
      <c r="C464" s="335" t="s">
        <v>2058</v>
      </c>
      <c r="D464" s="335" t="str">
        <f t="shared" si="15"/>
        <v>Grady County, GA</v>
      </c>
      <c r="E464" s="335" t="str">
        <f t="shared" si="16"/>
        <v>13</v>
      </c>
      <c r="F464" s="335" t="str">
        <f>_xlfn.XLOOKUP(E464, statelist[State FIPS Code], statelist[EPA Region], "not found", 0, 1)</f>
        <v>EPA Region 4</v>
      </c>
    </row>
    <row r="465" spans="1:6" x14ac:dyDescent="0.25">
      <c r="A465" s="334" t="s">
        <v>2170</v>
      </c>
      <c r="B465" s="335" t="s">
        <v>1357</v>
      </c>
      <c r="C465" s="335" t="s">
        <v>2058</v>
      </c>
      <c r="D465" s="335" t="str">
        <f t="shared" si="15"/>
        <v>Greene County, GA</v>
      </c>
      <c r="E465" s="335" t="str">
        <f t="shared" si="16"/>
        <v>13</v>
      </c>
      <c r="F465" s="335" t="str">
        <f>_xlfn.XLOOKUP(E465, statelist[State FIPS Code], statelist[EPA Region], "not found", 0, 1)</f>
        <v>EPA Region 4</v>
      </c>
    </row>
    <row r="466" spans="1:6" x14ac:dyDescent="0.25">
      <c r="A466" s="334" t="s">
        <v>2171</v>
      </c>
      <c r="B466" s="335" t="s">
        <v>2172</v>
      </c>
      <c r="C466" s="335" t="s">
        <v>2058</v>
      </c>
      <c r="D466" s="335" t="str">
        <f t="shared" si="15"/>
        <v>Gwinnett County, GA</v>
      </c>
      <c r="E466" s="335" t="str">
        <f t="shared" si="16"/>
        <v>13</v>
      </c>
      <c r="F466" s="335" t="str">
        <f>_xlfn.XLOOKUP(E466, statelist[State FIPS Code], statelist[EPA Region], "not found", 0, 1)</f>
        <v>EPA Region 4</v>
      </c>
    </row>
    <row r="467" spans="1:6" x14ac:dyDescent="0.25">
      <c r="A467" s="334" t="s">
        <v>2173</v>
      </c>
      <c r="B467" s="335" t="s">
        <v>2174</v>
      </c>
      <c r="C467" s="335" t="s">
        <v>2058</v>
      </c>
      <c r="D467" s="335" t="str">
        <f t="shared" si="15"/>
        <v>Habersham County, GA</v>
      </c>
      <c r="E467" s="335" t="str">
        <f t="shared" si="16"/>
        <v>13</v>
      </c>
      <c r="F467" s="335" t="str">
        <f>_xlfn.XLOOKUP(E467, statelist[State FIPS Code], statelist[EPA Region], "not found", 0, 1)</f>
        <v>EPA Region 4</v>
      </c>
    </row>
    <row r="468" spans="1:6" x14ac:dyDescent="0.25">
      <c r="A468" s="334" t="s">
        <v>2175</v>
      </c>
      <c r="B468" s="335" t="s">
        <v>2176</v>
      </c>
      <c r="C468" s="335" t="s">
        <v>2058</v>
      </c>
      <c r="D468" s="335" t="str">
        <f t="shared" si="15"/>
        <v>Hall County, GA</v>
      </c>
      <c r="E468" s="335" t="str">
        <f t="shared" si="16"/>
        <v>13</v>
      </c>
      <c r="F468" s="335" t="str">
        <f>_xlfn.XLOOKUP(E468, statelist[State FIPS Code], statelist[EPA Region], "not found", 0, 1)</f>
        <v>EPA Region 4</v>
      </c>
    </row>
    <row r="469" spans="1:6" x14ac:dyDescent="0.25">
      <c r="A469" s="334" t="s">
        <v>2177</v>
      </c>
      <c r="B469" s="335" t="s">
        <v>2178</v>
      </c>
      <c r="C469" s="335" t="s">
        <v>2058</v>
      </c>
      <c r="D469" s="335" t="str">
        <f t="shared" si="15"/>
        <v>Hancock County, GA</v>
      </c>
      <c r="E469" s="335" t="str">
        <f t="shared" si="16"/>
        <v>13</v>
      </c>
      <c r="F469" s="335" t="str">
        <f>_xlfn.XLOOKUP(E469, statelist[State FIPS Code], statelist[EPA Region], "not found", 0, 1)</f>
        <v>EPA Region 4</v>
      </c>
    </row>
    <row r="470" spans="1:6" x14ac:dyDescent="0.25">
      <c r="A470" s="334" t="s">
        <v>2179</v>
      </c>
      <c r="B470" s="335" t="s">
        <v>2180</v>
      </c>
      <c r="C470" s="335" t="s">
        <v>2058</v>
      </c>
      <c r="D470" s="335" t="str">
        <f t="shared" si="15"/>
        <v>Haralson County, GA</v>
      </c>
      <c r="E470" s="335" t="str">
        <f t="shared" si="16"/>
        <v>13</v>
      </c>
      <c r="F470" s="335" t="str">
        <f>_xlfn.XLOOKUP(E470, statelist[State FIPS Code], statelist[EPA Region], "not found", 0, 1)</f>
        <v>EPA Region 4</v>
      </c>
    </row>
    <row r="471" spans="1:6" x14ac:dyDescent="0.25">
      <c r="A471" s="334" t="s">
        <v>2181</v>
      </c>
      <c r="B471" s="335" t="s">
        <v>2182</v>
      </c>
      <c r="C471" s="335" t="s">
        <v>2058</v>
      </c>
      <c r="D471" s="335" t="str">
        <f t="shared" si="15"/>
        <v>Harris County, GA</v>
      </c>
      <c r="E471" s="335" t="str">
        <f t="shared" si="16"/>
        <v>13</v>
      </c>
      <c r="F471" s="335" t="str">
        <f>_xlfn.XLOOKUP(E471, statelist[State FIPS Code], statelist[EPA Region], "not found", 0, 1)</f>
        <v>EPA Region 4</v>
      </c>
    </row>
    <row r="472" spans="1:6" x14ac:dyDescent="0.25">
      <c r="A472" s="334" t="s">
        <v>2183</v>
      </c>
      <c r="B472" s="335" t="s">
        <v>2184</v>
      </c>
      <c r="C472" s="335" t="s">
        <v>2058</v>
      </c>
      <c r="D472" s="335" t="str">
        <f t="shared" si="15"/>
        <v>Hart County, GA</v>
      </c>
      <c r="E472" s="335" t="str">
        <f t="shared" si="16"/>
        <v>13</v>
      </c>
      <c r="F472" s="335" t="str">
        <f>_xlfn.XLOOKUP(E472, statelist[State FIPS Code], statelist[EPA Region], "not found", 0, 1)</f>
        <v>EPA Region 4</v>
      </c>
    </row>
    <row r="473" spans="1:6" x14ac:dyDescent="0.25">
      <c r="A473" s="334" t="s">
        <v>2185</v>
      </c>
      <c r="B473" s="335" t="s">
        <v>2186</v>
      </c>
      <c r="C473" s="335" t="s">
        <v>2058</v>
      </c>
      <c r="D473" s="335" t="str">
        <f t="shared" si="15"/>
        <v>Heard County, GA</v>
      </c>
      <c r="E473" s="335" t="str">
        <f t="shared" si="16"/>
        <v>13</v>
      </c>
      <c r="F473" s="335" t="str">
        <f>_xlfn.XLOOKUP(E473, statelist[State FIPS Code], statelist[EPA Region], "not found", 0, 1)</f>
        <v>EPA Region 4</v>
      </c>
    </row>
    <row r="474" spans="1:6" x14ac:dyDescent="0.25">
      <c r="A474" s="334" t="s">
        <v>2187</v>
      </c>
      <c r="B474" s="335" t="s">
        <v>1361</v>
      </c>
      <c r="C474" s="335" t="s">
        <v>2058</v>
      </c>
      <c r="D474" s="335" t="str">
        <f t="shared" si="15"/>
        <v>Henry County, GA</v>
      </c>
      <c r="E474" s="335" t="str">
        <f t="shared" si="16"/>
        <v>13</v>
      </c>
      <c r="F474" s="335" t="str">
        <f>_xlfn.XLOOKUP(E474, statelist[State FIPS Code], statelist[EPA Region], "not found", 0, 1)</f>
        <v>EPA Region 4</v>
      </c>
    </row>
    <row r="475" spans="1:6" x14ac:dyDescent="0.25">
      <c r="A475" s="334" t="s">
        <v>2188</v>
      </c>
      <c r="B475" s="335" t="s">
        <v>1363</v>
      </c>
      <c r="C475" s="335" t="s">
        <v>2058</v>
      </c>
      <c r="D475" s="335" t="str">
        <f t="shared" si="15"/>
        <v>Houston County, GA</v>
      </c>
      <c r="E475" s="335" t="str">
        <f t="shared" si="16"/>
        <v>13</v>
      </c>
      <c r="F475" s="335" t="str">
        <f>_xlfn.XLOOKUP(E475, statelist[State FIPS Code], statelist[EPA Region], "not found", 0, 1)</f>
        <v>EPA Region 4</v>
      </c>
    </row>
    <row r="476" spans="1:6" x14ac:dyDescent="0.25">
      <c r="A476" s="334" t="s">
        <v>2189</v>
      </c>
      <c r="B476" s="335" t="s">
        <v>2190</v>
      </c>
      <c r="C476" s="335" t="s">
        <v>2058</v>
      </c>
      <c r="D476" s="335" t="str">
        <f t="shared" si="15"/>
        <v>Irwin County, GA</v>
      </c>
      <c r="E476" s="335" t="str">
        <f t="shared" si="16"/>
        <v>13</v>
      </c>
      <c r="F476" s="335" t="str">
        <f>_xlfn.XLOOKUP(E476, statelist[State FIPS Code], statelist[EPA Region], "not found", 0, 1)</f>
        <v>EPA Region 4</v>
      </c>
    </row>
    <row r="477" spans="1:6" x14ac:dyDescent="0.25">
      <c r="A477" s="334" t="s">
        <v>2191</v>
      </c>
      <c r="B477" s="335" t="s">
        <v>1365</v>
      </c>
      <c r="C477" s="335" t="s">
        <v>2058</v>
      </c>
      <c r="D477" s="335" t="str">
        <f t="shared" si="15"/>
        <v>Jackson County, GA</v>
      </c>
      <c r="E477" s="335" t="str">
        <f t="shared" si="16"/>
        <v>13</v>
      </c>
      <c r="F477" s="335" t="str">
        <f>_xlfn.XLOOKUP(E477, statelist[State FIPS Code], statelist[EPA Region], "not found", 0, 1)</f>
        <v>EPA Region 4</v>
      </c>
    </row>
    <row r="478" spans="1:6" x14ac:dyDescent="0.25">
      <c r="A478" s="334" t="s">
        <v>2192</v>
      </c>
      <c r="B478" s="335" t="s">
        <v>2193</v>
      </c>
      <c r="C478" s="335" t="s">
        <v>2058</v>
      </c>
      <c r="D478" s="335" t="str">
        <f t="shared" si="15"/>
        <v>Jasper County, GA</v>
      </c>
      <c r="E478" s="335" t="str">
        <f t="shared" si="16"/>
        <v>13</v>
      </c>
      <c r="F478" s="335" t="str">
        <f>_xlfn.XLOOKUP(E478, statelist[State FIPS Code], statelist[EPA Region], "not found", 0, 1)</f>
        <v>EPA Region 4</v>
      </c>
    </row>
    <row r="479" spans="1:6" x14ac:dyDescent="0.25">
      <c r="A479" s="334" t="s">
        <v>2194</v>
      </c>
      <c r="B479" s="335" t="s">
        <v>2195</v>
      </c>
      <c r="C479" s="335" t="s">
        <v>2058</v>
      </c>
      <c r="D479" s="335" t="str">
        <f t="shared" si="15"/>
        <v>Jeff Davis County, GA</v>
      </c>
      <c r="E479" s="335" t="str">
        <f t="shared" si="16"/>
        <v>13</v>
      </c>
      <c r="F479" s="335" t="str">
        <f>_xlfn.XLOOKUP(E479, statelist[State FIPS Code], statelist[EPA Region], "not found", 0, 1)</f>
        <v>EPA Region 4</v>
      </c>
    </row>
    <row r="480" spans="1:6" x14ac:dyDescent="0.25">
      <c r="A480" s="334" t="s">
        <v>2196</v>
      </c>
      <c r="B480" s="335" t="s">
        <v>1367</v>
      </c>
      <c r="C480" s="335" t="s">
        <v>2058</v>
      </c>
      <c r="D480" s="335" t="str">
        <f t="shared" si="15"/>
        <v>Jefferson County, GA</v>
      </c>
      <c r="E480" s="335" t="str">
        <f t="shared" si="16"/>
        <v>13</v>
      </c>
      <c r="F480" s="335" t="str">
        <f>_xlfn.XLOOKUP(E480, statelist[State FIPS Code], statelist[EPA Region], "not found", 0, 1)</f>
        <v>EPA Region 4</v>
      </c>
    </row>
    <row r="481" spans="1:6" x14ac:dyDescent="0.25">
      <c r="A481" s="334" t="s">
        <v>2197</v>
      </c>
      <c r="B481" s="335" t="s">
        <v>2198</v>
      </c>
      <c r="C481" s="335" t="s">
        <v>2058</v>
      </c>
      <c r="D481" s="335" t="str">
        <f t="shared" si="15"/>
        <v>Jenkins County, GA</v>
      </c>
      <c r="E481" s="335" t="str">
        <f t="shared" si="16"/>
        <v>13</v>
      </c>
      <c r="F481" s="335" t="str">
        <f>_xlfn.XLOOKUP(E481, statelist[State FIPS Code], statelist[EPA Region], "not found", 0, 1)</f>
        <v>EPA Region 4</v>
      </c>
    </row>
    <row r="482" spans="1:6" x14ac:dyDescent="0.25">
      <c r="A482" s="334" t="s">
        <v>2199</v>
      </c>
      <c r="B482" s="335" t="s">
        <v>1584</v>
      </c>
      <c r="C482" s="335" t="s">
        <v>2058</v>
      </c>
      <c r="D482" s="335" t="str">
        <f t="shared" si="15"/>
        <v>Johnson County, GA</v>
      </c>
      <c r="E482" s="335" t="str">
        <f t="shared" si="16"/>
        <v>13</v>
      </c>
      <c r="F482" s="335" t="str">
        <f>_xlfn.XLOOKUP(E482, statelist[State FIPS Code], statelist[EPA Region], "not found", 0, 1)</f>
        <v>EPA Region 4</v>
      </c>
    </row>
    <row r="483" spans="1:6" x14ac:dyDescent="0.25">
      <c r="A483" s="334" t="s">
        <v>2200</v>
      </c>
      <c r="B483" s="335" t="s">
        <v>2201</v>
      </c>
      <c r="C483" s="335" t="s">
        <v>2058</v>
      </c>
      <c r="D483" s="335" t="str">
        <f t="shared" si="15"/>
        <v>Jones County, GA</v>
      </c>
      <c r="E483" s="335" t="str">
        <f t="shared" si="16"/>
        <v>13</v>
      </c>
      <c r="F483" s="335" t="str">
        <f>_xlfn.XLOOKUP(E483, statelist[State FIPS Code], statelist[EPA Region], "not found", 0, 1)</f>
        <v>EPA Region 4</v>
      </c>
    </row>
    <row r="484" spans="1:6" x14ac:dyDescent="0.25">
      <c r="A484" s="334" t="s">
        <v>2202</v>
      </c>
      <c r="B484" s="335" t="s">
        <v>1369</v>
      </c>
      <c r="C484" s="335" t="s">
        <v>2058</v>
      </c>
      <c r="D484" s="335" t="str">
        <f t="shared" si="15"/>
        <v>Lamar County, GA</v>
      </c>
      <c r="E484" s="335" t="str">
        <f t="shared" si="16"/>
        <v>13</v>
      </c>
      <c r="F484" s="335" t="str">
        <f>_xlfn.XLOOKUP(E484, statelist[State FIPS Code], statelist[EPA Region], "not found", 0, 1)</f>
        <v>EPA Region 4</v>
      </c>
    </row>
    <row r="485" spans="1:6" x14ac:dyDescent="0.25">
      <c r="A485" s="334" t="s">
        <v>2203</v>
      </c>
      <c r="B485" s="335" t="s">
        <v>2204</v>
      </c>
      <c r="C485" s="335" t="s">
        <v>2058</v>
      </c>
      <c r="D485" s="335" t="str">
        <f t="shared" si="15"/>
        <v>Lanier County, GA</v>
      </c>
      <c r="E485" s="335" t="str">
        <f t="shared" si="16"/>
        <v>13</v>
      </c>
      <c r="F485" s="335" t="str">
        <f>_xlfn.XLOOKUP(E485, statelist[State FIPS Code], statelist[EPA Region], "not found", 0, 1)</f>
        <v>EPA Region 4</v>
      </c>
    </row>
    <row r="486" spans="1:6" x14ac:dyDescent="0.25">
      <c r="A486" s="334" t="s">
        <v>2205</v>
      </c>
      <c r="B486" s="335" t="s">
        <v>2206</v>
      </c>
      <c r="C486" s="335" t="s">
        <v>2058</v>
      </c>
      <c r="D486" s="335" t="str">
        <f t="shared" si="15"/>
        <v>Laurens County, GA</v>
      </c>
      <c r="E486" s="335" t="str">
        <f t="shared" si="16"/>
        <v>13</v>
      </c>
      <c r="F486" s="335" t="str">
        <f>_xlfn.XLOOKUP(E486, statelist[State FIPS Code], statelist[EPA Region], "not found", 0, 1)</f>
        <v>EPA Region 4</v>
      </c>
    </row>
    <row r="487" spans="1:6" x14ac:dyDescent="0.25">
      <c r="A487" s="334" t="s">
        <v>2207</v>
      </c>
      <c r="B487" s="335" t="s">
        <v>1375</v>
      </c>
      <c r="C487" s="335" t="s">
        <v>2058</v>
      </c>
      <c r="D487" s="335" t="str">
        <f t="shared" si="15"/>
        <v>Lee County, GA</v>
      </c>
      <c r="E487" s="335" t="str">
        <f t="shared" si="16"/>
        <v>13</v>
      </c>
      <c r="F487" s="335" t="str">
        <f>_xlfn.XLOOKUP(E487, statelist[State FIPS Code], statelist[EPA Region], "not found", 0, 1)</f>
        <v>EPA Region 4</v>
      </c>
    </row>
    <row r="488" spans="1:6" x14ac:dyDescent="0.25">
      <c r="A488" s="334" t="s">
        <v>2208</v>
      </c>
      <c r="B488" s="335" t="s">
        <v>2006</v>
      </c>
      <c r="C488" s="335" t="s">
        <v>2058</v>
      </c>
      <c r="D488" s="335" t="str">
        <f t="shared" si="15"/>
        <v>Liberty County, GA</v>
      </c>
      <c r="E488" s="335" t="str">
        <f t="shared" si="16"/>
        <v>13</v>
      </c>
      <c r="F488" s="335" t="str">
        <f>_xlfn.XLOOKUP(E488, statelist[State FIPS Code], statelist[EPA Region], "not found", 0, 1)</f>
        <v>EPA Region 4</v>
      </c>
    </row>
    <row r="489" spans="1:6" x14ac:dyDescent="0.25">
      <c r="A489" s="334" t="s">
        <v>2209</v>
      </c>
      <c r="B489" s="335" t="s">
        <v>1590</v>
      </c>
      <c r="C489" s="335" t="s">
        <v>2058</v>
      </c>
      <c r="D489" s="335" t="str">
        <f t="shared" si="15"/>
        <v>Lincoln County, GA</v>
      </c>
      <c r="E489" s="335" t="str">
        <f t="shared" si="16"/>
        <v>13</v>
      </c>
      <c r="F489" s="335" t="str">
        <f>_xlfn.XLOOKUP(E489, statelist[State FIPS Code], statelist[EPA Region], "not found", 0, 1)</f>
        <v>EPA Region 4</v>
      </c>
    </row>
    <row r="490" spans="1:6" x14ac:dyDescent="0.25">
      <c r="A490" s="334" t="s">
        <v>2210</v>
      </c>
      <c r="B490" s="335" t="s">
        <v>2211</v>
      </c>
      <c r="C490" s="335" t="s">
        <v>2058</v>
      </c>
      <c r="D490" s="335" t="str">
        <f t="shared" si="15"/>
        <v>Long County, GA</v>
      </c>
      <c r="E490" s="335" t="str">
        <f t="shared" si="16"/>
        <v>13</v>
      </c>
      <c r="F490" s="335" t="str">
        <f>_xlfn.XLOOKUP(E490, statelist[State FIPS Code], statelist[EPA Region], "not found", 0, 1)</f>
        <v>EPA Region 4</v>
      </c>
    </row>
    <row r="491" spans="1:6" x14ac:dyDescent="0.25">
      <c r="A491" s="334" t="s">
        <v>2212</v>
      </c>
      <c r="B491" s="335" t="s">
        <v>1379</v>
      </c>
      <c r="C491" s="335" t="s">
        <v>2058</v>
      </c>
      <c r="D491" s="335" t="str">
        <f t="shared" si="15"/>
        <v>Lowndes County, GA</v>
      </c>
      <c r="E491" s="335" t="str">
        <f t="shared" si="16"/>
        <v>13</v>
      </c>
      <c r="F491" s="335" t="str">
        <f>_xlfn.XLOOKUP(E491, statelist[State FIPS Code], statelist[EPA Region], "not found", 0, 1)</f>
        <v>EPA Region 4</v>
      </c>
    </row>
    <row r="492" spans="1:6" x14ac:dyDescent="0.25">
      <c r="A492" s="334" t="s">
        <v>2213</v>
      </c>
      <c r="B492" s="335" t="s">
        <v>2214</v>
      </c>
      <c r="C492" s="335" t="s">
        <v>2058</v>
      </c>
      <c r="D492" s="335" t="str">
        <f t="shared" si="15"/>
        <v>Lumpkin County, GA</v>
      </c>
      <c r="E492" s="335" t="str">
        <f t="shared" si="16"/>
        <v>13</v>
      </c>
      <c r="F492" s="335" t="str">
        <f>_xlfn.XLOOKUP(E492, statelist[State FIPS Code], statelist[EPA Region], "not found", 0, 1)</f>
        <v>EPA Region 4</v>
      </c>
    </row>
    <row r="493" spans="1:6" x14ac:dyDescent="0.25">
      <c r="A493" s="334" t="s">
        <v>2215</v>
      </c>
      <c r="B493" s="335" t="s">
        <v>2216</v>
      </c>
      <c r="C493" s="335" t="s">
        <v>2058</v>
      </c>
      <c r="D493" s="335" t="str">
        <f t="shared" si="15"/>
        <v>McDuffie County, GA</v>
      </c>
      <c r="E493" s="335" t="str">
        <f t="shared" si="16"/>
        <v>13</v>
      </c>
      <c r="F493" s="335" t="str">
        <f>_xlfn.XLOOKUP(E493, statelist[State FIPS Code], statelist[EPA Region], "not found", 0, 1)</f>
        <v>EPA Region 4</v>
      </c>
    </row>
    <row r="494" spans="1:6" x14ac:dyDescent="0.25">
      <c r="A494" s="334" t="s">
        <v>2217</v>
      </c>
      <c r="B494" s="335" t="s">
        <v>2218</v>
      </c>
      <c r="C494" s="335" t="s">
        <v>2058</v>
      </c>
      <c r="D494" s="335" t="str">
        <f t="shared" si="15"/>
        <v>McIntosh County, GA</v>
      </c>
      <c r="E494" s="335" t="str">
        <f t="shared" si="16"/>
        <v>13</v>
      </c>
      <c r="F494" s="335" t="str">
        <f>_xlfn.XLOOKUP(E494, statelist[State FIPS Code], statelist[EPA Region], "not found", 0, 1)</f>
        <v>EPA Region 4</v>
      </c>
    </row>
    <row r="495" spans="1:6" x14ac:dyDescent="0.25">
      <c r="A495" s="334" t="s">
        <v>2219</v>
      </c>
      <c r="B495" s="335" t="s">
        <v>1381</v>
      </c>
      <c r="C495" s="335" t="s">
        <v>2058</v>
      </c>
      <c r="D495" s="335" t="str">
        <f t="shared" si="15"/>
        <v>Macon County, GA</v>
      </c>
      <c r="E495" s="335" t="str">
        <f t="shared" si="16"/>
        <v>13</v>
      </c>
      <c r="F495" s="335" t="str">
        <f>_xlfn.XLOOKUP(E495, statelist[State FIPS Code], statelist[EPA Region], "not found", 0, 1)</f>
        <v>EPA Region 4</v>
      </c>
    </row>
    <row r="496" spans="1:6" x14ac:dyDescent="0.25">
      <c r="A496" s="334" t="s">
        <v>2220</v>
      </c>
      <c r="B496" s="335" t="s">
        <v>1383</v>
      </c>
      <c r="C496" s="335" t="s">
        <v>2058</v>
      </c>
      <c r="D496" s="335" t="str">
        <f t="shared" si="15"/>
        <v>Madison County, GA</v>
      </c>
      <c r="E496" s="335" t="str">
        <f t="shared" si="16"/>
        <v>13</v>
      </c>
      <c r="F496" s="335" t="str">
        <f>_xlfn.XLOOKUP(E496, statelist[State FIPS Code], statelist[EPA Region], "not found", 0, 1)</f>
        <v>EPA Region 4</v>
      </c>
    </row>
    <row r="497" spans="1:6" x14ac:dyDescent="0.25">
      <c r="A497" s="334" t="s">
        <v>2221</v>
      </c>
      <c r="B497" s="335" t="s">
        <v>1387</v>
      </c>
      <c r="C497" s="335" t="s">
        <v>2058</v>
      </c>
      <c r="D497" s="335" t="str">
        <f t="shared" si="15"/>
        <v>Marion County, GA</v>
      </c>
      <c r="E497" s="335" t="str">
        <f t="shared" si="16"/>
        <v>13</v>
      </c>
      <c r="F497" s="335" t="str">
        <f>_xlfn.XLOOKUP(E497, statelist[State FIPS Code], statelist[EPA Region], "not found", 0, 1)</f>
        <v>EPA Region 4</v>
      </c>
    </row>
    <row r="498" spans="1:6" x14ac:dyDescent="0.25">
      <c r="A498" s="334" t="s">
        <v>2222</v>
      </c>
      <c r="B498" s="335" t="s">
        <v>2223</v>
      </c>
      <c r="C498" s="335" t="s">
        <v>2058</v>
      </c>
      <c r="D498" s="335" t="str">
        <f t="shared" si="15"/>
        <v>Meriwether County, GA</v>
      </c>
      <c r="E498" s="335" t="str">
        <f t="shared" si="16"/>
        <v>13</v>
      </c>
      <c r="F498" s="335" t="str">
        <f>_xlfn.XLOOKUP(E498, statelist[State FIPS Code], statelist[EPA Region], "not found", 0, 1)</f>
        <v>EPA Region 4</v>
      </c>
    </row>
    <row r="499" spans="1:6" x14ac:dyDescent="0.25">
      <c r="A499" s="334" t="s">
        <v>2224</v>
      </c>
      <c r="B499" s="335" t="s">
        <v>1600</v>
      </c>
      <c r="C499" s="335" t="s">
        <v>2058</v>
      </c>
      <c r="D499" s="335" t="str">
        <f t="shared" si="15"/>
        <v>Miller County, GA</v>
      </c>
      <c r="E499" s="335" t="str">
        <f t="shared" si="16"/>
        <v>13</v>
      </c>
      <c r="F499" s="335" t="str">
        <f>_xlfn.XLOOKUP(E499, statelist[State FIPS Code], statelist[EPA Region], "not found", 0, 1)</f>
        <v>EPA Region 4</v>
      </c>
    </row>
    <row r="500" spans="1:6" x14ac:dyDescent="0.25">
      <c r="A500" s="334" t="s">
        <v>2225</v>
      </c>
      <c r="B500" s="335" t="s">
        <v>2226</v>
      </c>
      <c r="C500" s="335" t="s">
        <v>2058</v>
      </c>
      <c r="D500" s="335" t="str">
        <f t="shared" si="15"/>
        <v>Mitchell County, GA</v>
      </c>
      <c r="E500" s="335" t="str">
        <f t="shared" si="16"/>
        <v>13</v>
      </c>
      <c r="F500" s="335" t="str">
        <f>_xlfn.XLOOKUP(E500, statelist[State FIPS Code], statelist[EPA Region], "not found", 0, 1)</f>
        <v>EPA Region 4</v>
      </c>
    </row>
    <row r="501" spans="1:6" x14ac:dyDescent="0.25">
      <c r="A501" s="334" t="s">
        <v>2227</v>
      </c>
      <c r="B501" s="335" t="s">
        <v>1393</v>
      </c>
      <c r="C501" s="335" t="s">
        <v>2058</v>
      </c>
      <c r="D501" s="335" t="str">
        <f t="shared" si="15"/>
        <v>Monroe County, GA</v>
      </c>
      <c r="E501" s="335" t="str">
        <f t="shared" si="16"/>
        <v>13</v>
      </c>
      <c r="F501" s="335" t="str">
        <f>_xlfn.XLOOKUP(E501, statelist[State FIPS Code], statelist[EPA Region], "not found", 0, 1)</f>
        <v>EPA Region 4</v>
      </c>
    </row>
    <row r="502" spans="1:6" x14ac:dyDescent="0.25">
      <c r="A502" s="334" t="s">
        <v>2228</v>
      </c>
      <c r="B502" s="335" t="s">
        <v>1395</v>
      </c>
      <c r="C502" s="335" t="s">
        <v>2058</v>
      </c>
      <c r="D502" s="335" t="str">
        <f t="shared" si="15"/>
        <v>Montgomery County, GA</v>
      </c>
      <c r="E502" s="335" t="str">
        <f t="shared" si="16"/>
        <v>13</v>
      </c>
      <c r="F502" s="335" t="str">
        <f>_xlfn.XLOOKUP(E502, statelist[State FIPS Code], statelist[EPA Region], "not found", 0, 1)</f>
        <v>EPA Region 4</v>
      </c>
    </row>
    <row r="503" spans="1:6" x14ac:dyDescent="0.25">
      <c r="A503" s="334" t="s">
        <v>2229</v>
      </c>
      <c r="B503" s="335" t="s">
        <v>1397</v>
      </c>
      <c r="C503" s="335" t="s">
        <v>2058</v>
      </c>
      <c r="D503" s="335" t="str">
        <f t="shared" si="15"/>
        <v>Morgan County, GA</v>
      </c>
      <c r="E503" s="335" t="str">
        <f t="shared" si="16"/>
        <v>13</v>
      </c>
      <c r="F503" s="335" t="str">
        <f>_xlfn.XLOOKUP(E503, statelist[State FIPS Code], statelist[EPA Region], "not found", 0, 1)</f>
        <v>EPA Region 4</v>
      </c>
    </row>
    <row r="504" spans="1:6" x14ac:dyDescent="0.25">
      <c r="A504" s="334" t="s">
        <v>2230</v>
      </c>
      <c r="B504" s="335" t="s">
        <v>2231</v>
      </c>
      <c r="C504" s="335" t="s">
        <v>2058</v>
      </c>
      <c r="D504" s="335" t="str">
        <f t="shared" si="15"/>
        <v>Murray County, GA</v>
      </c>
      <c r="E504" s="335" t="str">
        <f t="shared" si="16"/>
        <v>13</v>
      </c>
      <c r="F504" s="335" t="str">
        <f>_xlfn.XLOOKUP(E504, statelist[State FIPS Code], statelist[EPA Region], "not found", 0, 1)</f>
        <v>EPA Region 4</v>
      </c>
    </row>
    <row r="505" spans="1:6" x14ac:dyDescent="0.25">
      <c r="A505" s="334" t="s">
        <v>2232</v>
      </c>
      <c r="B505" s="335" t="s">
        <v>2233</v>
      </c>
      <c r="C505" s="335" t="s">
        <v>2058</v>
      </c>
      <c r="D505" s="335" t="str">
        <f t="shared" si="15"/>
        <v>Muscogee County, GA</v>
      </c>
      <c r="E505" s="335" t="str">
        <f t="shared" si="16"/>
        <v>13</v>
      </c>
      <c r="F505" s="335" t="str">
        <f>_xlfn.XLOOKUP(E505, statelist[State FIPS Code], statelist[EPA Region], "not found", 0, 1)</f>
        <v>EPA Region 4</v>
      </c>
    </row>
    <row r="506" spans="1:6" x14ac:dyDescent="0.25">
      <c r="A506" s="334" t="s">
        <v>2234</v>
      </c>
      <c r="B506" s="335" t="s">
        <v>1608</v>
      </c>
      <c r="C506" s="335" t="s">
        <v>2058</v>
      </c>
      <c r="D506" s="335" t="str">
        <f t="shared" si="15"/>
        <v>Newton County, GA</v>
      </c>
      <c r="E506" s="335" t="str">
        <f t="shared" si="16"/>
        <v>13</v>
      </c>
      <c r="F506" s="335" t="str">
        <f>_xlfn.XLOOKUP(E506, statelist[State FIPS Code], statelist[EPA Region], "not found", 0, 1)</f>
        <v>EPA Region 4</v>
      </c>
    </row>
    <row r="507" spans="1:6" x14ac:dyDescent="0.25">
      <c r="A507" s="334" t="s">
        <v>2235</v>
      </c>
      <c r="B507" s="335" t="s">
        <v>2236</v>
      </c>
      <c r="C507" s="335" t="s">
        <v>2058</v>
      </c>
      <c r="D507" s="335" t="str">
        <f t="shared" si="15"/>
        <v>Oconee County, GA</v>
      </c>
      <c r="E507" s="335" t="str">
        <f t="shared" si="16"/>
        <v>13</v>
      </c>
      <c r="F507" s="335" t="str">
        <f>_xlfn.XLOOKUP(E507, statelist[State FIPS Code], statelist[EPA Region], "not found", 0, 1)</f>
        <v>EPA Region 4</v>
      </c>
    </row>
    <row r="508" spans="1:6" x14ac:dyDescent="0.25">
      <c r="A508" s="334" t="s">
        <v>2237</v>
      </c>
      <c r="B508" s="335" t="s">
        <v>2238</v>
      </c>
      <c r="C508" s="335" t="s">
        <v>2058</v>
      </c>
      <c r="D508" s="335" t="str">
        <f t="shared" si="15"/>
        <v>Oglethorpe County, GA</v>
      </c>
      <c r="E508" s="335" t="str">
        <f t="shared" si="16"/>
        <v>13</v>
      </c>
      <c r="F508" s="335" t="str">
        <f>_xlfn.XLOOKUP(E508, statelist[State FIPS Code], statelist[EPA Region], "not found", 0, 1)</f>
        <v>EPA Region 4</v>
      </c>
    </row>
    <row r="509" spans="1:6" x14ac:dyDescent="0.25">
      <c r="A509" s="334" t="s">
        <v>2239</v>
      </c>
      <c r="B509" s="335" t="s">
        <v>2240</v>
      </c>
      <c r="C509" s="335" t="s">
        <v>2058</v>
      </c>
      <c r="D509" s="335" t="str">
        <f t="shared" si="15"/>
        <v>Paulding County, GA</v>
      </c>
      <c r="E509" s="335" t="str">
        <f t="shared" si="16"/>
        <v>13</v>
      </c>
      <c r="F509" s="335" t="str">
        <f>_xlfn.XLOOKUP(E509, statelist[State FIPS Code], statelist[EPA Region], "not found", 0, 1)</f>
        <v>EPA Region 4</v>
      </c>
    </row>
    <row r="510" spans="1:6" x14ac:dyDescent="0.25">
      <c r="A510" s="334" t="s">
        <v>2241</v>
      </c>
      <c r="B510" s="335" t="s">
        <v>2242</v>
      </c>
      <c r="C510" s="335" t="s">
        <v>2058</v>
      </c>
      <c r="D510" s="335" t="str">
        <f t="shared" si="15"/>
        <v>Peach County, GA</v>
      </c>
      <c r="E510" s="335" t="str">
        <f t="shared" si="16"/>
        <v>13</v>
      </c>
      <c r="F510" s="335" t="str">
        <f>_xlfn.XLOOKUP(E510, statelist[State FIPS Code], statelist[EPA Region], "not found", 0, 1)</f>
        <v>EPA Region 4</v>
      </c>
    </row>
    <row r="511" spans="1:6" x14ac:dyDescent="0.25">
      <c r="A511" s="334" t="s">
        <v>2243</v>
      </c>
      <c r="B511" s="335" t="s">
        <v>1401</v>
      </c>
      <c r="C511" s="335" t="s">
        <v>2058</v>
      </c>
      <c r="D511" s="335" t="str">
        <f t="shared" si="15"/>
        <v>Pickens County, GA</v>
      </c>
      <c r="E511" s="335" t="str">
        <f t="shared" si="16"/>
        <v>13</v>
      </c>
      <c r="F511" s="335" t="str">
        <f>_xlfn.XLOOKUP(E511, statelist[State FIPS Code], statelist[EPA Region], "not found", 0, 1)</f>
        <v>EPA Region 4</v>
      </c>
    </row>
    <row r="512" spans="1:6" x14ac:dyDescent="0.25">
      <c r="A512" s="334" t="s">
        <v>2244</v>
      </c>
      <c r="B512" s="335" t="s">
        <v>2245</v>
      </c>
      <c r="C512" s="335" t="s">
        <v>2058</v>
      </c>
      <c r="D512" s="335" t="str">
        <f t="shared" si="15"/>
        <v>Pierce County, GA</v>
      </c>
      <c r="E512" s="335" t="str">
        <f t="shared" si="16"/>
        <v>13</v>
      </c>
      <c r="F512" s="335" t="str">
        <f>_xlfn.XLOOKUP(E512, statelist[State FIPS Code], statelist[EPA Region], "not found", 0, 1)</f>
        <v>EPA Region 4</v>
      </c>
    </row>
    <row r="513" spans="1:6" x14ac:dyDescent="0.25">
      <c r="A513" s="334" t="s">
        <v>2246</v>
      </c>
      <c r="B513" s="335" t="s">
        <v>1403</v>
      </c>
      <c r="C513" s="335" t="s">
        <v>2058</v>
      </c>
      <c r="D513" s="335" t="str">
        <f t="shared" si="15"/>
        <v>Pike County, GA</v>
      </c>
      <c r="E513" s="335" t="str">
        <f t="shared" si="16"/>
        <v>13</v>
      </c>
      <c r="F513" s="335" t="str">
        <f>_xlfn.XLOOKUP(E513, statelist[State FIPS Code], statelist[EPA Region], "not found", 0, 1)</f>
        <v>EPA Region 4</v>
      </c>
    </row>
    <row r="514" spans="1:6" x14ac:dyDescent="0.25">
      <c r="A514" s="334" t="s">
        <v>2247</v>
      </c>
      <c r="B514" s="335" t="s">
        <v>1618</v>
      </c>
      <c r="C514" s="335" t="s">
        <v>2058</v>
      </c>
      <c r="D514" s="335" t="str">
        <f t="shared" si="15"/>
        <v>Polk County, GA</v>
      </c>
      <c r="E514" s="335" t="str">
        <f t="shared" si="16"/>
        <v>13</v>
      </c>
      <c r="F514" s="335" t="str">
        <f>_xlfn.XLOOKUP(E514, statelist[State FIPS Code], statelist[EPA Region], "not found", 0, 1)</f>
        <v>EPA Region 4</v>
      </c>
    </row>
    <row r="515" spans="1:6" x14ac:dyDescent="0.25">
      <c r="A515" s="334" t="s">
        <v>2248</v>
      </c>
      <c r="B515" s="335" t="s">
        <v>1624</v>
      </c>
      <c r="C515" s="335" t="s">
        <v>2058</v>
      </c>
      <c r="D515" s="335" t="str">
        <f t="shared" si="15"/>
        <v>Pulaski County, GA</v>
      </c>
      <c r="E515" s="335" t="str">
        <f t="shared" si="16"/>
        <v>13</v>
      </c>
      <c r="F515" s="335" t="str">
        <f>_xlfn.XLOOKUP(E515, statelist[State FIPS Code], statelist[EPA Region], "not found", 0, 1)</f>
        <v>EPA Region 4</v>
      </c>
    </row>
    <row r="516" spans="1:6" x14ac:dyDescent="0.25">
      <c r="A516" s="334" t="s">
        <v>2249</v>
      </c>
      <c r="B516" s="335" t="s">
        <v>2032</v>
      </c>
      <c r="C516" s="335" t="s">
        <v>2058</v>
      </c>
      <c r="D516" s="335" t="str">
        <f t="shared" si="15"/>
        <v>Putnam County, GA</v>
      </c>
      <c r="E516" s="335" t="str">
        <f t="shared" si="16"/>
        <v>13</v>
      </c>
      <c r="F516" s="335" t="str">
        <f>_xlfn.XLOOKUP(E516, statelist[State FIPS Code], statelist[EPA Region], "not found", 0, 1)</f>
        <v>EPA Region 4</v>
      </c>
    </row>
    <row r="517" spans="1:6" x14ac:dyDescent="0.25">
      <c r="A517" s="334" t="s">
        <v>2250</v>
      </c>
      <c r="B517" s="335" t="s">
        <v>2251</v>
      </c>
      <c r="C517" s="335" t="s">
        <v>2058</v>
      </c>
      <c r="D517" s="335" t="str">
        <f t="shared" si="15"/>
        <v>Quitman County, GA</v>
      </c>
      <c r="E517" s="335" t="str">
        <f t="shared" si="16"/>
        <v>13</v>
      </c>
      <c r="F517" s="335" t="str">
        <f>_xlfn.XLOOKUP(E517, statelist[State FIPS Code], statelist[EPA Region], "not found", 0, 1)</f>
        <v>EPA Region 4</v>
      </c>
    </row>
    <row r="518" spans="1:6" x14ac:dyDescent="0.25">
      <c r="A518" s="334" t="s">
        <v>2252</v>
      </c>
      <c r="B518" s="335" t="s">
        <v>2253</v>
      </c>
      <c r="C518" s="335" t="s">
        <v>2058</v>
      </c>
      <c r="D518" s="335" t="str">
        <f t="shared" si="15"/>
        <v>Rabun County, GA</v>
      </c>
      <c r="E518" s="335" t="str">
        <f t="shared" si="16"/>
        <v>13</v>
      </c>
      <c r="F518" s="335" t="str">
        <f>_xlfn.XLOOKUP(E518, statelist[State FIPS Code], statelist[EPA Region], "not found", 0, 1)</f>
        <v>EPA Region 4</v>
      </c>
    </row>
    <row r="519" spans="1:6" x14ac:dyDescent="0.25">
      <c r="A519" s="334" t="s">
        <v>2254</v>
      </c>
      <c r="B519" s="335" t="s">
        <v>1405</v>
      </c>
      <c r="C519" s="335" t="s">
        <v>2058</v>
      </c>
      <c r="D519" s="335" t="str">
        <f t="shared" si="15"/>
        <v>Randolph County, GA</v>
      </c>
      <c r="E519" s="335" t="str">
        <f t="shared" si="16"/>
        <v>13</v>
      </c>
      <c r="F519" s="335" t="str">
        <f>_xlfn.XLOOKUP(E519, statelist[State FIPS Code], statelist[EPA Region], "not found", 0, 1)</f>
        <v>EPA Region 4</v>
      </c>
    </row>
    <row r="520" spans="1:6" x14ac:dyDescent="0.25">
      <c r="A520" s="334" t="s">
        <v>2255</v>
      </c>
      <c r="B520" s="335" t="s">
        <v>2256</v>
      </c>
      <c r="C520" s="335" t="s">
        <v>2058</v>
      </c>
      <c r="D520" s="335" t="str">
        <f t="shared" si="15"/>
        <v>Richmond County, GA</v>
      </c>
      <c r="E520" s="335" t="str">
        <f t="shared" si="16"/>
        <v>13</v>
      </c>
      <c r="F520" s="335" t="str">
        <f>_xlfn.XLOOKUP(E520, statelist[State FIPS Code], statelist[EPA Region], "not found", 0, 1)</f>
        <v>EPA Region 4</v>
      </c>
    </row>
    <row r="521" spans="1:6" x14ac:dyDescent="0.25">
      <c r="A521" s="334" t="s">
        <v>2257</v>
      </c>
      <c r="B521" s="335" t="s">
        <v>2258</v>
      </c>
      <c r="C521" s="335" t="s">
        <v>2058</v>
      </c>
      <c r="D521" s="335" t="str">
        <f t="shared" si="15"/>
        <v>Rockdale County, GA</v>
      </c>
      <c r="E521" s="335" t="str">
        <f t="shared" si="16"/>
        <v>13</v>
      </c>
      <c r="F521" s="335" t="str">
        <f>_xlfn.XLOOKUP(E521, statelist[State FIPS Code], statelist[EPA Region], "not found", 0, 1)</f>
        <v>EPA Region 4</v>
      </c>
    </row>
    <row r="522" spans="1:6" x14ac:dyDescent="0.25">
      <c r="A522" s="334" t="s">
        <v>2259</v>
      </c>
      <c r="B522" s="335" t="s">
        <v>2260</v>
      </c>
      <c r="C522" s="335" t="s">
        <v>2058</v>
      </c>
      <c r="D522" s="335" t="str">
        <f t="shared" si="15"/>
        <v>Schley County, GA</v>
      </c>
      <c r="E522" s="335" t="str">
        <f t="shared" si="16"/>
        <v>13</v>
      </c>
      <c r="F522" s="335" t="str">
        <f>_xlfn.XLOOKUP(E522, statelist[State FIPS Code], statelist[EPA Region], "not found", 0, 1)</f>
        <v>EPA Region 4</v>
      </c>
    </row>
    <row r="523" spans="1:6" x14ac:dyDescent="0.25">
      <c r="A523" s="334" t="s">
        <v>2261</v>
      </c>
      <c r="B523" s="335" t="s">
        <v>2262</v>
      </c>
      <c r="C523" s="335" t="s">
        <v>2058</v>
      </c>
      <c r="D523" s="335" t="str">
        <f t="shared" si="15"/>
        <v>Screven County, GA</v>
      </c>
      <c r="E523" s="335" t="str">
        <f t="shared" si="16"/>
        <v>13</v>
      </c>
      <c r="F523" s="335" t="str">
        <f>_xlfn.XLOOKUP(E523, statelist[State FIPS Code], statelist[EPA Region], "not found", 0, 1)</f>
        <v>EPA Region 4</v>
      </c>
    </row>
    <row r="524" spans="1:6" x14ac:dyDescent="0.25">
      <c r="A524" s="334" t="s">
        <v>2263</v>
      </c>
      <c r="B524" s="335" t="s">
        <v>2042</v>
      </c>
      <c r="C524" s="335" t="s">
        <v>2058</v>
      </c>
      <c r="D524" s="335" t="str">
        <f t="shared" ref="D524:D587" si="17">_xlfn.TEXTJOIN(", ", TRUE, B524,C524)</f>
        <v>Seminole County, GA</v>
      </c>
      <c r="E524" s="335" t="str">
        <f t="shared" ref="E524:E587" si="18">LEFT(A524, 2)</f>
        <v>13</v>
      </c>
      <c r="F524" s="335" t="str">
        <f>_xlfn.XLOOKUP(E524, statelist[State FIPS Code], statelist[EPA Region], "not found", 0, 1)</f>
        <v>EPA Region 4</v>
      </c>
    </row>
    <row r="525" spans="1:6" x14ac:dyDescent="0.25">
      <c r="A525" s="334" t="s">
        <v>2264</v>
      </c>
      <c r="B525" s="335" t="s">
        <v>2265</v>
      </c>
      <c r="C525" s="335" t="s">
        <v>2058</v>
      </c>
      <c r="D525" s="335" t="str">
        <f t="shared" si="17"/>
        <v>Spalding County, GA</v>
      </c>
      <c r="E525" s="335" t="str">
        <f t="shared" si="18"/>
        <v>13</v>
      </c>
      <c r="F525" s="335" t="str">
        <f>_xlfn.XLOOKUP(E525, statelist[State FIPS Code], statelist[EPA Region], "not found", 0, 1)</f>
        <v>EPA Region 4</v>
      </c>
    </row>
    <row r="526" spans="1:6" x14ac:dyDescent="0.25">
      <c r="A526" s="334" t="s">
        <v>2266</v>
      </c>
      <c r="B526" s="335" t="s">
        <v>2267</v>
      </c>
      <c r="C526" s="335" t="s">
        <v>2058</v>
      </c>
      <c r="D526" s="335" t="str">
        <f t="shared" si="17"/>
        <v>Stephens County, GA</v>
      </c>
      <c r="E526" s="335" t="str">
        <f t="shared" si="18"/>
        <v>13</v>
      </c>
      <c r="F526" s="335" t="str">
        <f>_xlfn.XLOOKUP(E526, statelist[State FIPS Code], statelist[EPA Region], "not found", 0, 1)</f>
        <v>EPA Region 4</v>
      </c>
    </row>
    <row r="527" spans="1:6" x14ac:dyDescent="0.25">
      <c r="A527" s="334" t="s">
        <v>2268</v>
      </c>
      <c r="B527" s="335" t="s">
        <v>2269</v>
      </c>
      <c r="C527" s="335" t="s">
        <v>2058</v>
      </c>
      <c r="D527" s="335" t="str">
        <f t="shared" si="17"/>
        <v>Stewart County, GA</v>
      </c>
      <c r="E527" s="335" t="str">
        <f t="shared" si="18"/>
        <v>13</v>
      </c>
      <c r="F527" s="335" t="str">
        <f>_xlfn.XLOOKUP(E527, statelist[State FIPS Code], statelist[EPA Region], "not found", 0, 1)</f>
        <v>EPA Region 4</v>
      </c>
    </row>
    <row r="528" spans="1:6" x14ac:dyDescent="0.25">
      <c r="A528" s="334" t="s">
        <v>2270</v>
      </c>
      <c r="B528" s="335" t="s">
        <v>1413</v>
      </c>
      <c r="C528" s="335" t="s">
        <v>2058</v>
      </c>
      <c r="D528" s="335" t="str">
        <f t="shared" si="17"/>
        <v>Sumter County, GA</v>
      </c>
      <c r="E528" s="335" t="str">
        <f t="shared" si="18"/>
        <v>13</v>
      </c>
      <c r="F528" s="335" t="str">
        <f>_xlfn.XLOOKUP(E528, statelist[State FIPS Code], statelist[EPA Region], "not found", 0, 1)</f>
        <v>EPA Region 4</v>
      </c>
    </row>
    <row r="529" spans="1:6" x14ac:dyDescent="0.25">
      <c r="A529" s="334" t="s">
        <v>2271</v>
      </c>
      <c r="B529" s="335" t="s">
        <v>2272</v>
      </c>
      <c r="C529" s="335" t="s">
        <v>2058</v>
      </c>
      <c r="D529" s="335" t="str">
        <f t="shared" si="17"/>
        <v>Talbot County, GA</v>
      </c>
      <c r="E529" s="335" t="str">
        <f t="shared" si="18"/>
        <v>13</v>
      </c>
      <c r="F529" s="335" t="str">
        <f>_xlfn.XLOOKUP(E529, statelist[State FIPS Code], statelist[EPA Region], "not found", 0, 1)</f>
        <v>EPA Region 4</v>
      </c>
    </row>
    <row r="530" spans="1:6" x14ac:dyDescent="0.25">
      <c r="A530" s="334" t="s">
        <v>2273</v>
      </c>
      <c r="B530" s="335" t="s">
        <v>2274</v>
      </c>
      <c r="C530" s="335" t="s">
        <v>2058</v>
      </c>
      <c r="D530" s="335" t="str">
        <f t="shared" si="17"/>
        <v>Taliaferro County, GA</v>
      </c>
      <c r="E530" s="335" t="str">
        <f t="shared" si="18"/>
        <v>13</v>
      </c>
      <c r="F530" s="335" t="str">
        <f>_xlfn.XLOOKUP(E530, statelist[State FIPS Code], statelist[EPA Region], "not found", 0, 1)</f>
        <v>EPA Region 4</v>
      </c>
    </row>
    <row r="531" spans="1:6" x14ac:dyDescent="0.25">
      <c r="A531" s="334" t="s">
        <v>2275</v>
      </c>
      <c r="B531" s="335" t="s">
        <v>2276</v>
      </c>
      <c r="C531" s="335" t="s">
        <v>2058</v>
      </c>
      <c r="D531" s="335" t="str">
        <f t="shared" si="17"/>
        <v>Tattnall County, GA</v>
      </c>
      <c r="E531" s="335" t="str">
        <f t="shared" si="18"/>
        <v>13</v>
      </c>
      <c r="F531" s="335" t="str">
        <f>_xlfn.XLOOKUP(E531, statelist[State FIPS Code], statelist[EPA Region], "not found", 0, 1)</f>
        <v>EPA Region 4</v>
      </c>
    </row>
    <row r="532" spans="1:6" x14ac:dyDescent="0.25">
      <c r="A532" s="334" t="s">
        <v>2277</v>
      </c>
      <c r="B532" s="335" t="s">
        <v>2047</v>
      </c>
      <c r="C532" s="335" t="s">
        <v>2058</v>
      </c>
      <c r="D532" s="335" t="str">
        <f t="shared" si="17"/>
        <v>Taylor County, GA</v>
      </c>
      <c r="E532" s="335" t="str">
        <f t="shared" si="18"/>
        <v>13</v>
      </c>
      <c r="F532" s="335" t="str">
        <f>_xlfn.XLOOKUP(E532, statelist[State FIPS Code], statelist[EPA Region], "not found", 0, 1)</f>
        <v>EPA Region 4</v>
      </c>
    </row>
    <row r="533" spans="1:6" x14ac:dyDescent="0.25">
      <c r="A533" s="334" t="s">
        <v>2278</v>
      </c>
      <c r="B533" s="335" t="s">
        <v>2279</v>
      </c>
      <c r="C533" s="335" t="s">
        <v>2058</v>
      </c>
      <c r="D533" s="335" t="str">
        <f t="shared" si="17"/>
        <v>Telfair County, GA</v>
      </c>
      <c r="E533" s="335" t="str">
        <f t="shared" si="18"/>
        <v>13</v>
      </c>
      <c r="F533" s="335" t="str">
        <f>_xlfn.XLOOKUP(E533, statelist[State FIPS Code], statelist[EPA Region], "not found", 0, 1)</f>
        <v>EPA Region 4</v>
      </c>
    </row>
    <row r="534" spans="1:6" x14ac:dyDescent="0.25">
      <c r="A534" s="334" t="s">
        <v>2280</v>
      </c>
      <c r="B534" s="335" t="s">
        <v>2281</v>
      </c>
      <c r="C534" s="335" t="s">
        <v>2058</v>
      </c>
      <c r="D534" s="335" t="str">
        <f t="shared" si="17"/>
        <v>Terrell County, GA</v>
      </c>
      <c r="E534" s="335" t="str">
        <f t="shared" si="18"/>
        <v>13</v>
      </c>
      <c r="F534" s="335" t="str">
        <f>_xlfn.XLOOKUP(E534, statelist[State FIPS Code], statelist[EPA Region], "not found", 0, 1)</f>
        <v>EPA Region 4</v>
      </c>
    </row>
    <row r="535" spans="1:6" x14ac:dyDescent="0.25">
      <c r="A535" s="334" t="s">
        <v>2282</v>
      </c>
      <c r="B535" s="335" t="s">
        <v>2283</v>
      </c>
      <c r="C535" s="335" t="s">
        <v>2058</v>
      </c>
      <c r="D535" s="335" t="str">
        <f t="shared" si="17"/>
        <v>Thomas County, GA</v>
      </c>
      <c r="E535" s="335" t="str">
        <f t="shared" si="18"/>
        <v>13</v>
      </c>
      <c r="F535" s="335" t="str">
        <f>_xlfn.XLOOKUP(E535, statelist[State FIPS Code], statelist[EPA Region], "not found", 0, 1)</f>
        <v>EPA Region 4</v>
      </c>
    </row>
    <row r="536" spans="1:6" x14ac:dyDescent="0.25">
      <c r="A536" s="334" t="s">
        <v>2284</v>
      </c>
      <c r="B536" s="335" t="s">
        <v>2285</v>
      </c>
      <c r="C536" s="335" t="s">
        <v>2058</v>
      </c>
      <c r="D536" s="335" t="str">
        <f t="shared" si="17"/>
        <v>Tift County, GA</v>
      </c>
      <c r="E536" s="335" t="str">
        <f t="shared" si="18"/>
        <v>13</v>
      </c>
      <c r="F536" s="335" t="str">
        <f>_xlfn.XLOOKUP(E536, statelist[State FIPS Code], statelist[EPA Region], "not found", 0, 1)</f>
        <v>EPA Region 4</v>
      </c>
    </row>
    <row r="537" spans="1:6" x14ac:dyDescent="0.25">
      <c r="A537" s="334" t="s">
        <v>2286</v>
      </c>
      <c r="B537" s="335" t="s">
        <v>2287</v>
      </c>
      <c r="C537" s="335" t="s">
        <v>2058</v>
      </c>
      <c r="D537" s="335" t="str">
        <f t="shared" si="17"/>
        <v>Toombs County, GA</v>
      </c>
      <c r="E537" s="335" t="str">
        <f t="shared" si="18"/>
        <v>13</v>
      </c>
      <c r="F537" s="335" t="str">
        <f>_xlfn.XLOOKUP(E537, statelist[State FIPS Code], statelist[EPA Region], "not found", 0, 1)</f>
        <v>EPA Region 4</v>
      </c>
    </row>
    <row r="538" spans="1:6" x14ac:dyDescent="0.25">
      <c r="A538" s="334" t="s">
        <v>2288</v>
      </c>
      <c r="B538" s="335" t="s">
        <v>2289</v>
      </c>
      <c r="C538" s="335" t="s">
        <v>2058</v>
      </c>
      <c r="D538" s="335" t="str">
        <f t="shared" si="17"/>
        <v>Towns County, GA</v>
      </c>
      <c r="E538" s="335" t="str">
        <f t="shared" si="18"/>
        <v>13</v>
      </c>
      <c r="F538" s="335" t="str">
        <f>_xlfn.XLOOKUP(E538, statelist[State FIPS Code], statelist[EPA Region], "not found", 0, 1)</f>
        <v>EPA Region 4</v>
      </c>
    </row>
    <row r="539" spans="1:6" x14ac:dyDescent="0.25">
      <c r="A539" s="334" t="s">
        <v>2290</v>
      </c>
      <c r="B539" s="335" t="s">
        <v>2291</v>
      </c>
      <c r="C539" s="335" t="s">
        <v>2058</v>
      </c>
      <c r="D539" s="335" t="str">
        <f t="shared" si="17"/>
        <v>Treutlen County, GA</v>
      </c>
      <c r="E539" s="335" t="str">
        <f t="shared" si="18"/>
        <v>13</v>
      </c>
      <c r="F539" s="335" t="str">
        <f>_xlfn.XLOOKUP(E539, statelist[State FIPS Code], statelist[EPA Region], "not found", 0, 1)</f>
        <v>EPA Region 4</v>
      </c>
    </row>
    <row r="540" spans="1:6" x14ac:dyDescent="0.25">
      <c r="A540" s="334" t="s">
        <v>2292</v>
      </c>
      <c r="B540" s="335" t="s">
        <v>2293</v>
      </c>
      <c r="C540" s="335" t="s">
        <v>2058</v>
      </c>
      <c r="D540" s="335" t="str">
        <f t="shared" si="17"/>
        <v>Troup County, GA</v>
      </c>
      <c r="E540" s="335" t="str">
        <f t="shared" si="18"/>
        <v>13</v>
      </c>
      <c r="F540" s="335" t="str">
        <f>_xlfn.XLOOKUP(E540, statelist[State FIPS Code], statelist[EPA Region], "not found", 0, 1)</f>
        <v>EPA Region 4</v>
      </c>
    </row>
    <row r="541" spans="1:6" x14ac:dyDescent="0.25">
      <c r="A541" s="334" t="s">
        <v>2294</v>
      </c>
      <c r="B541" s="335" t="s">
        <v>2295</v>
      </c>
      <c r="C541" s="335" t="s">
        <v>2058</v>
      </c>
      <c r="D541" s="335" t="str">
        <f t="shared" si="17"/>
        <v>Turner County, GA</v>
      </c>
      <c r="E541" s="335" t="str">
        <f t="shared" si="18"/>
        <v>13</v>
      </c>
      <c r="F541" s="335" t="str">
        <f>_xlfn.XLOOKUP(E541, statelist[State FIPS Code], statelist[EPA Region], "not found", 0, 1)</f>
        <v>EPA Region 4</v>
      </c>
    </row>
    <row r="542" spans="1:6" x14ac:dyDescent="0.25">
      <c r="A542" s="334" t="s">
        <v>2296</v>
      </c>
      <c r="B542" s="335" t="s">
        <v>2297</v>
      </c>
      <c r="C542" s="335" t="s">
        <v>2058</v>
      </c>
      <c r="D542" s="335" t="str">
        <f t="shared" si="17"/>
        <v>Twiggs County, GA</v>
      </c>
      <c r="E542" s="335" t="str">
        <f t="shared" si="18"/>
        <v>13</v>
      </c>
      <c r="F542" s="335" t="str">
        <f>_xlfn.XLOOKUP(E542, statelist[State FIPS Code], statelist[EPA Region], "not found", 0, 1)</f>
        <v>EPA Region 4</v>
      </c>
    </row>
    <row r="543" spans="1:6" x14ac:dyDescent="0.25">
      <c r="A543" s="334" t="s">
        <v>2298</v>
      </c>
      <c r="B543" s="335" t="s">
        <v>1643</v>
      </c>
      <c r="C543" s="335" t="s">
        <v>2058</v>
      </c>
      <c r="D543" s="335" t="str">
        <f t="shared" si="17"/>
        <v>Union County, GA</v>
      </c>
      <c r="E543" s="335" t="str">
        <f t="shared" si="18"/>
        <v>13</v>
      </c>
      <c r="F543" s="335" t="str">
        <f>_xlfn.XLOOKUP(E543, statelist[State FIPS Code], statelist[EPA Region], "not found", 0, 1)</f>
        <v>EPA Region 4</v>
      </c>
    </row>
    <row r="544" spans="1:6" x14ac:dyDescent="0.25">
      <c r="A544" s="334" t="s">
        <v>2299</v>
      </c>
      <c r="B544" s="335" t="s">
        <v>2300</v>
      </c>
      <c r="C544" s="335" t="s">
        <v>2058</v>
      </c>
      <c r="D544" s="335" t="str">
        <f t="shared" si="17"/>
        <v>Upson County, GA</v>
      </c>
      <c r="E544" s="335" t="str">
        <f t="shared" si="18"/>
        <v>13</v>
      </c>
      <c r="F544" s="335" t="str">
        <f>_xlfn.XLOOKUP(E544, statelist[State FIPS Code], statelist[EPA Region], "not found", 0, 1)</f>
        <v>EPA Region 4</v>
      </c>
    </row>
    <row r="545" spans="1:6" x14ac:dyDescent="0.25">
      <c r="A545" s="334" t="s">
        <v>2301</v>
      </c>
      <c r="B545" s="335" t="s">
        <v>1421</v>
      </c>
      <c r="C545" s="335" t="s">
        <v>2058</v>
      </c>
      <c r="D545" s="335" t="str">
        <f t="shared" si="17"/>
        <v>Walker County, GA</v>
      </c>
      <c r="E545" s="335" t="str">
        <f t="shared" si="18"/>
        <v>13</v>
      </c>
      <c r="F545" s="335" t="str">
        <f>_xlfn.XLOOKUP(E545, statelist[State FIPS Code], statelist[EPA Region], "not found", 0, 1)</f>
        <v>EPA Region 4</v>
      </c>
    </row>
    <row r="546" spans="1:6" x14ac:dyDescent="0.25">
      <c r="A546" s="334" t="s">
        <v>2302</v>
      </c>
      <c r="B546" s="335" t="s">
        <v>2054</v>
      </c>
      <c r="C546" s="335" t="s">
        <v>2058</v>
      </c>
      <c r="D546" s="335" t="str">
        <f t="shared" si="17"/>
        <v>Walton County, GA</v>
      </c>
      <c r="E546" s="335" t="str">
        <f t="shared" si="18"/>
        <v>13</v>
      </c>
      <c r="F546" s="335" t="str">
        <f>_xlfn.XLOOKUP(E546, statelist[State FIPS Code], statelist[EPA Region], "not found", 0, 1)</f>
        <v>EPA Region 4</v>
      </c>
    </row>
    <row r="547" spans="1:6" x14ac:dyDescent="0.25">
      <c r="A547" s="334" t="s">
        <v>2303</v>
      </c>
      <c r="B547" s="335" t="s">
        <v>2304</v>
      </c>
      <c r="C547" s="335" t="s">
        <v>2058</v>
      </c>
      <c r="D547" s="335" t="str">
        <f t="shared" si="17"/>
        <v>Ware County, GA</v>
      </c>
      <c r="E547" s="335" t="str">
        <f t="shared" si="18"/>
        <v>13</v>
      </c>
      <c r="F547" s="335" t="str">
        <f>_xlfn.XLOOKUP(E547, statelist[State FIPS Code], statelist[EPA Region], "not found", 0, 1)</f>
        <v>EPA Region 4</v>
      </c>
    </row>
    <row r="548" spans="1:6" x14ac:dyDescent="0.25">
      <c r="A548" s="334" t="s">
        <v>2305</v>
      </c>
      <c r="B548" s="335" t="s">
        <v>2306</v>
      </c>
      <c r="C548" s="335" t="s">
        <v>2058</v>
      </c>
      <c r="D548" s="335" t="str">
        <f t="shared" si="17"/>
        <v>Warren County, GA</v>
      </c>
      <c r="E548" s="335" t="str">
        <f t="shared" si="18"/>
        <v>13</v>
      </c>
      <c r="F548" s="335" t="str">
        <f>_xlfn.XLOOKUP(E548, statelist[State FIPS Code], statelist[EPA Region], "not found", 0, 1)</f>
        <v>EPA Region 4</v>
      </c>
    </row>
    <row r="549" spans="1:6" x14ac:dyDescent="0.25">
      <c r="A549" s="334" t="s">
        <v>2307</v>
      </c>
      <c r="B549" s="335" t="s">
        <v>1423</v>
      </c>
      <c r="C549" s="335" t="s">
        <v>2058</v>
      </c>
      <c r="D549" s="335" t="str">
        <f t="shared" si="17"/>
        <v>Washington County, GA</v>
      </c>
      <c r="E549" s="335" t="str">
        <f t="shared" si="18"/>
        <v>13</v>
      </c>
      <c r="F549" s="335" t="str">
        <f>_xlfn.XLOOKUP(E549, statelist[State FIPS Code], statelist[EPA Region], "not found", 0, 1)</f>
        <v>EPA Region 4</v>
      </c>
    </row>
    <row r="550" spans="1:6" x14ac:dyDescent="0.25">
      <c r="A550" s="334" t="s">
        <v>2308</v>
      </c>
      <c r="B550" s="335" t="s">
        <v>2309</v>
      </c>
      <c r="C550" s="335" t="s">
        <v>2058</v>
      </c>
      <c r="D550" s="335" t="str">
        <f t="shared" si="17"/>
        <v>Wayne County, GA</v>
      </c>
      <c r="E550" s="335" t="str">
        <f t="shared" si="18"/>
        <v>13</v>
      </c>
      <c r="F550" s="335" t="str">
        <f>_xlfn.XLOOKUP(E550, statelist[State FIPS Code], statelist[EPA Region], "not found", 0, 1)</f>
        <v>EPA Region 4</v>
      </c>
    </row>
    <row r="551" spans="1:6" x14ac:dyDescent="0.25">
      <c r="A551" s="334" t="s">
        <v>2310</v>
      </c>
      <c r="B551" s="335" t="s">
        <v>2311</v>
      </c>
      <c r="C551" s="335" t="s">
        <v>2058</v>
      </c>
      <c r="D551" s="335" t="str">
        <f t="shared" si="17"/>
        <v>Webster County, GA</v>
      </c>
      <c r="E551" s="335" t="str">
        <f t="shared" si="18"/>
        <v>13</v>
      </c>
      <c r="F551" s="335" t="str">
        <f>_xlfn.XLOOKUP(E551, statelist[State FIPS Code], statelist[EPA Region], "not found", 0, 1)</f>
        <v>EPA Region 4</v>
      </c>
    </row>
    <row r="552" spans="1:6" x14ac:dyDescent="0.25">
      <c r="A552" s="334" t="s">
        <v>2312</v>
      </c>
      <c r="B552" s="335" t="s">
        <v>2313</v>
      </c>
      <c r="C552" s="335" t="s">
        <v>2058</v>
      </c>
      <c r="D552" s="335" t="str">
        <f t="shared" si="17"/>
        <v>Wheeler County, GA</v>
      </c>
      <c r="E552" s="335" t="str">
        <f t="shared" si="18"/>
        <v>13</v>
      </c>
      <c r="F552" s="335" t="str">
        <f>_xlfn.XLOOKUP(E552, statelist[State FIPS Code], statelist[EPA Region], "not found", 0, 1)</f>
        <v>EPA Region 4</v>
      </c>
    </row>
    <row r="553" spans="1:6" x14ac:dyDescent="0.25">
      <c r="A553" s="334" t="s">
        <v>2314</v>
      </c>
      <c r="B553" s="335" t="s">
        <v>1648</v>
      </c>
      <c r="C553" s="335" t="s">
        <v>2058</v>
      </c>
      <c r="D553" s="335" t="str">
        <f t="shared" si="17"/>
        <v>White County, GA</v>
      </c>
      <c r="E553" s="335" t="str">
        <f t="shared" si="18"/>
        <v>13</v>
      </c>
      <c r="F553" s="335" t="str">
        <f>_xlfn.XLOOKUP(E553, statelist[State FIPS Code], statelist[EPA Region], "not found", 0, 1)</f>
        <v>EPA Region 4</v>
      </c>
    </row>
    <row r="554" spans="1:6" x14ac:dyDescent="0.25">
      <c r="A554" s="334" t="s">
        <v>2315</v>
      </c>
      <c r="B554" s="335" t="s">
        <v>2316</v>
      </c>
      <c r="C554" s="335" t="s">
        <v>2058</v>
      </c>
      <c r="D554" s="335" t="str">
        <f t="shared" si="17"/>
        <v>Whitfield County, GA</v>
      </c>
      <c r="E554" s="335" t="str">
        <f t="shared" si="18"/>
        <v>13</v>
      </c>
      <c r="F554" s="335" t="str">
        <f>_xlfn.XLOOKUP(E554, statelist[State FIPS Code], statelist[EPA Region], "not found", 0, 1)</f>
        <v>EPA Region 4</v>
      </c>
    </row>
    <row r="555" spans="1:6" x14ac:dyDescent="0.25">
      <c r="A555" s="334" t="s">
        <v>2317</v>
      </c>
      <c r="B555" s="335" t="s">
        <v>1425</v>
      </c>
      <c r="C555" s="335" t="s">
        <v>2058</v>
      </c>
      <c r="D555" s="335" t="str">
        <f t="shared" si="17"/>
        <v>Wilcox County, GA</v>
      </c>
      <c r="E555" s="335" t="str">
        <f t="shared" si="18"/>
        <v>13</v>
      </c>
      <c r="F555" s="335" t="str">
        <f>_xlfn.XLOOKUP(E555, statelist[State FIPS Code], statelist[EPA Region], "not found", 0, 1)</f>
        <v>EPA Region 4</v>
      </c>
    </row>
    <row r="556" spans="1:6" x14ac:dyDescent="0.25">
      <c r="A556" s="334" t="s">
        <v>2318</v>
      </c>
      <c r="B556" s="335" t="s">
        <v>2319</v>
      </c>
      <c r="C556" s="335" t="s">
        <v>2058</v>
      </c>
      <c r="D556" s="335" t="str">
        <f t="shared" si="17"/>
        <v>Wilkes County, GA</v>
      </c>
      <c r="E556" s="335" t="str">
        <f t="shared" si="18"/>
        <v>13</v>
      </c>
      <c r="F556" s="335" t="str">
        <f>_xlfn.XLOOKUP(E556, statelist[State FIPS Code], statelist[EPA Region], "not found", 0, 1)</f>
        <v>EPA Region 4</v>
      </c>
    </row>
    <row r="557" spans="1:6" x14ac:dyDescent="0.25">
      <c r="A557" s="334" t="s">
        <v>2320</v>
      </c>
      <c r="B557" s="335" t="s">
        <v>2321</v>
      </c>
      <c r="C557" s="335" t="s">
        <v>2058</v>
      </c>
      <c r="D557" s="335" t="str">
        <f t="shared" si="17"/>
        <v>Wilkinson County, GA</v>
      </c>
      <c r="E557" s="335" t="str">
        <f t="shared" si="18"/>
        <v>13</v>
      </c>
      <c r="F557" s="335" t="str">
        <f>_xlfn.XLOOKUP(E557, statelist[State FIPS Code], statelist[EPA Region], "not found", 0, 1)</f>
        <v>EPA Region 4</v>
      </c>
    </row>
    <row r="558" spans="1:6" x14ac:dyDescent="0.25">
      <c r="A558" s="334" t="s">
        <v>2322</v>
      </c>
      <c r="B558" s="335" t="s">
        <v>2323</v>
      </c>
      <c r="C558" s="335" t="s">
        <v>2058</v>
      </c>
      <c r="D558" s="335" t="str">
        <f t="shared" si="17"/>
        <v>Worth County, GA</v>
      </c>
      <c r="E558" s="335" t="str">
        <f t="shared" si="18"/>
        <v>13</v>
      </c>
      <c r="F558" s="335" t="str">
        <f>_xlfn.XLOOKUP(E558, statelist[State FIPS Code], statelist[EPA Region], "not found", 0, 1)</f>
        <v>EPA Region 4</v>
      </c>
    </row>
    <row r="559" spans="1:6" x14ac:dyDescent="0.25">
      <c r="A559" s="334" t="s">
        <v>2324</v>
      </c>
      <c r="B559" s="335" t="s">
        <v>2325</v>
      </c>
      <c r="C559" s="335" t="s">
        <v>2326</v>
      </c>
      <c r="D559" s="335" t="str">
        <f t="shared" si="17"/>
        <v>Hawaii County, HI</v>
      </c>
      <c r="E559" s="335" t="str">
        <f t="shared" si="18"/>
        <v>15</v>
      </c>
      <c r="F559" s="335" t="str">
        <f>_xlfn.XLOOKUP(E559, statelist[State FIPS Code], statelist[EPA Region], "not found", 0, 1)</f>
        <v>EPA Region 9</v>
      </c>
    </row>
    <row r="560" spans="1:6" x14ac:dyDescent="0.25">
      <c r="A560" s="334" t="s">
        <v>2327</v>
      </c>
      <c r="B560" s="335" t="s">
        <v>2328</v>
      </c>
      <c r="C560" s="335" t="s">
        <v>2326</v>
      </c>
      <c r="D560" s="335" t="str">
        <f t="shared" si="17"/>
        <v>Honolulu County, HI</v>
      </c>
      <c r="E560" s="335" t="str">
        <f t="shared" si="18"/>
        <v>15</v>
      </c>
      <c r="F560" s="335" t="str">
        <f>_xlfn.XLOOKUP(E560, statelist[State FIPS Code], statelist[EPA Region], "not found", 0, 1)</f>
        <v>EPA Region 9</v>
      </c>
    </row>
    <row r="561" spans="1:6" x14ac:dyDescent="0.25">
      <c r="A561" s="334" t="s">
        <v>2329</v>
      </c>
      <c r="B561" s="335" t="s">
        <v>2330</v>
      </c>
      <c r="C561" s="335" t="s">
        <v>2326</v>
      </c>
      <c r="D561" s="335" t="str">
        <f t="shared" si="17"/>
        <v>Kalawao County, HI</v>
      </c>
      <c r="E561" s="335" t="str">
        <f t="shared" si="18"/>
        <v>15</v>
      </c>
      <c r="F561" s="335" t="str">
        <f>_xlfn.XLOOKUP(E561, statelist[State FIPS Code], statelist[EPA Region], "not found", 0, 1)</f>
        <v>EPA Region 9</v>
      </c>
    </row>
    <row r="562" spans="1:6" x14ac:dyDescent="0.25">
      <c r="A562" s="334" t="s">
        <v>2331</v>
      </c>
      <c r="B562" s="335" t="s">
        <v>2332</v>
      </c>
      <c r="C562" s="335" t="s">
        <v>2326</v>
      </c>
      <c r="D562" s="335" t="str">
        <f t="shared" si="17"/>
        <v>Kauai County, HI</v>
      </c>
      <c r="E562" s="335" t="str">
        <f t="shared" si="18"/>
        <v>15</v>
      </c>
      <c r="F562" s="335" t="str">
        <f>_xlfn.XLOOKUP(E562, statelist[State FIPS Code], statelist[EPA Region], "not found", 0, 1)</f>
        <v>EPA Region 9</v>
      </c>
    </row>
    <row r="563" spans="1:6" x14ac:dyDescent="0.25">
      <c r="A563" s="334" t="s">
        <v>2333</v>
      </c>
      <c r="B563" s="335" t="s">
        <v>2334</v>
      </c>
      <c r="C563" s="335" t="s">
        <v>2326</v>
      </c>
      <c r="D563" s="335" t="str">
        <f t="shared" si="17"/>
        <v>Maui County, HI</v>
      </c>
      <c r="E563" s="335" t="str">
        <f t="shared" si="18"/>
        <v>15</v>
      </c>
      <c r="F563" s="335" t="str">
        <f>_xlfn.XLOOKUP(E563, statelist[State FIPS Code], statelist[EPA Region], "not found", 0, 1)</f>
        <v>EPA Region 9</v>
      </c>
    </row>
    <row r="564" spans="1:6" x14ac:dyDescent="0.25">
      <c r="A564" s="334" t="s">
        <v>2335</v>
      </c>
      <c r="B564" s="335" t="s">
        <v>2336</v>
      </c>
      <c r="C564" s="335" t="s">
        <v>2337</v>
      </c>
      <c r="D564" s="335" t="str">
        <f t="shared" si="17"/>
        <v>Ada County, ID</v>
      </c>
      <c r="E564" s="335" t="str">
        <f t="shared" si="18"/>
        <v>16</v>
      </c>
      <c r="F564" s="335" t="str">
        <f>_xlfn.XLOOKUP(E564, statelist[State FIPS Code], statelist[EPA Region], "not found", 0, 1)</f>
        <v>EPA Region 10</v>
      </c>
    </row>
    <row r="565" spans="1:6" x14ac:dyDescent="0.25">
      <c r="A565" s="334" t="s">
        <v>2338</v>
      </c>
      <c r="B565" s="335" t="s">
        <v>1769</v>
      </c>
      <c r="C565" s="335" t="s">
        <v>2337</v>
      </c>
      <c r="D565" s="335" t="str">
        <f t="shared" si="17"/>
        <v>Adams County, ID</v>
      </c>
      <c r="E565" s="335" t="str">
        <f t="shared" si="18"/>
        <v>16</v>
      </c>
      <c r="F565" s="335" t="str">
        <f>_xlfn.XLOOKUP(E565, statelist[State FIPS Code], statelist[EPA Region], "not found", 0, 1)</f>
        <v>EPA Region 10</v>
      </c>
    </row>
    <row r="566" spans="1:6" x14ac:dyDescent="0.25">
      <c r="A566" s="334" t="s">
        <v>2339</v>
      </c>
      <c r="B566" s="335" t="s">
        <v>2340</v>
      </c>
      <c r="C566" s="335" t="s">
        <v>2337</v>
      </c>
      <c r="D566" s="335" t="str">
        <f t="shared" si="17"/>
        <v>Bannock County, ID</v>
      </c>
      <c r="E566" s="335" t="str">
        <f t="shared" si="18"/>
        <v>16</v>
      </c>
      <c r="F566" s="335" t="str">
        <f>_xlfn.XLOOKUP(E566, statelist[State FIPS Code], statelist[EPA Region], "not found", 0, 1)</f>
        <v>EPA Region 10</v>
      </c>
    </row>
    <row r="567" spans="1:6" x14ac:dyDescent="0.25">
      <c r="A567" s="334" t="s">
        <v>2341</v>
      </c>
      <c r="B567" s="335" t="s">
        <v>2342</v>
      </c>
      <c r="C567" s="335" t="s">
        <v>2337</v>
      </c>
      <c r="D567" s="335" t="str">
        <f t="shared" si="17"/>
        <v>Bear Lake County, ID</v>
      </c>
      <c r="E567" s="335" t="str">
        <f t="shared" si="18"/>
        <v>16</v>
      </c>
      <c r="F567" s="335" t="str">
        <f>_xlfn.XLOOKUP(E567, statelist[State FIPS Code], statelist[EPA Region], "not found", 0, 1)</f>
        <v>EPA Region 10</v>
      </c>
    </row>
    <row r="568" spans="1:6" x14ac:dyDescent="0.25">
      <c r="A568" s="334" t="s">
        <v>2343</v>
      </c>
      <c r="B568" s="335" t="s">
        <v>2344</v>
      </c>
      <c r="C568" s="335" t="s">
        <v>2337</v>
      </c>
      <c r="D568" s="335" t="str">
        <f t="shared" si="17"/>
        <v>Benewah County, ID</v>
      </c>
      <c r="E568" s="335" t="str">
        <f t="shared" si="18"/>
        <v>16</v>
      </c>
      <c r="F568" s="335" t="str">
        <f>_xlfn.XLOOKUP(E568, statelist[State FIPS Code], statelist[EPA Region], "not found", 0, 1)</f>
        <v>EPA Region 10</v>
      </c>
    </row>
    <row r="569" spans="1:6" x14ac:dyDescent="0.25">
      <c r="A569" s="334" t="s">
        <v>2345</v>
      </c>
      <c r="B569" s="335" t="s">
        <v>2346</v>
      </c>
      <c r="C569" s="335" t="s">
        <v>2337</v>
      </c>
      <c r="D569" s="335" t="str">
        <f t="shared" si="17"/>
        <v>Bingham County, ID</v>
      </c>
      <c r="E569" s="335" t="str">
        <f t="shared" si="18"/>
        <v>16</v>
      </c>
      <c r="F569" s="335" t="str">
        <f>_xlfn.XLOOKUP(E569, statelist[State FIPS Code], statelist[EPA Region], "not found", 0, 1)</f>
        <v>EPA Region 10</v>
      </c>
    </row>
    <row r="570" spans="1:6" x14ac:dyDescent="0.25">
      <c r="A570" s="334" t="s">
        <v>2347</v>
      </c>
      <c r="B570" s="335" t="s">
        <v>2348</v>
      </c>
      <c r="C570" s="335" t="s">
        <v>2337</v>
      </c>
      <c r="D570" s="335" t="str">
        <f t="shared" si="17"/>
        <v>Blaine County, ID</v>
      </c>
      <c r="E570" s="335" t="str">
        <f t="shared" si="18"/>
        <v>16</v>
      </c>
      <c r="F570" s="335" t="str">
        <f>_xlfn.XLOOKUP(E570, statelist[State FIPS Code], statelist[EPA Region], "not found", 0, 1)</f>
        <v>EPA Region 10</v>
      </c>
    </row>
    <row r="571" spans="1:6" x14ac:dyDescent="0.25">
      <c r="A571" s="334" t="s">
        <v>2349</v>
      </c>
      <c r="B571" s="335" t="s">
        <v>2350</v>
      </c>
      <c r="C571" s="335" t="s">
        <v>2337</v>
      </c>
      <c r="D571" s="335" t="str">
        <f t="shared" si="17"/>
        <v>Boise County, ID</v>
      </c>
      <c r="E571" s="335" t="str">
        <f t="shared" si="18"/>
        <v>16</v>
      </c>
      <c r="F571" s="335" t="str">
        <f>_xlfn.XLOOKUP(E571, statelist[State FIPS Code], statelist[EPA Region], "not found", 0, 1)</f>
        <v>EPA Region 10</v>
      </c>
    </row>
    <row r="572" spans="1:6" x14ac:dyDescent="0.25">
      <c r="A572" s="334" t="s">
        <v>2351</v>
      </c>
      <c r="B572" s="335" t="s">
        <v>2352</v>
      </c>
      <c r="C572" s="335" t="s">
        <v>2337</v>
      </c>
      <c r="D572" s="335" t="str">
        <f t="shared" si="17"/>
        <v>Bonner County, ID</v>
      </c>
      <c r="E572" s="335" t="str">
        <f t="shared" si="18"/>
        <v>16</v>
      </c>
      <c r="F572" s="335" t="str">
        <f>_xlfn.XLOOKUP(E572, statelist[State FIPS Code], statelist[EPA Region], "not found", 0, 1)</f>
        <v>EPA Region 10</v>
      </c>
    </row>
    <row r="573" spans="1:6" x14ac:dyDescent="0.25">
      <c r="A573" s="334" t="s">
        <v>2353</v>
      </c>
      <c r="B573" s="335" t="s">
        <v>2354</v>
      </c>
      <c r="C573" s="335" t="s">
        <v>2337</v>
      </c>
      <c r="D573" s="335" t="str">
        <f t="shared" si="17"/>
        <v>Bonneville County, ID</v>
      </c>
      <c r="E573" s="335" t="str">
        <f t="shared" si="18"/>
        <v>16</v>
      </c>
      <c r="F573" s="335" t="str">
        <f>_xlfn.XLOOKUP(E573, statelist[State FIPS Code], statelist[EPA Region], "not found", 0, 1)</f>
        <v>EPA Region 10</v>
      </c>
    </row>
    <row r="574" spans="1:6" x14ac:dyDescent="0.25">
      <c r="A574" s="334" t="s">
        <v>2355</v>
      </c>
      <c r="B574" s="335" t="s">
        <v>2356</v>
      </c>
      <c r="C574" s="335" t="s">
        <v>2337</v>
      </c>
      <c r="D574" s="335" t="str">
        <f t="shared" si="17"/>
        <v>Boundary County, ID</v>
      </c>
      <c r="E574" s="335" t="str">
        <f t="shared" si="18"/>
        <v>16</v>
      </c>
      <c r="F574" s="335" t="str">
        <f>_xlfn.XLOOKUP(E574, statelist[State FIPS Code], statelist[EPA Region], "not found", 0, 1)</f>
        <v>EPA Region 10</v>
      </c>
    </row>
    <row r="575" spans="1:6" x14ac:dyDescent="0.25">
      <c r="A575" s="334" t="s">
        <v>2357</v>
      </c>
      <c r="B575" s="335" t="s">
        <v>1661</v>
      </c>
      <c r="C575" s="335" t="s">
        <v>2337</v>
      </c>
      <c r="D575" s="335" t="str">
        <f t="shared" si="17"/>
        <v>Butte County, ID</v>
      </c>
      <c r="E575" s="335" t="str">
        <f t="shared" si="18"/>
        <v>16</v>
      </c>
      <c r="F575" s="335" t="str">
        <f>_xlfn.XLOOKUP(E575, statelist[State FIPS Code], statelist[EPA Region], "not found", 0, 1)</f>
        <v>EPA Region 10</v>
      </c>
    </row>
    <row r="576" spans="1:6" x14ac:dyDescent="0.25">
      <c r="A576" s="334" t="s">
        <v>2358</v>
      </c>
      <c r="B576" s="335" t="s">
        <v>2359</v>
      </c>
      <c r="C576" s="335" t="s">
        <v>2337</v>
      </c>
      <c r="D576" s="335" t="str">
        <f t="shared" si="17"/>
        <v>Camas County, ID</v>
      </c>
      <c r="E576" s="335" t="str">
        <f t="shared" si="18"/>
        <v>16</v>
      </c>
      <c r="F576" s="335" t="str">
        <f>_xlfn.XLOOKUP(E576, statelist[State FIPS Code], statelist[EPA Region], "not found", 0, 1)</f>
        <v>EPA Region 10</v>
      </c>
    </row>
    <row r="577" spans="1:6" x14ac:dyDescent="0.25">
      <c r="A577" s="334" t="s">
        <v>2360</v>
      </c>
      <c r="B577" s="335" t="s">
        <v>2361</v>
      </c>
      <c r="C577" s="335" t="s">
        <v>2337</v>
      </c>
      <c r="D577" s="335" t="str">
        <f t="shared" si="17"/>
        <v>Canyon County, ID</v>
      </c>
      <c r="E577" s="335" t="str">
        <f t="shared" si="18"/>
        <v>16</v>
      </c>
      <c r="F577" s="335" t="str">
        <f>_xlfn.XLOOKUP(E577, statelist[State FIPS Code], statelist[EPA Region], "not found", 0, 1)</f>
        <v>EPA Region 10</v>
      </c>
    </row>
    <row r="578" spans="1:6" x14ac:dyDescent="0.25">
      <c r="A578" s="334" t="s">
        <v>2362</v>
      </c>
      <c r="B578" s="335" t="s">
        <v>2363</v>
      </c>
      <c r="C578" s="335" t="s">
        <v>2337</v>
      </c>
      <c r="D578" s="335" t="str">
        <f t="shared" si="17"/>
        <v>Caribou County, ID</v>
      </c>
      <c r="E578" s="335" t="str">
        <f t="shared" si="18"/>
        <v>16</v>
      </c>
      <c r="F578" s="335" t="str">
        <f>_xlfn.XLOOKUP(E578, statelist[State FIPS Code], statelist[EPA Region], "not found", 0, 1)</f>
        <v>EPA Region 10</v>
      </c>
    </row>
    <row r="579" spans="1:6" x14ac:dyDescent="0.25">
      <c r="A579" s="334" t="s">
        <v>2364</v>
      </c>
      <c r="B579" s="335" t="s">
        <v>2365</v>
      </c>
      <c r="C579" s="335" t="s">
        <v>2337</v>
      </c>
      <c r="D579" s="335" t="str">
        <f t="shared" si="17"/>
        <v>Cassia County, ID</v>
      </c>
      <c r="E579" s="335" t="str">
        <f t="shared" si="18"/>
        <v>16</v>
      </c>
      <c r="F579" s="335" t="str">
        <f>_xlfn.XLOOKUP(E579, statelist[State FIPS Code], statelist[EPA Region], "not found", 0, 1)</f>
        <v>EPA Region 10</v>
      </c>
    </row>
    <row r="580" spans="1:6" x14ac:dyDescent="0.25">
      <c r="A580" s="334" t="s">
        <v>2366</v>
      </c>
      <c r="B580" s="335" t="s">
        <v>1539</v>
      </c>
      <c r="C580" s="335" t="s">
        <v>2337</v>
      </c>
      <c r="D580" s="335" t="str">
        <f t="shared" si="17"/>
        <v>Clark County, ID</v>
      </c>
      <c r="E580" s="335" t="str">
        <f t="shared" si="18"/>
        <v>16</v>
      </c>
      <c r="F580" s="335" t="str">
        <f>_xlfn.XLOOKUP(E580, statelist[State FIPS Code], statelist[EPA Region], "not found", 0, 1)</f>
        <v>EPA Region 10</v>
      </c>
    </row>
    <row r="581" spans="1:6" x14ac:dyDescent="0.25">
      <c r="A581" s="334" t="s">
        <v>2367</v>
      </c>
      <c r="B581" s="335" t="s">
        <v>2368</v>
      </c>
      <c r="C581" s="335" t="s">
        <v>2337</v>
      </c>
      <c r="D581" s="335" t="str">
        <f t="shared" si="17"/>
        <v>Clearwater County, ID</v>
      </c>
      <c r="E581" s="335" t="str">
        <f t="shared" si="18"/>
        <v>16</v>
      </c>
      <c r="F581" s="335" t="str">
        <f>_xlfn.XLOOKUP(E581, statelist[State FIPS Code], statelist[EPA Region], "not found", 0, 1)</f>
        <v>EPA Region 10</v>
      </c>
    </row>
    <row r="582" spans="1:6" x14ac:dyDescent="0.25">
      <c r="A582" s="334" t="s">
        <v>2369</v>
      </c>
      <c r="B582" s="335" t="s">
        <v>1798</v>
      </c>
      <c r="C582" s="335" t="s">
        <v>2337</v>
      </c>
      <c r="D582" s="335" t="str">
        <f t="shared" si="17"/>
        <v>Custer County, ID</v>
      </c>
      <c r="E582" s="335" t="str">
        <f t="shared" si="18"/>
        <v>16</v>
      </c>
      <c r="F582" s="335" t="str">
        <f>_xlfn.XLOOKUP(E582, statelist[State FIPS Code], statelist[EPA Region], "not found", 0, 1)</f>
        <v>EPA Region 10</v>
      </c>
    </row>
    <row r="583" spans="1:6" x14ac:dyDescent="0.25">
      <c r="A583" s="334" t="s">
        <v>2370</v>
      </c>
      <c r="B583" s="335" t="s">
        <v>1345</v>
      </c>
      <c r="C583" s="335" t="s">
        <v>2337</v>
      </c>
      <c r="D583" s="335" t="str">
        <f t="shared" si="17"/>
        <v>Elmore County, ID</v>
      </c>
      <c r="E583" s="335" t="str">
        <f t="shared" si="18"/>
        <v>16</v>
      </c>
      <c r="F583" s="335" t="str">
        <f>_xlfn.XLOOKUP(E583, statelist[State FIPS Code], statelist[EPA Region], "not found", 0, 1)</f>
        <v>EPA Region 10</v>
      </c>
    </row>
    <row r="584" spans="1:6" x14ac:dyDescent="0.25">
      <c r="A584" s="334" t="s">
        <v>2371</v>
      </c>
      <c r="B584" s="335" t="s">
        <v>1353</v>
      </c>
      <c r="C584" s="335" t="s">
        <v>2337</v>
      </c>
      <c r="D584" s="335" t="str">
        <f t="shared" si="17"/>
        <v>Franklin County, ID</v>
      </c>
      <c r="E584" s="335" t="str">
        <f t="shared" si="18"/>
        <v>16</v>
      </c>
      <c r="F584" s="335" t="str">
        <f>_xlfn.XLOOKUP(E584, statelist[State FIPS Code], statelist[EPA Region], "not found", 0, 1)</f>
        <v>EPA Region 10</v>
      </c>
    </row>
    <row r="585" spans="1:6" x14ac:dyDescent="0.25">
      <c r="A585" s="334" t="s">
        <v>2372</v>
      </c>
      <c r="B585" s="335" t="s">
        <v>1814</v>
      </c>
      <c r="C585" s="335" t="s">
        <v>2337</v>
      </c>
      <c r="D585" s="335" t="str">
        <f t="shared" si="17"/>
        <v>Fremont County, ID</v>
      </c>
      <c r="E585" s="335" t="str">
        <f t="shared" si="18"/>
        <v>16</v>
      </c>
      <c r="F585" s="335" t="str">
        <f>_xlfn.XLOOKUP(E585, statelist[State FIPS Code], statelist[EPA Region], "not found", 0, 1)</f>
        <v>EPA Region 10</v>
      </c>
    </row>
    <row r="586" spans="1:6" x14ac:dyDescent="0.25">
      <c r="A586" s="334" t="s">
        <v>2373</v>
      </c>
      <c r="B586" s="335" t="s">
        <v>2374</v>
      </c>
      <c r="C586" s="335" t="s">
        <v>2337</v>
      </c>
      <c r="D586" s="335" t="str">
        <f t="shared" si="17"/>
        <v>Gem County, ID</v>
      </c>
      <c r="E586" s="335" t="str">
        <f t="shared" si="18"/>
        <v>16</v>
      </c>
      <c r="F586" s="335" t="str">
        <f>_xlfn.XLOOKUP(E586, statelist[State FIPS Code], statelist[EPA Region], "not found", 0, 1)</f>
        <v>EPA Region 10</v>
      </c>
    </row>
    <row r="587" spans="1:6" x14ac:dyDescent="0.25">
      <c r="A587" s="334" t="s">
        <v>2375</v>
      </c>
      <c r="B587" s="335" t="s">
        <v>2376</v>
      </c>
      <c r="C587" s="335" t="s">
        <v>2337</v>
      </c>
      <c r="D587" s="335" t="str">
        <f t="shared" si="17"/>
        <v>Gooding County, ID</v>
      </c>
      <c r="E587" s="335" t="str">
        <f t="shared" si="18"/>
        <v>16</v>
      </c>
      <c r="F587" s="335" t="str">
        <f>_xlfn.XLOOKUP(E587, statelist[State FIPS Code], statelist[EPA Region], "not found", 0, 1)</f>
        <v>EPA Region 10</v>
      </c>
    </row>
    <row r="588" spans="1:6" x14ac:dyDescent="0.25">
      <c r="A588" s="334" t="s">
        <v>2377</v>
      </c>
      <c r="B588" s="335" t="s">
        <v>2378</v>
      </c>
      <c r="C588" s="335" t="s">
        <v>2337</v>
      </c>
      <c r="D588" s="335" t="str">
        <f t="shared" ref="D588:D651" si="19">_xlfn.TEXTJOIN(", ", TRUE, B588,C588)</f>
        <v>Idaho County, ID</v>
      </c>
      <c r="E588" s="335" t="str">
        <f t="shared" ref="E588:E651" si="20">LEFT(A588, 2)</f>
        <v>16</v>
      </c>
      <c r="F588" s="335" t="str">
        <f>_xlfn.XLOOKUP(E588, statelist[State FIPS Code], statelist[EPA Region], "not found", 0, 1)</f>
        <v>EPA Region 10</v>
      </c>
    </row>
    <row r="589" spans="1:6" x14ac:dyDescent="0.25">
      <c r="A589" s="334" t="s">
        <v>2379</v>
      </c>
      <c r="B589" s="335" t="s">
        <v>1367</v>
      </c>
      <c r="C589" s="335" t="s">
        <v>2337</v>
      </c>
      <c r="D589" s="335" t="str">
        <f t="shared" si="19"/>
        <v>Jefferson County, ID</v>
      </c>
      <c r="E589" s="335" t="str">
        <f t="shared" si="20"/>
        <v>16</v>
      </c>
      <c r="F589" s="335" t="str">
        <f>_xlfn.XLOOKUP(E589, statelist[State FIPS Code], statelist[EPA Region], "not found", 0, 1)</f>
        <v>EPA Region 10</v>
      </c>
    </row>
    <row r="590" spans="1:6" x14ac:dyDescent="0.25">
      <c r="A590" s="334" t="s">
        <v>2380</v>
      </c>
      <c r="B590" s="335" t="s">
        <v>2381</v>
      </c>
      <c r="C590" s="335" t="s">
        <v>2337</v>
      </c>
      <c r="D590" s="335" t="str">
        <f t="shared" si="19"/>
        <v>Jerome County, ID</v>
      </c>
      <c r="E590" s="335" t="str">
        <f t="shared" si="20"/>
        <v>16</v>
      </c>
      <c r="F590" s="335" t="str">
        <f>_xlfn.XLOOKUP(E590, statelist[State FIPS Code], statelist[EPA Region], "not found", 0, 1)</f>
        <v>EPA Region 10</v>
      </c>
    </row>
    <row r="591" spans="1:6" x14ac:dyDescent="0.25">
      <c r="A591" s="334" t="s">
        <v>2382</v>
      </c>
      <c r="B591" s="335" t="s">
        <v>2383</v>
      </c>
      <c r="C591" s="335" t="s">
        <v>2337</v>
      </c>
      <c r="D591" s="335" t="str">
        <f t="shared" si="19"/>
        <v>Kootenai County, ID</v>
      </c>
      <c r="E591" s="335" t="str">
        <f t="shared" si="20"/>
        <v>16</v>
      </c>
      <c r="F591" s="335" t="str">
        <f>_xlfn.XLOOKUP(E591, statelist[State FIPS Code], statelist[EPA Region], "not found", 0, 1)</f>
        <v>EPA Region 10</v>
      </c>
    </row>
    <row r="592" spans="1:6" x14ac:dyDescent="0.25">
      <c r="A592" s="334" t="s">
        <v>2384</v>
      </c>
      <c r="B592" s="335" t="s">
        <v>2385</v>
      </c>
      <c r="C592" s="335" t="s">
        <v>2337</v>
      </c>
      <c r="D592" s="335" t="str">
        <f t="shared" si="19"/>
        <v>Latah County, ID</v>
      </c>
      <c r="E592" s="335" t="str">
        <f t="shared" si="20"/>
        <v>16</v>
      </c>
      <c r="F592" s="335" t="str">
        <f>_xlfn.XLOOKUP(E592, statelist[State FIPS Code], statelist[EPA Region], "not found", 0, 1)</f>
        <v>EPA Region 10</v>
      </c>
    </row>
    <row r="593" spans="1:6" x14ac:dyDescent="0.25">
      <c r="A593" s="334" t="s">
        <v>2386</v>
      </c>
      <c r="B593" s="335" t="s">
        <v>2387</v>
      </c>
      <c r="C593" s="335" t="s">
        <v>2337</v>
      </c>
      <c r="D593" s="335" t="str">
        <f t="shared" si="19"/>
        <v>Lemhi County, ID</v>
      </c>
      <c r="E593" s="335" t="str">
        <f t="shared" si="20"/>
        <v>16</v>
      </c>
      <c r="F593" s="335" t="str">
        <f>_xlfn.XLOOKUP(E593, statelist[State FIPS Code], statelist[EPA Region], "not found", 0, 1)</f>
        <v>EPA Region 10</v>
      </c>
    </row>
    <row r="594" spans="1:6" x14ac:dyDescent="0.25">
      <c r="A594" s="334" t="s">
        <v>2388</v>
      </c>
      <c r="B594" s="335" t="s">
        <v>2389</v>
      </c>
      <c r="C594" s="335" t="s">
        <v>2337</v>
      </c>
      <c r="D594" s="335" t="str">
        <f t="shared" si="19"/>
        <v>Lewis County, ID</v>
      </c>
      <c r="E594" s="335" t="str">
        <f t="shared" si="20"/>
        <v>16</v>
      </c>
      <c r="F594" s="335" t="str">
        <f>_xlfn.XLOOKUP(E594, statelist[State FIPS Code], statelist[EPA Region], "not found", 0, 1)</f>
        <v>EPA Region 10</v>
      </c>
    </row>
    <row r="595" spans="1:6" x14ac:dyDescent="0.25">
      <c r="A595" s="334" t="s">
        <v>2390</v>
      </c>
      <c r="B595" s="335" t="s">
        <v>1590</v>
      </c>
      <c r="C595" s="335" t="s">
        <v>2337</v>
      </c>
      <c r="D595" s="335" t="str">
        <f t="shared" si="19"/>
        <v>Lincoln County, ID</v>
      </c>
      <c r="E595" s="335" t="str">
        <f t="shared" si="20"/>
        <v>16</v>
      </c>
      <c r="F595" s="335" t="str">
        <f>_xlfn.XLOOKUP(E595, statelist[State FIPS Code], statelist[EPA Region], "not found", 0, 1)</f>
        <v>EPA Region 10</v>
      </c>
    </row>
    <row r="596" spans="1:6" x14ac:dyDescent="0.25">
      <c r="A596" s="334" t="s">
        <v>2391</v>
      </c>
      <c r="B596" s="335" t="s">
        <v>1383</v>
      </c>
      <c r="C596" s="335" t="s">
        <v>2337</v>
      </c>
      <c r="D596" s="335" t="str">
        <f t="shared" si="19"/>
        <v>Madison County, ID</v>
      </c>
      <c r="E596" s="335" t="str">
        <f t="shared" si="20"/>
        <v>16</v>
      </c>
      <c r="F596" s="335" t="str">
        <f>_xlfn.XLOOKUP(E596, statelist[State FIPS Code], statelist[EPA Region], "not found", 0, 1)</f>
        <v>EPA Region 10</v>
      </c>
    </row>
    <row r="597" spans="1:6" x14ac:dyDescent="0.25">
      <c r="A597" s="334" t="s">
        <v>2392</v>
      </c>
      <c r="B597" s="335" t="s">
        <v>2393</v>
      </c>
      <c r="C597" s="335" t="s">
        <v>2337</v>
      </c>
      <c r="D597" s="335" t="str">
        <f t="shared" si="19"/>
        <v>Minidoka County, ID</v>
      </c>
      <c r="E597" s="335" t="str">
        <f t="shared" si="20"/>
        <v>16</v>
      </c>
      <c r="F597" s="335" t="str">
        <f>_xlfn.XLOOKUP(E597, statelist[State FIPS Code], statelist[EPA Region], "not found", 0, 1)</f>
        <v>EPA Region 10</v>
      </c>
    </row>
    <row r="598" spans="1:6" x14ac:dyDescent="0.25">
      <c r="A598" s="334" t="s">
        <v>2394</v>
      </c>
      <c r="B598" s="335" t="s">
        <v>2395</v>
      </c>
      <c r="C598" s="335" t="s">
        <v>2337</v>
      </c>
      <c r="D598" s="335" t="str">
        <f t="shared" si="19"/>
        <v>Nez Perce County, ID</v>
      </c>
      <c r="E598" s="335" t="str">
        <f t="shared" si="20"/>
        <v>16</v>
      </c>
      <c r="F598" s="335" t="str">
        <f>_xlfn.XLOOKUP(E598, statelist[State FIPS Code], statelist[EPA Region], "not found", 0, 1)</f>
        <v>EPA Region 10</v>
      </c>
    </row>
    <row r="599" spans="1:6" x14ac:dyDescent="0.25">
      <c r="A599" s="334" t="s">
        <v>2396</v>
      </c>
      <c r="B599" s="335" t="s">
        <v>2397</v>
      </c>
      <c r="C599" s="335" t="s">
        <v>2337</v>
      </c>
      <c r="D599" s="335" t="str">
        <f t="shared" si="19"/>
        <v>Oneida County, ID</v>
      </c>
      <c r="E599" s="335" t="str">
        <f t="shared" si="20"/>
        <v>16</v>
      </c>
      <c r="F599" s="335" t="str">
        <f>_xlfn.XLOOKUP(E599, statelist[State FIPS Code], statelist[EPA Region], "not found", 0, 1)</f>
        <v>EPA Region 10</v>
      </c>
    </row>
    <row r="600" spans="1:6" x14ac:dyDescent="0.25">
      <c r="A600" s="334" t="s">
        <v>2398</v>
      </c>
      <c r="B600" s="335" t="s">
        <v>2399</v>
      </c>
      <c r="C600" s="335" t="s">
        <v>2337</v>
      </c>
      <c r="D600" s="335" t="str">
        <f t="shared" si="19"/>
        <v>Owyhee County, ID</v>
      </c>
      <c r="E600" s="335" t="str">
        <f t="shared" si="20"/>
        <v>16</v>
      </c>
      <c r="F600" s="335" t="str">
        <f>_xlfn.XLOOKUP(E600, statelist[State FIPS Code], statelist[EPA Region], "not found", 0, 1)</f>
        <v>EPA Region 10</v>
      </c>
    </row>
    <row r="601" spans="1:6" x14ac:dyDescent="0.25">
      <c r="A601" s="334" t="s">
        <v>2400</v>
      </c>
      <c r="B601" s="335" t="s">
        <v>2401</v>
      </c>
      <c r="C601" s="335" t="s">
        <v>2337</v>
      </c>
      <c r="D601" s="335" t="str">
        <f t="shared" si="19"/>
        <v>Payette County, ID</v>
      </c>
      <c r="E601" s="335" t="str">
        <f t="shared" si="20"/>
        <v>16</v>
      </c>
      <c r="F601" s="335" t="str">
        <f>_xlfn.XLOOKUP(E601, statelist[State FIPS Code], statelist[EPA Region], "not found", 0, 1)</f>
        <v>EPA Region 10</v>
      </c>
    </row>
    <row r="602" spans="1:6" x14ac:dyDescent="0.25">
      <c r="A602" s="334" t="s">
        <v>2402</v>
      </c>
      <c r="B602" s="335" t="s">
        <v>2403</v>
      </c>
      <c r="C602" s="335" t="s">
        <v>2337</v>
      </c>
      <c r="D602" s="335" t="str">
        <f t="shared" si="19"/>
        <v>Power County, ID</v>
      </c>
      <c r="E602" s="335" t="str">
        <f t="shared" si="20"/>
        <v>16</v>
      </c>
      <c r="F602" s="335" t="str">
        <f>_xlfn.XLOOKUP(E602, statelist[State FIPS Code], statelist[EPA Region], "not found", 0, 1)</f>
        <v>EPA Region 10</v>
      </c>
    </row>
    <row r="603" spans="1:6" x14ac:dyDescent="0.25">
      <c r="A603" s="334" t="s">
        <v>2404</v>
      </c>
      <c r="B603" s="335" t="s">
        <v>2405</v>
      </c>
      <c r="C603" s="335" t="s">
        <v>2337</v>
      </c>
      <c r="D603" s="335" t="str">
        <f t="shared" si="19"/>
        <v>Shoshone County, ID</v>
      </c>
      <c r="E603" s="335" t="str">
        <f t="shared" si="20"/>
        <v>16</v>
      </c>
      <c r="F603" s="335" t="str">
        <f>_xlfn.XLOOKUP(E603, statelist[State FIPS Code], statelist[EPA Region], "not found", 0, 1)</f>
        <v>EPA Region 10</v>
      </c>
    </row>
    <row r="604" spans="1:6" x14ac:dyDescent="0.25">
      <c r="A604" s="334" t="s">
        <v>2406</v>
      </c>
      <c r="B604" s="335" t="s">
        <v>2407</v>
      </c>
      <c r="C604" s="335" t="s">
        <v>2337</v>
      </c>
      <c r="D604" s="335" t="str">
        <f t="shared" si="19"/>
        <v>Teton County, ID</v>
      </c>
      <c r="E604" s="335" t="str">
        <f t="shared" si="20"/>
        <v>16</v>
      </c>
      <c r="F604" s="335" t="str">
        <f>_xlfn.XLOOKUP(E604, statelist[State FIPS Code], statelist[EPA Region], "not found", 0, 1)</f>
        <v>EPA Region 10</v>
      </c>
    </row>
    <row r="605" spans="1:6" x14ac:dyDescent="0.25">
      <c r="A605" s="334" t="s">
        <v>2408</v>
      </c>
      <c r="B605" s="335" t="s">
        <v>2409</v>
      </c>
      <c r="C605" s="335" t="s">
        <v>2337</v>
      </c>
      <c r="D605" s="335" t="str">
        <f t="shared" si="19"/>
        <v>Twin Falls County, ID</v>
      </c>
      <c r="E605" s="335" t="str">
        <f t="shared" si="20"/>
        <v>16</v>
      </c>
      <c r="F605" s="335" t="str">
        <f>_xlfn.XLOOKUP(E605, statelist[State FIPS Code], statelist[EPA Region], "not found", 0, 1)</f>
        <v>EPA Region 10</v>
      </c>
    </row>
    <row r="606" spans="1:6" x14ac:dyDescent="0.25">
      <c r="A606" s="334" t="s">
        <v>2410</v>
      </c>
      <c r="B606" s="335" t="s">
        <v>2411</v>
      </c>
      <c r="C606" s="335" t="s">
        <v>2337</v>
      </c>
      <c r="D606" s="335" t="str">
        <f t="shared" si="19"/>
        <v>Valley County, ID</v>
      </c>
      <c r="E606" s="335" t="str">
        <f t="shared" si="20"/>
        <v>16</v>
      </c>
      <c r="F606" s="335" t="str">
        <f>_xlfn.XLOOKUP(E606, statelist[State FIPS Code], statelist[EPA Region], "not found", 0, 1)</f>
        <v>EPA Region 10</v>
      </c>
    </row>
    <row r="607" spans="1:6" x14ac:dyDescent="0.25">
      <c r="A607" s="334" t="s">
        <v>2412</v>
      </c>
      <c r="B607" s="335" t="s">
        <v>1423</v>
      </c>
      <c r="C607" s="335" t="s">
        <v>2337</v>
      </c>
      <c r="D607" s="335" t="str">
        <f t="shared" si="19"/>
        <v>Washington County, ID</v>
      </c>
      <c r="E607" s="335" t="str">
        <f t="shared" si="20"/>
        <v>16</v>
      </c>
      <c r="F607" s="335" t="str">
        <f>_xlfn.XLOOKUP(E607, statelist[State FIPS Code], statelist[EPA Region], "not found", 0, 1)</f>
        <v>EPA Region 10</v>
      </c>
    </row>
    <row r="608" spans="1:6" x14ac:dyDescent="0.25">
      <c r="A608" s="334" t="s">
        <v>2413</v>
      </c>
      <c r="B608" s="335" t="s">
        <v>1769</v>
      </c>
      <c r="C608" s="335" t="s">
        <v>2414</v>
      </c>
      <c r="D608" s="335" t="str">
        <f t="shared" si="19"/>
        <v>Adams County, IL</v>
      </c>
      <c r="E608" s="335" t="str">
        <f t="shared" si="20"/>
        <v>17</v>
      </c>
      <c r="F608" s="335" t="str">
        <f>_xlfn.XLOOKUP(E608, statelist[State FIPS Code], statelist[EPA Region], "not found", 0, 1)</f>
        <v>EPA Region 5</v>
      </c>
    </row>
    <row r="609" spans="1:6" x14ac:dyDescent="0.25">
      <c r="A609" s="334" t="s">
        <v>2415</v>
      </c>
      <c r="B609" s="335" t="s">
        <v>2416</v>
      </c>
      <c r="C609" s="335" t="s">
        <v>2414</v>
      </c>
      <c r="D609" s="335" t="str">
        <f t="shared" si="19"/>
        <v>Alexander County, IL</v>
      </c>
      <c r="E609" s="335" t="str">
        <f t="shared" si="20"/>
        <v>17</v>
      </c>
      <c r="F609" s="335" t="str">
        <f>_xlfn.XLOOKUP(E609, statelist[State FIPS Code], statelist[EPA Region], "not found", 0, 1)</f>
        <v>EPA Region 5</v>
      </c>
    </row>
    <row r="610" spans="1:6" x14ac:dyDescent="0.25">
      <c r="A610" s="334" t="s">
        <v>2417</v>
      </c>
      <c r="B610" s="335" t="s">
        <v>2418</v>
      </c>
      <c r="C610" s="335" t="s">
        <v>2414</v>
      </c>
      <c r="D610" s="335" t="str">
        <f t="shared" si="19"/>
        <v>Bond County, IL</v>
      </c>
      <c r="E610" s="335" t="str">
        <f t="shared" si="20"/>
        <v>17</v>
      </c>
      <c r="F610" s="335" t="str">
        <f>_xlfn.XLOOKUP(E610, statelist[State FIPS Code], statelist[EPA Region], "not found", 0, 1)</f>
        <v>EPA Region 5</v>
      </c>
    </row>
    <row r="611" spans="1:6" x14ac:dyDescent="0.25">
      <c r="A611" s="334" t="s">
        <v>2419</v>
      </c>
      <c r="B611" s="335" t="s">
        <v>1530</v>
      </c>
      <c r="C611" s="335" t="s">
        <v>2414</v>
      </c>
      <c r="D611" s="335" t="str">
        <f t="shared" si="19"/>
        <v>Boone County, IL</v>
      </c>
      <c r="E611" s="335" t="str">
        <f t="shared" si="20"/>
        <v>17</v>
      </c>
      <c r="F611" s="335" t="str">
        <f>_xlfn.XLOOKUP(E611, statelist[State FIPS Code], statelist[EPA Region], "not found", 0, 1)</f>
        <v>EPA Region 5</v>
      </c>
    </row>
    <row r="612" spans="1:6" x14ac:dyDescent="0.25">
      <c r="A612" s="334" t="s">
        <v>2420</v>
      </c>
      <c r="B612" s="335" t="s">
        <v>2421</v>
      </c>
      <c r="C612" s="335" t="s">
        <v>2414</v>
      </c>
      <c r="D612" s="335" t="str">
        <f t="shared" si="19"/>
        <v>Brown County, IL</v>
      </c>
      <c r="E612" s="335" t="str">
        <f t="shared" si="20"/>
        <v>17</v>
      </c>
      <c r="F612" s="335" t="str">
        <f>_xlfn.XLOOKUP(E612, statelist[State FIPS Code], statelist[EPA Region], "not found", 0, 1)</f>
        <v>EPA Region 5</v>
      </c>
    </row>
    <row r="613" spans="1:6" x14ac:dyDescent="0.25">
      <c r="A613" s="334" t="s">
        <v>2422</v>
      </c>
      <c r="B613" s="335" t="s">
        <v>2423</v>
      </c>
      <c r="C613" s="335" t="s">
        <v>2414</v>
      </c>
      <c r="D613" s="335" t="str">
        <f t="shared" si="19"/>
        <v>Bureau County, IL</v>
      </c>
      <c r="E613" s="335" t="str">
        <f t="shared" si="20"/>
        <v>17</v>
      </c>
      <c r="F613" s="335" t="str">
        <f>_xlfn.XLOOKUP(E613, statelist[State FIPS Code], statelist[EPA Region], "not found", 0, 1)</f>
        <v>EPA Region 5</v>
      </c>
    </row>
    <row r="614" spans="1:6" x14ac:dyDescent="0.25">
      <c r="A614" s="334" t="s">
        <v>2424</v>
      </c>
      <c r="B614" s="335" t="s">
        <v>1309</v>
      </c>
      <c r="C614" s="335" t="s">
        <v>2414</v>
      </c>
      <c r="D614" s="335" t="str">
        <f t="shared" si="19"/>
        <v>Calhoun County, IL</v>
      </c>
      <c r="E614" s="335" t="str">
        <f t="shared" si="20"/>
        <v>17</v>
      </c>
      <c r="F614" s="335" t="str">
        <f>_xlfn.XLOOKUP(E614, statelist[State FIPS Code], statelist[EPA Region], "not found", 0, 1)</f>
        <v>EPA Region 5</v>
      </c>
    </row>
    <row r="615" spans="1:6" x14ac:dyDescent="0.25">
      <c r="A615" s="334" t="s">
        <v>2425</v>
      </c>
      <c r="B615" s="335" t="s">
        <v>1535</v>
      </c>
      <c r="C615" s="335" t="s">
        <v>2414</v>
      </c>
      <c r="D615" s="335" t="str">
        <f t="shared" si="19"/>
        <v>Carroll County, IL</v>
      </c>
      <c r="E615" s="335" t="str">
        <f t="shared" si="20"/>
        <v>17</v>
      </c>
      <c r="F615" s="335" t="str">
        <f>_xlfn.XLOOKUP(E615, statelist[State FIPS Code], statelist[EPA Region], "not found", 0, 1)</f>
        <v>EPA Region 5</v>
      </c>
    </row>
    <row r="616" spans="1:6" x14ac:dyDescent="0.25">
      <c r="A616" s="334" t="s">
        <v>2426</v>
      </c>
      <c r="B616" s="335" t="s">
        <v>2427</v>
      </c>
      <c r="C616" s="335" t="s">
        <v>2414</v>
      </c>
      <c r="D616" s="335" t="str">
        <f t="shared" si="19"/>
        <v>Cass County, IL</v>
      </c>
      <c r="E616" s="335" t="str">
        <f t="shared" si="20"/>
        <v>17</v>
      </c>
      <c r="F616" s="335" t="str">
        <f>_xlfn.XLOOKUP(E616, statelist[State FIPS Code], statelist[EPA Region], "not found", 0, 1)</f>
        <v>EPA Region 5</v>
      </c>
    </row>
    <row r="617" spans="1:6" x14ac:dyDescent="0.25">
      <c r="A617" s="334" t="s">
        <v>2428</v>
      </c>
      <c r="B617" s="335" t="s">
        <v>2429</v>
      </c>
      <c r="C617" s="335" t="s">
        <v>2414</v>
      </c>
      <c r="D617" s="335" t="str">
        <f t="shared" si="19"/>
        <v>Champaign County, IL</v>
      </c>
      <c r="E617" s="335" t="str">
        <f t="shared" si="20"/>
        <v>17</v>
      </c>
      <c r="F617" s="335" t="str">
        <f>_xlfn.XLOOKUP(E617, statelist[State FIPS Code], statelist[EPA Region], "not found", 0, 1)</f>
        <v>EPA Region 5</v>
      </c>
    </row>
    <row r="618" spans="1:6" x14ac:dyDescent="0.25">
      <c r="A618" s="334" t="s">
        <v>2430</v>
      </c>
      <c r="B618" s="335" t="s">
        <v>2431</v>
      </c>
      <c r="C618" s="335" t="s">
        <v>2414</v>
      </c>
      <c r="D618" s="335" t="str">
        <f t="shared" si="19"/>
        <v>Christian County, IL</v>
      </c>
      <c r="E618" s="335" t="str">
        <f t="shared" si="20"/>
        <v>17</v>
      </c>
      <c r="F618" s="335" t="str">
        <f>_xlfn.XLOOKUP(E618, statelist[State FIPS Code], statelist[EPA Region], "not found", 0, 1)</f>
        <v>EPA Region 5</v>
      </c>
    </row>
    <row r="619" spans="1:6" x14ac:dyDescent="0.25">
      <c r="A619" s="334" t="s">
        <v>2432</v>
      </c>
      <c r="B619" s="335" t="s">
        <v>1539</v>
      </c>
      <c r="C619" s="335" t="s">
        <v>2414</v>
      </c>
      <c r="D619" s="335" t="str">
        <f t="shared" si="19"/>
        <v>Clark County, IL</v>
      </c>
      <c r="E619" s="335" t="str">
        <f t="shared" si="20"/>
        <v>17</v>
      </c>
      <c r="F619" s="335" t="str">
        <f>_xlfn.XLOOKUP(E619, statelist[State FIPS Code], statelist[EPA Region], "not found", 0, 1)</f>
        <v>EPA Region 5</v>
      </c>
    </row>
    <row r="620" spans="1:6" x14ac:dyDescent="0.25">
      <c r="A620" s="334" t="s">
        <v>2433</v>
      </c>
      <c r="B620" s="335" t="s">
        <v>1321</v>
      </c>
      <c r="C620" s="335" t="s">
        <v>2414</v>
      </c>
      <c r="D620" s="335" t="str">
        <f t="shared" si="19"/>
        <v>Clay County, IL</v>
      </c>
      <c r="E620" s="335" t="str">
        <f t="shared" si="20"/>
        <v>17</v>
      </c>
      <c r="F620" s="335" t="str">
        <f>_xlfn.XLOOKUP(E620, statelist[State FIPS Code], statelist[EPA Region], "not found", 0, 1)</f>
        <v>EPA Region 5</v>
      </c>
    </row>
    <row r="621" spans="1:6" x14ac:dyDescent="0.25">
      <c r="A621" s="334" t="s">
        <v>2434</v>
      </c>
      <c r="B621" s="335" t="s">
        <v>2435</v>
      </c>
      <c r="C621" s="335" t="s">
        <v>2414</v>
      </c>
      <c r="D621" s="335" t="str">
        <f t="shared" si="19"/>
        <v>Clinton County, IL</v>
      </c>
      <c r="E621" s="335" t="str">
        <f t="shared" si="20"/>
        <v>17</v>
      </c>
      <c r="F621" s="335" t="str">
        <f>_xlfn.XLOOKUP(E621, statelist[State FIPS Code], statelist[EPA Region], "not found", 0, 1)</f>
        <v>EPA Region 5</v>
      </c>
    </row>
    <row r="622" spans="1:6" x14ac:dyDescent="0.25">
      <c r="A622" s="334" t="s">
        <v>2436</v>
      </c>
      <c r="B622" s="335" t="s">
        <v>2437</v>
      </c>
      <c r="C622" s="335" t="s">
        <v>2414</v>
      </c>
      <c r="D622" s="335" t="str">
        <f t="shared" si="19"/>
        <v>Coles County, IL</v>
      </c>
      <c r="E622" s="335" t="str">
        <f t="shared" si="20"/>
        <v>17</v>
      </c>
      <c r="F622" s="335" t="str">
        <f>_xlfn.XLOOKUP(E622, statelist[State FIPS Code], statelist[EPA Region], "not found", 0, 1)</f>
        <v>EPA Region 5</v>
      </c>
    </row>
    <row r="623" spans="1:6" x14ac:dyDescent="0.25">
      <c r="A623" s="334" t="s">
        <v>2438</v>
      </c>
      <c r="B623" s="335" t="s">
        <v>2120</v>
      </c>
      <c r="C623" s="335" t="s">
        <v>2414</v>
      </c>
      <c r="D623" s="335" t="str">
        <f t="shared" si="19"/>
        <v>Cook County, IL</v>
      </c>
      <c r="E623" s="335" t="str">
        <f t="shared" si="20"/>
        <v>17</v>
      </c>
      <c r="F623" s="335" t="str">
        <f>_xlfn.XLOOKUP(E623, statelist[State FIPS Code], statelist[EPA Region], "not found", 0, 1)</f>
        <v>EPA Region 5</v>
      </c>
    </row>
    <row r="624" spans="1:6" x14ac:dyDescent="0.25">
      <c r="A624" s="334" t="s">
        <v>2439</v>
      </c>
      <c r="B624" s="335" t="s">
        <v>1551</v>
      </c>
      <c r="C624" s="335" t="s">
        <v>2414</v>
      </c>
      <c r="D624" s="335" t="str">
        <f t="shared" si="19"/>
        <v>Crawford County, IL</v>
      </c>
      <c r="E624" s="335" t="str">
        <f t="shared" si="20"/>
        <v>17</v>
      </c>
      <c r="F624" s="335" t="str">
        <f>_xlfn.XLOOKUP(E624, statelist[State FIPS Code], statelist[EPA Region], "not found", 0, 1)</f>
        <v>EPA Region 5</v>
      </c>
    </row>
    <row r="625" spans="1:6" x14ac:dyDescent="0.25">
      <c r="A625" s="334" t="s">
        <v>2440</v>
      </c>
      <c r="B625" s="335" t="s">
        <v>2441</v>
      </c>
      <c r="C625" s="335" t="s">
        <v>2414</v>
      </c>
      <c r="D625" s="335" t="str">
        <f t="shared" si="19"/>
        <v>Cumberland County, IL</v>
      </c>
      <c r="E625" s="335" t="str">
        <f t="shared" si="20"/>
        <v>17</v>
      </c>
      <c r="F625" s="335" t="str">
        <f>_xlfn.XLOOKUP(E625, statelist[State FIPS Code], statelist[EPA Region], "not found", 0, 1)</f>
        <v>EPA Region 5</v>
      </c>
    </row>
    <row r="626" spans="1:6" x14ac:dyDescent="0.25">
      <c r="A626" s="334" t="s">
        <v>2442</v>
      </c>
      <c r="B626" s="335" t="s">
        <v>1343</v>
      </c>
      <c r="C626" s="335" t="s">
        <v>2414</v>
      </c>
      <c r="D626" s="335" t="str">
        <f t="shared" si="19"/>
        <v>DeKalb County, IL</v>
      </c>
      <c r="E626" s="335" t="str">
        <f t="shared" si="20"/>
        <v>17</v>
      </c>
      <c r="F626" s="335" t="str">
        <f>_xlfn.XLOOKUP(E626, statelist[State FIPS Code], statelist[EPA Region], "not found", 0, 1)</f>
        <v>EPA Region 5</v>
      </c>
    </row>
    <row r="627" spans="1:6" x14ac:dyDescent="0.25">
      <c r="A627" s="334" t="s">
        <v>2443</v>
      </c>
      <c r="B627" s="335" t="s">
        <v>2444</v>
      </c>
      <c r="C627" s="335" t="s">
        <v>2414</v>
      </c>
      <c r="D627" s="335" t="str">
        <f t="shared" si="19"/>
        <v>De Witt County, IL</v>
      </c>
      <c r="E627" s="335" t="str">
        <f t="shared" si="20"/>
        <v>17</v>
      </c>
      <c r="F627" s="335" t="str">
        <f>_xlfn.XLOOKUP(E627, statelist[State FIPS Code], statelist[EPA Region], "not found", 0, 1)</f>
        <v>EPA Region 5</v>
      </c>
    </row>
    <row r="628" spans="1:6" x14ac:dyDescent="0.25">
      <c r="A628" s="334" t="s">
        <v>2445</v>
      </c>
      <c r="B628" s="335" t="s">
        <v>1806</v>
      </c>
      <c r="C628" s="335" t="s">
        <v>2414</v>
      </c>
      <c r="D628" s="335" t="str">
        <f t="shared" si="19"/>
        <v>Douglas County, IL</v>
      </c>
      <c r="E628" s="335" t="str">
        <f t="shared" si="20"/>
        <v>17</v>
      </c>
      <c r="F628" s="335" t="str">
        <f>_xlfn.XLOOKUP(E628, statelist[State FIPS Code], statelist[EPA Region], "not found", 0, 1)</f>
        <v>EPA Region 5</v>
      </c>
    </row>
    <row r="629" spans="1:6" x14ac:dyDescent="0.25">
      <c r="A629" s="334" t="s">
        <v>2446</v>
      </c>
      <c r="B629" s="335" t="s">
        <v>2447</v>
      </c>
      <c r="C629" s="335" t="s">
        <v>2414</v>
      </c>
      <c r="D629" s="335" t="str">
        <f t="shared" si="19"/>
        <v>DuPage County, IL</v>
      </c>
      <c r="E629" s="335" t="str">
        <f t="shared" si="20"/>
        <v>17</v>
      </c>
      <c r="F629" s="335" t="str">
        <f>_xlfn.XLOOKUP(E629, statelist[State FIPS Code], statelist[EPA Region], "not found", 0, 1)</f>
        <v>EPA Region 5</v>
      </c>
    </row>
    <row r="630" spans="1:6" x14ac:dyDescent="0.25">
      <c r="A630" s="334" t="s">
        <v>2448</v>
      </c>
      <c r="B630" s="335" t="s">
        <v>2449</v>
      </c>
      <c r="C630" s="335" t="s">
        <v>2414</v>
      </c>
      <c r="D630" s="335" t="str">
        <f t="shared" si="19"/>
        <v>Edgar County, IL</v>
      </c>
      <c r="E630" s="335" t="str">
        <f t="shared" si="20"/>
        <v>17</v>
      </c>
      <c r="F630" s="335" t="str">
        <f>_xlfn.XLOOKUP(E630, statelist[State FIPS Code], statelist[EPA Region], "not found", 0, 1)</f>
        <v>EPA Region 5</v>
      </c>
    </row>
    <row r="631" spans="1:6" x14ac:dyDescent="0.25">
      <c r="A631" s="334" t="s">
        <v>2450</v>
      </c>
      <c r="B631" s="335" t="s">
        <v>2451</v>
      </c>
      <c r="C631" s="335" t="s">
        <v>2414</v>
      </c>
      <c r="D631" s="335" t="str">
        <f t="shared" si="19"/>
        <v>Edwards County, IL</v>
      </c>
      <c r="E631" s="335" t="str">
        <f t="shared" si="20"/>
        <v>17</v>
      </c>
      <c r="F631" s="335" t="str">
        <f>_xlfn.XLOOKUP(E631, statelist[State FIPS Code], statelist[EPA Region], "not found", 0, 1)</f>
        <v>EPA Region 5</v>
      </c>
    </row>
    <row r="632" spans="1:6" x14ac:dyDescent="0.25">
      <c r="A632" s="334" t="s">
        <v>2452</v>
      </c>
      <c r="B632" s="335" t="s">
        <v>2145</v>
      </c>
      <c r="C632" s="335" t="s">
        <v>2414</v>
      </c>
      <c r="D632" s="335" t="str">
        <f t="shared" si="19"/>
        <v>Effingham County, IL</v>
      </c>
      <c r="E632" s="335" t="str">
        <f t="shared" si="20"/>
        <v>17</v>
      </c>
      <c r="F632" s="335" t="str">
        <f>_xlfn.XLOOKUP(E632, statelist[State FIPS Code], statelist[EPA Region], "not found", 0, 1)</f>
        <v>EPA Region 5</v>
      </c>
    </row>
    <row r="633" spans="1:6" x14ac:dyDescent="0.25">
      <c r="A633" s="334" t="s">
        <v>2453</v>
      </c>
      <c r="B633" s="335" t="s">
        <v>1351</v>
      </c>
      <c r="C633" s="335" t="s">
        <v>2414</v>
      </c>
      <c r="D633" s="335" t="str">
        <f t="shared" si="19"/>
        <v>Fayette County, IL</v>
      </c>
      <c r="E633" s="335" t="str">
        <f t="shared" si="20"/>
        <v>17</v>
      </c>
      <c r="F633" s="335" t="str">
        <f>_xlfn.XLOOKUP(E633, statelist[State FIPS Code], statelist[EPA Region], "not found", 0, 1)</f>
        <v>EPA Region 5</v>
      </c>
    </row>
    <row r="634" spans="1:6" x14ac:dyDescent="0.25">
      <c r="A634" s="334" t="s">
        <v>2454</v>
      </c>
      <c r="B634" s="335" t="s">
        <v>2455</v>
      </c>
      <c r="C634" s="335" t="s">
        <v>2414</v>
      </c>
      <c r="D634" s="335" t="str">
        <f t="shared" si="19"/>
        <v>Ford County, IL</v>
      </c>
      <c r="E634" s="335" t="str">
        <f t="shared" si="20"/>
        <v>17</v>
      </c>
      <c r="F634" s="335" t="str">
        <f>_xlfn.XLOOKUP(E634, statelist[State FIPS Code], statelist[EPA Region], "not found", 0, 1)</f>
        <v>EPA Region 5</v>
      </c>
    </row>
    <row r="635" spans="1:6" x14ac:dyDescent="0.25">
      <c r="A635" s="334" t="s">
        <v>2456</v>
      </c>
      <c r="B635" s="335" t="s">
        <v>1353</v>
      </c>
      <c r="C635" s="335" t="s">
        <v>2414</v>
      </c>
      <c r="D635" s="335" t="str">
        <f t="shared" si="19"/>
        <v>Franklin County, IL</v>
      </c>
      <c r="E635" s="335" t="str">
        <f t="shared" si="20"/>
        <v>17</v>
      </c>
      <c r="F635" s="335" t="str">
        <f>_xlfn.XLOOKUP(E635, statelist[State FIPS Code], statelist[EPA Region], "not found", 0, 1)</f>
        <v>EPA Region 5</v>
      </c>
    </row>
    <row r="636" spans="1:6" x14ac:dyDescent="0.25">
      <c r="A636" s="334" t="s">
        <v>2457</v>
      </c>
      <c r="B636" s="335" t="s">
        <v>1565</v>
      </c>
      <c r="C636" s="335" t="s">
        <v>2414</v>
      </c>
      <c r="D636" s="335" t="str">
        <f t="shared" si="19"/>
        <v>Fulton County, IL</v>
      </c>
      <c r="E636" s="335" t="str">
        <f t="shared" si="20"/>
        <v>17</v>
      </c>
      <c r="F636" s="335" t="str">
        <f>_xlfn.XLOOKUP(E636, statelist[State FIPS Code], statelist[EPA Region], "not found", 0, 1)</f>
        <v>EPA Region 5</v>
      </c>
    </row>
    <row r="637" spans="1:6" x14ac:dyDescent="0.25">
      <c r="A637" s="334" t="s">
        <v>2458</v>
      </c>
      <c r="B637" s="335" t="s">
        <v>2459</v>
      </c>
      <c r="C637" s="335" t="s">
        <v>2414</v>
      </c>
      <c r="D637" s="335" t="str">
        <f t="shared" si="19"/>
        <v>Gallatin County, IL</v>
      </c>
      <c r="E637" s="335" t="str">
        <f t="shared" si="20"/>
        <v>17</v>
      </c>
      <c r="F637" s="335" t="str">
        <f>_xlfn.XLOOKUP(E637, statelist[State FIPS Code], statelist[EPA Region], "not found", 0, 1)</f>
        <v>EPA Region 5</v>
      </c>
    </row>
    <row r="638" spans="1:6" x14ac:dyDescent="0.25">
      <c r="A638" s="334" t="s">
        <v>2460</v>
      </c>
      <c r="B638" s="335" t="s">
        <v>1357</v>
      </c>
      <c r="C638" s="335" t="s">
        <v>2414</v>
      </c>
      <c r="D638" s="335" t="str">
        <f t="shared" si="19"/>
        <v>Greene County, IL</v>
      </c>
      <c r="E638" s="335" t="str">
        <f t="shared" si="20"/>
        <v>17</v>
      </c>
      <c r="F638" s="335" t="str">
        <f>_xlfn.XLOOKUP(E638, statelist[State FIPS Code], statelist[EPA Region], "not found", 0, 1)</f>
        <v>EPA Region 5</v>
      </c>
    </row>
    <row r="639" spans="1:6" x14ac:dyDescent="0.25">
      <c r="A639" s="334" t="s">
        <v>2461</v>
      </c>
      <c r="B639" s="335" t="s">
        <v>2462</v>
      </c>
      <c r="C639" s="335" t="s">
        <v>2414</v>
      </c>
      <c r="D639" s="335" t="str">
        <f t="shared" si="19"/>
        <v>Grundy County, IL</v>
      </c>
      <c r="E639" s="335" t="str">
        <f t="shared" si="20"/>
        <v>17</v>
      </c>
      <c r="F639" s="335" t="str">
        <f>_xlfn.XLOOKUP(E639, statelist[State FIPS Code], statelist[EPA Region], "not found", 0, 1)</f>
        <v>EPA Region 5</v>
      </c>
    </row>
    <row r="640" spans="1:6" x14ac:dyDescent="0.25">
      <c r="A640" s="334" t="s">
        <v>2463</v>
      </c>
      <c r="B640" s="335" t="s">
        <v>1981</v>
      </c>
      <c r="C640" s="335" t="s">
        <v>2414</v>
      </c>
      <c r="D640" s="335" t="str">
        <f t="shared" si="19"/>
        <v>Hamilton County, IL</v>
      </c>
      <c r="E640" s="335" t="str">
        <f t="shared" si="20"/>
        <v>17</v>
      </c>
      <c r="F640" s="335" t="str">
        <f>_xlfn.XLOOKUP(E640, statelist[State FIPS Code], statelist[EPA Region], "not found", 0, 1)</f>
        <v>EPA Region 5</v>
      </c>
    </row>
    <row r="641" spans="1:6" x14ac:dyDescent="0.25">
      <c r="A641" s="334" t="s">
        <v>2464</v>
      </c>
      <c r="B641" s="335" t="s">
        <v>2178</v>
      </c>
      <c r="C641" s="335" t="s">
        <v>2414</v>
      </c>
      <c r="D641" s="335" t="str">
        <f t="shared" si="19"/>
        <v>Hancock County, IL</v>
      </c>
      <c r="E641" s="335" t="str">
        <f t="shared" si="20"/>
        <v>17</v>
      </c>
      <c r="F641" s="335" t="str">
        <f>_xlfn.XLOOKUP(E641, statelist[State FIPS Code], statelist[EPA Region], "not found", 0, 1)</f>
        <v>EPA Region 5</v>
      </c>
    </row>
    <row r="642" spans="1:6" x14ac:dyDescent="0.25">
      <c r="A642" s="334" t="s">
        <v>2465</v>
      </c>
      <c r="B642" s="335" t="s">
        <v>2466</v>
      </c>
      <c r="C642" s="335" t="s">
        <v>2414</v>
      </c>
      <c r="D642" s="335" t="str">
        <f t="shared" si="19"/>
        <v>Hardin County, IL</v>
      </c>
      <c r="E642" s="335" t="str">
        <f t="shared" si="20"/>
        <v>17</v>
      </c>
      <c r="F642" s="335" t="str">
        <f>_xlfn.XLOOKUP(E642, statelist[State FIPS Code], statelist[EPA Region], "not found", 0, 1)</f>
        <v>EPA Region 5</v>
      </c>
    </row>
    <row r="643" spans="1:6" x14ac:dyDescent="0.25">
      <c r="A643" s="334" t="s">
        <v>2467</v>
      </c>
      <c r="B643" s="335" t="s">
        <v>2468</v>
      </c>
      <c r="C643" s="335" t="s">
        <v>2414</v>
      </c>
      <c r="D643" s="335" t="str">
        <f t="shared" si="19"/>
        <v>Henderson County, IL</v>
      </c>
      <c r="E643" s="335" t="str">
        <f t="shared" si="20"/>
        <v>17</v>
      </c>
      <c r="F643" s="335" t="str">
        <f>_xlfn.XLOOKUP(E643, statelist[State FIPS Code], statelist[EPA Region], "not found", 0, 1)</f>
        <v>EPA Region 5</v>
      </c>
    </row>
    <row r="644" spans="1:6" x14ac:dyDescent="0.25">
      <c r="A644" s="334" t="s">
        <v>2469</v>
      </c>
      <c r="B644" s="335" t="s">
        <v>1361</v>
      </c>
      <c r="C644" s="335" t="s">
        <v>2414</v>
      </c>
      <c r="D644" s="335" t="str">
        <f t="shared" si="19"/>
        <v>Henry County, IL</v>
      </c>
      <c r="E644" s="335" t="str">
        <f t="shared" si="20"/>
        <v>17</v>
      </c>
      <c r="F644" s="335" t="str">
        <f>_xlfn.XLOOKUP(E644, statelist[State FIPS Code], statelist[EPA Region], "not found", 0, 1)</f>
        <v>EPA Region 5</v>
      </c>
    </row>
    <row r="645" spans="1:6" x14ac:dyDescent="0.25">
      <c r="A645" s="334" t="s">
        <v>2470</v>
      </c>
      <c r="B645" s="335" t="s">
        <v>2471</v>
      </c>
      <c r="C645" s="335" t="s">
        <v>2414</v>
      </c>
      <c r="D645" s="335" t="str">
        <f t="shared" si="19"/>
        <v>Iroquois County, IL</v>
      </c>
      <c r="E645" s="335" t="str">
        <f t="shared" si="20"/>
        <v>17</v>
      </c>
      <c r="F645" s="335" t="str">
        <f>_xlfn.XLOOKUP(E645, statelist[State FIPS Code], statelist[EPA Region], "not found", 0, 1)</f>
        <v>EPA Region 5</v>
      </c>
    </row>
    <row r="646" spans="1:6" x14ac:dyDescent="0.25">
      <c r="A646" s="334" t="s">
        <v>2472</v>
      </c>
      <c r="B646" s="335" t="s">
        <v>1365</v>
      </c>
      <c r="C646" s="335" t="s">
        <v>2414</v>
      </c>
      <c r="D646" s="335" t="str">
        <f t="shared" si="19"/>
        <v>Jackson County, IL</v>
      </c>
      <c r="E646" s="335" t="str">
        <f t="shared" si="20"/>
        <v>17</v>
      </c>
      <c r="F646" s="335" t="str">
        <f>_xlfn.XLOOKUP(E646, statelist[State FIPS Code], statelist[EPA Region], "not found", 0, 1)</f>
        <v>EPA Region 5</v>
      </c>
    </row>
    <row r="647" spans="1:6" x14ac:dyDescent="0.25">
      <c r="A647" s="334" t="s">
        <v>2473</v>
      </c>
      <c r="B647" s="335" t="s">
        <v>2193</v>
      </c>
      <c r="C647" s="335" t="s">
        <v>2414</v>
      </c>
      <c r="D647" s="335" t="str">
        <f t="shared" si="19"/>
        <v>Jasper County, IL</v>
      </c>
      <c r="E647" s="335" t="str">
        <f t="shared" si="20"/>
        <v>17</v>
      </c>
      <c r="F647" s="335" t="str">
        <f>_xlfn.XLOOKUP(E647, statelist[State FIPS Code], statelist[EPA Region], "not found", 0, 1)</f>
        <v>EPA Region 5</v>
      </c>
    </row>
    <row r="648" spans="1:6" x14ac:dyDescent="0.25">
      <c r="A648" s="334" t="s">
        <v>2474</v>
      </c>
      <c r="B648" s="335" t="s">
        <v>1367</v>
      </c>
      <c r="C648" s="335" t="s">
        <v>2414</v>
      </c>
      <c r="D648" s="335" t="str">
        <f t="shared" si="19"/>
        <v>Jefferson County, IL</v>
      </c>
      <c r="E648" s="335" t="str">
        <f t="shared" si="20"/>
        <v>17</v>
      </c>
      <c r="F648" s="335" t="str">
        <f>_xlfn.XLOOKUP(E648, statelist[State FIPS Code], statelist[EPA Region], "not found", 0, 1)</f>
        <v>EPA Region 5</v>
      </c>
    </row>
    <row r="649" spans="1:6" x14ac:dyDescent="0.25">
      <c r="A649" s="334" t="s">
        <v>2475</v>
      </c>
      <c r="B649" s="335" t="s">
        <v>2476</v>
      </c>
      <c r="C649" s="335" t="s">
        <v>2414</v>
      </c>
      <c r="D649" s="335" t="str">
        <f t="shared" si="19"/>
        <v>Jersey County, IL</v>
      </c>
      <c r="E649" s="335" t="str">
        <f t="shared" si="20"/>
        <v>17</v>
      </c>
      <c r="F649" s="335" t="str">
        <f>_xlfn.XLOOKUP(E649, statelist[State FIPS Code], statelist[EPA Region], "not found", 0, 1)</f>
        <v>EPA Region 5</v>
      </c>
    </row>
    <row r="650" spans="1:6" x14ac:dyDescent="0.25">
      <c r="A650" s="334" t="s">
        <v>2477</v>
      </c>
      <c r="B650" s="335" t="s">
        <v>2478</v>
      </c>
      <c r="C650" s="335" t="s">
        <v>2414</v>
      </c>
      <c r="D650" s="335" t="str">
        <f t="shared" si="19"/>
        <v>Jo Daviess County, IL</v>
      </c>
      <c r="E650" s="335" t="str">
        <f t="shared" si="20"/>
        <v>17</v>
      </c>
      <c r="F650" s="335" t="str">
        <f>_xlfn.XLOOKUP(E650, statelist[State FIPS Code], statelist[EPA Region], "not found", 0, 1)</f>
        <v>EPA Region 5</v>
      </c>
    </row>
    <row r="651" spans="1:6" x14ac:dyDescent="0.25">
      <c r="A651" s="334" t="s">
        <v>2479</v>
      </c>
      <c r="B651" s="335" t="s">
        <v>1584</v>
      </c>
      <c r="C651" s="335" t="s">
        <v>2414</v>
      </c>
      <c r="D651" s="335" t="str">
        <f t="shared" si="19"/>
        <v>Johnson County, IL</v>
      </c>
      <c r="E651" s="335" t="str">
        <f t="shared" si="20"/>
        <v>17</v>
      </c>
      <c r="F651" s="335" t="str">
        <f>_xlfn.XLOOKUP(E651, statelist[State FIPS Code], statelist[EPA Region], "not found", 0, 1)</f>
        <v>EPA Region 5</v>
      </c>
    </row>
    <row r="652" spans="1:6" x14ac:dyDescent="0.25">
      <c r="A652" s="334" t="s">
        <v>2480</v>
      </c>
      <c r="B652" s="335" t="s">
        <v>2481</v>
      </c>
      <c r="C652" s="335" t="s">
        <v>2414</v>
      </c>
      <c r="D652" s="335" t="str">
        <f t="shared" ref="D652:D715" si="21">_xlfn.TEXTJOIN(", ", TRUE, B652,C652)</f>
        <v>Kane County, IL</v>
      </c>
      <c r="E652" s="335" t="str">
        <f t="shared" ref="E652:E715" si="22">LEFT(A652, 2)</f>
        <v>17</v>
      </c>
      <c r="F652" s="335" t="str">
        <f>_xlfn.XLOOKUP(E652, statelist[State FIPS Code], statelist[EPA Region], "not found", 0, 1)</f>
        <v>EPA Region 5</v>
      </c>
    </row>
    <row r="653" spans="1:6" x14ac:dyDescent="0.25">
      <c r="A653" s="334" t="s">
        <v>2482</v>
      </c>
      <c r="B653" s="335" t="s">
        <v>2483</v>
      </c>
      <c r="C653" s="335" t="s">
        <v>2414</v>
      </c>
      <c r="D653" s="335" t="str">
        <f t="shared" si="21"/>
        <v>Kankakee County, IL</v>
      </c>
      <c r="E653" s="335" t="str">
        <f t="shared" si="22"/>
        <v>17</v>
      </c>
      <c r="F653" s="335" t="str">
        <f>_xlfn.XLOOKUP(E653, statelist[State FIPS Code], statelist[EPA Region], "not found", 0, 1)</f>
        <v>EPA Region 5</v>
      </c>
    </row>
    <row r="654" spans="1:6" x14ac:dyDescent="0.25">
      <c r="A654" s="334" t="s">
        <v>2484</v>
      </c>
      <c r="B654" s="335" t="s">
        <v>2485</v>
      </c>
      <c r="C654" s="335" t="s">
        <v>2414</v>
      </c>
      <c r="D654" s="335" t="str">
        <f t="shared" si="21"/>
        <v>Kendall County, IL</v>
      </c>
      <c r="E654" s="335" t="str">
        <f t="shared" si="22"/>
        <v>17</v>
      </c>
      <c r="F654" s="335" t="str">
        <f>_xlfn.XLOOKUP(E654, statelist[State FIPS Code], statelist[EPA Region], "not found", 0, 1)</f>
        <v>EPA Region 5</v>
      </c>
    </row>
    <row r="655" spans="1:6" x14ac:dyDescent="0.25">
      <c r="A655" s="334" t="s">
        <v>2486</v>
      </c>
      <c r="B655" s="335" t="s">
        <v>2487</v>
      </c>
      <c r="C655" s="335" t="s">
        <v>2414</v>
      </c>
      <c r="D655" s="335" t="str">
        <f t="shared" si="21"/>
        <v>Knox County, IL</v>
      </c>
      <c r="E655" s="335" t="str">
        <f t="shared" si="22"/>
        <v>17</v>
      </c>
      <c r="F655" s="335" t="str">
        <f>_xlfn.XLOOKUP(E655, statelist[State FIPS Code], statelist[EPA Region], "not found", 0, 1)</f>
        <v>EPA Region 5</v>
      </c>
    </row>
    <row r="656" spans="1:6" x14ac:dyDescent="0.25">
      <c r="A656" s="334" t="s">
        <v>2488</v>
      </c>
      <c r="B656" s="335" t="s">
        <v>1687</v>
      </c>
      <c r="C656" s="335" t="s">
        <v>2414</v>
      </c>
      <c r="D656" s="335" t="str">
        <f t="shared" si="21"/>
        <v>Lake County, IL</v>
      </c>
      <c r="E656" s="335" t="str">
        <f t="shared" si="22"/>
        <v>17</v>
      </c>
      <c r="F656" s="335" t="str">
        <f>_xlfn.XLOOKUP(E656, statelist[State FIPS Code], statelist[EPA Region], "not found", 0, 1)</f>
        <v>EPA Region 5</v>
      </c>
    </row>
    <row r="657" spans="1:6" x14ac:dyDescent="0.25">
      <c r="A657" s="334" t="s">
        <v>2489</v>
      </c>
      <c r="B657" s="335" t="s">
        <v>2490</v>
      </c>
      <c r="C657" s="335" t="s">
        <v>2414</v>
      </c>
      <c r="D657" s="335" t="str">
        <f t="shared" si="21"/>
        <v>LaSalle County, IL</v>
      </c>
      <c r="E657" s="335" t="str">
        <f t="shared" si="22"/>
        <v>17</v>
      </c>
      <c r="F657" s="335" t="str">
        <f>_xlfn.XLOOKUP(E657, statelist[State FIPS Code], statelist[EPA Region], "not found", 0, 1)</f>
        <v>EPA Region 5</v>
      </c>
    </row>
    <row r="658" spans="1:6" x14ac:dyDescent="0.25">
      <c r="A658" s="334" t="s">
        <v>2491</v>
      </c>
      <c r="B658" s="335" t="s">
        <v>1373</v>
      </c>
      <c r="C658" s="335" t="s">
        <v>2414</v>
      </c>
      <c r="D658" s="335" t="str">
        <f t="shared" si="21"/>
        <v>Lawrence County, IL</v>
      </c>
      <c r="E658" s="335" t="str">
        <f t="shared" si="22"/>
        <v>17</v>
      </c>
      <c r="F658" s="335" t="str">
        <f>_xlfn.XLOOKUP(E658, statelist[State FIPS Code], statelist[EPA Region], "not found", 0, 1)</f>
        <v>EPA Region 5</v>
      </c>
    </row>
    <row r="659" spans="1:6" x14ac:dyDescent="0.25">
      <c r="A659" s="334" t="s">
        <v>2492</v>
      </c>
      <c r="B659" s="335" t="s">
        <v>1375</v>
      </c>
      <c r="C659" s="335" t="s">
        <v>2414</v>
      </c>
      <c r="D659" s="335" t="str">
        <f t="shared" si="21"/>
        <v>Lee County, IL</v>
      </c>
      <c r="E659" s="335" t="str">
        <f t="shared" si="22"/>
        <v>17</v>
      </c>
      <c r="F659" s="335" t="str">
        <f>_xlfn.XLOOKUP(E659, statelist[State FIPS Code], statelist[EPA Region], "not found", 0, 1)</f>
        <v>EPA Region 5</v>
      </c>
    </row>
    <row r="660" spans="1:6" x14ac:dyDescent="0.25">
      <c r="A660" s="334" t="s">
        <v>2493</v>
      </c>
      <c r="B660" s="335" t="s">
        <v>2494</v>
      </c>
      <c r="C660" s="335" t="s">
        <v>2414</v>
      </c>
      <c r="D660" s="335" t="str">
        <f t="shared" si="21"/>
        <v>Livingston County, IL</v>
      </c>
      <c r="E660" s="335" t="str">
        <f t="shared" si="22"/>
        <v>17</v>
      </c>
      <c r="F660" s="335" t="str">
        <f>_xlfn.XLOOKUP(E660, statelist[State FIPS Code], statelist[EPA Region], "not found", 0, 1)</f>
        <v>EPA Region 5</v>
      </c>
    </row>
    <row r="661" spans="1:6" x14ac:dyDescent="0.25">
      <c r="A661" s="334" t="s">
        <v>2495</v>
      </c>
      <c r="B661" s="335" t="s">
        <v>1594</v>
      </c>
      <c r="C661" s="335" t="s">
        <v>2414</v>
      </c>
      <c r="D661" s="335" t="str">
        <f t="shared" si="21"/>
        <v>Logan County, IL</v>
      </c>
      <c r="E661" s="335" t="str">
        <f t="shared" si="22"/>
        <v>17</v>
      </c>
      <c r="F661" s="335" t="str">
        <f>_xlfn.XLOOKUP(E661, statelist[State FIPS Code], statelist[EPA Region], "not found", 0, 1)</f>
        <v>EPA Region 5</v>
      </c>
    </row>
    <row r="662" spans="1:6" x14ac:dyDescent="0.25">
      <c r="A662" s="334" t="s">
        <v>2496</v>
      </c>
      <c r="B662" s="335" t="s">
        <v>2497</v>
      </c>
      <c r="C662" s="335" t="s">
        <v>2414</v>
      </c>
      <c r="D662" s="335" t="str">
        <f t="shared" si="21"/>
        <v>McDonough County, IL</v>
      </c>
      <c r="E662" s="335" t="str">
        <f t="shared" si="22"/>
        <v>17</v>
      </c>
      <c r="F662" s="335" t="str">
        <f>_xlfn.XLOOKUP(E662, statelist[State FIPS Code], statelist[EPA Region], "not found", 0, 1)</f>
        <v>EPA Region 5</v>
      </c>
    </row>
    <row r="663" spans="1:6" x14ac:dyDescent="0.25">
      <c r="A663" s="334" t="s">
        <v>2498</v>
      </c>
      <c r="B663" s="335" t="s">
        <v>2499</v>
      </c>
      <c r="C663" s="335" t="s">
        <v>2414</v>
      </c>
      <c r="D663" s="335" t="str">
        <f t="shared" si="21"/>
        <v>McHenry County, IL</v>
      </c>
      <c r="E663" s="335" t="str">
        <f t="shared" si="22"/>
        <v>17</v>
      </c>
      <c r="F663" s="335" t="str">
        <f>_xlfn.XLOOKUP(E663, statelist[State FIPS Code], statelist[EPA Region], "not found", 0, 1)</f>
        <v>EPA Region 5</v>
      </c>
    </row>
    <row r="664" spans="1:6" x14ac:dyDescent="0.25">
      <c r="A664" s="334" t="s">
        <v>2500</v>
      </c>
      <c r="B664" s="335" t="s">
        <v>2501</v>
      </c>
      <c r="C664" s="335" t="s">
        <v>2414</v>
      </c>
      <c r="D664" s="335" t="str">
        <f t="shared" si="21"/>
        <v>McLean County, IL</v>
      </c>
      <c r="E664" s="335" t="str">
        <f t="shared" si="22"/>
        <v>17</v>
      </c>
      <c r="F664" s="335" t="str">
        <f>_xlfn.XLOOKUP(E664, statelist[State FIPS Code], statelist[EPA Region], "not found", 0, 1)</f>
        <v>EPA Region 5</v>
      </c>
    </row>
    <row r="665" spans="1:6" x14ac:dyDescent="0.25">
      <c r="A665" s="334" t="s">
        <v>2502</v>
      </c>
      <c r="B665" s="335" t="s">
        <v>1381</v>
      </c>
      <c r="C665" s="335" t="s">
        <v>2414</v>
      </c>
      <c r="D665" s="335" t="str">
        <f t="shared" si="21"/>
        <v>Macon County, IL</v>
      </c>
      <c r="E665" s="335" t="str">
        <f t="shared" si="22"/>
        <v>17</v>
      </c>
      <c r="F665" s="335" t="str">
        <f>_xlfn.XLOOKUP(E665, statelist[State FIPS Code], statelist[EPA Region], "not found", 0, 1)</f>
        <v>EPA Region 5</v>
      </c>
    </row>
    <row r="666" spans="1:6" x14ac:dyDescent="0.25">
      <c r="A666" s="334" t="s">
        <v>2503</v>
      </c>
      <c r="B666" s="335" t="s">
        <v>2504</v>
      </c>
      <c r="C666" s="335" t="s">
        <v>2414</v>
      </c>
      <c r="D666" s="335" t="str">
        <f t="shared" si="21"/>
        <v>Macoupin County, IL</v>
      </c>
      <c r="E666" s="335" t="str">
        <f t="shared" si="22"/>
        <v>17</v>
      </c>
      <c r="F666" s="335" t="str">
        <f>_xlfn.XLOOKUP(E666, statelist[State FIPS Code], statelist[EPA Region], "not found", 0, 1)</f>
        <v>EPA Region 5</v>
      </c>
    </row>
    <row r="667" spans="1:6" x14ac:dyDescent="0.25">
      <c r="A667" s="334" t="s">
        <v>2505</v>
      </c>
      <c r="B667" s="335" t="s">
        <v>1383</v>
      </c>
      <c r="C667" s="335" t="s">
        <v>2414</v>
      </c>
      <c r="D667" s="335" t="str">
        <f t="shared" si="21"/>
        <v>Madison County, IL</v>
      </c>
      <c r="E667" s="335" t="str">
        <f t="shared" si="22"/>
        <v>17</v>
      </c>
      <c r="F667" s="335" t="str">
        <f>_xlfn.XLOOKUP(E667, statelist[State FIPS Code], statelist[EPA Region], "not found", 0, 1)</f>
        <v>EPA Region 5</v>
      </c>
    </row>
    <row r="668" spans="1:6" x14ac:dyDescent="0.25">
      <c r="A668" s="334" t="s">
        <v>2506</v>
      </c>
      <c r="B668" s="335" t="s">
        <v>1387</v>
      </c>
      <c r="C668" s="335" t="s">
        <v>2414</v>
      </c>
      <c r="D668" s="335" t="str">
        <f t="shared" si="21"/>
        <v>Marion County, IL</v>
      </c>
      <c r="E668" s="335" t="str">
        <f t="shared" si="22"/>
        <v>17</v>
      </c>
      <c r="F668" s="335" t="str">
        <f>_xlfn.XLOOKUP(E668, statelist[State FIPS Code], statelist[EPA Region], "not found", 0, 1)</f>
        <v>EPA Region 5</v>
      </c>
    </row>
    <row r="669" spans="1:6" x14ac:dyDescent="0.25">
      <c r="A669" s="334" t="s">
        <v>2507</v>
      </c>
      <c r="B669" s="335" t="s">
        <v>1389</v>
      </c>
      <c r="C669" s="335" t="s">
        <v>2414</v>
      </c>
      <c r="D669" s="335" t="str">
        <f t="shared" si="21"/>
        <v>Marshall County, IL</v>
      </c>
      <c r="E669" s="335" t="str">
        <f t="shared" si="22"/>
        <v>17</v>
      </c>
      <c r="F669" s="335" t="str">
        <f>_xlfn.XLOOKUP(E669, statelist[State FIPS Code], statelist[EPA Region], "not found", 0, 1)</f>
        <v>EPA Region 5</v>
      </c>
    </row>
    <row r="670" spans="1:6" x14ac:dyDescent="0.25">
      <c r="A670" s="334" t="s">
        <v>2508</v>
      </c>
      <c r="B670" s="335" t="s">
        <v>2509</v>
      </c>
      <c r="C670" s="335" t="s">
        <v>2414</v>
      </c>
      <c r="D670" s="335" t="str">
        <f t="shared" si="21"/>
        <v>Mason County, IL</v>
      </c>
      <c r="E670" s="335" t="str">
        <f t="shared" si="22"/>
        <v>17</v>
      </c>
      <c r="F670" s="335" t="str">
        <f>_xlfn.XLOOKUP(E670, statelist[State FIPS Code], statelist[EPA Region], "not found", 0, 1)</f>
        <v>EPA Region 5</v>
      </c>
    </row>
    <row r="671" spans="1:6" x14ac:dyDescent="0.25">
      <c r="A671" s="334" t="s">
        <v>2510</v>
      </c>
      <c r="B671" s="335" t="s">
        <v>2511</v>
      </c>
      <c r="C671" s="335" t="s">
        <v>2414</v>
      </c>
      <c r="D671" s="335" t="str">
        <f t="shared" si="21"/>
        <v>Massac County, IL</v>
      </c>
      <c r="E671" s="335" t="str">
        <f t="shared" si="22"/>
        <v>17</v>
      </c>
      <c r="F671" s="335" t="str">
        <f>_xlfn.XLOOKUP(E671, statelist[State FIPS Code], statelist[EPA Region], "not found", 0, 1)</f>
        <v>EPA Region 5</v>
      </c>
    </row>
    <row r="672" spans="1:6" x14ac:dyDescent="0.25">
      <c r="A672" s="334" t="s">
        <v>2512</v>
      </c>
      <c r="B672" s="335" t="s">
        <v>2513</v>
      </c>
      <c r="C672" s="335" t="s">
        <v>2414</v>
      </c>
      <c r="D672" s="335" t="str">
        <f t="shared" si="21"/>
        <v>Menard County, IL</v>
      </c>
      <c r="E672" s="335" t="str">
        <f t="shared" si="22"/>
        <v>17</v>
      </c>
      <c r="F672" s="335" t="str">
        <f>_xlfn.XLOOKUP(E672, statelist[State FIPS Code], statelist[EPA Region], "not found", 0, 1)</f>
        <v>EPA Region 5</v>
      </c>
    </row>
    <row r="673" spans="1:6" x14ac:dyDescent="0.25">
      <c r="A673" s="334" t="s">
        <v>2514</v>
      </c>
      <c r="B673" s="335" t="s">
        <v>2515</v>
      </c>
      <c r="C673" s="335" t="s">
        <v>2414</v>
      </c>
      <c r="D673" s="335" t="str">
        <f t="shared" si="21"/>
        <v>Mercer County, IL</v>
      </c>
      <c r="E673" s="335" t="str">
        <f t="shared" si="22"/>
        <v>17</v>
      </c>
      <c r="F673" s="335" t="str">
        <f>_xlfn.XLOOKUP(E673, statelist[State FIPS Code], statelist[EPA Region], "not found", 0, 1)</f>
        <v>EPA Region 5</v>
      </c>
    </row>
    <row r="674" spans="1:6" x14ac:dyDescent="0.25">
      <c r="A674" s="334" t="s">
        <v>2516</v>
      </c>
      <c r="B674" s="335" t="s">
        <v>1393</v>
      </c>
      <c r="C674" s="335" t="s">
        <v>2414</v>
      </c>
      <c r="D674" s="335" t="str">
        <f t="shared" si="21"/>
        <v>Monroe County, IL</v>
      </c>
      <c r="E674" s="335" t="str">
        <f t="shared" si="22"/>
        <v>17</v>
      </c>
      <c r="F674" s="335" t="str">
        <f>_xlfn.XLOOKUP(E674, statelist[State FIPS Code], statelist[EPA Region], "not found", 0, 1)</f>
        <v>EPA Region 5</v>
      </c>
    </row>
    <row r="675" spans="1:6" x14ac:dyDescent="0.25">
      <c r="A675" s="334" t="s">
        <v>2517</v>
      </c>
      <c r="B675" s="335" t="s">
        <v>1395</v>
      </c>
      <c r="C675" s="335" t="s">
        <v>2414</v>
      </c>
      <c r="D675" s="335" t="str">
        <f t="shared" si="21"/>
        <v>Montgomery County, IL</v>
      </c>
      <c r="E675" s="335" t="str">
        <f t="shared" si="22"/>
        <v>17</v>
      </c>
      <c r="F675" s="335" t="str">
        <f>_xlfn.XLOOKUP(E675, statelist[State FIPS Code], statelist[EPA Region], "not found", 0, 1)</f>
        <v>EPA Region 5</v>
      </c>
    </row>
    <row r="676" spans="1:6" x14ac:dyDescent="0.25">
      <c r="A676" s="334" t="s">
        <v>2518</v>
      </c>
      <c r="B676" s="335" t="s">
        <v>1397</v>
      </c>
      <c r="C676" s="335" t="s">
        <v>2414</v>
      </c>
      <c r="D676" s="335" t="str">
        <f t="shared" si="21"/>
        <v>Morgan County, IL</v>
      </c>
      <c r="E676" s="335" t="str">
        <f t="shared" si="22"/>
        <v>17</v>
      </c>
      <c r="F676" s="335" t="str">
        <f>_xlfn.XLOOKUP(E676, statelist[State FIPS Code], statelist[EPA Region], "not found", 0, 1)</f>
        <v>EPA Region 5</v>
      </c>
    </row>
    <row r="677" spans="1:6" x14ac:dyDescent="0.25">
      <c r="A677" s="334" t="s">
        <v>2519</v>
      </c>
      <c r="B677" s="335" t="s">
        <v>2520</v>
      </c>
      <c r="C677" s="335" t="s">
        <v>2414</v>
      </c>
      <c r="D677" s="335" t="str">
        <f t="shared" si="21"/>
        <v>Moultrie County, IL</v>
      </c>
      <c r="E677" s="335" t="str">
        <f t="shared" si="22"/>
        <v>17</v>
      </c>
      <c r="F677" s="335" t="str">
        <f>_xlfn.XLOOKUP(E677, statelist[State FIPS Code], statelist[EPA Region], "not found", 0, 1)</f>
        <v>EPA Region 5</v>
      </c>
    </row>
    <row r="678" spans="1:6" x14ac:dyDescent="0.25">
      <c r="A678" s="334" t="s">
        <v>2521</v>
      </c>
      <c r="B678" s="335" t="s">
        <v>2522</v>
      </c>
      <c r="C678" s="335" t="s">
        <v>2414</v>
      </c>
      <c r="D678" s="335" t="str">
        <f t="shared" si="21"/>
        <v>Ogle County, IL</v>
      </c>
      <c r="E678" s="335" t="str">
        <f t="shared" si="22"/>
        <v>17</v>
      </c>
      <c r="F678" s="335" t="str">
        <f>_xlfn.XLOOKUP(E678, statelist[State FIPS Code], statelist[EPA Region], "not found", 0, 1)</f>
        <v>EPA Region 5</v>
      </c>
    </row>
    <row r="679" spans="1:6" x14ac:dyDescent="0.25">
      <c r="A679" s="334" t="s">
        <v>2523</v>
      </c>
      <c r="B679" s="335" t="s">
        <v>2524</v>
      </c>
      <c r="C679" s="335" t="s">
        <v>2414</v>
      </c>
      <c r="D679" s="335" t="str">
        <f t="shared" si="21"/>
        <v>Peoria County, IL</v>
      </c>
      <c r="E679" s="335" t="str">
        <f t="shared" si="22"/>
        <v>17</v>
      </c>
      <c r="F679" s="335" t="str">
        <f>_xlfn.XLOOKUP(E679, statelist[State FIPS Code], statelist[EPA Region], "not found", 0, 1)</f>
        <v>EPA Region 5</v>
      </c>
    </row>
    <row r="680" spans="1:6" x14ac:dyDescent="0.25">
      <c r="A680" s="334" t="s">
        <v>2525</v>
      </c>
      <c r="B680" s="335" t="s">
        <v>1399</v>
      </c>
      <c r="C680" s="335" t="s">
        <v>2414</v>
      </c>
      <c r="D680" s="335" t="str">
        <f t="shared" si="21"/>
        <v>Perry County, IL</v>
      </c>
      <c r="E680" s="335" t="str">
        <f t="shared" si="22"/>
        <v>17</v>
      </c>
      <c r="F680" s="335" t="str">
        <f>_xlfn.XLOOKUP(E680, statelist[State FIPS Code], statelist[EPA Region], "not found", 0, 1)</f>
        <v>EPA Region 5</v>
      </c>
    </row>
    <row r="681" spans="1:6" x14ac:dyDescent="0.25">
      <c r="A681" s="334" t="s">
        <v>2526</v>
      </c>
      <c r="B681" s="335" t="s">
        <v>2527</v>
      </c>
      <c r="C681" s="335" t="s">
        <v>2414</v>
      </c>
      <c r="D681" s="335" t="str">
        <f t="shared" si="21"/>
        <v>Piatt County, IL</v>
      </c>
      <c r="E681" s="335" t="str">
        <f t="shared" si="22"/>
        <v>17</v>
      </c>
      <c r="F681" s="335" t="str">
        <f>_xlfn.XLOOKUP(E681, statelist[State FIPS Code], statelist[EPA Region], "not found", 0, 1)</f>
        <v>EPA Region 5</v>
      </c>
    </row>
    <row r="682" spans="1:6" x14ac:dyDescent="0.25">
      <c r="A682" s="334" t="s">
        <v>2528</v>
      </c>
      <c r="B682" s="335" t="s">
        <v>1403</v>
      </c>
      <c r="C682" s="335" t="s">
        <v>2414</v>
      </c>
      <c r="D682" s="335" t="str">
        <f t="shared" si="21"/>
        <v>Pike County, IL</v>
      </c>
      <c r="E682" s="335" t="str">
        <f t="shared" si="22"/>
        <v>17</v>
      </c>
      <c r="F682" s="335" t="str">
        <f>_xlfn.XLOOKUP(E682, statelist[State FIPS Code], statelist[EPA Region], "not found", 0, 1)</f>
        <v>EPA Region 5</v>
      </c>
    </row>
    <row r="683" spans="1:6" x14ac:dyDescent="0.25">
      <c r="A683" s="334" t="s">
        <v>2529</v>
      </c>
      <c r="B683" s="335" t="s">
        <v>1620</v>
      </c>
      <c r="C683" s="335" t="s">
        <v>2414</v>
      </c>
      <c r="D683" s="335" t="str">
        <f t="shared" si="21"/>
        <v>Pope County, IL</v>
      </c>
      <c r="E683" s="335" t="str">
        <f t="shared" si="22"/>
        <v>17</v>
      </c>
      <c r="F683" s="335" t="str">
        <f>_xlfn.XLOOKUP(E683, statelist[State FIPS Code], statelist[EPA Region], "not found", 0, 1)</f>
        <v>EPA Region 5</v>
      </c>
    </row>
    <row r="684" spans="1:6" x14ac:dyDescent="0.25">
      <c r="A684" s="334" t="s">
        <v>2530</v>
      </c>
      <c r="B684" s="335" t="s">
        <v>1624</v>
      </c>
      <c r="C684" s="335" t="s">
        <v>2414</v>
      </c>
      <c r="D684" s="335" t="str">
        <f t="shared" si="21"/>
        <v>Pulaski County, IL</v>
      </c>
      <c r="E684" s="335" t="str">
        <f t="shared" si="22"/>
        <v>17</v>
      </c>
      <c r="F684" s="335" t="str">
        <f>_xlfn.XLOOKUP(E684, statelist[State FIPS Code], statelist[EPA Region], "not found", 0, 1)</f>
        <v>EPA Region 5</v>
      </c>
    </row>
    <row r="685" spans="1:6" x14ac:dyDescent="0.25">
      <c r="A685" s="334" t="s">
        <v>2531</v>
      </c>
      <c r="B685" s="335" t="s">
        <v>2032</v>
      </c>
      <c r="C685" s="335" t="s">
        <v>2414</v>
      </c>
      <c r="D685" s="335" t="str">
        <f t="shared" si="21"/>
        <v>Putnam County, IL</v>
      </c>
      <c r="E685" s="335" t="str">
        <f t="shared" si="22"/>
        <v>17</v>
      </c>
      <c r="F685" s="335" t="str">
        <f>_xlfn.XLOOKUP(E685, statelist[State FIPS Code], statelist[EPA Region], "not found", 0, 1)</f>
        <v>EPA Region 5</v>
      </c>
    </row>
    <row r="686" spans="1:6" x14ac:dyDescent="0.25">
      <c r="A686" s="334" t="s">
        <v>2532</v>
      </c>
      <c r="B686" s="335" t="s">
        <v>1405</v>
      </c>
      <c r="C686" s="335" t="s">
        <v>2414</v>
      </c>
      <c r="D686" s="335" t="str">
        <f t="shared" si="21"/>
        <v>Randolph County, IL</v>
      </c>
      <c r="E686" s="335" t="str">
        <f t="shared" si="22"/>
        <v>17</v>
      </c>
      <c r="F686" s="335" t="str">
        <f>_xlfn.XLOOKUP(E686, statelist[State FIPS Code], statelist[EPA Region], "not found", 0, 1)</f>
        <v>EPA Region 5</v>
      </c>
    </row>
    <row r="687" spans="1:6" x14ac:dyDescent="0.25">
      <c r="A687" s="334" t="s">
        <v>2533</v>
      </c>
      <c r="B687" s="335" t="s">
        <v>2534</v>
      </c>
      <c r="C687" s="335" t="s">
        <v>2414</v>
      </c>
      <c r="D687" s="335" t="str">
        <f t="shared" si="21"/>
        <v>Richland County, IL</v>
      </c>
      <c r="E687" s="335" t="str">
        <f t="shared" si="22"/>
        <v>17</v>
      </c>
      <c r="F687" s="335" t="str">
        <f>_xlfn.XLOOKUP(E687, statelist[State FIPS Code], statelist[EPA Region], "not found", 0, 1)</f>
        <v>EPA Region 5</v>
      </c>
    </row>
    <row r="688" spans="1:6" x14ac:dyDescent="0.25">
      <c r="A688" s="334" t="s">
        <v>2535</v>
      </c>
      <c r="B688" s="335" t="s">
        <v>2536</v>
      </c>
      <c r="C688" s="335" t="s">
        <v>2414</v>
      </c>
      <c r="D688" s="335" t="str">
        <f t="shared" si="21"/>
        <v>Rock Island County, IL</v>
      </c>
      <c r="E688" s="335" t="str">
        <f t="shared" si="22"/>
        <v>17</v>
      </c>
      <c r="F688" s="335" t="str">
        <f>_xlfn.XLOOKUP(E688, statelist[State FIPS Code], statelist[EPA Region], "not found", 0, 1)</f>
        <v>EPA Region 5</v>
      </c>
    </row>
    <row r="689" spans="1:6" x14ac:dyDescent="0.25">
      <c r="A689" s="334" t="s">
        <v>2537</v>
      </c>
      <c r="B689" s="335" t="s">
        <v>1409</v>
      </c>
      <c r="C689" s="335" t="s">
        <v>2414</v>
      </c>
      <c r="D689" s="335" t="str">
        <f t="shared" si="21"/>
        <v>St. Clair County, IL</v>
      </c>
      <c r="E689" s="335" t="str">
        <f t="shared" si="22"/>
        <v>17</v>
      </c>
      <c r="F689" s="335" t="str">
        <f>_xlfn.XLOOKUP(E689, statelist[State FIPS Code], statelist[EPA Region], "not found", 0, 1)</f>
        <v>EPA Region 5</v>
      </c>
    </row>
    <row r="690" spans="1:6" x14ac:dyDescent="0.25">
      <c r="A690" s="334" t="s">
        <v>2538</v>
      </c>
      <c r="B690" s="335" t="s">
        <v>1629</v>
      </c>
      <c r="C690" s="335" t="s">
        <v>2414</v>
      </c>
      <c r="D690" s="335" t="str">
        <f t="shared" si="21"/>
        <v>Saline County, IL</v>
      </c>
      <c r="E690" s="335" t="str">
        <f t="shared" si="22"/>
        <v>17</v>
      </c>
      <c r="F690" s="335" t="str">
        <f>_xlfn.XLOOKUP(E690, statelist[State FIPS Code], statelist[EPA Region], "not found", 0, 1)</f>
        <v>EPA Region 5</v>
      </c>
    </row>
    <row r="691" spans="1:6" x14ac:dyDescent="0.25">
      <c r="A691" s="334" t="s">
        <v>2539</v>
      </c>
      <c r="B691" s="335" t="s">
        <v>2540</v>
      </c>
      <c r="C691" s="335" t="s">
        <v>2414</v>
      </c>
      <c r="D691" s="335" t="str">
        <f t="shared" si="21"/>
        <v>Sangamon County, IL</v>
      </c>
      <c r="E691" s="335" t="str">
        <f t="shared" si="22"/>
        <v>17</v>
      </c>
      <c r="F691" s="335" t="str">
        <f>_xlfn.XLOOKUP(E691, statelist[State FIPS Code], statelist[EPA Region], "not found", 0, 1)</f>
        <v>EPA Region 5</v>
      </c>
    </row>
    <row r="692" spans="1:6" x14ac:dyDescent="0.25">
      <c r="A692" s="334" t="s">
        <v>2541</v>
      </c>
      <c r="B692" s="335" t="s">
        <v>2542</v>
      </c>
      <c r="C692" s="335" t="s">
        <v>2414</v>
      </c>
      <c r="D692" s="335" t="str">
        <f t="shared" si="21"/>
        <v>Schuyler County, IL</v>
      </c>
      <c r="E692" s="335" t="str">
        <f t="shared" si="22"/>
        <v>17</v>
      </c>
      <c r="F692" s="335" t="str">
        <f>_xlfn.XLOOKUP(E692, statelist[State FIPS Code], statelist[EPA Region], "not found", 0, 1)</f>
        <v>EPA Region 5</v>
      </c>
    </row>
    <row r="693" spans="1:6" x14ac:dyDescent="0.25">
      <c r="A693" s="334" t="s">
        <v>2543</v>
      </c>
      <c r="B693" s="335" t="s">
        <v>1631</v>
      </c>
      <c r="C693" s="335" t="s">
        <v>2414</v>
      </c>
      <c r="D693" s="335" t="str">
        <f t="shared" si="21"/>
        <v>Scott County, IL</v>
      </c>
      <c r="E693" s="335" t="str">
        <f t="shared" si="22"/>
        <v>17</v>
      </c>
      <c r="F693" s="335" t="str">
        <f>_xlfn.XLOOKUP(E693, statelist[State FIPS Code], statelist[EPA Region], "not found", 0, 1)</f>
        <v>EPA Region 5</v>
      </c>
    </row>
    <row r="694" spans="1:6" x14ac:dyDescent="0.25">
      <c r="A694" s="334" t="s">
        <v>2544</v>
      </c>
      <c r="B694" s="335" t="s">
        <v>1411</v>
      </c>
      <c r="C694" s="335" t="s">
        <v>2414</v>
      </c>
      <c r="D694" s="335" t="str">
        <f t="shared" si="21"/>
        <v>Shelby County, IL</v>
      </c>
      <c r="E694" s="335" t="str">
        <f t="shared" si="22"/>
        <v>17</v>
      </c>
      <c r="F694" s="335" t="str">
        <f>_xlfn.XLOOKUP(E694, statelist[State FIPS Code], statelist[EPA Region], "not found", 0, 1)</f>
        <v>EPA Region 5</v>
      </c>
    </row>
    <row r="695" spans="1:6" x14ac:dyDescent="0.25">
      <c r="A695" s="334" t="s">
        <v>2545</v>
      </c>
      <c r="B695" s="335" t="s">
        <v>2546</v>
      </c>
      <c r="C695" s="335" t="s">
        <v>2414</v>
      </c>
      <c r="D695" s="335" t="str">
        <f t="shared" si="21"/>
        <v>Stark County, IL</v>
      </c>
      <c r="E695" s="335" t="str">
        <f t="shared" si="22"/>
        <v>17</v>
      </c>
      <c r="F695" s="335" t="str">
        <f>_xlfn.XLOOKUP(E695, statelist[State FIPS Code], statelist[EPA Region], "not found", 0, 1)</f>
        <v>EPA Region 5</v>
      </c>
    </row>
    <row r="696" spans="1:6" x14ac:dyDescent="0.25">
      <c r="A696" s="334" t="s">
        <v>2547</v>
      </c>
      <c r="B696" s="335" t="s">
        <v>2548</v>
      </c>
      <c r="C696" s="335" t="s">
        <v>2414</v>
      </c>
      <c r="D696" s="335" t="str">
        <f t="shared" si="21"/>
        <v>Stephenson County, IL</v>
      </c>
      <c r="E696" s="335" t="str">
        <f t="shared" si="22"/>
        <v>17</v>
      </c>
      <c r="F696" s="335" t="str">
        <f>_xlfn.XLOOKUP(E696, statelist[State FIPS Code], statelist[EPA Region], "not found", 0, 1)</f>
        <v>EPA Region 5</v>
      </c>
    </row>
    <row r="697" spans="1:6" x14ac:dyDescent="0.25">
      <c r="A697" s="334" t="s">
        <v>2549</v>
      </c>
      <c r="B697" s="335" t="s">
        <v>2550</v>
      </c>
      <c r="C697" s="335" t="s">
        <v>2414</v>
      </c>
      <c r="D697" s="335" t="str">
        <f t="shared" si="21"/>
        <v>Tazewell County, IL</v>
      </c>
      <c r="E697" s="335" t="str">
        <f t="shared" si="22"/>
        <v>17</v>
      </c>
      <c r="F697" s="335" t="str">
        <f>_xlfn.XLOOKUP(E697, statelist[State FIPS Code], statelist[EPA Region], "not found", 0, 1)</f>
        <v>EPA Region 5</v>
      </c>
    </row>
    <row r="698" spans="1:6" x14ac:dyDescent="0.25">
      <c r="A698" s="334" t="s">
        <v>2551</v>
      </c>
      <c r="B698" s="335" t="s">
        <v>1643</v>
      </c>
      <c r="C698" s="335" t="s">
        <v>2414</v>
      </c>
      <c r="D698" s="335" t="str">
        <f t="shared" si="21"/>
        <v>Union County, IL</v>
      </c>
      <c r="E698" s="335" t="str">
        <f t="shared" si="22"/>
        <v>17</v>
      </c>
      <c r="F698" s="335" t="str">
        <f>_xlfn.XLOOKUP(E698, statelist[State FIPS Code], statelist[EPA Region], "not found", 0, 1)</f>
        <v>EPA Region 5</v>
      </c>
    </row>
    <row r="699" spans="1:6" x14ac:dyDescent="0.25">
      <c r="A699" s="334" t="s">
        <v>2552</v>
      </c>
      <c r="B699" s="335" t="s">
        <v>2553</v>
      </c>
      <c r="C699" s="335" t="s">
        <v>2414</v>
      </c>
      <c r="D699" s="335" t="str">
        <f t="shared" si="21"/>
        <v>Vermilion County, IL</v>
      </c>
      <c r="E699" s="335" t="str">
        <f t="shared" si="22"/>
        <v>17</v>
      </c>
      <c r="F699" s="335" t="str">
        <f>_xlfn.XLOOKUP(E699, statelist[State FIPS Code], statelist[EPA Region], "not found", 0, 1)</f>
        <v>EPA Region 5</v>
      </c>
    </row>
    <row r="700" spans="1:6" x14ac:dyDescent="0.25">
      <c r="A700" s="334" t="s">
        <v>2554</v>
      </c>
      <c r="B700" s="335" t="s">
        <v>2555</v>
      </c>
      <c r="C700" s="335" t="s">
        <v>2414</v>
      </c>
      <c r="D700" s="335" t="str">
        <f t="shared" si="21"/>
        <v>Wabash County, IL</v>
      </c>
      <c r="E700" s="335" t="str">
        <f t="shared" si="22"/>
        <v>17</v>
      </c>
      <c r="F700" s="335" t="str">
        <f>_xlfn.XLOOKUP(E700, statelist[State FIPS Code], statelist[EPA Region], "not found", 0, 1)</f>
        <v>EPA Region 5</v>
      </c>
    </row>
    <row r="701" spans="1:6" x14ac:dyDescent="0.25">
      <c r="A701" s="334" t="s">
        <v>2556</v>
      </c>
      <c r="B701" s="335" t="s">
        <v>2306</v>
      </c>
      <c r="C701" s="335" t="s">
        <v>2414</v>
      </c>
      <c r="D701" s="335" t="str">
        <f t="shared" si="21"/>
        <v>Warren County, IL</v>
      </c>
      <c r="E701" s="335" t="str">
        <f t="shared" si="22"/>
        <v>17</v>
      </c>
      <c r="F701" s="335" t="str">
        <f>_xlfn.XLOOKUP(E701, statelist[State FIPS Code], statelist[EPA Region], "not found", 0, 1)</f>
        <v>EPA Region 5</v>
      </c>
    </row>
    <row r="702" spans="1:6" x14ac:dyDescent="0.25">
      <c r="A702" s="334" t="s">
        <v>2557</v>
      </c>
      <c r="B702" s="335" t="s">
        <v>1423</v>
      </c>
      <c r="C702" s="335" t="s">
        <v>2414</v>
      </c>
      <c r="D702" s="335" t="str">
        <f t="shared" si="21"/>
        <v>Washington County, IL</v>
      </c>
      <c r="E702" s="335" t="str">
        <f t="shared" si="22"/>
        <v>17</v>
      </c>
      <c r="F702" s="335" t="str">
        <f>_xlfn.XLOOKUP(E702, statelist[State FIPS Code], statelist[EPA Region], "not found", 0, 1)</f>
        <v>EPA Region 5</v>
      </c>
    </row>
    <row r="703" spans="1:6" x14ac:dyDescent="0.25">
      <c r="A703" s="334" t="s">
        <v>2558</v>
      </c>
      <c r="B703" s="335" t="s">
        <v>2309</v>
      </c>
      <c r="C703" s="335" t="s">
        <v>2414</v>
      </c>
      <c r="D703" s="335" t="str">
        <f t="shared" si="21"/>
        <v>Wayne County, IL</v>
      </c>
      <c r="E703" s="335" t="str">
        <f t="shared" si="22"/>
        <v>17</v>
      </c>
      <c r="F703" s="335" t="str">
        <f>_xlfn.XLOOKUP(E703, statelist[State FIPS Code], statelist[EPA Region], "not found", 0, 1)</f>
        <v>EPA Region 5</v>
      </c>
    </row>
    <row r="704" spans="1:6" x14ac:dyDescent="0.25">
      <c r="A704" s="334" t="s">
        <v>2559</v>
      </c>
      <c r="B704" s="335" t="s">
        <v>1648</v>
      </c>
      <c r="C704" s="335" t="s">
        <v>2414</v>
      </c>
      <c r="D704" s="335" t="str">
        <f t="shared" si="21"/>
        <v>White County, IL</v>
      </c>
      <c r="E704" s="335" t="str">
        <f t="shared" si="22"/>
        <v>17</v>
      </c>
      <c r="F704" s="335" t="str">
        <f>_xlfn.XLOOKUP(E704, statelist[State FIPS Code], statelist[EPA Region], "not found", 0, 1)</f>
        <v>EPA Region 5</v>
      </c>
    </row>
    <row r="705" spans="1:6" x14ac:dyDescent="0.25">
      <c r="A705" s="334" t="s">
        <v>2560</v>
      </c>
      <c r="B705" s="335" t="s">
        <v>2561</v>
      </c>
      <c r="C705" s="335" t="s">
        <v>2414</v>
      </c>
      <c r="D705" s="335" t="str">
        <f t="shared" si="21"/>
        <v>Whiteside County, IL</v>
      </c>
      <c r="E705" s="335" t="str">
        <f t="shared" si="22"/>
        <v>17</v>
      </c>
      <c r="F705" s="335" t="str">
        <f>_xlfn.XLOOKUP(E705, statelist[State FIPS Code], statelist[EPA Region], "not found", 0, 1)</f>
        <v>EPA Region 5</v>
      </c>
    </row>
    <row r="706" spans="1:6" x14ac:dyDescent="0.25">
      <c r="A706" s="334" t="s">
        <v>2562</v>
      </c>
      <c r="B706" s="335" t="s">
        <v>2563</v>
      </c>
      <c r="C706" s="335" t="s">
        <v>2414</v>
      </c>
      <c r="D706" s="335" t="str">
        <f t="shared" si="21"/>
        <v>Will County, IL</v>
      </c>
      <c r="E706" s="335" t="str">
        <f t="shared" si="22"/>
        <v>17</v>
      </c>
      <c r="F706" s="335" t="str">
        <f>_xlfn.XLOOKUP(E706, statelist[State FIPS Code], statelist[EPA Region], "not found", 0, 1)</f>
        <v>EPA Region 5</v>
      </c>
    </row>
    <row r="707" spans="1:6" x14ac:dyDescent="0.25">
      <c r="A707" s="334" t="s">
        <v>2564</v>
      </c>
      <c r="B707" s="335" t="s">
        <v>2565</v>
      </c>
      <c r="C707" s="335" t="s">
        <v>2414</v>
      </c>
      <c r="D707" s="335" t="str">
        <f t="shared" si="21"/>
        <v>Williamson County, IL</v>
      </c>
      <c r="E707" s="335" t="str">
        <f t="shared" si="22"/>
        <v>17</v>
      </c>
      <c r="F707" s="335" t="str">
        <f>_xlfn.XLOOKUP(E707, statelist[State FIPS Code], statelist[EPA Region], "not found", 0, 1)</f>
        <v>EPA Region 5</v>
      </c>
    </row>
    <row r="708" spans="1:6" x14ac:dyDescent="0.25">
      <c r="A708" s="334" t="s">
        <v>2566</v>
      </c>
      <c r="B708" s="335" t="s">
        <v>2567</v>
      </c>
      <c r="C708" s="335" t="s">
        <v>2414</v>
      </c>
      <c r="D708" s="335" t="str">
        <f t="shared" si="21"/>
        <v>Winnebago County, IL</v>
      </c>
      <c r="E708" s="335" t="str">
        <f t="shared" si="22"/>
        <v>17</v>
      </c>
      <c r="F708" s="335" t="str">
        <f>_xlfn.XLOOKUP(E708, statelist[State FIPS Code], statelist[EPA Region], "not found", 0, 1)</f>
        <v>EPA Region 5</v>
      </c>
    </row>
    <row r="709" spans="1:6" x14ac:dyDescent="0.25">
      <c r="A709" s="334" t="s">
        <v>2568</v>
      </c>
      <c r="B709" s="335" t="s">
        <v>2569</v>
      </c>
      <c r="C709" s="335" t="s">
        <v>2414</v>
      </c>
      <c r="D709" s="335" t="str">
        <f t="shared" si="21"/>
        <v>Woodford County, IL</v>
      </c>
      <c r="E709" s="335" t="str">
        <f t="shared" si="22"/>
        <v>17</v>
      </c>
      <c r="F709" s="335" t="str">
        <f>_xlfn.XLOOKUP(E709, statelist[State FIPS Code], statelist[EPA Region], "not found", 0, 1)</f>
        <v>EPA Region 5</v>
      </c>
    </row>
    <row r="710" spans="1:6" x14ac:dyDescent="0.25">
      <c r="A710" s="334" t="s">
        <v>2570</v>
      </c>
      <c r="B710" s="335" t="s">
        <v>1769</v>
      </c>
      <c r="C710" s="335" t="s">
        <v>2571</v>
      </c>
      <c r="D710" s="335" t="str">
        <f t="shared" si="21"/>
        <v>Adams County, IN</v>
      </c>
      <c r="E710" s="335" t="str">
        <f t="shared" si="22"/>
        <v>18</v>
      </c>
      <c r="F710" s="335" t="str">
        <f>_xlfn.XLOOKUP(E710, statelist[State FIPS Code], statelist[EPA Region], "not found", 0, 1)</f>
        <v>EPA Region 5</v>
      </c>
    </row>
    <row r="711" spans="1:6" x14ac:dyDescent="0.25">
      <c r="A711" s="334" t="s">
        <v>2572</v>
      </c>
      <c r="B711" s="335" t="s">
        <v>2573</v>
      </c>
      <c r="C711" s="335" t="s">
        <v>2571</v>
      </c>
      <c r="D711" s="335" t="str">
        <f t="shared" si="21"/>
        <v>Allen County, IN</v>
      </c>
      <c r="E711" s="335" t="str">
        <f t="shared" si="22"/>
        <v>18</v>
      </c>
      <c r="F711" s="335" t="str">
        <f>_xlfn.XLOOKUP(E711, statelist[State FIPS Code], statelist[EPA Region], "not found", 0, 1)</f>
        <v>EPA Region 5</v>
      </c>
    </row>
    <row r="712" spans="1:6" x14ac:dyDescent="0.25">
      <c r="A712" s="334" t="s">
        <v>2574</v>
      </c>
      <c r="B712" s="335" t="s">
        <v>2575</v>
      </c>
      <c r="C712" s="335" t="s">
        <v>2571</v>
      </c>
      <c r="D712" s="335" t="str">
        <f t="shared" si="21"/>
        <v>Bartholomew County, IN</v>
      </c>
      <c r="E712" s="335" t="str">
        <f t="shared" si="22"/>
        <v>18</v>
      </c>
      <c r="F712" s="335" t="str">
        <f>_xlfn.XLOOKUP(E712, statelist[State FIPS Code], statelist[EPA Region], "not found", 0, 1)</f>
        <v>EPA Region 5</v>
      </c>
    </row>
    <row r="713" spans="1:6" x14ac:dyDescent="0.25">
      <c r="A713" s="334" t="s">
        <v>2576</v>
      </c>
      <c r="B713" s="335" t="s">
        <v>1528</v>
      </c>
      <c r="C713" s="335" t="s">
        <v>2571</v>
      </c>
      <c r="D713" s="335" t="str">
        <f t="shared" si="21"/>
        <v>Benton County, IN</v>
      </c>
      <c r="E713" s="335" t="str">
        <f t="shared" si="22"/>
        <v>18</v>
      </c>
      <c r="F713" s="335" t="str">
        <f>_xlfn.XLOOKUP(E713, statelist[State FIPS Code], statelist[EPA Region], "not found", 0, 1)</f>
        <v>EPA Region 5</v>
      </c>
    </row>
    <row r="714" spans="1:6" x14ac:dyDescent="0.25">
      <c r="A714" s="334" t="s">
        <v>2577</v>
      </c>
      <c r="B714" s="335" t="s">
        <v>2578</v>
      </c>
      <c r="C714" s="335" t="s">
        <v>2571</v>
      </c>
      <c r="D714" s="335" t="str">
        <f t="shared" si="21"/>
        <v>Blackford County, IN</v>
      </c>
      <c r="E714" s="335" t="str">
        <f t="shared" si="22"/>
        <v>18</v>
      </c>
      <c r="F714" s="335" t="str">
        <f>_xlfn.XLOOKUP(E714, statelist[State FIPS Code], statelist[EPA Region], "not found", 0, 1)</f>
        <v>EPA Region 5</v>
      </c>
    </row>
    <row r="715" spans="1:6" x14ac:dyDescent="0.25">
      <c r="A715" s="334" t="s">
        <v>2579</v>
      </c>
      <c r="B715" s="335" t="s">
        <v>1530</v>
      </c>
      <c r="C715" s="335" t="s">
        <v>2571</v>
      </c>
      <c r="D715" s="335" t="str">
        <f t="shared" si="21"/>
        <v>Boone County, IN</v>
      </c>
      <c r="E715" s="335" t="str">
        <f t="shared" si="22"/>
        <v>18</v>
      </c>
      <c r="F715" s="335" t="str">
        <f>_xlfn.XLOOKUP(E715, statelist[State FIPS Code], statelist[EPA Region], "not found", 0, 1)</f>
        <v>EPA Region 5</v>
      </c>
    </row>
    <row r="716" spans="1:6" x14ac:dyDescent="0.25">
      <c r="A716" s="334" t="s">
        <v>2580</v>
      </c>
      <c r="B716" s="335" t="s">
        <v>2421</v>
      </c>
      <c r="C716" s="335" t="s">
        <v>2571</v>
      </c>
      <c r="D716" s="335" t="str">
        <f t="shared" ref="D716:D779" si="23">_xlfn.TEXTJOIN(", ", TRUE, B716,C716)</f>
        <v>Brown County, IN</v>
      </c>
      <c r="E716" s="335" t="str">
        <f t="shared" ref="E716:E779" si="24">LEFT(A716, 2)</f>
        <v>18</v>
      </c>
      <c r="F716" s="335" t="str">
        <f>_xlfn.XLOOKUP(E716, statelist[State FIPS Code], statelist[EPA Region], "not found", 0, 1)</f>
        <v>EPA Region 5</v>
      </c>
    </row>
    <row r="717" spans="1:6" x14ac:dyDescent="0.25">
      <c r="A717" s="334" t="s">
        <v>2581</v>
      </c>
      <c r="B717" s="335" t="s">
        <v>1535</v>
      </c>
      <c r="C717" s="335" t="s">
        <v>2571</v>
      </c>
      <c r="D717" s="335" t="str">
        <f t="shared" si="23"/>
        <v>Carroll County, IN</v>
      </c>
      <c r="E717" s="335" t="str">
        <f t="shared" si="24"/>
        <v>18</v>
      </c>
      <c r="F717" s="335" t="str">
        <f>_xlfn.XLOOKUP(E717, statelist[State FIPS Code], statelist[EPA Region], "not found", 0, 1)</f>
        <v>EPA Region 5</v>
      </c>
    </row>
    <row r="718" spans="1:6" x14ac:dyDescent="0.25">
      <c r="A718" s="334" t="s">
        <v>2582</v>
      </c>
      <c r="B718" s="335" t="s">
        <v>2427</v>
      </c>
      <c r="C718" s="335" t="s">
        <v>2571</v>
      </c>
      <c r="D718" s="335" t="str">
        <f t="shared" si="23"/>
        <v>Cass County, IN</v>
      </c>
      <c r="E718" s="335" t="str">
        <f t="shared" si="24"/>
        <v>18</v>
      </c>
      <c r="F718" s="335" t="str">
        <f>_xlfn.XLOOKUP(E718, statelist[State FIPS Code], statelist[EPA Region], "not found", 0, 1)</f>
        <v>EPA Region 5</v>
      </c>
    </row>
    <row r="719" spans="1:6" x14ac:dyDescent="0.25">
      <c r="A719" s="334" t="s">
        <v>2583</v>
      </c>
      <c r="B719" s="335" t="s">
        <v>1539</v>
      </c>
      <c r="C719" s="335" t="s">
        <v>2571</v>
      </c>
      <c r="D719" s="335" t="str">
        <f t="shared" si="23"/>
        <v>Clark County, IN</v>
      </c>
      <c r="E719" s="335" t="str">
        <f t="shared" si="24"/>
        <v>18</v>
      </c>
      <c r="F719" s="335" t="str">
        <f>_xlfn.XLOOKUP(E719, statelist[State FIPS Code], statelist[EPA Region], "not found", 0, 1)</f>
        <v>EPA Region 5</v>
      </c>
    </row>
    <row r="720" spans="1:6" x14ac:dyDescent="0.25">
      <c r="A720" s="334" t="s">
        <v>2584</v>
      </c>
      <c r="B720" s="335" t="s">
        <v>1321</v>
      </c>
      <c r="C720" s="335" t="s">
        <v>2571</v>
      </c>
      <c r="D720" s="335" t="str">
        <f t="shared" si="23"/>
        <v>Clay County, IN</v>
      </c>
      <c r="E720" s="335" t="str">
        <f t="shared" si="24"/>
        <v>18</v>
      </c>
      <c r="F720" s="335" t="str">
        <f>_xlfn.XLOOKUP(E720, statelist[State FIPS Code], statelist[EPA Region], "not found", 0, 1)</f>
        <v>EPA Region 5</v>
      </c>
    </row>
    <row r="721" spans="1:6" x14ac:dyDescent="0.25">
      <c r="A721" s="334" t="s">
        <v>2585</v>
      </c>
      <c r="B721" s="335" t="s">
        <v>2435</v>
      </c>
      <c r="C721" s="335" t="s">
        <v>2571</v>
      </c>
      <c r="D721" s="335" t="str">
        <f t="shared" si="23"/>
        <v>Clinton County, IN</v>
      </c>
      <c r="E721" s="335" t="str">
        <f t="shared" si="24"/>
        <v>18</v>
      </c>
      <c r="F721" s="335" t="str">
        <f>_xlfn.XLOOKUP(E721, statelist[State FIPS Code], statelist[EPA Region], "not found", 0, 1)</f>
        <v>EPA Region 5</v>
      </c>
    </row>
    <row r="722" spans="1:6" x14ac:dyDescent="0.25">
      <c r="A722" s="334" t="s">
        <v>2586</v>
      </c>
      <c r="B722" s="335" t="s">
        <v>1551</v>
      </c>
      <c r="C722" s="335" t="s">
        <v>2571</v>
      </c>
      <c r="D722" s="335" t="str">
        <f t="shared" si="23"/>
        <v>Crawford County, IN</v>
      </c>
      <c r="E722" s="335" t="str">
        <f t="shared" si="24"/>
        <v>18</v>
      </c>
      <c r="F722" s="335" t="str">
        <f>_xlfn.XLOOKUP(E722, statelist[State FIPS Code], statelist[EPA Region], "not found", 0, 1)</f>
        <v>EPA Region 5</v>
      </c>
    </row>
    <row r="723" spans="1:6" x14ac:dyDescent="0.25">
      <c r="A723" s="334" t="s">
        <v>2587</v>
      </c>
      <c r="B723" s="335" t="s">
        <v>2588</v>
      </c>
      <c r="C723" s="335" t="s">
        <v>2571</v>
      </c>
      <c r="D723" s="335" t="str">
        <f t="shared" si="23"/>
        <v>Daviess County, IN</v>
      </c>
      <c r="E723" s="335" t="str">
        <f t="shared" si="24"/>
        <v>18</v>
      </c>
      <c r="F723" s="335" t="str">
        <f>_xlfn.XLOOKUP(E723, statelist[State FIPS Code], statelist[EPA Region], "not found", 0, 1)</f>
        <v>EPA Region 5</v>
      </c>
    </row>
    <row r="724" spans="1:6" x14ac:dyDescent="0.25">
      <c r="A724" s="334" t="s">
        <v>2589</v>
      </c>
      <c r="B724" s="335" t="s">
        <v>2590</v>
      </c>
      <c r="C724" s="335" t="s">
        <v>2571</v>
      </c>
      <c r="D724" s="335" t="str">
        <f t="shared" si="23"/>
        <v>Dearborn County, IN</v>
      </c>
      <c r="E724" s="335" t="str">
        <f t="shared" si="24"/>
        <v>18</v>
      </c>
      <c r="F724" s="335" t="str">
        <f>_xlfn.XLOOKUP(E724, statelist[State FIPS Code], statelist[EPA Region], "not found", 0, 1)</f>
        <v>EPA Region 5</v>
      </c>
    </row>
    <row r="725" spans="1:6" x14ac:dyDescent="0.25">
      <c r="A725" s="334" t="s">
        <v>2591</v>
      </c>
      <c r="B725" s="335" t="s">
        <v>2131</v>
      </c>
      <c r="C725" s="335" t="s">
        <v>2571</v>
      </c>
      <c r="D725" s="335" t="str">
        <f t="shared" si="23"/>
        <v>Decatur County, IN</v>
      </c>
      <c r="E725" s="335" t="str">
        <f t="shared" si="24"/>
        <v>18</v>
      </c>
      <c r="F725" s="335" t="str">
        <f>_xlfn.XLOOKUP(E725, statelist[State FIPS Code], statelist[EPA Region], "not found", 0, 1)</f>
        <v>EPA Region 5</v>
      </c>
    </row>
    <row r="726" spans="1:6" x14ac:dyDescent="0.25">
      <c r="A726" s="334" t="s">
        <v>2592</v>
      </c>
      <c r="B726" s="335" t="s">
        <v>1343</v>
      </c>
      <c r="C726" s="335" t="s">
        <v>2571</v>
      </c>
      <c r="D726" s="335" t="str">
        <f t="shared" si="23"/>
        <v>DeKalb County, IN</v>
      </c>
      <c r="E726" s="335" t="str">
        <f t="shared" si="24"/>
        <v>18</v>
      </c>
      <c r="F726" s="335" t="str">
        <f>_xlfn.XLOOKUP(E726, statelist[State FIPS Code], statelist[EPA Region], "not found", 0, 1)</f>
        <v>EPA Region 5</v>
      </c>
    </row>
    <row r="727" spans="1:6" x14ac:dyDescent="0.25">
      <c r="A727" s="334" t="s">
        <v>2593</v>
      </c>
      <c r="B727" s="335" t="s">
        <v>2594</v>
      </c>
      <c r="C727" s="335" t="s">
        <v>2571</v>
      </c>
      <c r="D727" s="335" t="str">
        <f t="shared" si="23"/>
        <v>Delaware County, IN</v>
      </c>
      <c r="E727" s="335" t="str">
        <f t="shared" si="24"/>
        <v>18</v>
      </c>
      <c r="F727" s="335" t="str">
        <f>_xlfn.XLOOKUP(E727, statelist[State FIPS Code], statelist[EPA Region], "not found", 0, 1)</f>
        <v>EPA Region 5</v>
      </c>
    </row>
    <row r="728" spans="1:6" x14ac:dyDescent="0.25">
      <c r="A728" s="334" t="s">
        <v>2595</v>
      </c>
      <c r="B728" s="335" t="s">
        <v>2596</v>
      </c>
      <c r="C728" s="335" t="s">
        <v>2571</v>
      </c>
      <c r="D728" s="335" t="str">
        <f t="shared" si="23"/>
        <v>Dubois County, IN</v>
      </c>
      <c r="E728" s="335" t="str">
        <f t="shared" si="24"/>
        <v>18</v>
      </c>
      <c r="F728" s="335" t="str">
        <f>_xlfn.XLOOKUP(E728, statelist[State FIPS Code], statelist[EPA Region], "not found", 0, 1)</f>
        <v>EPA Region 5</v>
      </c>
    </row>
    <row r="729" spans="1:6" x14ac:dyDescent="0.25">
      <c r="A729" s="334" t="s">
        <v>2597</v>
      </c>
      <c r="B729" s="335" t="s">
        <v>2598</v>
      </c>
      <c r="C729" s="335" t="s">
        <v>2571</v>
      </c>
      <c r="D729" s="335" t="str">
        <f t="shared" si="23"/>
        <v>Elkhart County, IN</v>
      </c>
      <c r="E729" s="335" t="str">
        <f t="shared" si="24"/>
        <v>18</v>
      </c>
      <c r="F729" s="335" t="str">
        <f>_xlfn.XLOOKUP(E729, statelist[State FIPS Code], statelist[EPA Region], "not found", 0, 1)</f>
        <v>EPA Region 5</v>
      </c>
    </row>
    <row r="730" spans="1:6" x14ac:dyDescent="0.25">
      <c r="A730" s="334" t="s">
        <v>2599</v>
      </c>
      <c r="B730" s="335" t="s">
        <v>1351</v>
      </c>
      <c r="C730" s="335" t="s">
        <v>2571</v>
      </c>
      <c r="D730" s="335" t="str">
        <f t="shared" si="23"/>
        <v>Fayette County, IN</v>
      </c>
      <c r="E730" s="335" t="str">
        <f t="shared" si="24"/>
        <v>18</v>
      </c>
      <c r="F730" s="335" t="str">
        <f>_xlfn.XLOOKUP(E730, statelist[State FIPS Code], statelist[EPA Region], "not found", 0, 1)</f>
        <v>EPA Region 5</v>
      </c>
    </row>
    <row r="731" spans="1:6" x14ac:dyDescent="0.25">
      <c r="A731" s="334" t="s">
        <v>2600</v>
      </c>
      <c r="B731" s="335" t="s">
        <v>2155</v>
      </c>
      <c r="C731" s="335" t="s">
        <v>2571</v>
      </c>
      <c r="D731" s="335" t="str">
        <f t="shared" si="23"/>
        <v>Floyd County, IN</v>
      </c>
      <c r="E731" s="335" t="str">
        <f t="shared" si="24"/>
        <v>18</v>
      </c>
      <c r="F731" s="335" t="str">
        <f>_xlfn.XLOOKUP(E731, statelist[State FIPS Code], statelist[EPA Region], "not found", 0, 1)</f>
        <v>EPA Region 5</v>
      </c>
    </row>
    <row r="732" spans="1:6" x14ac:dyDescent="0.25">
      <c r="A732" s="334" t="s">
        <v>2601</v>
      </c>
      <c r="B732" s="335" t="s">
        <v>2602</v>
      </c>
      <c r="C732" s="335" t="s">
        <v>2571</v>
      </c>
      <c r="D732" s="335" t="str">
        <f t="shared" si="23"/>
        <v>Fountain County, IN</v>
      </c>
      <c r="E732" s="335" t="str">
        <f t="shared" si="24"/>
        <v>18</v>
      </c>
      <c r="F732" s="335" t="str">
        <f>_xlfn.XLOOKUP(E732, statelist[State FIPS Code], statelist[EPA Region], "not found", 0, 1)</f>
        <v>EPA Region 5</v>
      </c>
    </row>
    <row r="733" spans="1:6" x14ac:dyDescent="0.25">
      <c r="A733" s="334" t="s">
        <v>2603</v>
      </c>
      <c r="B733" s="335" t="s">
        <v>1353</v>
      </c>
      <c r="C733" s="335" t="s">
        <v>2571</v>
      </c>
      <c r="D733" s="335" t="str">
        <f t="shared" si="23"/>
        <v>Franklin County, IN</v>
      </c>
      <c r="E733" s="335" t="str">
        <f t="shared" si="24"/>
        <v>18</v>
      </c>
      <c r="F733" s="335" t="str">
        <f>_xlfn.XLOOKUP(E733, statelist[State FIPS Code], statelist[EPA Region], "not found", 0, 1)</f>
        <v>EPA Region 5</v>
      </c>
    </row>
    <row r="734" spans="1:6" x14ac:dyDescent="0.25">
      <c r="A734" s="334" t="s">
        <v>2604</v>
      </c>
      <c r="B734" s="335" t="s">
        <v>1565</v>
      </c>
      <c r="C734" s="335" t="s">
        <v>2571</v>
      </c>
      <c r="D734" s="335" t="str">
        <f t="shared" si="23"/>
        <v>Fulton County, IN</v>
      </c>
      <c r="E734" s="335" t="str">
        <f t="shared" si="24"/>
        <v>18</v>
      </c>
      <c r="F734" s="335" t="str">
        <f>_xlfn.XLOOKUP(E734, statelist[State FIPS Code], statelist[EPA Region], "not found", 0, 1)</f>
        <v>EPA Region 5</v>
      </c>
    </row>
    <row r="735" spans="1:6" x14ac:dyDescent="0.25">
      <c r="A735" s="334" t="s">
        <v>2605</v>
      </c>
      <c r="B735" s="335" t="s">
        <v>2606</v>
      </c>
      <c r="C735" s="335" t="s">
        <v>2571</v>
      </c>
      <c r="D735" s="335" t="str">
        <f t="shared" si="23"/>
        <v>Gibson County, IN</v>
      </c>
      <c r="E735" s="335" t="str">
        <f t="shared" si="24"/>
        <v>18</v>
      </c>
      <c r="F735" s="335" t="str">
        <f>_xlfn.XLOOKUP(E735, statelist[State FIPS Code], statelist[EPA Region], "not found", 0, 1)</f>
        <v>EPA Region 5</v>
      </c>
    </row>
    <row r="736" spans="1:6" x14ac:dyDescent="0.25">
      <c r="A736" s="334" t="s">
        <v>2607</v>
      </c>
      <c r="B736" s="335" t="s">
        <v>1569</v>
      </c>
      <c r="C736" s="335" t="s">
        <v>2571</v>
      </c>
      <c r="D736" s="335" t="str">
        <f t="shared" si="23"/>
        <v>Grant County, IN</v>
      </c>
      <c r="E736" s="335" t="str">
        <f t="shared" si="24"/>
        <v>18</v>
      </c>
      <c r="F736" s="335" t="str">
        <f>_xlfn.XLOOKUP(E736, statelist[State FIPS Code], statelist[EPA Region], "not found", 0, 1)</f>
        <v>EPA Region 5</v>
      </c>
    </row>
    <row r="737" spans="1:6" x14ac:dyDescent="0.25">
      <c r="A737" s="334" t="s">
        <v>2608</v>
      </c>
      <c r="B737" s="335" t="s">
        <v>1357</v>
      </c>
      <c r="C737" s="335" t="s">
        <v>2571</v>
      </c>
      <c r="D737" s="335" t="str">
        <f t="shared" si="23"/>
        <v>Greene County, IN</v>
      </c>
      <c r="E737" s="335" t="str">
        <f t="shared" si="24"/>
        <v>18</v>
      </c>
      <c r="F737" s="335" t="str">
        <f>_xlfn.XLOOKUP(E737, statelist[State FIPS Code], statelist[EPA Region], "not found", 0, 1)</f>
        <v>EPA Region 5</v>
      </c>
    </row>
    <row r="738" spans="1:6" x14ac:dyDescent="0.25">
      <c r="A738" s="334" t="s">
        <v>2609</v>
      </c>
      <c r="B738" s="335" t="s">
        <v>1981</v>
      </c>
      <c r="C738" s="335" t="s">
        <v>2571</v>
      </c>
      <c r="D738" s="335" t="str">
        <f t="shared" si="23"/>
        <v>Hamilton County, IN</v>
      </c>
      <c r="E738" s="335" t="str">
        <f t="shared" si="24"/>
        <v>18</v>
      </c>
      <c r="F738" s="335" t="str">
        <f>_xlfn.XLOOKUP(E738, statelist[State FIPS Code], statelist[EPA Region], "not found", 0, 1)</f>
        <v>EPA Region 5</v>
      </c>
    </row>
    <row r="739" spans="1:6" x14ac:dyDescent="0.25">
      <c r="A739" s="334" t="s">
        <v>2610</v>
      </c>
      <c r="B739" s="335" t="s">
        <v>2178</v>
      </c>
      <c r="C739" s="335" t="s">
        <v>2571</v>
      </c>
      <c r="D739" s="335" t="str">
        <f t="shared" si="23"/>
        <v>Hancock County, IN</v>
      </c>
      <c r="E739" s="335" t="str">
        <f t="shared" si="24"/>
        <v>18</v>
      </c>
      <c r="F739" s="335" t="str">
        <f>_xlfn.XLOOKUP(E739, statelist[State FIPS Code], statelist[EPA Region], "not found", 0, 1)</f>
        <v>EPA Region 5</v>
      </c>
    </row>
    <row r="740" spans="1:6" x14ac:dyDescent="0.25">
      <c r="A740" s="334" t="s">
        <v>2611</v>
      </c>
      <c r="B740" s="335" t="s">
        <v>2612</v>
      </c>
      <c r="C740" s="335" t="s">
        <v>2571</v>
      </c>
      <c r="D740" s="335" t="str">
        <f t="shared" si="23"/>
        <v>Harrison County, IN</v>
      </c>
      <c r="E740" s="335" t="str">
        <f t="shared" si="24"/>
        <v>18</v>
      </c>
      <c r="F740" s="335" t="str">
        <f>_xlfn.XLOOKUP(E740, statelist[State FIPS Code], statelist[EPA Region], "not found", 0, 1)</f>
        <v>EPA Region 5</v>
      </c>
    </row>
    <row r="741" spans="1:6" x14ac:dyDescent="0.25">
      <c r="A741" s="334" t="s">
        <v>2613</v>
      </c>
      <c r="B741" s="335" t="s">
        <v>2614</v>
      </c>
      <c r="C741" s="335" t="s">
        <v>2571</v>
      </c>
      <c r="D741" s="335" t="str">
        <f t="shared" si="23"/>
        <v>Hendricks County, IN</v>
      </c>
      <c r="E741" s="335" t="str">
        <f t="shared" si="24"/>
        <v>18</v>
      </c>
      <c r="F741" s="335" t="str">
        <f>_xlfn.XLOOKUP(E741, statelist[State FIPS Code], statelist[EPA Region], "not found", 0, 1)</f>
        <v>EPA Region 5</v>
      </c>
    </row>
    <row r="742" spans="1:6" x14ac:dyDescent="0.25">
      <c r="A742" s="334" t="s">
        <v>2615</v>
      </c>
      <c r="B742" s="335" t="s">
        <v>1361</v>
      </c>
      <c r="C742" s="335" t="s">
        <v>2571</v>
      </c>
      <c r="D742" s="335" t="str">
        <f t="shared" si="23"/>
        <v>Henry County, IN</v>
      </c>
      <c r="E742" s="335" t="str">
        <f t="shared" si="24"/>
        <v>18</v>
      </c>
      <c r="F742" s="335" t="str">
        <f>_xlfn.XLOOKUP(E742, statelist[State FIPS Code], statelist[EPA Region], "not found", 0, 1)</f>
        <v>EPA Region 5</v>
      </c>
    </row>
    <row r="743" spans="1:6" x14ac:dyDescent="0.25">
      <c r="A743" s="334" t="s">
        <v>2616</v>
      </c>
      <c r="B743" s="335" t="s">
        <v>1576</v>
      </c>
      <c r="C743" s="335" t="s">
        <v>2571</v>
      </c>
      <c r="D743" s="335" t="str">
        <f t="shared" si="23"/>
        <v>Howard County, IN</v>
      </c>
      <c r="E743" s="335" t="str">
        <f t="shared" si="24"/>
        <v>18</v>
      </c>
      <c r="F743" s="335" t="str">
        <f>_xlfn.XLOOKUP(E743, statelist[State FIPS Code], statelist[EPA Region], "not found", 0, 1)</f>
        <v>EPA Region 5</v>
      </c>
    </row>
    <row r="744" spans="1:6" x14ac:dyDescent="0.25">
      <c r="A744" s="334" t="s">
        <v>2617</v>
      </c>
      <c r="B744" s="335" t="s">
        <v>2618</v>
      </c>
      <c r="C744" s="335" t="s">
        <v>2571</v>
      </c>
      <c r="D744" s="335" t="str">
        <f t="shared" si="23"/>
        <v>Huntington County, IN</v>
      </c>
      <c r="E744" s="335" t="str">
        <f t="shared" si="24"/>
        <v>18</v>
      </c>
      <c r="F744" s="335" t="str">
        <f>_xlfn.XLOOKUP(E744, statelist[State FIPS Code], statelist[EPA Region], "not found", 0, 1)</f>
        <v>EPA Region 5</v>
      </c>
    </row>
    <row r="745" spans="1:6" x14ac:dyDescent="0.25">
      <c r="A745" s="334" t="s">
        <v>2619</v>
      </c>
      <c r="B745" s="335" t="s">
        <v>1365</v>
      </c>
      <c r="C745" s="335" t="s">
        <v>2571</v>
      </c>
      <c r="D745" s="335" t="str">
        <f t="shared" si="23"/>
        <v>Jackson County, IN</v>
      </c>
      <c r="E745" s="335" t="str">
        <f t="shared" si="24"/>
        <v>18</v>
      </c>
      <c r="F745" s="335" t="str">
        <f>_xlfn.XLOOKUP(E745, statelist[State FIPS Code], statelist[EPA Region], "not found", 0, 1)</f>
        <v>EPA Region 5</v>
      </c>
    </row>
    <row r="746" spans="1:6" x14ac:dyDescent="0.25">
      <c r="A746" s="334" t="s">
        <v>2620</v>
      </c>
      <c r="B746" s="335" t="s">
        <v>2193</v>
      </c>
      <c r="C746" s="335" t="s">
        <v>2571</v>
      </c>
      <c r="D746" s="335" t="str">
        <f t="shared" si="23"/>
        <v>Jasper County, IN</v>
      </c>
      <c r="E746" s="335" t="str">
        <f t="shared" si="24"/>
        <v>18</v>
      </c>
      <c r="F746" s="335" t="str">
        <f>_xlfn.XLOOKUP(E746, statelist[State FIPS Code], statelist[EPA Region], "not found", 0, 1)</f>
        <v>EPA Region 5</v>
      </c>
    </row>
    <row r="747" spans="1:6" x14ac:dyDescent="0.25">
      <c r="A747" s="334" t="s">
        <v>2621</v>
      </c>
      <c r="B747" s="335" t="s">
        <v>2622</v>
      </c>
      <c r="C747" s="335" t="s">
        <v>2571</v>
      </c>
      <c r="D747" s="335" t="str">
        <f t="shared" si="23"/>
        <v>Jay County, IN</v>
      </c>
      <c r="E747" s="335" t="str">
        <f t="shared" si="24"/>
        <v>18</v>
      </c>
      <c r="F747" s="335" t="str">
        <f>_xlfn.XLOOKUP(E747, statelist[State FIPS Code], statelist[EPA Region], "not found", 0, 1)</f>
        <v>EPA Region 5</v>
      </c>
    </row>
    <row r="748" spans="1:6" x14ac:dyDescent="0.25">
      <c r="A748" s="334" t="s">
        <v>2623</v>
      </c>
      <c r="B748" s="335" t="s">
        <v>1367</v>
      </c>
      <c r="C748" s="335" t="s">
        <v>2571</v>
      </c>
      <c r="D748" s="335" t="str">
        <f t="shared" si="23"/>
        <v>Jefferson County, IN</v>
      </c>
      <c r="E748" s="335" t="str">
        <f t="shared" si="24"/>
        <v>18</v>
      </c>
      <c r="F748" s="335" t="str">
        <f>_xlfn.XLOOKUP(E748, statelist[State FIPS Code], statelist[EPA Region], "not found", 0, 1)</f>
        <v>EPA Region 5</v>
      </c>
    </row>
    <row r="749" spans="1:6" x14ac:dyDescent="0.25">
      <c r="A749" s="334" t="s">
        <v>2624</v>
      </c>
      <c r="B749" s="335" t="s">
        <v>2625</v>
      </c>
      <c r="C749" s="335" t="s">
        <v>2571</v>
      </c>
      <c r="D749" s="335" t="str">
        <f t="shared" si="23"/>
        <v>Jennings County, IN</v>
      </c>
      <c r="E749" s="335" t="str">
        <f t="shared" si="24"/>
        <v>18</v>
      </c>
      <c r="F749" s="335" t="str">
        <f>_xlfn.XLOOKUP(E749, statelist[State FIPS Code], statelist[EPA Region], "not found", 0, 1)</f>
        <v>EPA Region 5</v>
      </c>
    </row>
    <row r="750" spans="1:6" x14ac:dyDescent="0.25">
      <c r="A750" s="334" t="s">
        <v>2626</v>
      </c>
      <c r="B750" s="335" t="s">
        <v>1584</v>
      </c>
      <c r="C750" s="335" t="s">
        <v>2571</v>
      </c>
      <c r="D750" s="335" t="str">
        <f t="shared" si="23"/>
        <v>Johnson County, IN</v>
      </c>
      <c r="E750" s="335" t="str">
        <f t="shared" si="24"/>
        <v>18</v>
      </c>
      <c r="F750" s="335" t="str">
        <f>_xlfn.XLOOKUP(E750, statelist[State FIPS Code], statelist[EPA Region], "not found", 0, 1)</f>
        <v>EPA Region 5</v>
      </c>
    </row>
    <row r="751" spans="1:6" x14ac:dyDescent="0.25">
      <c r="A751" s="334" t="s">
        <v>2627</v>
      </c>
      <c r="B751" s="335" t="s">
        <v>2487</v>
      </c>
      <c r="C751" s="335" t="s">
        <v>2571</v>
      </c>
      <c r="D751" s="335" t="str">
        <f t="shared" si="23"/>
        <v>Knox County, IN</v>
      </c>
      <c r="E751" s="335" t="str">
        <f t="shared" si="24"/>
        <v>18</v>
      </c>
      <c r="F751" s="335" t="str">
        <f>_xlfn.XLOOKUP(E751, statelist[State FIPS Code], statelist[EPA Region], "not found", 0, 1)</f>
        <v>EPA Region 5</v>
      </c>
    </row>
    <row r="752" spans="1:6" x14ac:dyDescent="0.25">
      <c r="A752" s="334" t="s">
        <v>2628</v>
      </c>
      <c r="B752" s="335" t="s">
        <v>2629</v>
      </c>
      <c r="C752" s="335" t="s">
        <v>2571</v>
      </c>
      <c r="D752" s="335" t="str">
        <f t="shared" si="23"/>
        <v>Kosciusko County, IN</v>
      </c>
      <c r="E752" s="335" t="str">
        <f t="shared" si="24"/>
        <v>18</v>
      </c>
      <c r="F752" s="335" t="str">
        <f>_xlfn.XLOOKUP(E752, statelist[State FIPS Code], statelist[EPA Region], "not found", 0, 1)</f>
        <v>EPA Region 5</v>
      </c>
    </row>
    <row r="753" spans="1:6" x14ac:dyDescent="0.25">
      <c r="A753" s="334" t="s">
        <v>2630</v>
      </c>
      <c r="B753" s="335" t="s">
        <v>2631</v>
      </c>
      <c r="C753" s="335" t="s">
        <v>2571</v>
      </c>
      <c r="D753" s="335" t="str">
        <f t="shared" si="23"/>
        <v>LaGrange County, IN</v>
      </c>
      <c r="E753" s="335" t="str">
        <f t="shared" si="24"/>
        <v>18</v>
      </c>
      <c r="F753" s="335" t="str">
        <f>_xlfn.XLOOKUP(E753, statelist[State FIPS Code], statelist[EPA Region], "not found", 0, 1)</f>
        <v>EPA Region 5</v>
      </c>
    </row>
    <row r="754" spans="1:6" x14ac:dyDescent="0.25">
      <c r="A754" s="334" t="s">
        <v>2632</v>
      </c>
      <c r="B754" s="335" t="s">
        <v>1687</v>
      </c>
      <c r="C754" s="335" t="s">
        <v>2571</v>
      </c>
      <c r="D754" s="335" t="str">
        <f t="shared" si="23"/>
        <v>Lake County, IN</v>
      </c>
      <c r="E754" s="335" t="str">
        <f t="shared" si="24"/>
        <v>18</v>
      </c>
      <c r="F754" s="335" t="str">
        <f>_xlfn.XLOOKUP(E754, statelist[State FIPS Code], statelist[EPA Region], "not found", 0, 1)</f>
        <v>EPA Region 5</v>
      </c>
    </row>
    <row r="755" spans="1:6" x14ac:dyDescent="0.25">
      <c r="A755" s="334" t="s">
        <v>2633</v>
      </c>
      <c r="B755" s="335" t="s">
        <v>2634</v>
      </c>
      <c r="C755" s="335" t="s">
        <v>2571</v>
      </c>
      <c r="D755" s="335" t="str">
        <f t="shared" si="23"/>
        <v>LaPorte County, IN</v>
      </c>
      <c r="E755" s="335" t="str">
        <f t="shared" si="24"/>
        <v>18</v>
      </c>
      <c r="F755" s="335" t="str">
        <f>_xlfn.XLOOKUP(E755, statelist[State FIPS Code], statelist[EPA Region], "not found", 0, 1)</f>
        <v>EPA Region 5</v>
      </c>
    </row>
    <row r="756" spans="1:6" x14ac:dyDescent="0.25">
      <c r="A756" s="334" t="s">
        <v>2635</v>
      </c>
      <c r="B756" s="335" t="s">
        <v>1373</v>
      </c>
      <c r="C756" s="335" t="s">
        <v>2571</v>
      </c>
      <c r="D756" s="335" t="str">
        <f t="shared" si="23"/>
        <v>Lawrence County, IN</v>
      </c>
      <c r="E756" s="335" t="str">
        <f t="shared" si="24"/>
        <v>18</v>
      </c>
      <c r="F756" s="335" t="str">
        <f>_xlfn.XLOOKUP(E756, statelist[State FIPS Code], statelist[EPA Region], "not found", 0, 1)</f>
        <v>EPA Region 5</v>
      </c>
    </row>
    <row r="757" spans="1:6" x14ac:dyDescent="0.25">
      <c r="A757" s="334" t="s">
        <v>2636</v>
      </c>
      <c r="B757" s="335" t="s">
        <v>1383</v>
      </c>
      <c r="C757" s="335" t="s">
        <v>2571</v>
      </c>
      <c r="D757" s="335" t="str">
        <f t="shared" si="23"/>
        <v>Madison County, IN</v>
      </c>
      <c r="E757" s="335" t="str">
        <f t="shared" si="24"/>
        <v>18</v>
      </c>
      <c r="F757" s="335" t="str">
        <f>_xlfn.XLOOKUP(E757, statelist[State FIPS Code], statelist[EPA Region], "not found", 0, 1)</f>
        <v>EPA Region 5</v>
      </c>
    </row>
    <row r="758" spans="1:6" x14ac:dyDescent="0.25">
      <c r="A758" s="334" t="s">
        <v>2637</v>
      </c>
      <c r="B758" s="335" t="s">
        <v>1387</v>
      </c>
      <c r="C758" s="335" t="s">
        <v>2571</v>
      </c>
      <c r="D758" s="335" t="str">
        <f t="shared" si="23"/>
        <v>Marion County, IN</v>
      </c>
      <c r="E758" s="335" t="str">
        <f t="shared" si="24"/>
        <v>18</v>
      </c>
      <c r="F758" s="335" t="str">
        <f>_xlfn.XLOOKUP(E758, statelist[State FIPS Code], statelist[EPA Region], "not found", 0, 1)</f>
        <v>EPA Region 5</v>
      </c>
    </row>
    <row r="759" spans="1:6" x14ac:dyDescent="0.25">
      <c r="A759" s="334" t="s">
        <v>2638</v>
      </c>
      <c r="B759" s="335" t="s">
        <v>1389</v>
      </c>
      <c r="C759" s="335" t="s">
        <v>2571</v>
      </c>
      <c r="D759" s="335" t="str">
        <f t="shared" si="23"/>
        <v>Marshall County, IN</v>
      </c>
      <c r="E759" s="335" t="str">
        <f t="shared" si="24"/>
        <v>18</v>
      </c>
      <c r="F759" s="335" t="str">
        <f>_xlfn.XLOOKUP(E759, statelist[State FIPS Code], statelist[EPA Region], "not found", 0, 1)</f>
        <v>EPA Region 5</v>
      </c>
    </row>
    <row r="760" spans="1:6" x14ac:dyDescent="0.25">
      <c r="A760" s="334" t="s">
        <v>2639</v>
      </c>
      <c r="B760" s="335" t="s">
        <v>2012</v>
      </c>
      <c r="C760" s="335" t="s">
        <v>2571</v>
      </c>
      <c r="D760" s="335" t="str">
        <f t="shared" si="23"/>
        <v>Martin County, IN</v>
      </c>
      <c r="E760" s="335" t="str">
        <f t="shared" si="24"/>
        <v>18</v>
      </c>
      <c r="F760" s="335" t="str">
        <f>_xlfn.XLOOKUP(E760, statelist[State FIPS Code], statelist[EPA Region], "not found", 0, 1)</f>
        <v>EPA Region 5</v>
      </c>
    </row>
    <row r="761" spans="1:6" x14ac:dyDescent="0.25">
      <c r="A761" s="334" t="s">
        <v>2640</v>
      </c>
      <c r="B761" s="335" t="s">
        <v>2641</v>
      </c>
      <c r="C761" s="335" t="s">
        <v>2571</v>
      </c>
      <c r="D761" s="335" t="str">
        <f t="shared" si="23"/>
        <v>Miami County, IN</v>
      </c>
      <c r="E761" s="335" t="str">
        <f t="shared" si="24"/>
        <v>18</v>
      </c>
      <c r="F761" s="335" t="str">
        <f>_xlfn.XLOOKUP(E761, statelist[State FIPS Code], statelist[EPA Region], "not found", 0, 1)</f>
        <v>EPA Region 5</v>
      </c>
    </row>
    <row r="762" spans="1:6" x14ac:dyDescent="0.25">
      <c r="A762" s="334" t="s">
        <v>2642</v>
      </c>
      <c r="B762" s="335" t="s">
        <v>1393</v>
      </c>
      <c r="C762" s="335" t="s">
        <v>2571</v>
      </c>
      <c r="D762" s="335" t="str">
        <f t="shared" si="23"/>
        <v>Monroe County, IN</v>
      </c>
      <c r="E762" s="335" t="str">
        <f t="shared" si="24"/>
        <v>18</v>
      </c>
      <c r="F762" s="335" t="str">
        <f>_xlfn.XLOOKUP(E762, statelist[State FIPS Code], statelist[EPA Region], "not found", 0, 1)</f>
        <v>EPA Region 5</v>
      </c>
    </row>
    <row r="763" spans="1:6" x14ac:dyDescent="0.25">
      <c r="A763" s="334" t="s">
        <v>2643</v>
      </c>
      <c r="B763" s="335" t="s">
        <v>1395</v>
      </c>
      <c r="C763" s="335" t="s">
        <v>2571</v>
      </c>
      <c r="D763" s="335" t="str">
        <f t="shared" si="23"/>
        <v>Montgomery County, IN</v>
      </c>
      <c r="E763" s="335" t="str">
        <f t="shared" si="24"/>
        <v>18</v>
      </c>
      <c r="F763" s="335" t="str">
        <f>_xlfn.XLOOKUP(E763, statelist[State FIPS Code], statelist[EPA Region], "not found", 0, 1)</f>
        <v>EPA Region 5</v>
      </c>
    </row>
    <row r="764" spans="1:6" x14ac:dyDescent="0.25">
      <c r="A764" s="334" t="s">
        <v>2644</v>
      </c>
      <c r="B764" s="335" t="s">
        <v>1397</v>
      </c>
      <c r="C764" s="335" t="s">
        <v>2571</v>
      </c>
      <c r="D764" s="335" t="str">
        <f t="shared" si="23"/>
        <v>Morgan County, IN</v>
      </c>
      <c r="E764" s="335" t="str">
        <f t="shared" si="24"/>
        <v>18</v>
      </c>
      <c r="F764" s="335" t="str">
        <f>_xlfn.XLOOKUP(E764, statelist[State FIPS Code], statelist[EPA Region], "not found", 0, 1)</f>
        <v>EPA Region 5</v>
      </c>
    </row>
    <row r="765" spans="1:6" x14ac:dyDescent="0.25">
      <c r="A765" s="334" t="s">
        <v>2645</v>
      </c>
      <c r="B765" s="335" t="s">
        <v>1608</v>
      </c>
      <c r="C765" s="335" t="s">
        <v>2571</v>
      </c>
      <c r="D765" s="335" t="str">
        <f t="shared" si="23"/>
        <v>Newton County, IN</v>
      </c>
      <c r="E765" s="335" t="str">
        <f t="shared" si="24"/>
        <v>18</v>
      </c>
      <c r="F765" s="335" t="str">
        <f>_xlfn.XLOOKUP(E765, statelist[State FIPS Code], statelist[EPA Region], "not found", 0, 1)</f>
        <v>EPA Region 5</v>
      </c>
    </row>
    <row r="766" spans="1:6" x14ac:dyDescent="0.25">
      <c r="A766" s="334" t="s">
        <v>2646</v>
      </c>
      <c r="B766" s="335" t="s">
        <v>2647</v>
      </c>
      <c r="C766" s="335" t="s">
        <v>2571</v>
      </c>
      <c r="D766" s="335" t="str">
        <f t="shared" si="23"/>
        <v>Noble County, IN</v>
      </c>
      <c r="E766" s="335" t="str">
        <f t="shared" si="24"/>
        <v>18</v>
      </c>
      <c r="F766" s="335" t="str">
        <f>_xlfn.XLOOKUP(E766, statelist[State FIPS Code], statelist[EPA Region], "not found", 0, 1)</f>
        <v>EPA Region 5</v>
      </c>
    </row>
    <row r="767" spans="1:6" x14ac:dyDescent="0.25">
      <c r="A767" s="334" t="s">
        <v>2648</v>
      </c>
      <c r="B767" s="335" t="s">
        <v>2649</v>
      </c>
      <c r="C767" s="335" t="s">
        <v>2571</v>
      </c>
      <c r="D767" s="335" t="str">
        <f t="shared" si="23"/>
        <v>Ohio County, IN</v>
      </c>
      <c r="E767" s="335" t="str">
        <f t="shared" si="24"/>
        <v>18</v>
      </c>
      <c r="F767" s="335" t="str">
        <f>_xlfn.XLOOKUP(E767, statelist[State FIPS Code], statelist[EPA Region], "not found", 0, 1)</f>
        <v>EPA Region 5</v>
      </c>
    </row>
    <row r="768" spans="1:6" x14ac:dyDescent="0.25">
      <c r="A768" s="334" t="s">
        <v>2650</v>
      </c>
      <c r="B768" s="335" t="s">
        <v>1712</v>
      </c>
      <c r="C768" s="335" t="s">
        <v>2571</v>
      </c>
      <c r="D768" s="335" t="str">
        <f t="shared" si="23"/>
        <v>Orange County, IN</v>
      </c>
      <c r="E768" s="335" t="str">
        <f t="shared" si="24"/>
        <v>18</v>
      </c>
      <c r="F768" s="335" t="str">
        <f>_xlfn.XLOOKUP(E768, statelist[State FIPS Code], statelist[EPA Region], "not found", 0, 1)</f>
        <v>EPA Region 5</v>
      </c>
    </row>
    <row r="769" spans="1:6" x14ac:dyDescent="0.25">
      <c r="A769" s="334" t="s">
        <v>2651</v>
      </c>
      <c r="B769" s="335" t="s">
        <v>2652</v>
      </c>
      <c r="C769" s="335" t="s">
        <v>2571</v>
      </c>
      <c r="D769" s="335" t="str">
        <f t="shared" si="23"/>
        <v>Owen County, IN</v>
      </c>
      <c r="E769" s="335" t="str">
        <f t="shared" si="24"/>
        <v>18</v>
      </c>
      <c r="F769" s="335" t="str">
        <f>_xlfn.XLOOKUP(E769, statelist[State FIPS Code], statelist[EPA Region], "not found", 0, 1)</f>
        <v>EPA Region 5</v>
      </c>
    </row>
    <row r="770" spans="1:6" x14ac:dyDescent="0.25">
      <c r="A770" s="334" t="s">
        <v>2653</v>
      </c>
      <c r="B770" s="335" t="s">
        <v>2654</v>
      </c>
      <c r="C770" s="335" t="s">
        <v>2571</v>
      </c>
      <c r="D770" s="335" t="str">
        <f t="shared" si="23"/>
        <v>Parke County, IN</v>
      </c>
      <c r="E770" s="335" t="str">
        <f t="shared" si="24"/>
        <v>18</v>
      </c>
      <c r="F770" s="335" t="str">
        <f>_xlfn.XLOOKUP(E770, statelist[State FIPS Code], statelist[EPA Region], "not found", 0, 1)</f>
        <v>EPA Region 5</v>
      </c>
    </row>
    <row r="771" spans="1:6" x14ac:dyDescent="0.25">
      <c r="A771" s="334" t="s">
        <v>2655</v>
      </c>
      <c r="B771" s="335" t="s">
        <v>1399</v>
      </c>
      <c r="C771" s="335" t="s">
        <v>2571</v>
      </c>
      <c r="D771" s="335" t="str">
        <f t="shared" si="23"/>
        <v>Perry County, IN</v>
      </c>
      <c r="E771" s="335" t="str">
        <f t="shared" si="24"/>
        <v>18</v>
      </c>
      <c r="F771" s="335" t="str">
        <f>_xlfn.XLOOKUP(E771, statelist[State FIPS Code], statelist[EPA Region], "not found", 0, 1)</f>
        <v>EPA Region 5</v>
      </c>
    </row>
    <row r="772" spans="1:6" x14ac:dyDescent="0.25">
      <c r="A772" s="334" t="s">
        <v>2656</v>
      </c>
      <c r="B772" s="335" t="s">
        <v>1403</v>
      </c>
      <c r="C772" s="335" t="s">
        <v>2571</v>
      </c>
      <c r="D772" s="335" t="str">
        <f t="shared" si="23"/>
        <v>Pike County, IN</v>
      </c>
      <c r="E772" s="335" t="str">
        <f t="shared" si="24"/>
        <v>18</v>
      </c>
      <c r="F772" s="335" t="str">
        <f>_xlfn.XLOOKUP(E772, statelist[State FIPS Code], statelist[EPA Region], "not found", 0, 1)</f>
        <v>EPA Region 5</v>
      </c>
    </row>
    <row r="773" spans="1:6" x14ac:dyDescent="0.25">
      <c r="A773" s="334" t="s">
        <v>2657</v>
      </c>
      <c r="B773" s="335" t="s">
        <v>2658</v>
      </c>
      <c r="C773" s="335" t="s">
        <v>2571</v>
      </c>
      <c r="D773" s="335" t="str">
        <f t="shared" si="23"/>
        <v>Porter County, IN</v>
      </c>
      <c r="E773" s="335" t="str">
        <f t="shared" si="24"/>
        <v>18</v>
      </c>
      <c r="F773" s="335" t="str">
        <f>_xlfn.XLOOKUP(E773, statelist[State FIPS Code], statelist[EPA Region], "not found", 0, 1)</f>
        <v>EPA Region 5</v>
      </c>
    </row>
    <row r="774" spans="1:6" x14ac:dyDescent="0.25">
      <c r="A774" s="334" t="s">
        <v>2659</v>
      </c>
      <c r="B774" s="335" t="s">
        <v>2660</v>
      </c>
      <c r="C774" s="335" t="s">
        <v>2571</v>
      </c>
      <c r="D774" s="335" t="str">
        <f t="shared" si="23"/>
        <v>Posey County, IN</v>
      </c>
      <c r="E774" s="335" t="str">
        <f t="shared" si="24"/>
        <v>18</v>
      </c>
      <c r="F774" s="335" t="str">
        <f>_xlfn.XLOOKUP(E774, statelist[State FIPS Code], statelist[EPA Region], "not found", 0, 1)</f>
        <v>EPA Region 5</v>
      </c>
    </row>
    <row r="775" spans="1:6" x14ac:dyDescent="0.25">
      <c r="A775" s="334" t="s">
        <v>2661</v>
      </c>
      <c r="B775" s="335" t="s">
        <v>1624</v>
      </c>
      <c r="C775" s="335" t="s">
        <v>2571</v>
      </c>
      <c r="D775" s="335" t="str">
        <f t="shared" si="23"/>
        <v>Pulaski County, IN</v>
      </c>
      <c r="E775" s="335" t="str">
        <f t="shared" si="24"/>
        <v>18</v>
      </c>
      <c r="F775" s="335" t="str">
        <f>_xlfn.XLOOKUP(E775, statelist[State FIPS Code], statelist[EPA Region], "not found", 0, 1)</f>
        <v>EPA Region 5</v>
      </c>
    </row>
    <row r="776" spans="1:6" x14ac:dyDescent="0.25">
      <c r="A776" s="334" t="s">
        <v>2662</v>
      </c>
      <c r="B776" s="335" t="s">
        <v>2032</v>
      </c>
      <c r="C776" s="335" t="s">
        <v>2571</v>
      </c>
      <c r="D776" s="335" t="str">
        <f t="shared" si="23"/>
        <v>Putnam County, IN</v>
      </c>
      <c r="E776" s="335" t="str">
        <f t="shared" si="24"/>
        <v>18</v>
      </c>
      <c r="F776" s="335" t="str">
        <f>_xlfn.XLOOKUP(E776, statelist[State FIPS Code], statelist[EPA Region], "not found", 0, 1)</f>
        <v>EPA Region 5</v>
      </c>
    </row>
    <row r="777" spans="1:6" x14ac:dyDescent="0.25">
      <c r="A777" s="334" t="s">
        <v>2663</v>
      </c>
      <c r="B777" s="335" t="s">
        <v>1405</v>
      </c>
      <c r="C777" s="335" t="s">
        <v>2571</v>
      </c>
      <c r="D777" s="335" t="str">
        <f t="shared" si="23"/>
        <v>Randolph County, IN</v>
      </c>
      <c r="E777" s="335" t="str">
        <f t="shared" si="24"/>
        <v>18</v>
      </c>
      <c r="F777" s="335" t="str">
        <f>_xlfn.XLOOKUP(E777, statelist[State FIPS Code], statelist[EPA Region], "not found", 0, 1)</f>
        <v>EPA Region 5</v>
      </c>
    </row>
    <row r="778" spans="1:6" x14ac:dyDescent="0.25">
      <c r="A778" s="334" t="s">
        <v>2664</v>
      </c>
      <c r="B778" s="335" t="s">
        <v>2665</v>
      </c>
      <c r="C778" s="335" t="s">
        <v>2571</v>
      </c>
      <c r="D778" s="335" t="str">
        <f t="shared" si="23"/>
        <v>Ripley County, IN</v>
      </c>
      <c r="E778" s="335" t="str">
        <f t="shared" si="24"/>
        <v>18</v>
      </c>
      <c r="F778" s="335" t="str">
        <f>_xlfn.XLOOKUP(E778, statelist[State FIPS Code], statelist[EPA Region], "not found", 0, 1)</f>
        <v>EPA Region 5</v>
      </c>
    </row>
    <row r="779" spans="1:6" x14ac:dyDescent="0.25">
      <c r="A779" s="334" t="s">
        <v>2666</v>
      </c>
      <c r="B779" s="335" t="s">
        <v>2667</v>
      </c>
      <c r="C779" s="335" t="s">
        <v>2571</v>
      </c>
      <c r="D779" s="335" t="str">
        <f t="shared" si="23"/>
        <v>Rush County, IN</v>
      </c>
      <c r="E779" s="335" t="str">
        <f t="shared" si="24"/>
        <v>18</v>
      </c>
      <c r="F779" s="335" t="str">
        <f>_xlfn.XLOOKUP(E779, statelist[State FIPS Code], statelist[EPA Region], "not found", 0, 1)</f>
        <v>EPA Region 5</v>
      </c>
    </row>
    <row r="780" spans="1:6" x14ac:dyDescent="0.25">
      <c r="A780" s="334" t="s">
        <v>2668</v>
      </c>
      <c r="B780" s="335" t="s">
        <v>2669</v>
      </c>
      <c r="C780" s="335" t="s">
        <v>2571</v>
      </c>
      <c r="D780" s="335" t="str">
        <f t="shared" ref="D780:D843" si="25">_xlfn.TEXTJOIN(", ", TRUE, B780,C780)</f>
        <v>St. Joseph County, IN</v>
      </c>
      <c r="E780" s="335" t="str">
        <f t="shared" ref="E780:E843" si="26">LEFT(A780, 2)</f>
        <v>18</v>
      </c>
      <c r="F780" s="335" t="str">
        <f>_xlfn.XLOOKUP(E780, statelist[State FIPS Code], statelist[EPA Region], "not found", 0, 1)</f>
        <v>EPA Region 5</v>
      </c>
    </row>
    <row r="781" spans="1:6" x14ac:dyDescent="0.25">
      <c r="A781" s="334" t="s">
        <v>2670</v>
      </c>
      <c r="B781" s="335" t="s">
        <v>1631</v>
      </c>
      <c r="C781" s="335" t="s">
        <v>2571</v>
      </c>
      <c r="D781" s="335" t="str">
        <f t="shared" si="25"/>
        <v>Scott County, IN</v>
      </c>
      <c r="E781" s="335" t="str">
        <f t="shared" si="26"/>
        <v>18</v>
      </c>
      <c r="F781" s="335" t="str">
        <f>_xlfn.XLOOKUP(E781, statelist[State FIPS Code], statelist[EPA Region], "not found", 0, 1)</f>
        <v>EPA Region 5</v>
      </c>
    </row>
    <row r="782" spans="1:6" x14ac:dyDescent="0.25">
      <c r="A782" s="334" t="s">
        <v>2671</v>
      </c>
      <c r="B782" s="335" t="s">
        <v>1411</v>
      </c>
      <c r="C782" s="335" t="s">
        <v>2571</v>
      </c>
      <c r="D782" s="335" t="str">
        <f t="shared" si="25"/>
        <v>Shelby County, IN</v>
      </c>
      <c r="E782" s="335" t="str">
        <f t="shared" si="26"/>
        <v>18</v>
      </c>
      <c r="F782" s="335" t="str">
        <f>_xlfn.XLOOKUP(E782, statelist[State FIPS Code], statelist[EPA Region], "not found", 0, 1)</f>
        <v>EPA Region 5</v>
      </c>
    </row>
    <row r="783" spans="1:6" x14ac:dyDescent="0.25">
      <c r="A783" s="334" t="s">
        <v>2672</v>
      </c>
      <c r="B783" s="335" t="s">
        <v>2673</v>
      </c>
      <c r="C783" s="335" t="s">
        <v>2571</v>
      </c>
      <c r="D783" s="335" t="str">
        <f t="shared" si="25"/>
        <v>Spencer County, IN</v>
      </c>
      <c r="E783" s="335" t="str">
        <f t="shared" si="26"/>
        <v>18</v>
      </c>
      <c r="F783" s="335" t="str">
        <f>_xlfn.XLOOKUP(E783, statelist[State FIPS Code], statelist[EPA Region], "not found", 0, 1)</f>
        <v>EPA Region 5</v>
      </c>
    </row>
    <row r="784" spans="1:6" x14ac:dyDescent="0.25">
      <c r="A784" s="334" t="s">
        <v>2674</v>
      </c>
      <c r="B784" s="335" t="s">
        <v>2675</v>
      </c>
      <c r="C784" s="335" t="s">
        <v>2571</v>
      </c>
      <c r="D784" s="335" t="str">
        <f t="shared" si="25"/>
        <v>Starke County, IN</v>
      </c>
      <c r="E784" s="335" t="str">
        <f t="shared" si="26"/>
        <v>18</v>
      </c>
      <c r="F784" s="335" t="str">
        <f>_xlfn.XLOOKUP(E784, statelist[State FIPS Code], statelist[EPA Region], "not found", 0, 1)</f>
        <v>EPA Region 5</v>
      </c>
    </row>
    <row r="785" spans="1:6" x14ac:dyDescent="0.25">
      <c r="A785" s="334" t="s">
        <v>2676</v>
      </c>
      <c r="B785" s="335" t="s">
        <v>2677</v>
      </c>
      <c r="C785" s="335" t="s">
        <v>2571</v>
      </c>
      <c r="D785" s="335" t="str">
        <f t="shared" si="25"/>
        <v>Steuben County, IN</v>
      </c>
      <c r="E785" s="335" t="str">
        <f t="shared" si="26"/>
        <v>18</v>
      </c>
      <c r="F785" s="335" t="str">
        <f>_xlfn.XLOOKUP(E785, statelist[State FIPS Code], statelist[EPA Region], "not found", 0, 1)</f>
        <v>EPA Region 5</v>
      </c>
    </row>
    <row r="786" spans="1:6" x14ac:dyDescent="0.25">
      <c r="A786" s="334" t="s">
        <v>2678</v>
      </c>
      <c r="B786" s="335" t="s">
        <v>2679</v>
      </c>
      <c r="C786" s="335" t="s">
        <v>2571</v>
      </c>
      <c r="D786" s="335" t="str">
        <f t="shared" si="25"/>
        <v>Sullivan County, IN</v>
      </c>
      <c r="E786" s="335" t="str">
        <f t="shared" si="26"/>
        <v>18</v>
      </c>
      <c r="F786" s="335" t="str">
        <f>_xlfn.XLOOKUP(E786, statelist[State FIPS Code], statelist[EPA Region], "not found", 0, 1)</f>
        <v>EPA Region 5</v>
      </c>
    </row>
    <row r="787" spans="1:6" x14ac:dyDescent="0.25">
      <c r="A787" s="334" t="s">
        <v>2680</v>
      </c>
      <c r="B787" s="335" t="s">
        <v>2681</v>
      </c>
      <c r="C787" s="335" t="s">
        <v>2571</v>
      </c>
      <c r="D787" s="335" t="str">
        <f t="shared" si="25"/>
        <v>Switzerland County, IN</v>
      </c>
      <c r="E787" s="335" t="str">
        <f t="shared" si="26"/>
        <v>18</v>
      </c>
      <c r="F787" s="335" t="str">
        <f>_xlfn.XLOOKUP(E787, statelist[State FIPS Code], statelist[EPA Region], "not found", 0, 1)</f>
        <v>EPA Region 5</v>
      </c>
    </row>
    <row r="788" spans="1:6" x14ac:dyDescent="0.25">
      <c r="A788" s="334" t="s">
        <v>2682</v>
      </c>
      <c r="B788" s="335" t="s">
        <v>2683</v>
      </c>
      <c r="C788" s="335" t="s">
        <v>2571</v>
      </c>
      <c r="D788" s="335" t="str">
        <f t="shared" si="25"/>
        <v>Tippecanoe County, IN</v>
      </c>
      <c r="E788" s="335" t="str">
        <f t="shared" si="26"/>
        <v>18</v>
      </c>
      <c r="F788" s="335" t="str">
        <f>_xlfn.XLOOKUP(E788, statelist[State FIPS Code], statelist[EPA Region], "not found", 0, 1)</f>
        <v>EPA Region 5</v>
      </c>
    </row>
    <row r="789" spans="1:6" x14ac:dyDescent="0.25">
      <c r="A789" s="334" t="s">
        <v>2684</v>
      </c>
      <c r="B789" s="335" t="s">
        <v>2685</v>
      </c>
      <c r="C789" s="335" t="s">
        <v>2571</v>
      </c>
      <c r="D789" s="335" t="str">
        <f t="shared" si="25"/>
        <v>Tipton County, IN</v>
      </c>
      <c r="E789" s="335" t="str">
        <f t="shared" si="26"/>
        <v>18</v>
      </c>
      <c r="F789" s="335" t="str">
        <f>_xlfn.XLOOKUP(E789, statelist[State FIPS Code], statelist[EPA Region], "not found", 0, 1)</f>
        <v>EPA Region 5</v>
      </c>
    </row>
    <row r="790" spans="1:6" x14ac:dyDescent="0.25">
      <c r="A790" s="334" t="s">
        <v>2686</v>
      </c>
      <c r="B790" s="335" t="s">
        <v>1643</v>
      </c>
      <c r="C790" s="335" t="s">
        <v>2571</v>
      </c>
      <c r="D790" s="335" t="str">
        <f t="shared" si="25"/>
        <v>Union County, IN</v>
      </c>
      <c r="E790" s="335" t="str">
        <f t="shared" si="26"/>
        <v>18</v>
      </c>
      <c r="F790" s="335" t="str">
        <f>_xlfn.XLOOKUP(E790, statelist[State FIPS Code], statelist[EPA Region], "not found", 0, 1)</f>
        <v>EPA Region 5</v>
      </c>
    </row>
    <row r="791" spans="1:6" x14ac:dyDescent="0.25">
      <c r="A791" s="334" t="s">
        <v>2687</v>
      </c>
      <c r="B791" s="335" t="s">
        <v>2688</v>
      </c>
      <c r="C791" s="335" t="s">
        <v>2571</v>
      </c>
      <c r="D791" s="335" t="str">
        <f t="shared" si="25"/>
        <v>Vanderburgh County, IN</v>
      </c>
      <c r="E791" s="335" t="str">
        <f t="shared" si="26"/>
        <v>18</v>
      </c>
      <c r="F791" s="335" t="str">
        <f>_xlfn.XLOOKUP(E791, statelist[State FIPS Code], statelist[EPA Region], "not found", 0, 1)</f>
        <v>EPA Region 5</v>
      </c>
    </row>
    <row r="792" spans="1:6" x14ac:dyDescent="0.25">
      <c r="A792" s="334" t="s">
        <v>2689</v>
      </c>
      <c r="B792" s="335" t="s">
        <v>2690</v>
      </c>
      <c r="C792" s="335" t="s">
        <v>2571</v>
      </c>
      <c r="D792" s="335" t="str">
        <f t="shared" si="25"/>
        <v>Vermillion County, IN</v>
      </c>
      <c r="E792" s="335" t="str">
        <f t="shared" si="26"/>
        <v>18</v>
      </c>
      <c r="F792" s="335" t="str">
        <f>_xlfn.XLOOKUP(E792, statelist[State FIPS Code], statelist[EPA Region], "not found", 0, 1)</f>
        <v>EPA Region 5</v>
      </c>
    </row>
    <row r="793" spans="1:6" x14ac:dyDescent="0.25">
      <c r="A793" s="334" t="s">
        <v>2691</v>
      </c>
      <c r="B793" s="335" t="s">
        <v>2692</v>
      </c>
      <c r="C793" s="335" t="s">
        <v>2571</v>
      </c>
      <c r="D793" s="335" t="str">
        <f t="shared" si="25"/>
        <v>Vigo County, IN</v>
      </c>
      <c r="E793" s="335" t="str">
        <f t="shared" si="26"/>
        <v>18</v>
      </c>
      <c r="F793" s="335" t="str">
        <f>_xlfn.XLOOKUP(E793, statelist[State FIPS Code], statelist[EPA Region], "not found", 0, 1)</f>
        <v>EPA Region 5</v>
      </c>
    </row>
    <row r="794" spans="1:6" x14ac:dyDescent="0.25">
      <c r="A794" s="334" t="s">
        <v>2693</v>
      </c>
      <c r="B794" s="335" t="s">
        <v>2555</v>
      </c>
      <c r="C794" s="335" t="s">
        <v>2571</v>
      </c>
      <c r="D794" s="335" t="str">
        <f t="shared" si="25"/>
        <v>Wabash County, IN</v>
      </c>
      <c r="E794" s="335" t="str">
        <f t="shared" si="26"/>
        <v>18</v>
      </c>
      <c r="F794" s="335" t="str">
        <f>_xlfn.XLOOKUP(E794, statelist[State FIPS Code], statelist[EPA Region], "not found", 0, 1)</f>
        <v>EPA Region 5</v>
      </c>
    </row>
    <row r="795" spans="1:6" x14ac:dyDescent="0.25">
      <c r="A795" s="334" t="s">
        <v>2694</v>
      </c>
      <c r="B795" s="335" t="s">
        <v>2306</v>
      </c>
      <c r="C795" s="335" t="s">
        <v>2571</v>
      </c>
      <c r="D795" s="335" t="str">
        <f t="shared" si="25"/>
        <v>Warren County, IN</v>
      </c>
      <c r="E795" s="335" t="str">
        <f t="shared" si="26"/>
        <v>18</v>
      </c>
      <c r="F795" s="335" t="str">
        <f>_xlfn.XLOOKUP(E795, statelist[State FIPS Code], statelist[EPA Region], "not found", 0, 1)</f>
        <v>EPA Region 5</v>
      </c>
    </row>
    <row r="796" spans="1:6" x14ac:dyDescent="0.25">
      <c r="A796" s="334" t="s">
        <v>2695</v>
      </c>
      <c r="B796" s="335" t="s">
        <v>2696</v>
      </c>
      <c r="C796" s="335" t="s">
        <v>2571</v>
      </c>
      <c r="D796" s="335" t="str">
        <f t="shared" si="25"/>
        <v>Warrick County, IN</v>
      </c>
      <c r="E796" s="335" t="str">
        <f t="shared" si="26"/>
        <v>18</v>
      </c>
      <c r="F796" s="335" t="str">
        <f>_xlfn.XLOOKUP(E796, statelist[State FIPS Code], statelist[EPA Region], "not found", 0, 1)</f>
        <v>EPA Region 5</v>
      </c>
    </row>
    <row r="797" spans="1:6" x14ac:dyDescent="0.25">
      <c r="A797" s="334" t="s">
        <v>2697</v>
      </c>
      <c r="B797" s="335" t="s">
        <v>1423</v>
      </c>
      <c r="C797" s="335" t="s">
        <v>2571</v>
      </c>
      <c r="D797" s="335" t="str">
        <f t="shared" si="25"/>
        <v>Washington County, IN</v>
      </c>
      <c r="E797" s="335" t="str">
        <f t="shared" si="26"/>
        <v>18</v>
      </c>
      <c r="F797" s="335" t="str">
        <f>_xlfn.XLOOKUP(E797, statelist[State FIPS Code], statelist[EPA Region], "not found", 0, 1)</f>
        <v>EPA Region 5</v>
      </c>
    </row>
    <row r="798" spans="1:6" x14ac:dyDescent="0.25">
      <c r="A798" s="334" t="s">
        <v>2698</v>
      </c>
      <c r="B798" s="335" t="s">
        <v>2309</v>
      </c>
      <c r="C798" s="335" t="s">
        <v>2571</v>
      </c>
      <c r="D798" s="335" t="str">
        <f t="shared" si="25"/>
        <v>Wayne County, IN</v>
      </c>
      <c r="E798" s="335" t="str">
        <f t="shared" si="26"/>
        <v>18</v>
      </c>
      <c r="F798" s="335" t="str">
        <f>_xlfn.XLOOKUP(E798, statelist[State FIPS Code], statelist[EPA Region], "not found", 0, 1)</f>
        <v>EPA Region 5</v>
      </c>
    </row>
    <row r="799" spans="1:6" x14ac:dyDescent="0.25">
      <c r="A799" s="334" t="s">
        <v>2699</v>
      </c>
      <c r="B799" s="335" t="s">
        <v>2700</v>
      </c>
      <c r="C799" s="335" t="s">
        <v>2571</v>
      </c>
      <c r="D799" s="335" t="str">
        <f t="shared" si="25"/>
        <v>Wells County, IN</v>
      </c>
      <c r="E799" s="335" t="str">
        <f t="shared" si="26"/>
        <v>18</v>
      </c>
      <c r="F799" s="335" t="str">
        <f>_xlfn.XLOOKUP(E799, statelist[State FIPS Code], statelist[EPA Region], "not found", 0, 1)</f>
        <v>EPA Region 5</v>
      </c>
    </row>
    <row r="800" spans="1:6" x14ac:dyDescent="0.25">
      <c r="A800" s="334" t="s">
        <v>2701</v>
      </c>
      <c r="B800" s="335" t="s">
        <v>1648</v>
      </c>
      <c r="C800" s="335" t="s">
        <v>2571</v>
      </c>
      <c r="D800" s="335" t="str">
        <f t="shared" si="25"/>
        <v>White County, IN</v>
      </c>
      <c r="E800" s="335" t="str">
        <f t="shared" si="26"/>
        <v>18</v>
      </c>
      <c r="F800" s="335" t="str">
        <f>_xlfn.XLOOKUP(E800, statelist[State FIPS Code], statelist[EPA Region], "not found", 0, 1)</f>
        <v>EPA Region 5</v>
      </c>
    </row>
    <row r="801" spans="1:6" x14ac:dyDescent="0.25">
      <c r="A801" s="334" t="s">
        <v>2702</v>
      </c>
      <c r="B801" s="335" t="s">
        <v>2703</v>
      </c>
      <c r="C801" s="335" t="s">
        <v>2571</v>
      </c>
      <c r="D801" s="335" t="str">
        <f t="shared" si="25"/>
        <v>Whitley County, IN</v>
      </c>
      <c r="E801" s="335" t="str">
        <f t="shared" si="26"/>
        <v>18</v>
      </c>
      <c r="F801" s="335" t="str">
        <f>_xlfn.XLOOKUP(E801, statelist[State FIPS Code], statelist[EPA Region], "not found", 0, 1)</f>
        <v>EPA Region 5</v>
      </c>
    </row>
    <row r="802" spans="1:6" x14ac:dyDescent="0.25">
      <c r="A802" s="334" t="s">
        <v>2704</v>
      </c>
      <c r="B802" s="335" t="s">
        <v>2705</v>
      </c>
      <c r="C802" s="335" t="s">
        <v>2706</v>
      </c>
      <c r="D802" s="335" t="str">
        <f t="shared" si="25"/>
        <v>Adair County, IA</v>
      </c>
      <c r="E802" s="335" t="str">
        <f t="shared" si="26"/>
        <v>19</v>
      </c>
      <c r="F802" s="335" t="str">
        <f>_xlfn.XLOOKUP(E802, statelist[State FIPS Code], statelist[EPA Region], "not found", 0, 1)</f>
        <v>EPA Region 7</v>
      </c>
    </row>
    <row r="803" spans="1:6" x14ac:dyDescent="0.25">
      <c r="A803" s="334" t="s">
        <v>2707</v>
      </c>
      <c r="B803" s="335" t="s">
        <v>1769</v>
      </c>
      <c r="C803" s="335" t="s">
        <v>2706</v>
      </c>
      <c r="D803" s="335" t="str">
        <f t="shared" si="25"/>
        <v>Adams County, IA</v>
      </c>
      <c r="E803" s="335" t="str">
        <f t="shared" si="26"/>
        <v>19</v>
      </c>
      <c r="F803" s="335" t="str">
        <f>_xlfn.XLOOKUP(E803, statelist[State FIPS Code], statelist[EPA Region], "not found", 0, 1)</f>
        <v>EPA Region 7</v>
      </c>
    </row>
    <row r="804" spans="1:6" x14ac:dyDescent="0.25">
      <c r="A804" s="334" t="s">
        <v>2708</v>
      </c>
      <c r="B804" s="335" t="s">
        <v>2709</v>
      </c>
      <c r="C804" s="335" t="s">
        <v>2706</v>
      </c>
      <c r="D804" s="335" t="str">
        <f t="shared" si="25"/>
        <v>Allamakee County, IA</v>
      </c>
      <c r="E804" s="335" t="str">
        <f t="shared" si="26"/>
        <v>19</v>
      </c>
      <c r="F804" s="335" t="str">
        <f>_xlfn.XLOOKUP(E804, statelist[State FIPS Code], statelist[EPA Region], "not found", 0, 1)</f>
        <v>EPA Region 7</v>
      </c>
    </row>
    <row r="805" spans="1:6" x14ac:dyDescent="0.25">
      <c r="A805" s="334" t="s">
        <v>2710</v>
      </c>
      <c r="B805" s="335" t="s">
        <v>2711</v>
      </c>
      <c r="C805" s="335" t="s">
        <v>2706</v>
      </c>
      <c r="D805" s="335" t="str">
        <f t="shared" si="25"/>
        <v>Appanoose County, IA</v>
      </c>
      <c r="E805" s="335" t="str">
        <f t="shared" si="26"/>
        <v>19</v>
      </c>
      <c r="F805" s="335" t="str">
        <f>_xlfn.XLOOKUP(E805, statelist[State FIPS Code], statelist[EPA Region], "not found", 0, 1)</f>
        <v>EPA Region 7</v>
      </c>
    </row>
    <row r="806" spans="1:6" x14ac:dyDescent="0.25">
      <c r="A806" s="334" t="s">
        <v>2712</v>
      </c>
      <c r="B806" s="335" t="s">
        <v>2713</v>
      </c>
      <c r="C806" s="335" t="s">
        <v>2706</v>
      </c>
      <c r="D806" s="335" t="str">
        <f t="shared" si="25"/>
        <v>Audubon County, IA</v>
      </c>
      <c r="E806" s="335" t="str">
        <f t="shared" si="26"/>
        <v>19</v>
      </c>
      <c r="F806" s="335" t="str">
        <f>_xlfn.XLOOKUP(E806, statelist[State FIPS Code], statelist[EPA Region], "not found", 0, 1)</f>
        <v>EPA Region 7</v>
      </c>
    </row>
    <row r="807" spans="1:6" x14ac:dyDescent="0.25">
      <c r="A807" s="334" t="s">
        <v>2714</v>
      </c>
      <c r="B807" s="335" t="s">
        <v>1528</v>
      </c>
      <c r="C807" s="335" t="s">
        <v>2706</v>
      </c>
      <c r="D807" s="335" t="str">
        <f t="shared" si="25"/>
        <v>Benton County, IA</v>
      </c>
      <c r="E807" s="335" t="str">
        <f t="shared" si="26"/>
        <v>19</v>
      </c>
      <c r="F807" s="335" t="str">
        <f>_xlfn.XLOOKUP(E807, statelist[State FIPS Code], statelist[EPA Region], "not found", 0, 1)</f>
        <v>EPA Region 7</v>
      </c>
    </row>
    <row r="808" spans="1:6" x14ac:dyDescent="0.25">
      <c r="A808" s="334" t="s">
        <v>2715</v>
      </c>
      <c r="B808" s="335" t="s">
        <v>2716</v>
      </c>
      <c r="C808" s="335" t="s">
        <v>2706</v>
      </c>
      <c r="D808" s="335" t="str">
        <f t="shared" si="25"/>
        <v>Black Hawk County, IA</v>
      </c>
      <c r="E808" s="335" t="str">
        <f t="shared" si="26"/>
        <v>19</v>
      </c>
      <c r="F808" s="335" t="str">
        <f>_xlfn.XLOOKUP(E808, statelist[State FIPS Code], statelist[EPA Region], "not found", 0, 1)</f>
        <v>EPA Region 7</v>
      </c>
    </row>
    <row r="809" spans="1:6" x14ac:dyDescent="0.25">
      <c r="A809" s="334" t="s">
        <v>2717</v>
      </c>
      <c r="B809" s="335" t="s">
        <v>1530</v>
      </c>
      <c r="C809" s="335" t="s">
        <v>2706</v>
      </c>
      <c r="D809" s="335" t="str">
        <f t="shared" si="25"/>
        <v>Boone County, IA</v>
      </c>
      <c r="E809" s="335" t="str">
        <f t="shared" si="26"/>
        <v>19</v>
      </c>
      <c r="F809" s="335" t="str">
        <f>_xlfn.XLOOKUP(E809, statelist[State FIPS Code], statelist[EPA Region], "not found", 0, 1)</f>
        <v>EPA Region 7</v>
      </c>
    </row>
    <row r="810" spans="1:6" x14ac:dyDescent="0.25">
      <c r="A810" s="334" t="s">
        <v>2718</v>
      </c>
      <c r="B810" s="335" t="s">
        <v>2719</v>
      </c>
      <c r="C810" s="335" t="s">
        <v>2706</v>
      </c>
      <c r="D810" s="335" t="str">
        <f t="shared" si="25"/>
        <v>Bremer County, IA</v>
      </c>
      <c r="E810" s="335" t="str">
        <f t="shared" si="26"/>
        <v>19</v>
      </c>
      <c r="F810" s="335" t="str">
        <f>_xlfn.XLOOKUP(E810, statelist[State FIPS Code], statelist[EPA Region], "not found", 0, 1)</f>
        <v>EPA Region 7</v>
      </c>
    </row>
    <row r="811" spans="1:6" x14ac:dyDescent="0.25">
      <c r="A811" s="334" t="s">
        <v>2720</v>
      </c>
      <c r="B811" s="335" t="s">
        <v>2721</v>
      </c>
      <c r="C811" s="335" t="s">
        <v>2706</v>
      </c>
      <c r="D811" s="335" t="str">
        <f t="shared" si="25"/>
        <v>Buchanan County, IA</v>
      </c>
      <c r="E811" s="335" t="str">
        <f t="shared" si="26"/>
        <v>19</v>
      </c>
      <c r="F811" s="335" t="str">
        <f>_xlfn.XLOOKUP(E811, statelist[State FIPS Code], statelist[EPA Region], "not found", 0, 1)</f>
        <v>EPA Region 7</v>
      </c>
    </row>
    <row r="812" spans="1:6" x14ac:dyDescent="0.25">
      <c r="A812" s="334" t="s">
        <v>2722</v>
      </c>
      <c r="B812" s="335" t="s">
        <v>2723</v>
      </c>
      <c r="C812" s="335" t="s">
        <v>2706</v>
      </c>
      <c r="D812" s="335" t="str">
        <f t="shared" si="25"/>
        <v>Buena Vista County, IA</v>
      </c>
      <c r="E812" s="335" t="str">
        <f t="shared" si="26"/>
        <v>19</v>
      </c>
      <c r="F812" s="335" t="str">
        <f>_xlfn.XLOOKUP(E812, statelist[State FIPS Code], statelist[EPA Region], "not found", 0, 1)</f>
        <v>EPA Region 7</v>
      </c>
    </row>
    <row r="813" spans="1:6" x14ac:dyDescent="0.25">
      <c r="A813" s="334" t="s">
        <v>2724</v>
      </c>
      <c r="B813" s="335" t="s">
        <v>1307</v>
      </c>
      <c r="C813" s="335" t="s">
        <v>2706</v>
      </c>
      <c r="D813" s="335" t="str">
        <f t="shared" si="25"/>
        <v>Butler County, IA</v>
      </c>
      <c r="E813" s="335" t="str">
        <f t="shared" si="26"/>
        <v>19</v>
      </c>
      <c r="F813" s="335" t="str">
        <f>_xlfn.XLOOKUP(E813, statelist[State FIPS Code], statelist[EPA Region], "not found", 0, 1)</f>
        <v>EPA Region 7</v>
      </c>
    </row>
    <row r="814" spans="1:6" x14ac:dyDescent="0.25">
      <c r="A814" s="334" t="s">
        <v>2725</v>
      </c>
      <c r="B814" s="335" t="s">
        <v>1309</v>
      </c>
      <c r="C814" s="335" t="s">
        <v>2706</v>
      </c>
      <c r="D814" s="335" t="str">
        <f t="shared" si="25"/>
        <v>Calhoun County, IA</v>
      </c>
      <c r="E814" s="335" t="str">
        <f t="shared" si="26"/>
        <v>19</v>
      </c>
      <c r="F814" s="335" t="str">
        <f>_xlfn.XLOOKUP(E814, statelist[State FIPS Code], statelist[EPA Region], "not found", 0, 1)</f>
        <v>EPA Region 7</v>
      </c>
    </row>
    <row r="815" spans="1:6" x14ac:dyDescent="0.25">
      <c r="A815" s="334" t="s">
        <v>2726</v>
      </c>
      <c r="B815" s="335" t="s">
        <v>1535</v>
      </c>
      <c r="C815" s="335" t="s">
        <v>2706</v>
      </c>
      <c r="D815" s="335" t="str">
        <f t="shared" si="25"/>
        <v>Carroll County, IA</v>
      </c>
      <c r="E815" s="335" t="str">
        <f t="shared" si="26"/>
        <v>19</v>
      </c>
      <c r="F815" s="335" t="str">
        <f>_xlfn.XLOOKUP(E815, statelist[State FIPS Code], statelist[EPA Region], "not found", 0, 1)</f>
        <v>EPA Region 7</v>
      </c>
    </row>
    <row r="816" spans="1:6" x14ac:dyDescent="0.25">
      <c r="A816" s="334" t="s">
        <v>2727</v>
      </c>
      <c r="B816" s="335" t="s">
        <v>2427</v>
      </c>
      <c r="C816" s="335" t="s">
        <v>2706</v>
      </c>
      <c r="D816" s="335" t="str">
        <f t="shared" si="25"/>
        <v>Cass County, IA</v>
      </c>
      <c r="E816" s="335" t="str">
        <f t="shared" si="26"/>
        <v>19</v>
      </c>
      <c r="F816" s="335" t="str">
        <f>_xlfn.XLOOKUP(E816, statelist[State FIPS Code], statelist[EPA Region], "not found", 0, 1)</f>
        <v>EPA Region 7</v>
      </c>
    </row>
    <row r="817" spans="1:6" x14ac:dyDescent="0.25">
      <c r="A817" s="334" t="s">
        <v>2728</v>
      </c>
      <c r="B817" s="335" t="s">
        <v>2729</v>
      </c>
      <c r="C817" s="335" t="s">
        <v>2706</v>
      </c>
      <c r="D817" s="335" t="str">
        <f t="shared" si="25"/>
        <v>Cedar County, IA</v>
      </c>
      <c r="E817" s="335" t="str">
        <f t="shared" si="26"/>
        <v>19</v>
      </c>
      <c r="F817" s="335" t="str">
        <f>_xlfn.XLOOKUP(E817, statelist[State FIPS Code], statelist[EPA Region], "not found", 0, 1)</f>
        <v>EPA Region 7</v>
      </c>
    </row>
    <row r="818" spans="1:6" x14ac:dyDescent="0.25">
      <c r="A818" s="334" t="s">
        <v>2730</v>
      </c>
      <c r="B818" s="335" t="s">
        <v>2731</v>
      </c>
      <c r="C818" s="335" t="s">
        <v>2706</v>
      </c>
      <c r="D818" s="335" t="str">
        <f t="shared" si="25"/>
        <v>Cerro Gordo County, IA</v>
      </c>
      <c r="E818" s="335" t="str">
        <f t="shared" si="26"/>
        <v>19</v>
      </c>
      <c r="F818" s="335" t="str">
        <f>_xlfn.XLOOKUP(E818, statelist[State FIPS Code], statelist[EPA Region], "not found", 0, 1)</f>
        <v>EPA Region 7</v>
      </c>
    </row>
    <row r="819" spans="1:6" x14ac:dyDescent="0.25">
      <c r="A819" s="334" t="s">
        <v>2732</v>
      </c>
      <c r="B819" s="335" t="s">
        <v>1313</v>
      </c>
      <c r="C819" s="335" t="s">
        <v>2706</v>
      </c>
      <c r="D819" s="335" t="str">
        <f t="shared" si="25"/>
        <v>Cherokee County, IA</v>
      </c>
      <c r="E819" s="335" t="str">
        <f t="shared" si="26"/>
        <v>19</v>
      </c>
      <c r="F819" s="335" t="str">
        <f>_xlfn.XLOOKUP(E819, statelist[State FIPS Code], statelist[EPA Region], "not found", 0, 1)</f>
        <v>EPA Region 7</v>
      </c>
    </row>
    <row r="820" spans="1:6" x14ac:dyDescent="0.25">
      <c r="A820" s="334" t="s">
        <v>2733</v>
      </c>
      <c r="B820" s="335" t="s">
        <v>2734</v>
      </c>
      <c r="C820" s="335" t="s">
        <v>2706</v>
      </c>
      <c r="D820" s="335" t="str">
        <f t="shared" si="25"/>
        <v>Chickasaw County, IA</v>
      </c>
      <c r="E820" s="335" t="str">
        <f t="shared" si="26"/>
        <v>19</v>
      </c>
      <c r="F820" s="335" t="str">
        <f>_xlfn.XLOOKUP(E820, statelist[State FIPS Code], statelist[EPA Region], "not found", 0, 1)</f>
        <v>EPA Region 7</v>
      </c>
    </row>
    <row r="821" spans="1:6" x14ac:dyDescent="0.25">
      <c r="A821" s="334" t="s">
        <v>2735</v>
      </c>
      <c r="B821" s="335" t="s">
        <v>1319</v>
      </c>
      <c r="C821" s="335" t="s">
        <v>2706</v>
      </c>
      <c r="D821" s="335" t="str">
        <f t="shared" si="25"/>
        <v>Clarke County, IA</v>
      </c>
      <c r="E821" s="335" t="str">
        <f t="shared" si="26"/>
        <v>19</v>
      </c>
      <c r="F821" s="335" t="str">
        <f>_xlfn.XLOOKUP(E821, statelist[State FIPS Code], statelist[EPA Region], "not found", 0, 1)</f>
        <v>EPA Region 7</v>
      </c>
    </row>
    <row r="822" spans="1:6" x14ac:dyDescent="0.25">
      <c r="A822" s="334" t="s">
        <v>2736</v>
      </c>
      <c r="B822" s="335" t="s">
        <v>1321</v>
      </c>
      <c r="C822" s="335" t="s">
        <v>2706</v>
      </c>
      <c r="D822" s="335" t="str">
        <f t="shared" si="25"/>
        <v>Clay County, IA</v>
      </c>
      <c r="E822" s="335" t="str">
        <f t="shared" si="26"/>
        <v>19</v>
      </c>
      <c r="F822" s="335" t="str">
        <f>_xlfn.XLOOKUP(E822, statelist[State FIPS Code], statelist[EPA Region], "not found", 0, 1)</f>
        <v>EPA Region 7</v>
      </c>
    </row>
    <row r="823" spans="1:6" x14ac:dyDescent="0.25">
      <c r="A823" s="334" t="s">
        <v>2737</v>
      </c>
      <c r="B823" s="335" t="s">
        <v>2110</v>
      </c>
      <c r="C823" s="335" t="s">
        <v>2706</v>
      </c>
      <c r="D823" s="335" t="str">
        <f t="shared" si="25"/>
        <v>Clayton County, IA</v>
      </c>
      <c r="E823" s="335" t="str">
        <f t="shared" si="26"/>
        <v>19</v>
      </c>
      <c r="F823" s="335" t="str">
        <f>_xlfn.XLOOKUP(E823, statelist[State FIPS Code], statelist[EPA Region], "not found", 0, 1)</f>
        <v>EPA Region 7</v>
      </c>
    </row>
    <row r="824" spans="1:6" x14ac:dyDescent="0.25">
      <c r="A824" s="334" t="s">
        <v>2738</v>
      </c>
      <c r="B824" s="335" t="s">
        <v>2435</v>
      </c>
      <c r="C824" s="335" t="s">
        <v>2706</v>
      </c>
      <c r="D824" s="335" t="str">
        <f t="shared" si="25"/>
        <v>Clinton County, IA</v>
      </c>
      <c r="E824" s="335" t="str">
        <f t="shared" si="26"/>
        <v>19</v>
      </c>
      <c r="F824" s="335" t="str">
        <f>_xlfn.XLOOKUP(E824, statelist[State FIPS Code], statelist[EPA Region], "not found", 0, 1)</f>
        <v>EPA Region 7</v>
      </c>
    </row>
    <row r="825" spans="1:6" x14ac:dyDescent="0.25">
      <c r="A825" s="334" t="s">
        <v>2739</v>
      </c>
      <c r="B825" s="335" t="s">
        <v>1551</v>
      </c>
      <c r="C825" s="335" t="s">
        <v>2706</v>
      </c>
      <c r="D825" s="335" t="str">
        <f t="shared" si="25"/>
        <v>Crawford County, IA</v>
      </c>
      <c r="E825" s="335" t="str">
        <f t="shared" si="26"/>
        <v>19</v>
      </c>
      <c r="F825" s="335" t="str">
        <f>_xlfn.XLOOKUP(E825, statelist[State FIPS Code], statelist[EPA Region], "not found", 0, 1)</f>
        <v>EPA Region 7</v>
      </c>
    </row>
    <row r="826" spans="1:6" x14ac:dyDescent="0.25">
      <c r="A826" s="334" t="s">
        <v>2740</v>
      </c>
      <c r="B826" s="335" t="s">
        <v>1341</v>
      </c>
      <c r="C826" s="335" t="s">
        <v>2706</v>
      </c>
      <c r="D826" s="335" t="str">
        <f t="shared" si="25"/>
        <v>Dallas County, IA</v>
      </c>
      <c r="E826" s="335" t="str">
        <f t="shared" si="26"/>
        <v>19</v>
      </c>
      <c r="F826" s="335" t="str">
        <f>_xlfn.XLOOKUP(E826, statelist[State FIPS Code], statelist[EPA Region], "not found", 0, 1)</f>
        <v>EPA Region 7</v>
      </c>
    </row>
    <row r="827" spans="1:6" x14ac:dyDescent="0.25">
      <c r="A827" s="334" t="s">
        <v>2741</v>
      </c>
      <c r="B827" s="335" t="s">
        <v>2742</v>
      </c>
      <c r="C827" s="335" t="s">
        <v>2706</v>
      </c>
      <c r="D827" s="335" t="str">
        <f t="shared" si="25"/>
        <v>Davis County, IA</v>
      </c>
      <c r="E827" s="335" t="str">
        <f t="shared" si="26"/>
        <v>19</v>
      </c>
      <c r="F827" s="335" t="str">
        <f>_xlfn.XLOOKUP(E827, statelist[State FIPS Code], statelist[EPA Region], "not found", 0, 1)</f>
        <v>EPA Region 7</v>
      </c>
    </row>
    <row r="828" spans="1:6" x14ac:dyDescent="0.25">
      <c r="A828" s="334" t="s">
        <v>2743</v>
      </c>
      <c r="B828" s="335" t="s">
        <v>2131</v>
      </c>
      <c r="C828" s="335" t="s">
        <v>2706</v>
      </c>
      <c r="D828" s="335" t="str">
        <f t="shared" si="25"/>
        <v>Decatur County, IA</v>
      </c>
      <c r="E828" s="335" t="str">
        <f t="shared" si="26"/>
        <v>19</v>
      </c>
      <c r="F828" s="335" t="str">
        <f>_xlfn.XLOOKUP(E828, statelist[State FIPS Code], statelist[EPA Region], "not found", 0, 1)</f>
        <v>EPA Region 7</v>
      </c>
    </row>
    <row r="829" spans="1:6" x14ac:dyDescent="0.25">
      <c r="A829" s="334" t="s">
        <v>2744</v>
      </c>
      <c r="B829" s="335" t="s">
        <v>2594</v>
      </c>
      <c r="C829" s="335" t="s">
        <v>2706</v>
      </c>
      <c r="D829" s="335" t="str">
        <f t="shared" si="25"/>
        <v>Delaware County, IA</v>
      </c>
      <c r="E829" s="335" t="str">
        <f t="shared" si="26"/>
        <v>19</v>
      </c>
      <c r="F829" s="335" t="str">
        <f>_xlfn.XLOOKUP(E829, statelist[State FIPS Code], statelist[EPA Region], "not found", 0, 1)</f>
        <v>EPA Region 7</v>
      </c>
    </row>
    <row r="830" spans="1:6" x14ac:dyDescent="0.25">
      <c r="A830" s="334" t="s">
        <v>2745</v>
      </c>
      <c r="B830" s="335" t="s">
        <v>2746</v>
      </c>
      <c r="C830" s="335" t="s">
        <v>2706</v>
      </c>
      <c r="D830" s="335" t="str">
        <f t="shared" si="25"/>
        <v>Des Moines County, IA</v>
      </c>
      <c r="E830" s="335" t="str">
        <f t="shared" si="26"/>
        <v>19</v>
      </c>
      <c r="F830" s="335" t="str">
        <f>_xlfn.XLOOKUP(E830, statelist[State FIPS Code], statelist[EPA Region], "not found", 0, 1)</f>
        <v>EPA Region 7</v>
      </c>
    </row>
    <row r="831" spans="1:6" x14ac:dyDescent="0.25">
      <c r="A831" s="334" t="s">
        <v>2747</v>
      </c>
      <c r="B831" s="335" t="s">
        <v>2748</v>
      </c>
      <c r="C831" s="335" t="s">
        <v>2706</v>
      </c>
      <c r="D831" s="335" t="str">
        <f t="shared" si="25"/>
        <v>Dickinson County, IA</v>
      </c>
      <c r="E831" s="335" t="str">
        <f t="shared" si="26"/>
        <v>19</v>
      </c>
      <c r="F831" s="335" t="str">
        <f>_xlfn.XLOOKUP(E831, statelist[State FIPS Code], statelist[EPA Region], "not found", 0, 1)</f>
        <v>EPA Region 7</v>
      </c>
    </row>
    <row r="832" spans="1:6" x14ac:dyDescent="0.25">
      <c r="A832" s="334" t="s">
        <v>2749</v>
      </c>
      <c r="B832" s="335" t="s">
        <v>2750</v>
      </c>
      <c r="C832" s="335" t="s">
        <v>2706</v>
      </c>
      <c r="D832" s="335" t="str">
        <f t="shared" si="25"/>
        <v>Dubuque County, IA</v>
      </c>
      <c r="E832" s="335" t="str">
        <f t="shared" si="26"/>
        <v>19</v>
      </c>
      <c r="F832" s="335" t="str">
        <f>_xlfn.XLOOKUP(E832, statelist[State FIPS Code], statelist[EPA Region], "not found", 0, 1)</f>
        <v>EPA Region 7</v>
      </c>
    </row>
    <row r="833" spans="1:6" x14ac:dyDescent="0.25">
      <c r="A833" s="334" t="s">
        <v>2751</v>
      </c>
      <c r="B833" s="335" t="s">
        <v>2752</v>
      </c>
      <c r="C833" s="335" t="s">
        <v>2706</v>
      </c>
      <c r="D833" s="335" t="str">
        <f t="shared" si="25"/>
        <v>Emmet County, IA</v>
      </c>
      <c r="E833" s="335" t="str">
        <f t="shared" si="26"/>
        <v>19</v>
      </c>
      <c r="F833" s="335" t="str">
        <f>_xlfn.XLOOKUP(E833, statelist[State FIPS Code], statelist[EPA Region], "not found", 0, 1)</f>
        <v>EPA Region 7</v>
      </c>
    </row>
    <row r="834" spans="1:6" x14ac:dyDescent="0.25">
      <c r="A834" s="334" t="s">
        <v>2753</v>
      </c>
      <c r="B834" s="335" t="s">
        <v>1351</v>
      </c>
      <c r="C834" s="335" t="s">
        <v>2706</v>
      </c>
      <c r="D834" s="335" t="str">
        <f t="shared" si="25"/>
        <v>Fayette County, IA</v>
      </c>
      <c r="E834" s="335" t="str">
        <f t="shared" si="26"/>
        <v>19</v>
      </c>
      <c r="F834" s="335" t="str">
        <f>_xlfn.XLOOKUP(E834, statelist[State FIPS Code], statelist[EPA Region], "not found", 0, 1)</f>
        <v>EPA Region 7</v>
      </c>
    </row>
    <row r="835" spans="1:6" x14ac:dyDescent="0.25">
      <c r="A835" s="334" t="s">
        <v>2754</v>
      </c>
      <c r="B835" s="335" t="s">
        <v>2155</v>
      </c>
      <c r="C835" s="335" t="s">
        <v>2706</v>
      </c>
      <c r="D835" s="335" t="str">
        <f t="shared" si="25"/>
        <v>Floyd County, IA</v>
      </c>
      <c r="E835" s="335" t="str">
        <f t="shared" si="26"/>
        <v>19</v>
      </c>
      <c r="F835" s="335" t="str">
        <f>_xlfn.XLOOKUP(E835, statelist[State FIPS Code], statelist[EPA Region], "not found", 0, 1)</f>
        <v>EPA Region 7</v>
      </c>
    </row>
    <row r="836" spans="1:6" x14ac:dyDescent="0.25">
      <c r="A836" s="334" t="s">
        <v>2755</v>
      </c>
      <c r="B836" s="335" t="s">
        <v>1353</v>
      </c>
      <c r="C836" s="335" t="s">
        <v>2706</v>
      </c>
      <c r="D836" s="335" t="str">
        <f t="shared" si="25"/>
        <v>Franklin County, IA</v>
      </c>
      <c r="E836" s="335" t="str">
        <f t="shared" si="26"/>
        <v>19</v>
      </c>
      <c r="F836" s="335" t="str">
        <f>_xlfn.XLOOKUP(E836, statelist[State FIPS Code], statelist[EPA Region], "not found", 0, 1)</f>
        <v>EPA Region 7</v>
      </c>
    </row>
    <row r="837" spans="1:6" x14ac:dyDescent="0.25">
      <c r="A837" s="334" t="s">
        <v>2756</v>
      </c>
      <c r="B837" s="335" t="s">
        <v>1814</v>
      </c>
      <c r="C837" s="335" t="s">
        <v>2706</v>
      </c>
      <c r="D837" s="335" t="str">
        <f t="shared" si="25"/>
        <v>Fremont County, IA</v>
      </c>
      <c r="E837" s="335" t="str">
        <f t="shared" si="26"/>
        <v>19</v>
      </c>
      <c r="F837" s="335" t="str">
        <f>_xlfn.XLOOKUP(E837, statelist[State FIPS Code], statelist[EPA Region], "not found", 0, 1)</f>
        <v>EPA Region 7</v>
      </c>
    </row>
    <row r="838" spans="1:6" x14ac:dyDescent="0.25">
      <c r="A838" s="334" t="s">
        <v>2757</v>
      </c>
      <c r="B838" s="335" t="s">
        <v>1357</v>
      </c>
      <c r="C838" s="335" t="s">
        <v>2706</v>
      </c>
      <c r="D838" s="335" t="str">
        <f t="shared" si="25"/>
        <v>Greene County, IA</v>
      </c>
      <c r="E838" s="335" t="str">
        <f t="shared" si="26"/>
        <v>19</v>
      </c>
      <c r="F838" s="335" t="str">
        <f>_xlfn.XLOOKUP(E838, statelist[State FIPS Code], statelist[EPA Region], "not found", 0, 1)</f>
        <v>EPA Region 7</v>
      </c>
    </row>
    <row r="839" spans="1:6" x14ac:dyDescent="0.25">
      <c r="A839" s="334" t="s">
        <v>2758</v>
      </c>
      <c r="B839" s="335" t="s">
        <v>2462</v>
      </c>
      <c r="C839" s="335" t="s">
        <v>2706</v>
      </c>
      <c r="D839" s="335" t="str">
        <f t="shared" si="25"/>
        <v>Grundy County, IA</v>
      </c>
      <c r="E839" s="335" t="str">
        <f t="shared" si="26"/>
        <v>19</v>
      </c>
      <c r="F839" s="335" t="str">
        <f>_xlfn.XLOOKUP(E839, statelist[State FIPS Code], statelist[EPA Region], "not found", 0, 1)</f>
        <v>EPA Region 7</v>
      </c>
    </row>
    <row r="840" spans="1:6" x14ac:dyDescent="0.25">
      <c r="A840" s="334" t="s">
        <v>2759</v>
      </c>
      <c r="B840" s="335" t="s">
        <v>2760</v>
      </c>
      <c r="C840" s="335" t="s">
        <v>2706</v>
      </c>
      <c r="D840" s="335" t="str">
        <f t="shared" si="25"/>
        <v>Guthrie County, IA</v>
      </c>
      <c r="E840" s="335" t="str">
        <f t="shared" si="26"/>
        <v>19</v>
      </c>
      <c r="F840" s="335" t="str">
        <f>_xlfn.XLOOKUP(E840, statelist[State FIPS Code], statelist[EPA Region], "not found", 0, 1)</f>
        <v>EPA Region 7</v>
      </c>
    </row>
    <row r="841" spans="1:6" x14ac:dyDescent="0.25">
      <c r="A841" s="334" t="s">
        <v>2761</v>
      </c>
      <c r="B841" s="335" t="s">
        <v>1981</v>
      </c>
      <c r="C841" s="335" t="s">
        <v>2706</v>
      </c>
      <c r="D841" s="335" t="str">
        <f t="shared" si="25"/>
        <v>Hamilton County, IA</v>
      </c>
      <c r="E841" s="335" t="str">
        <f t="shared" si="26"/>
        <v>19</v>
      </c>
      <c r="F841" s="335" t="str">
        <f>_xlfn.XLOOKUP(E841, statelist[State FIPS Code], statelist[EPA Region], "not found", 0, 1)</f>
        <v>EPA Region 7</v>
      </c>
    </row>
    <row r="842" spans="1:6" x14ac:dyDescent="0.25">
      <c r="A842" s="334" t="s">
        <v>2762</v>
      </c>
      <c r="B842" s="335" t="s">
        <v>2178</v>
      </c>
      <c r="C842" s="335" t="s">
        <v>2706</v>
      </c>
      <c r="D842" s="335" t="str">
        <f t="shared" si="25"/>
        <v>Hancock County, IA</v>
      </c>
      <c r="E842" s="335" t="str">
        <f t="shared" si="26"/>
        <v>19</v>
      </c>
      <c r="F842" s="335" t="str">
        <f>_xlfn.XLOOKUP(E842, statelist[State FIPS Code], statelist[EPA Region], "not found", 0, 1)</f>
        <v>EPA Region 7</v>
      </c>
    </row>
    <row r="843" spans="1:6" x14ac:dyDescent="0.25">
      <c r="A843" s="334" t="s">
        <v>2763</v>
      </c>
      <c r="B843" s="335" t="s">
        <v>2466</v>
      </c>
      <c r="C843" s="335" t="s">
        <v>2706</v>
      </c>
      <c r="D843" s="335" t="str">
        <f t="shared" si="25"/>
        <v>Hardin County, IA</v>
      </c>
      <c r="E843" s="335" t="str">
        <f t="shared" si="26"/>
        <v>19</v>
      </c>
      <c r="F843" s="335" t="str">
        <f>_xlfn.XLOOKUP(E843, statelist[State FIPS Code], statelist[EPA Region], "not found", 0, 1)</f>
        <v>EPA Region 7</v>
      </c>
    </row>
    <row r="844" spans="1:6" x14ac:dyDescent="0.25">
      <c r="A844" s="334" t="s">
        <v>2764</v>
      </c>
      <c r="B844" s="335" t="s">
        <v>2612</v>
      </c>
      <c r="C844" s="335" t="s">
        <v>2706</v>
      </c>
      <c r="D844" s="335" t="str">
        <f t="shared" ref="D844:D907" si="27">_xlfn.TEXTJOIN(", ", TRUE, B844,C844)</f>
        <v>Harrison County, IA</v>
      </c>
      <c r="E844" s="335" t="str">
        <f t="shared" ref="E844:E907" si="28">LEFT(A844, 2)</f>
        <v>19</v>
      </c>
      <c r="F844" s="335" t="str">
        <f>_xlfn.XLOOKUP(E844, statelist[State FIPS Code], statelist[EPA Region], "not found", 0, 1)</f>
        <v>EPA Region 7</v>
      </c>
    </row>
    <row r="845" spans="1:6" x14ac:dyDescent="0.25">
      <c r="A845" s="334" t="s">
        <v>2765</v>
      </c>
      <c r="B845" s="335" t="s">
        <v>1361</v>
      </c>
      <c r="C845" s="335" t="s">
        <v>2706</v>
      </c>
      <c r="D845" s="335" t="str">
        <f t="shared" si="27"/>
        <v>Henry County, IA</v>
      </c>
      <c r="E845" s="335" t="str">
        <f t="shared" si="28"/>
        <v>19</v>
      </c>
      <c r="F845" s="335" t="str">
        <f>_xlfn.XLOOKUP(E845, statelist[State FIPS Code], statelist[EPA Region], "not found", 0, 1)</f>
        <v>EPA Region 7</v>
      </c>
    </row>
    <row r="846" spans="1:6" x14ac:dyDescent="0.25">
      <c r="A846" s="334" t="s">
        <v>2766</v>
      </c>
      <c r="B846" s="335" t="s">
        <v>1576</v>
      </c>
      <c r="C846" s="335" t="s">
        <v>2706</v>
      </c>
      <c r="D846" s="335" t="str">
        <f t="shared" si="27"/>
        <v>Howard County, IA</v>
      </c>
      <c r="E846" s="335" t="str">
        <f t="shared" si="28"/>
        <v>19</v>
      </c>
      <c r="F846" s="335" t="str">
        <f>_xlfn.XLOOKUP(E846, statelist[State FIPS Code], statelist[EPA Region], "not found", 0, 1)</f>
        <v>EPA Region 7</v>
      </c>
    </row>
    <row r="847" spans="1:6" x14ac:dyDescent="0.25">
      <c r="A847" s="334" t="s">
        <v>2767</v>
      </c>
      <c r="B847" s="335" t="s">
        <v>1677</v>
      </c>
      <c r="C847" s="335" t="s">
        <v>2706</v>
      </c>
      <c r="D847" s="335" t="str">
        <f t="shared" si="27"/>
        <v>Humboldt County, IA</v>
      </c>
      <c r="E847" s="335" t="str">
        <f t="shared" si="28"/>
        <v>19</v>
      </c>
      <c r="F847" s="335" t="str">
        <f>_xlfn.XLOOKUP(E847, statelist[State FIPS Code], statelist[EPA Region], "not found", 0, 1)</f>
        <v>EPA Region 7</v>
      </c>
    </row>
    <row r="848" spans="1:6" x14ac:dyDescent="0.25">
      <c r="A848" s="334" t="s">
        <v>2768</v>
      </c>
      <c r="B848" s="335" t="s">
        <v>2769</v>
      </c>
      <c r="C848" s="335" t="s">
        <v>2706</v>
      </c>
      <c r="D848" s="335" t="str">
        <f t="shared" si="27"/>
        <v>Ida County, IA</v>
      </c>
      <c r="E848" s="335" t="str">
        <f t="shared" si="28"/>
        <v>19</v>
      </c>
      <c r="F848" s="335" t="str">
        <f>_xlfn.XLOOKUP(E848, statelist[State FIPS Code], statelist[EPA Region], "not found", 0, 1)</f>
        <v>EPA Region 7</v>
      </c>
    </row>
    <row r="849" spans="1:6" x14ac:dyDescent="0.25">
      <c r="A849" s="334" t="s">
        <v>2770</v>
      </c>
      <c r="B849" s="335" t="s">
        <v>2771</v>
      </c>
      <c r="C849" s="335" t="s">
        <v>2706</v>
      </c>
      <c r="D849" s="335" t="str">
        <f t="shared" si="27"/>
        <v>Iowa County, IA</v>
      </c>
      <c r="E849" s="335" t="str">
        <f t="shared" si="28"/>
        <v>19</v>
      </c>
      <c r="F849" s="335" t="str">
        <f>_xlfn.XLOOKUP(E849, statelist[State FIPS Code], statelist[EPA Region], "not found", 0, 1)</f>
        <v>EPA Region 7</v>
      </c>
    </row>
    <row r="850" spans="1:6" x14ac:dyDescent="0.25">
      <c r="A850" s="334" t="s">
        <v>2772</v>
      </c>
      <c r="B850" s="335" t="s">
        <v>1365</v>
      </c>
      <c r="C850" s="335" t="s">
        <v>2706</v>
      </c>
      <c r="D850" s="335" t="str">
        <f t="shared" si="27"/>
        <v>Jackson County, IA</v>
      </c>
      <c r="E850" s="335" t="str">
        <f t="shared" si="28"/>
        <v>19</v>
      </c>
      <c r="F850" s="335" t="str">
        <f>_xlfn.XLOOKUP(E850, statelist[State FIPS Code], statelist[EPA Region], "not found", 0, 1)</f>
        <v>EPA Region 7</v>
      </c>
    </row>
    <row r="851" spans="1:6" x14ac:dyDescent="0.25">
      <c r="A851" s="334" t="s">
        <v>2773</v>
      </c>
      <c r="B851" s="335" t="s">
        <v>2193</v>
      </c>
      <c r="C851" s="335" t="s">
        <v>2706</v>
      </c>
      <c r="D851" s="335" t="str">
        <f t="shared" si="27"/>
        <v>Jasper County, IA</v>
      </c>
      <c r="E851" s="335" t="str">
        <f t="shared" si="28"/>
        <v>19</v>
      </c>
      <c r="F851" s="335" t="str">
        <f>_xlfn.XLOOKUP(E851, statelist[State FIPS Code], statelist[EPA Region], "not found", 0, 1)</f>
        <v>EPA Region 7</v>
      </c>
    </row>
    <row r="852" spans="1:6" x14ac:dyDescent="0.25">
      <c r="A852" s="334" t="s">
        <v>2774</v>
      </c>
      <c r="B852" s="335" t="s">
        <v>1367</v>
      </c>
      <c r="C852" s="335" t="s">
        <v>2706</v>
      </c>
      <c r="D852" s="335" t="str">
        <f t="shared" si="27"/>
        <v>Jefferson County, IA</v>
      </c>
      <c r="E852" s="335" t="str">
        <f t="shared" si="28"/>
        <v>19</v>
      </c>
      <c r="F852" s="335" t="str">
        <f>_xlfn.XLOOKUP(E852, statelist[State FIPS Code], statelist[EPA Region], "not found", 0, 1)</f>
        <v>EPA Region 7</v>
      </c>
    </row>
    <row r="853" spans="1:6" x14ac:dyDescent="0.25">
      <c r="A853" s="334" t="s">
        <v>2775</v>
      </c>
      <c r="B853" s="335" t="s">
        <v>1584</v>
      </c>
      <c r="C853" s="335" t="s">
        <v>2706</v>
      </c>
      <c r="D853" s="335" t="str">
        <f t="shared" si="27"/>
        <v>Johnson County, IA</v>
      </c>
      <c r="E853" s="335" t="str">
        <f t="shared" si="28"/>
        <v>19</v>
      </c>
      <c r="F853" s="335" t="str">
        <f>_xlfn.XLOOKUP(E853, statelist[State FIPS Code], statelist[EPA Region], "not found", 0, 1)</f>
        <v>EPA Region 7</v>
      </c>
    </row>
    <row r="854" spans="1:6" x14ac:dyDescent="0.25">
      <c r="A854" s="334" t="s">
        <v>2776</v>
      </c>
      <c r="B854" s="335" t="s">
        <v>2201</v>
      </c>
      <c r="C854" s="335" t="s">
        <v>2706</v>
      </c>
      <c r="D854" s="335" t="str">
        <f t="shared" si="27"/>
        <v>Jones County, IA</v>
      </c>
      <c r="E854" s="335" t="str">
        <f t="shared" si="28"/>
        <v>19</v>
      </c>
      <c r="F854" s="335" t="str">
        <f>_xlfn.XLOOKUP(E854, statelist[State FIPS Code], statelist[EPA Region], "not found", 0, 1)</f>
        <v>EPA Region 7</v>
      </c>
    </row>
    <row r="855" spans="1:6" x14ac:dyDescent="0.25">
      <c r="A855" s="334" t="s">
        <v>2777</v>
      </c>
      <c r="B855" s="335" t="s">
        <v>2778</v>
      </c>
      <c r="C855" s="335" t="s">
        <v>2706</v>
      </c>
      <c r="D855" s="335" t="str">
        <f t="shared" si="27"/>
        <v>Keokuk County, IA</v>
      </c>
      <c r="E855" s="335" t="str">
        <f t="shared" si="28"/>
        <v>19</v>
      </c>
      <c r="F855" s="335" t="str">
        <f>_xlfn.XLOOKUP(E855, statelist[State FIPS Code], statelist[EPA Region], "not found", 0, 1)</f>
        <v>EPA Region 7</v>
      </c>
    </row>
    <row r="856" spans="1:6" x14ac:dyDescent="0.25">
      <c r="A856" s="334" t="s">
        <v>2779</v>
      </c>
      <c r="B856" s="335" t="s">
        <v>2780</v>
      </c>
      <c r="C856" s="335" t="s">
        <v>2706</v>
      </c>
      <c r="D856" s="335" t="str">
        <f t="shared" si="27"/>
        <v>Kossuth County, IA</v>
      </c>
      <c r="E856" s="335" t="str">
        <f t="shared" si="28"/>
        <v>19</v>
      </c>
      <c r="F856" s="335" t="str">
        <f>_xlfn.XLOOKUP(E856, statelist[State FIPS Code], statelist[EPA Region], "not found", 0, 1)</f>
        <v>EPA Region 7</v>
      </c>
    </row>
    <row r="857" spans="1:6" x14ac:dyDescent="0.25">
      <c r="A857" s="334" t="s">
        <v>2781</v>
      </c>
      <c r="B857" s="335" t="s">
        <v>1375</v>
      </c>
      <c r="C857" s="335" t="s">
        <v>2706</v>
      </c>
      <c r="D857" s="335" t="str">
        <f t="shared" si="27"/>
        <v>Lee County, IA</v>
      </c>
      <c r="E857" s="335" t="str">
        <f t="shared" si="28"/>
        <v>19</v>
      </c>
      <c r="F857" s="335" t="str">
        <f>_xlfn.XLOOKUP(E857, statelist[State FIPS Code], statelist[EPA Region], "not found", 0, 1)</f>
        <v>EPA Region 7</v>
      </c>
    </row>
    <row r="858" spans="1:6" x14ac:dyDescent="0.25">
      <c r="A858" s="334" t="s">
        <v>2782</v>
      </c>
      <c r="B858" s="335" t="s">
        <v>2783</v>
      </c>
      <c r="C858" s="335" t="s">
        <v>2706</v>
      </c>
      <c r="D858" s="335" t="str">
        <f t="shared" si="27"/>
        <v>Linn County, IA</v>
      </c>
      <c r="E858" s="335" t="str">
        <f t="shared" si="28"/>
        <v>19</v>
      </c>
      <c r="F858" s="335" t="str">
        <f>_xlfn.XLOOKUP(E858, statelist[State FIPS Code], statelist[EPA Region], "not found", 0, 1)</f>
        <v>EPA Region 7</v>
      </c>
    </row>
    <row r="859" spans="1:6" x14ac:dyDescent="0.25">
      <c r="A859" s="334" t="s">
        <v>2784</v>
      </c>
      <c r="B859" s="335" t="s">
        <v>2785</v>
      </c>
      <c r="C859" s="335" t="s">
        <v>2706</v>
      </c>
      <c r="D859" s="335" t="str">
        <f t="shared" si="27"/>
        <v>Louisa County, IA</v>
      </c>
      <c r="E859" s="335" t="str">
        <f t="shared" si="28"/>
        <v>19</v>
      </c>
      <c r="F859" s="335" t="str">
        <f>_xlfn.XLOOKUP(E859, statelist[State FIPS Code], statelist[EPA Region], "not found", 0, 1)</f>
        <v>EPA Region 7</v>
      </c>
    </row>
    <row r="860" spans="1:6" x14ac:dyDescent="0.25">
      <c r="A860" s="334" t="s">
        <v>2786</v>
      </c>
      <c r="B860" s="335" t="s">
        <v>2787</v>
      </c>
      <c r="C860" s="335" t="s">
        <v>2706</v>
      </c>
      <c r="D860" s="335" t="str">
        <f t="shared" si="27"/>
        <v>Lucas County, IA</v>
      </c>
      <c r="E860" s="335" t="str">
        <f t="shared" si="28"/>
        <v>19</v>
      </c>
      <c r="F860" s="335" t="str">
        <f>_xlfn.XLOOKUP(E860, statelist[State FIPS Code], statelist[EPA Region], "not found", 0, 1)</f>
        <v>EPA Region 7</v>
      </c>
    </row>
    <row r="861" spans="1:6" x14ac:dyDescent="0.25">
      <c r="A861" s="334" t="s">
        <v>2788</v>
      </c>
      <c r="B861" s="335" t="s">
        <v>2789</v>
      </c>
      <c r="C861" s="335" t="s">
        <v>2706</v>
      </c>
      <c r="D861" s="335" t="str">
        <f t="shared" si="27"/>
        <v>Lyon County, IA</v>
      </c>
      <c r="E861" s="335" t="str">
        <f t="shared" si="28"/>
        <v>19</v>
      </c>
      <c r="F861" s="335" t="str">
        <f>_xlfn.XLOOKUP(E861, statelist[State FIPS Code], statelist[EPA Region], "not found", 0, 1)</f>
        <v>EPA Region 7</v>
      </c>
    </row>
    <row r="862" spans="1:6" x14ac:dyDescent="0.25">
      <c r="A862" s="334" t="s">
        <v>2790</v>
      </c>
      <c r="B862" s="335" t="s">
        <v>1383</v>
      </c>
      <c r="C862" s="335" t="s">
        <v>2706</v>
      </c>
      <c r="D862" s="335" t="str">
        <f t="shared" si="27"/>
        <v>Madison County, IA</v>
      </c>
      <c r="E862" s="335" t="str">
        <f t="shared" si="28"/>
        <v>19</v>
      </c>
      <c r="F862" s="335" t="str">
        <f>_xlfn.XLOOKUP(E862, statelist[State FIPS Code], statelist[EPA Region], "not found", 0, 1)</f>
        <v>EPA Region 7</v>
      </c>
    </row>
    <row r="863" spans="1:6" x14ac:dyDescent="0.25">
      <c r="A863" s="334" t="s">
        <v>2791</v>
      </c>
      <c r="B863" s="335" t="s">
        <v>2792</v>
      </c>
      <c r="C863" s="335" t="s">
        <v>2706</v>
      </c>
      <c r="D863" s="335" t="str">
        <f t="shared" si="27"/>
        <v>Mahaska County, IA</v>
      </c>
      <c r="E863" s="335" t="str">
        <f t="shared" si="28"/>
        <v>19</v>
      </c>
      <c r="F863" s="335" t="str">
        <f>_xlfn.XLOOKUP(E863, statelist[State FIPS Code], statelist[EPA Region], "not found", 0, 1)</f>
        <v>EPA Region 7</v>
      </c>
    </row>
    <row r="864" spans="1:6" x14ac:dyDescent="0.25">
      <c r="A864" s="334" t="s">
        <v>2793</v>
      </c>
      <c r="B864" s="335" t="s">
        <v>1387</v>
      </c>
      <c r="C864" s="335" t="s">
        <v>2706</v>
      </c>
      <c r="D864" s="335" t="str">
        <f t="shared" si="27"/>
        <v>Marion County, IA</v>
      </c>
      <c r="E864" s="335" t="str">
        <f t="shared" si="28"/>
        <v>19</v>
      </c>
      <c r="F864" s="335" t="str">
        <f>_xlfn.XLOOKUP(E864, statelist[State FIPS Code], statelist[EPA Region], "not found", 0, 1)</f>
        <v>EPA Region 7</v>
      </c>
    </row>
    <row r="865" spans="1:6" x14ac:dyDescent="0.25">
      <c r="A865" s="334" t="s">
        <v>2794</v>
      </c>
      <c r="B865" s="335" t="s">
        <v>1389</v>
      </c>
      <c r="C865" s="335" t="s">
        <v>2706</v>
      </c>
      <c r="D865" s="335" t="str">
        <f t="shared" si="27"/>
        <v>Marshall County, IA</v>
      </c>
      <c r="E865" s="335" t="str">
        <f t="shared" si="28"/>
        <v>19</v>
      </c>
      <c r="F865" s="335" t="str">
        <f>_xlfn.XLOOKUP(E865, statelist[State FIPS Code], statelist[EPA Region], "not found", 0, 1)</f>
        <v>EPA Region 7</v>
      </c>
    </row>
    <row r="866" spans="1:6" x14ac:dyDescent="0.25">
      <c r="A866" s="334" t="s">
        <v>2795</v>
      </c>
      <c r="B866" s="335" t="s">
        <v>2796</v>
      </c>
      <c r="C866" s="335" t="s">
        <v>2706</v>
      </c>
      <c r="D866" s="335" t="str">
        <f t="shared" si="27"/>
        <v>Mills County, IA</v>
      </c>
      <c r="E866" s="335" t="str">
        <f t="shared" si="28"/>
        <v>19</v>
      </c>
      <c r="F866" s="335" t="str">
        <f>_xlfn.XLOOKUP(E866, statelist[State FIPS Code], statelist[EPA Region], "not found", 0, 1)</f>
        <v>EPA Region 7</v>
      </c>
    </row>
    <row r="867" spans="1:6" x14ac:dyDescent="0.25">
      <c r="A867" s="334" t="s">
        <v>2797</v>
      </c>
      <c r="B867" s="335" t="s">
        <v>2226</v>
      </c>
      <c r="C867" s="335" t="s">
        <v>2706</v>
      </c>
      <c r="D867" s="335" t="str">
        <f t="shared" si="27"/>
        <v>Mitchell County, IA</v>
      </c>
      <c r="E867" s="335" t="str">
        <f t="shared" si="28"/>
        <v>19</v>
      </c>
      <c r="F867" s="335" t="str">
        <f>_xlfn.XLOOKUP(E867, statelist[State FIPS Code], statelist[EPA Region], "not found", 0, 1)</f>
        <v>EPA Region 7</v>
      </c>
    </row>
    <row r="868" spans="1:6" x14ac:dyDescent="0.25">
      <c r="A868" s="334" t="s">
        <v>2798</v>
      </c>
      <c r="B868" s="335" t="s">
        <v>2799</v>
      </c>
      <c r="C868" s="335" t="s">
        <v>2706</v>
      </c>
      <c r="D868" s="335" t="str">
        <f t="shared" si="27"/>
        <v>Monona County, IA</v>
      </c>
      <c r="E868" s="335" t="str">
        <f t="shared" si="28"/>
        <v>19</v>
      </c>
      <c r="F868" s="335" t="str">
        <f>_xlfn.XLOOKUP(E868, statelist[State FIPS Code], statelist[EPA Region], "not found", 0, 1)</f>
        <v>EPA Region 7</v>
      </c>
    </row>
    <row r="869" spans="1:6" x14ac:dyDescent="0.25">
      <c r="A869" s="334" t="s">
        <v>2800</v>
      </c>
      <c r="B869" s="335" t="s">
        <v>1393</v>
      </c>
      <c r="C869" s="335" t="s">
        <v>2706</v>
      </c>
      <c r="D869" s="335" t="str">
        <f t="shared" si="27"/>
        <v>Monroe County, IA</v>
      </c>
      <c r="E869" s="335" t="str">
        <f t="shared" si="28"/>
        <v>19</v>
      </c>
      <c r="F869" s="335" t="str">
        <f>_xlfn.XLOOKUP(E869, statelist[State FIPS Code], statelist[EPA Region], "not found", 0, 1)</f>
        <v>EPA Region 7</v>
      </c>
    </row>
    <row r="870" spans="1:6" x14ac:dyDescent="0.25">
      <c r="A870" s="334" t="s">
        <v>2801</v>
      </c>
      <c r="B870" s="335" t="s">
        <v>1395</v>
      </c>
      <c r="C870" s="335" t="s">
        <v>2706</v>
      </c>
      <c r="D870" s="335" t="str">
        <f t="shared" si="27"/>
        <v>Montgomery County, IA</v>
      </c>
      <c r="E870" s="335" t="str">
        <f t="shared" si="28"/>
        <v>19</v>
      </c>
      <c r="F870" s="335" t="str">
        <f>_xlfn.XLOOKUP(E870, statelist[State FIPS Code], statelist[EPA Region], "not found", 0, 1)</f>
        <v>EPA Region 7</v>
      </c>
    </row>
    <row r="871" spans="1:6" x14ac:dyDescent="0.25">
      <c r="A871" s="334" t="s">
        <v>2802</v>
      </c>
      <c r="B871" s="335" t="s">
        <v>2803</v>
      </c>
      <c r="C871" s="335" t="s">
        <v>2706</v>
      </c>
      <c r="D871" s="335" t="str">
        <f t="shared" si="27"/>
        <v>Muscatine County, IA</v>
      </c>
      <c r="E871" s="335" t="str">
        <f t="shared" si="28"/>
        <v>19</v>
      </c>
      <c r="F871" s="335" t="str">
        <f>_xlfn.XLOOKUP(E871, statelist[State FIPS Code], statelist[EPA Region], "not found", 0, 1)</f>
        <v>EPA Region 7</v>
      </c>
    </row>
    <row r="872" spans="1:6" x14ac:dyDescent="0.25">
      <c r="A872" s="334" t="s">
        <v>2804</v>
      </c>
      <c r="B872" s="335" t="s">
        <v>2805</v>
      </c>
      <c r="C872" s="335" t="s">
        <v>2706</v>
      </c>
      <c r="D872" s="335" t="str">
        <f t="shared" si="27"/>
        <v>O'Brien County, IA</v>
      </c>
      <c r="E872" s="335" t="str">
        <f t="shared" si="28"/>
        <v>19</v>
      </c>
      <c r="F872" s="335" t="str">
        <f>_xlfn.XLOOKUP(E872, statelist[State FIPS Code], statelist[EPA Region], "not found", 0, 1)</f>
        <v>EPA Region 7</v>
      </c>
    </row>
    <row r="873" spans="1:6" x14ac:dyDescent="0.25">
      <c r="A873" s="334" t="s">
        <v>2806</v>
      </c>
      <c r="B873" s="335" t="s">
        <v>2023</v>
      </c>
      <c r="C873" s="335" t="s">
        <v>2706</v>
      </c>
      <c r="D873" s="335" t="str">
        <f t="shared" si="27"/>
        <v>Osceola County, IA</v>
      </c>
      <c r="E873" s="335" t="str">
        <f t="shared" si="28"/>
        <v>19</v>
      </c>
      <c r="F873" s="335" t="str">
        <f>_xlfn.XLOOKUP(E873, statelist[State FIPS Code], statelist[EPA Region], "not found", 0, 1)</f>
        <v>EPA Region 7</v>
      </c>
    </row>
    <row r="874" spans="1:6" x14ac:dyDescent="0.25">
      <c r="A874" s="334" t="s">
        <v>2807</v>
      </c>
      <c r="B874" s="335" t="s">
        <v>2808</v>
      </c>
      <c r="C874" s="335" t="s">
        <v>2706</v>
      </c>
      <c r="D874" s="335" t="str">
        <f t="shared" si="27"/>
        <v>Page County, IA</v>
      </c>
      <c r="E874" s="335" t="str">
        <f t="shared" si="28"/>
        <v>19</v>
      </c>
      <c r="F874" s="335" t="str">
        <f>_xlfn.XLOOKUP(E874, statelist[State FIPS Code], statelist[EPA Region], "not found", 0, 1)</f>
        <v>EPA Region 7</v>
      </c>
    </row>
    <row r="875" spans="1:6" x14ac:dyDescent="0.25">
      <c r="A875" s="334" t="s">
        <v>2809</v>
      </c>
      <c r="B875" s="335" t="s">
        <v>2810</v>
      </c>
      <c r="C875" s="335" t="s">
        <v>2706</v>
      </c>
      <c r="D875" s="335" t="str">
        <f t="shared" si="27"/>
        <v>Palo Alto County, IA</v>
      </c>
      <c r="E875" s="335" t="str">
        <f t="shared" si="28"/>
        <v>19</v>
      </c>
      <c r="F875" s="335" t="str">
        <f>_xlfn.XLOOKUP(E875, statelist[State FIPS Code], statelist[EPA Region], "not found", 0, 1)</f>
        <v>EPA Region 7</v>
      </c>
    </row>
    <row r="876" spans="1:6" x14ac:dyDescent="0.25">
      <c r="A876" s="334" t="s">
        <v>2811</v>
      </c>
      <c r="B876" s="335" t="s">
        <v>2812</v>
      </c>
      <c r="C876" s="335" t="s">
        <v>2706</v>
      </c>
      <c r="D876" s="335" t="str">
        <f t="shared" si="27"/>
        <v>Plymouth County, IA</v>
      </c>
      <c r="E876" s="335" t="str">
        <f t="shared" si="28"/>
        <v>19</v>
      </c>
      <c r="F876" s="335" t="str">
        <f>_xlfn.XLOOKUP(E876, statelist[State FIPS Code], statelist[EPA Region], "not found", 0, 1)</f>
        <v>EPA Region 7</v>
      </c>
    </row>
    <row r="877" spans="1:6" x14ac:dyDescent="0.25">
      <c r="A877" s="334" t="s">
        <v>2813</v>
      </c>
      <c r="B877" s="335" t="s">
        <v>2814</v>
      </c>
      <c r="C877" s="335" t="s">
        <v>2706</v>
      </c>
      <c r="D877" s="335" t="str">
        <f t="shared" si="27"/>
        <v>Pocahontas County, IA</v>
      </c>
      <c r="E877" s="335" t="str">
        <f t="shared" si="28"/>
        <v>19</v>
      </c>
      <c r="F877" s="335" t="str">
        <f>_xlfn.XLOOKUP(E877, statelist[State FIPS Code], statelist[EPA Region], "not found", 0, 1)</f>
        <v>EPA Region 7</v>
      </c>
    </row>
    <row r="878" spans="1:6" x14ac:dyDescent="0.25">
      <c r="A878" s="334" t="s">
        <v>2815</v>
      </c>
      <c r="B878" s="335" t="s">
        <v>1618</v>
      </c>
      <c r="C878" s="335" t="s">
        <v>2706</v>
      </c>
      <c r="D878" s="335" t="str">
        <f t="shared" si="27"/>
        <v>Polk County, IA</v>
      </c>
      <c r="E878" s="335" t="str">
        <f t="shared" si="28"/>
        <v>19</v>
      </c>
      <c r="F878" s="335" t="str">
        <f>_xlfn.XLOOKUP(E878, statelist[State FIPS Code], statelist[EPA Region], "not found", 0, 1)</f>
        <v>EPA Region 7</v>
      </c>
    </row>
    <row r="879" spans="1:6" x14ac:dyDescent="0.25">
      <c r="A879" s="334" t="s">
        <v>2816</v>
      </c>
      <c r="B879" s="335" t="s">
        <v>2817</v>
      </c>
      <c r="C879" s="335" t="s">
        <v>2706</v>
      </c>
      <c r="D879" s="335" t="str">
        <f t="shared" si="27"/>
        <v>Pottawattamie County, IA</v>
      </c>
      <c r="E879" s="335" t="str">
        <f t="shared" si="28"/>
        <v>19</v>
      </c>
      <c r="F879" s="335" t="str">
        <f>_xlfn.XLOOKUP(E879, statelist[State FIPS Code], statelist[EPA Region], "not found", 0, 1)</f>
        <v>EPA Region 7</v>
      </c>
    </row>
    <row r="880" spans="1:6" x14ac:dyDescent="0.25">
      <c r="A880" s="334" t="s">
        <v>2818</v>
      </c>
      <c r="B880" s="335" t="s">
        <v>2819</v>
      </c>
      <c r="C880" s="335" t="s">
        <v>2706</v>
      </c>
      <c r="D880" s="335" t="str">
        <f t="shared" si="27"/>
        <v>Poweshiek County, IA</v>
      </c>
      <c r="E880" s="335" t="str">
        <f t="shared" si="28"/>
        <v>19</v>
      </c>
      <c r="F880" s="335" t="str">
        <f>_xlfn.XLOOKUP(E880, statelist[State FIPS Code], statelist[EPA Region], "not found", 0, 1)</f>
        <v>EPA Region 7</v>
      </c>
    </row>
    <row r="881" spans="1:6" x14ac:dyDescent="0.25">
      <c r="A881" s="334" t="s">
        <v>2820</v>
      </c>
      <c r="B881" s="335" t="s">
        <v>2821</v>
      </c>
      <c r="C881" s="335" t="s">
        <v>2706</v>
      </c>
      <c r="D881" s="335" t="str">
        <f t="shared" si="27"/>
        <v>Ringgold County, IA</v>
      </c>
      <c r="E881" s="335" t="str">
        <f t="shared" si="28"/>
        <v>19</v>
      </c>
      <c r="F881" s="335" t="str">
        <f>_xlfn.XLOOKUP(E881, statelist[State FIPS Code], statelist[EPA Region], "not found", 0, 1)</f>
        <v>EPA Region 7</v>
      </c>
    </row>
    <row r="882" spans="1:6" x14ac:dyDescent="0.25">
      <c r="A882" s="334" t="s">
        <v>2822</v>
      </c>
      <c r="B882" s="335" t="s">
        <v>2823</v>
      </c>
      <c r="C882" s="335" t="s">
        <v>2706</v>
      </c>
      <c r="D882" s="335" t="str">
        <f t="shared" si="27"/>
        <v>Sac County, IA</v>
      </c>
      <c r="E882" s="335" t="str">
        <f t="shared" si="28"/>
        <v>19</v>
      </c>
      <c r="F882" s="335" t="str">
        <f>_xlfn.XLOOKUP(E882, statelist[State FIPS Code], statelist[EPA Region], "not found", 0, 1)</f>
        <v>EPA Region 7</v>
      </c>
    </row>
    <row r="883" spans="1:6" x14ac:dyDescent="0.25">
      <c r="A883" s="334" t="s">
        <v>2824</v>
      </c>
      <c r="B883" s="335" t="s">
        <v>1631</v>
      </c>
      <c r="C883" s="335" t="s">
        <v>2706</v>
      </c>
      <c r="D883" s="335" t="str">
        <f t="shared" si="27"/>
        <v>Scott County, IA</v>
      </c>
      <c r="E883" s="335" t="str">
        <f t="shared" si="28"/>
        <v>19</v>
      </c>
      <c r="F883" s="335" t="str">
        <f>_xlfn.XLOOKUP(E883, statelist[State FIPS Code], statelist[EPA Region], "not found", 0, 1)</f>
        <v>EPA Region 7</v>
      </c>
    </row>
    <row r="884" spans="1:6" x14ac:dyDescent="0.25">
      <c r="A884" s="334" t="s">
        <v>2825</v>
      </c>
      <c r="B884" s="335" t="s">
        <v>1411</v>
      </c>
      <c r="C884" s="335" t="s">
        <v>2706</v>
      </c>
      <c r="D884" s="335" t="str">
        <f t="shared" si="27"/>
        <v>Shelby County, IA</v>
      </c>
      <c r="E884" s="335" t="str">
        <f t="shared" si="28"/>
        <v>19</v>
      </c>
      <c r="F884" s="335" t="str">
        <f>_xlfn.XLOOKUP(E884, statelist[State FIPS Code], statelist[EPA Region], "not found", 0, 1)</f>
        <v>EPA Region 7</v>
      </c>
    </row>
    <row r="885" spans="1:6" x14ac:dyDescent="0.25">
      <c r="A885" s="334" t="s">
        <v>2826</v>
      </c>
      <c r="B885" s="335" t="s">
        <v>2827</v>
      </c>
      <c r="C885" s="335" t="s">
        <v>2706</v>
      </c>
      <c r="D885" s="335" t="str">
        <f t="shared" si="27"/>
        <v>Sioux County, IA</v>
      </c>
      <c r="E885" s="335" t="str">
        <f t="shared" si="28"/>
        <v>19</v>
      </c>
      <c r="F885" s="335" t="str">
        <f>_xlfn.XLOOKUP(E885, statelist[State FIPS Code], statelist[EPA Region], "not found", 0, 1)</f>
        <v>EPA Region 7</v>
      </c>
    </row>
    <row r="886" spans="1:6" x14ac:dyDescent="0.25">
      <c r="A886" s="334" t="s">
        <v>2828</v>
      </c>
      <c r="B886" s="335" t="s">
        <v>2829</v>
      </c>
      <c r="C886" s="335" t="s">
        <v>2706</v>
      </c>
      <c r="D886" s="335" t="str">
        <f t="shared" si="27"/>
        <v>Story County, IA</v>
      </c>
      <c r="E886" s="335" t="str">
        <f t="shared" si="28"/>
        <v>19</v>
      </c>
      <c r="F886" s="335" t="str">
        <f>_xlfn.XLOOKUP(E886, statelist[State FIPS Code], statelist[EPA Region], "not found", 0, 1)</f>
        <v>EPA Region 7</v>
      </c>
    </row>
    <row r="887" spans="1:6" x14ac:dyDescent="0.25">
      <c r="A887" s="334" t="s">
        <v>2830</v>
      </c>
      <c r="B887" s="335" t="s">
        <v>2831</v>
      </c>
      <c r="C887" s="335" t="s">
        <v>2706</v>
      </c>
      <c r="D887" s="335" t="str">
        <f t="shared" si="27"/>
        <v>Tama County, IA</v>
      </c>
      <c r="E887" s="335" t="str">
        <f t="shared" si="28"/>
        <v>19</v>
      </c>
      <c r="F887" s="335" t="str">
        <f>_xlfn.XLOOKUP(E887, statelist[State FIPS Code], statelist[EPA Region], "not found", 0, 1)</f>
        <v>EPA Region 7</v>
      </c>
    </row>
    <row r="888" spans="1:6" x14ac:dyDescent="0.25">
      <c r="A888" s="334" t="s">
        <v>2832</v>
      </c>
      <c r="B888" s="335" t="s">
        <v>2047</v>
      </c>
      <c r="C888" s="335" t="s">
        <v>2706</v>
      </c>
      <c r="D888" s="335" t="str">
        <f t="shared" si="27"/>
        <v>Taylor County, IA</v>
      </c>
      <c r="E888" s="335" t="str">
        <f t="shared" si="28"/>
        <v>19</v>
      </c>
      <c r="F888" s="335" t="str">
        <f>_xlfn.XLOOKUP(E888, statelist[State FIPS Code], statelist[EPA Region], "not found", 0, 1)</f>
        <v>EPA Region 7</v>
      </c>
    </row>
    <row r="889" spans="1:6" x14ac:dyDescent="0.25">
      <c r="A889" s="334" t="s">
        <v>2833</v>
      </c>
      <c r="B889" s="335" t="s">
        <v>1643</v>
      </c>
      <c r="C889" s="335" t="s">
        <v>2706</v>
      </c>
      <c r="D889" s="335" t="str">
        <f t="shared" si="27"/>
        <v>Union County, IA</v>
      </c>
      <c r="E889" s="335" t="str">
        <f t="shared" si="28"/>
        <v>19</v>
      </c>
      <c r="F889" s="335" t="str">
        <f>_xlfn.XLOOKUP(E889, statelist[State FIPS Code], statelist[EPA Region], "not found", 0, 1)</f>
        <v>EPA Region 7</v>
      </c>
    </row>
    <row r="890" spans="1:6" x14ac:dyDescent="0.25">
      <c r="A890" s="334" t="s">
        <v>2834</v>
      </c>
      <c r="B890" s="335" t="s">
        <v>1645</v>
      </c>
      <c r="C890" s="335" t="s">
        <v>2706</v>
      </c>
      <c r="D890" s="335" t="str">
        <f t="shared" si="27"/>
        <v>Van Buren County, IA</v>
      </c>
      <c r="E890" s="335" t="str">
        <f t="shared" si="28"/>
        <v>19</v>
      </c>
      <c r="F890" s="335" t="str">
        <f>_xlfn.XLOOKUP(E890, statelist[State FIPS Code], statelist[EPA Region], "not found", 0, 1)</f>
        <v>EPA Region 7</v>
      </c>
    </row>
    <row r="891" spans="1:6" x14ac:dyDescent="0.25">
      <c r="A891" s="334" t="s">
        <v>2835</v>
      </c>
      <c r="B891" s="335" t="s">
        <v>2836</v>
      </c>
      <c r="C891" s="335" t="s">
        <v>2706</v>
      </c>
      <c r="D891" s="335" t="str">
        <f t="shared" si="27"/>
        <v>Wapello County, IA</v>
      </c>
      <c r="E891" s="335" t="str">
        <f t="shared" si="28"/>
        <v>19</v>
      </c>
      <c r="F891" s="335" t="str">
        <f>_xlfn.XLOOKUP(E891, statelist[State FIPS Code], statelist[EPA Region], "not found", 0, 1)</f>
        <v>EPA Region 7</v>
      </c>
    </row>
    <row r="892" spans="1:6" x14ac:dyDescent="0.25">
      <c r="A892" s="334" t="s">
        <v>2837</v>
      </c>
      <c r="B892" s="335" t="s">
        <v>2306</v>
      </c>
      <c r="C892" s="335" t="s">
        <v>2706</v>
      </c>
      <c r="D892" s="335" t="str">
        <f t="shared" si="27"/>
        <v>Warren County, IA</v>
      </c>
      <c r="E892" s="335" t="str">
        <f t="shared" si="28"/>
        <v>19</v>
      </c>
      <c r="F892" s="335" t="str">
        <f>_xlfn.XLOOKUP(E892, statelist[State FIPS Code], statelist[EPA Region], "not found", 0, 1)</f>
        <v>EPA Region 7</v>
      </c>
    </row>
    <row r="893" spans="1:6" x14ac:dyDescent="0.25">
      <c r="A893" s="334" t="s">
        <v>2838</v>
      </c>
      <c r="B893" s="335" t="s">
        <v>1423</v>
      </c>
      <c r="C893" s="335" t="s">
        <v>2706</v>
      </c>
      <c r="D893" s="335" t="str">
        <f t="shared" si="27"/>
        <v>Washington County, IA</v>
      </c>
      <c r="E893" s="335" t="str">
        <f t="shared" si="28"/>
        <v>19</v>
      </c>
      <c r="F893" s="335" t="str">
        <f>_xlfn.XLOOKUP(E893, statelist[State FIPS Code], statelist[EPA Region], "not found", 0, 1)</f>
        <v>EPA Region 7</v>
      </c>
    </row>
    <row r="894" spans="1:6" x14ac:dyDescent="0.25">
      <c r="A894" s="334" t="s">
        <v>2839</v>
      </c>
      <c r="B894" s="335" t="s">
        <v>2309</v>
      </c>
      <c r="C894" s="335" t="s">
        <v>2706</v>
      </c>
      <c r="D894" s="335" t="str">
        <f t="shared" si="27"/>
        <v>Wayne County, IA</v>
      </c>
      <c r="E894" s="335" t="str">
        <f t="shared" si="28"/>
        <v>19</v>
      </c>
      <c r="F894" s="335" t="str">
        <f>_xlfn.XLOOKUP(E894, statelist[State FIPS Code], statelist[EPA Region], "not found", 0, 1)</f>
        <v>EPA Region 7</v>
      </c>
    </row>
    <row r="895" spans="1:6" x14ac:dyDescent="0.25">
      <c r="A895" s="334" t="s">
        <v>2840</v>
      </c>
      <c r="B895" s="335" t="s">
        <v>2311</v>
      </c>
      <c r="C895" s="335" t="s">
        <v>2706</v>
      </c>
      <c r="D895" s="335" t="str">
        <f t="shared" si="27"/>
        <v>Webster County, IA</v>
      </c>
      <c r="E895" s="335" t="str">
        <f t="shared" si="28"/>
        <v>19</v>
      </c>
      <c r="F895" s="335" t="str">
        <f>_xlfn.XLOOKUP(E895, statelist[State FIPS Code], statelist[EPA Region], "not found", 0, 1)</f>
        <v>EPA Region 7</v>
      </c>
    </row>
    <row r="896" spans="1:6" x14ac:dyDescent="0.25">
      <c r="A896" s="334" t="s">
        <v>2841</v>
      </c>
      <c r="B896" s="335" t="s">
        <v>2567</v>
      </c>
      <c r="C896" s="335" t="s">
        <v>2706</v>
      </c>
      <c r="D896" s="335" t="str">
        <f t="shared" si="27"/>
        <v>Winnebago County, IA</v>
      </c>
      <c r="E896" s="335" t="str">
        <f t="shared" si="28"/>
        <v>19</v>
      </c>
      <c r="F896" s="335" t="str">
        <f>_xlfn.XLOOKUP(E896, statelist[State FIPS Code], statelist[EPA Region], "not found", 0, 1)</f>
        <v>EPA Region 7</v>
      </c>
    </row>
    <row r="897" spans="1:6" x14ac:dyDescent="0.25">
      <c r="A897" s="334" t="s">
        <v>2842</v>
      </c>
      <c r="B897" s="335" t="s">
        <v>2843</v>
      </c>
      <c r="C897" s="335" t="s">
        <v>2706</v>
      </c>
      <c r="D897" s="335" t="str">
        <f t="shared" si="27"/>
        <v>Winneshiek County, IA</v>
      </c>
      <c r="E897" s="335" t="str">
        <f t="shared" si="28"/>
        <v>19</v>
      </c>
      <c r="F897" s="335" t="str">
        <f>_xlfn.XLOOKUP(E897, statelist[State FIPS Code], statelist[EPA Region], "not found", 0, 1)</f>
        <v>EPA Region 7</v>
      </c>
    </row>
    <row r="898" spans="1:6" x14ac:dyDescent="0.25">
      <c r="A898" s="334" t="s">
        <v>2844</v>
      </c>
      <c r="B898" s="335" t="s">
        <v>2845</v>
      </c>
      <c r="C898" s="335" t="s">
        <v>2706</v>
      </c>
      <c r="D898" s="335" t="str">
        <f t="shared" si="27"/>
        <v>Woodbury County, IA</v>
      </c>
      <c r="E898" s="335" t="str">
        <f t="shared" si="28"/>
        <v>19</v>
      </c>
      <c r="F898" s="335" t="str">
        <f>_xlfn.XLOOKUP(E898, statelist[State FIPS Code], statelist[EPA Region], "not found", 0, 1)</f>
        <v>EPA Region 7</v>
      </c>
    </row>
    <row r="899" spans="1:6" x14ac:dyDescent="0.25">
      <c r="A899" s="334" t="s">
        <v>2846</v>
      </c>
      <c r="B899" s="335" t="s">
        <v>2323</v>
      </c>
      <c r="C899" s="335" t="s">
        <v>2706</v>
      </c>
      <c r="D899" s="335" t="str">
        <f t="shared" si="27"/>
        <v>Worth County, IA</v>
      </c>
      <c r="E899" s="335" t="str">
        <f t="shared" si="28"/>
        <v>19</v>
      </c>
      <c r="F899" s="335" t="str">
        <f>_xlfn.XLOOKUP(E899, statelist[State FIPS Code], statelist[EPA Region], "not found", 0, 1)</f>
        <v>EPA Region 7</v>
      </c>
    </row>
    <row r="900" spans="1:6" x14ac:dyDescent="0.25">
      <c r="A900" s="334" t="s">
        <v>2847</v>
      </c>
      <c r="B900" s="335" t="s">
        <v>2848</v>
      </c>
      <c r="C900" s="335" t="s">
        <v>2706</v>
      </c>
      <c r="D900" s="335" t="str">
        <f t="shared" si="27"/>
        <v>Wright County, IA</v>
      </c>
      <c r="E900" s="335" t="str">
        <f t="shared" si="28"/>
        <v>19</v>
      </c>
      <c r="F900" s="335" t="str">
        <f>_xlfn.XLOOKUP(E900, statelist[State FIPS Code], statelist[EPA Region], "not found", 0, 1)</f>
        <v>EPA Region 7</v>
      </c>
    </row>
    <row r="901" spans="1:6" x14ac:dyDescent="0.25">
      <c r="A901" s="334" t="s">
        <v>2849</v>
      </c>
      <c r="B901" s="335" t="s">
        <v>2573</v>
      </c>
      <c r="C901" s="335" t="s">
        <v>2850</v>
      </c>
      <c r="D901" s="335" t="str">
        <f t="shared" si="27"/>
        <v>Allen County, KS</v>
      </c>
      <c r="E901" s="335" t="str">
        <f t="shared" si="28"/>
        <v>20</v>
      </c>
      <c r="F901" s="335" t="str">
        <f>_xlfn.XLOOKUP(E901, statelist[State FIPS Code], statelist[EPA Region], "not found", 0, 1)</f>
        <v>EPA Region 7</v>
      </c>
    </row>
    <row r="902" spans="1:6" x14ac:dyDescent="0.25">
      <c r="A902" s="334" t="s">
        <v>2851</v>
      </c>
      <c r="B902" s="335" t="s">
        <v>2852</v>
      </c>
      <c r="C902" s="335" t="s">
        <v>2850</v>
      </c>
      <c r="D902" s="335" t="str">
        <f t="shared" si="27"/>
        <v>Anderson County, KS</v>
      </c>
      <c r="E902" s="335" t="str">
        <f t="shared" si="28"/>
        <v>20</v>
      </c>
      <c r="F902" s="335" t="str">
        <f>_xlfn.XLOOKUP(E902, statelist[State FIPS Code], statelist[EPA Region], "not found", 0, 1)</f>
        <v>EPA Region 7</v>
      </c>
    </row>
    <row r="903" spans="1:6" x14ac:dyDescent="0.25">
      <c r="A903" s="334" t="s">
        <v>2853</v>
      </c>
      <c r="B903" s="335" t="s">
        <v>2854</v>
      </c>
      <c r="C903" s="335" t="s">
        <v>2850</v>
      </c>
      <c r="D903" s="335" t="str">
        <f t="shared" si="27"/>
        <v>Atchison County, KS</v>
      </c>
      <c r="E903" s="335" t="str">
        <f t="shared" si="28"/>
        <v>20</v>
      </c>
      <c r="F903" s="335" t="str">
        <f>_xlfn.XLOOKUP(E903, statelist[State FIPS Code], statelist[EPA Region], "not found", 0, 1)</f>
        <v>EPA Region 7</v>
      </c>
    </row>
    <row r="904" spans="1:6" x14ac:dyDescent="0.25">
      <c r="A904" s="334" t="s">
        <v>2855</v>
      </c>
      <c r="B904" s="335" t="s">
        <v>2856</v>
      </c>
      <c r="C904" s="335" t="s">
        <v>2850</v>
      </c>
      <c r="D904" s="335" t="str">
        <f t="shared" si="27"/>
        <v>Barber County, KS</v>
      </c>
      <c r="E904" s="335" t="str">
        <f t="shared" si="28"/>
        <v>20</v>
      </c>
      <c r="F904" s="335" t="str">
        <f>_xlfn.XLOOKUP(E904, statelist[State FIPS Code], statelist[EPA Region], "not found", 0, 1)</f>
        <v>EPA Region 7</v>
      </c>
    </row>
    <row r="905" spans="1:6" x14ac:dyDescent="0.25">
      <c r="A905" s="334" t="s">
        <v>2857</v>
      </c>
      <c r="B905" s="335" t="s">
        <v>2858</v>
      </c>
      <c r="C905" s="335" t="s">
        <v>2850</v>
      </c>
      <c r="D905" s="335" t="str">
        <f t="shared" si="27"/>
        <v>Barton County, KS</v>
      </c>
      <c r="E905" s="335" t="str">
        <f t="shared" si="28"/>
        <v>20</v>
      </c>
      <c r="F905" s="335" t="str">
        <f>_xlfn.XLOOKUP(E905, statelist[State FIPS Code], statelist[EPA Region], "not found", 0, 1)</f>
        <v>EPA Region 7</v>
      </c>
    </row>
    <row r="906" spans="1:6" x14ac:dyDescent="0.25">
      <c r="A906" s="334" t="s">
        <v>2859</v>
      </c>
      <c r="B906" s="335" t="s">
        <v>2860</v>
      </c>
      <c r="C906" s="335" t="s">
        <v>2850</v>
      </c>
      <c r="D906" s="335" t="str">
        <f t="shared" si="27"/>
        <v>Bourbon County, KS</v>
      </c>
      <c r="E906" s="335" t="str">
        <f t="shared" si="28"/>
        <v>20</v>
      </c>
      <c r="F906" s="335" t="str">
        <f>_xlfn.XLOOKUP(E906, statelist[State FIPS Code], statelist[EPA Region], "not found", 0, 1)</f>
        <v>EPA Region 7</v>
      </c>
    </row>
    <row r="907" spans="1:6" x14ac:dyDescent="0.25">
      <c r="A907" s="334" t="s">
        <v>2861</v>
      </c>
      <c r="B907" s="335" t="s">
        <v>2421</v>
      </c>
      <c r="C907" s="335" t="s">
        <v>2850</v>
      </c>
      <c r="D907" s="335" t="str">
        <f t="shared" si="27"/>
        <v>Brown County, KS</v>
      </c>
      <c r="E907" s="335" t="str">
        <f t="shared" si="28"/>
        <v>20</v>
      </c>
      <c r="F907" s="335" t="str">
        <f>_xlfn.XLOOKUP(E907, statelist[State FIPS Code], statelist[EPA Region], "not found", 0, 1)</f>
        <v>EPA Region 7</v>
      </c>
    </row>
    <row r="908" spans="1:6" x14ac:dyDescent="0.25">
      <c r="A908" s="334" t="s">
        <v>2862</v>
      </c>
      <c r="B908" s="335" t="s">
        <v>1307</v>
      </c>
      <c r="C908" s="335" t="s">
        <v>2850</v>
      </c>
      <c r="D908" s="335" t="str">
        <f t="shared" ref="D908:D971" si="29">_xlfn.TEXTJOIN(", ", TRUE, B908,C908)</f>
        <v>Butler County, KS</v>
      </c>
      <c r="E908" s="335" t="str">
        <f t="shared" ref="E908:E971" si="30">LEFT(A908, 2)</f>
        <v>20</v>
      </c>
      <c r="F908" s="335" t="str">
        <f>_xlfn.XLOOKUP(E908, statelist[State FIPS Code], statelist[EPA Region], "not found", 0, 1)</f>
        <v>EPA Region 7</v>
      </c>
    </row>
    <row r="909" spans="1:6" x14ac:dyDescent="0.25">
      <c r="A909" s="334" t="s">
        <v>2863</v>
      </c>
      <c r="B909" s="335" t="s">
        <v>2864</v>
      </c>
      <c r="C909" s="335" t="s">
        <v>2850</v>
      </c>
      <c r="D909" s="335" t="str">
        <f t="shared" si="29"/>
        <v>Chase County, KS</v>
      </c>
      <c r="E909" s="335" t="str">
        <f t="shared" si="30"/>
        <v>20</v>
      </c>
      <c r="F909" s="335" t="str">
        <f>_xlfn.XLOOKUP(E909, statelist[State FIPS Code], statelist[EPA Region], "not found", 0, 1)</f>
        <v>EPA Region 7</v>
      </c>
    </row>
    <row r="910" spans="1:6" x14ac:dyDescent="0.25">
      <c r="A910" s="334" t="s">
        <v>2865</v>
      </c>
      <c r="B910" s="335" t="s">
        <v>2866</v>
      </c>
      <c r="C910" s="335" t="s">
        <v>2850</v>
      </c>
      <c r="D910" s="335" t="str">
        <f t="shared" si="29"/>
        <v>Chautauqua County, KS</v>
      </c>
      <c r="E910" s="335" t="str">
        <f t="shared" si="30"/>
        <v>20</v>
      </c>
      <c r="F910" s="335" t="str">
        <f>_xlfn.XLOOKUP(E910, statelist[State FIPS Code], statelist[EPA Region], "not found", 0, 1)</f>
        <v>EPA Region 7</v>
      </c>
    </row>
    <row r="911" spans="1:6" x14ac:dyDescent="0.25">
      <c r="A911" s="334" t="s">
        <v>2867</v>
      </c>
      <c r="B911" s="335" t="s">
        <v>1313</v>
      </c>
      <c r="C911" s="335" t="s">
        <v>2850</v>
      </c>
      <c r="D911" s="335" t="str">
        <f t="shared" si="29"/>
        <v>Cherokee County, KS</v>
      </c>
      <c r="E911" s="335" t="str">
        <f t="shared" si="30"/>
        <v>20</v>
      </c>
      <c r="F911" s="335" t="str">
        <f>_xlfn.XLOOKUP(E911, statelist[State FIPS Code], statelist[EPA Region], "not found", 0, 1)</f>
        <v>EPA Region 7</v>
      </c>
    </row>
    <row r="912" spans="1:6" x14ac:dyDescent="0.25">
      <c r="A912" s="334" t="s">
        <v>2868</v>
      </c>
      <c r="B912" s="335" t="s">
        <v>1788</v>
      </c>
      <c r="C912" s="335" t="s">
        <v>2850</v>
      </c>
      <c r="D912" s="335" t="str">
        <f t="shared" si="29"/>
        <v>Cheyenne County, KS</v>
      </c>
      <c r="E912" s="335" t="str">
        <f t="shared" si="30"/>
        <v>20</v>
      </c>
      <c r="F912" s="335" t="str">
        <f>_xlfn.XLOOKUP(E912, statelist[State FIPS Code], statelist[EPA Region], "not found", 0, 1)</f>
        <v>EPA Region 7</v>
      </c>
    </row>
    <row r="913" spans="1:6" x14ac:dyDescent="0.25">
      <c r="A913" s="334" t="s">
        <v>2869</v>
      </c>
      <c r="B913" s="335" t="s">
        <v>1539</v>
      </c>
      <c r="C913" s="335" t="s">
        <v>2850</v>
      </c>
      <c r="D913" s="335" t="str">
        <f t="shared" si="29"/>
        <v>Clark County, KS</v>
      </c>
      <c r="E913" s="335" t="str">
        <f t="shared" si="30"/>
        <v>20</v>
      </c>
      <c r="F913" s="335" t="str">
        <f>_xlfn.XLOOKUP(E913, statelist[State FIPS Code], statelist[EPA Region], "not found", 0, 1)</f>
        <v>EPA Region 7</v>
      </c>
    </row>
    <row r="914" spans="1:6" x14ac:dyDescent="0.25">
      <c r="A914" s="334" t="s">
        <v>2870</v>
      </c>
      <c r="B914" s="335" t="s">
        <v>1321</v>
      </c>
      <c r="C914" s="335" t="s">
        <v>2850</v>
      </c>
      <c r="D914" s="335" t="str">
        <f t="shared" si="29"/>
        <v>Clay County, KS</v>
      </c>
      <c r="E914" s="335" t="str">
        <f t="shared" si="30"/>
        <v>20</v>
      </c>
      <c r="F914" s="335" t="str">
        <f>_xlfn.XLOOKUP(E914, statelist[State FIPS Code], statelist[EPA Region], "not found", 0, 1)</f>
        <v>EPA Region 7</v>
      </c>
    </row>
    <row r="915" spans="1:6" x14ac:dyDescent="0.25">
      <c r="A915" s="334" t="s">
        <v>2871</v>
      </c>
      <c r="B915" s="335" t="s">
        <v>2872</v>
      </c>
      <c r="C915" s="335" t="s">
        <v>2850</v>
      </c>
      <c r="D915" s="335" t="str">
        <f t="shared" si="29"/>
        <v>Cloud County, KS</v>
      </c>
      <c r="E915" s="335" t="str">
        <f t="shared" si="30"/>
        <v>20</v>
      </c>
      <c r="F915" s="335" t="str">
        <f>_xlfn.XLOOKUP(E915, statelist[State FIPS Code], statelist[EPA Region], "not found", 0, 1)</f>
        <v>EPA Region 7</v>
      </c>
    </row>
    <row r="916" spans="1:6" x14ac:dyDescent="0.25">
      <c r="A916" s="334" t="s">
        <v>2873</v>
      </c>
      <c r="B916" s="335" t="s">
        <v>2874</v>
      </c>
      <c r="C916" s="335" t="s">
        <v>2850</v>
      </c>
      <c r="D916" s="335" t="str">
        <f t="shared" si="29"/>
        <v>Coffey County, KS</v>
      </c>
      <c r="E916" s="335" t="str">
        <f t="shared" si="30"/>
        <v>20</v>
      </c>
      <c r="F916" s="335" t="str">
        <f>_xlfn.XLOOKUP(E916, statelist[State FIPS Code], statelist[EPA Region], "not found", 0, 1)</f>
        <v>EPA Region 7</v>
      </c>
    </row>
    <row r="917" spans="1:6" x14ac:dyDescent="0.25">
      <c r="A917" s="334" t="s">
        <v>2875</v>
      </c>
      <c r="B917" s="335" t="s">
        <v>2876</v>
      </c>
      <c r="C917" s="335" t="s">
        <v>2850</v>
      </c>
      <c r="D917" s="335" t="str">
        <f t="shared" si="29"/>
        <v>Comanche County, KS</v>
      </c>
      <c r="E917" s="335" t="str">
        <f t="shared" si="30"/>
        <v>20</v>
      </c>
      <c r="F917" s="335" t="str">
        <f>_xlfn.XLOOKUP(E917, statelist[State FIPS Code], statelist[EPA Region], "not found", 0, 1)</f>
        <v>EPA Region 7</v>
      </c>
    </row>
    <row r="918" spans="1:6" x14ac:dyDescent="0.25">
      <c r="A918" s="334" t="s">
        <v>2877</v>
      </c>
      <c r="B918" s="335" t="s">
        <v>2878</v>
      </c>
      <c r="C918" s="335" t="s">
        <v>2850</v>
      </c>
      <c r="D918" s="335" t="str">
        <f t="shared" si="29"/>
        <v>Cowley County, KS</v>
      </c>
      <c r="E918" s="335" t="str">
        <f t="shared" si="30"/>
        <v>20</v>
      </c>
      <c r="F918" s="335" t="str">
        <f>_xlfn.XLOOKUP(E918, statelist[State FIPS Code], statelist[EPA Region], "not found", 0, 1)</f>
        <v>EPA Region 7</v>
      </c>
    </row>
    <row r="919" spans="1:6" x14ac:dyDescent="0.25">
      <c r="A919" s="334" t="s">
        <v>2879</v>
      </c>
      <c r="B919" s="335" t="s">
        <v>1551</v>
      </c>
      <c r="C919" s="335" t="s">
        <v>2850</v>
      </c>
      <c r="D919" s="335" t="str">
        <f t="shared" si="29"/>
        <v>Crawford County, KS</v>
      </c>
      <c r="E919" s="335" t="str">
        <f t="shared" si="30"/>
        <v>20</v>
      </c>
      <c r="F919" s="335" t="str">
        <f>_xlfn.XLOOKUP(E919, statelist[State FIPS Code], statelist[EPA Region], "not found", 0, 1)</f>
        <v>EPA Region 7</v>
      </c>
    </row>
    <row r="920" spans="1:6" x14ac:dyDescent="0.25">
      <c r="A920" s="334" t="s">
        <v>2880</v>
      </c>
      <c r="B920" s="335" t="s">
        <v>2131</v>
      </c>
      <c r="C920" s="335" t="s">
        <v>2850</v>
      </c>
      <c r="D920" s="335" t="str">
        <f t="shared" si="29"/>
        <v>Decatur County, KS</v>
      </c>
      <c r="E920" s="335" t="str">
        <f t="shared" si="30"/>
        <v>20</v>
      </c>
      <c r="F920" s="335" t="str">
        <f>_xlfn.XLOOKUP(E920, statelist[State FIPS Code], statelist[EPA Region], "not found", 0, 1)</f>
        <v>EPA Region 7</v>
      </c>
    </row>
    <row r="921" spans="1:6" x14ac:dyDescent="0.25">
      <c r="A921" s="334" t="s">
        <v>2881</v>
      </c>
      <c r="B921" s="335" t="s">
        <v>2748</v>
      </c>
      <c r="C921" s="335" t="s">
        <v>2850</v>
      </c>
      <c r="D921" s="335" t="str">
        <f t="shared" si="29"/>
        <v>Dickinson County, KS</v>
      </c>
      <c r="E921" s="335" t="str">
        <f t="shared" si="30"/>
        <v>20</v>
      </c>
      <c r="F921" s="335" t="str">
        <f>_xlfn.XLOOKUP(E921, statelist[State FIPS Code], statelist[EPA Region], "not found", 0, 1)</f>
        <v>EPA Region 7</v>
      </c>
    </row>
    <row r="922" spans="1:6" x14ac:dyDescent="0.25">
      <c r="A922" s="334" t="s">
        <v>2882</v>
      </c>
      <c r="B922" s="335" t="s">
        <v>2883</v>
      </c>
      <c r="C922" s="335" t="s">
        <v>2850</v>
      </c>
      <c r="D922" s="335" t="str">
        <f t="shared" si="29"/>
        <v>Doniphan County, KS</v>
      </c>
      <c r="E922" s="335" t="str">
        <f t="shared" si="30"/>
        <v>20</v>
      </c>
      <c r="F922" s="335" t="str">
        <f>_xlfn.XLOOKUP(E922, statelist[State FIPS Code], statelist[EPA Region], "not found", 0, 1)</f>
        <v>EPA Region 7</v>
      </c>
    </row>
    <row r="923" spans="1:6" x14ac:dyDescent="0.25">
      <c r="A923" s="334" t="s">
        <v>2884</v>
      </c>
      <c r="B923" s="335" t="s">
        <v>1806</v>
      </c>
      <c r="C923" s="335" t="s">
        <v>2850</v>
      </c>
      <c r="D923" s="335" t="str">
        <f t="shared" si="29"/>
        <v>Douglas County, KS</v>
      </c>
      <c r="E923" s="335" t="str">
        <f t="shared" si="30"/>
        <v>20</v>
      </c>
      <c r="F923" s="335" t="str">
        <f>_xlfn.XLOOKUP(E923, statelist[State FIPS Code], statelist[EPA Region], "not found", 0, 1)</f>
        <v>EPA Region 7</v>
      </c>
    </row>
    <row r="924" spans="1:6" x14ac:dyDescent="0.25">
      <c r="A924" s="334" t="s">
        <v>2885</v>
      </c>
      <c r="B924" s="335" t="s">
        <v>2451</v>
      </c>
      <c r="C924" s="335" t="s">
        <v>2850</v>
      </c>
      <c r="D924" s="335" t="str">
        <f t="shared" si="29"/>
        <v>Edwards County, KS</v>
      </c>
      <c r="E924" s="335" t="str">
        <f t="shared" si="30"/>
        <v>20</v>
      </c>
      <c r="F924" s="335" t="str">
        <f>_xlfn.XLOOKUP(E924, statelist[State FIPS Code], statelist[EPA Region], "not found", 0, 1)</f>
        <v>EPA Region 7</v>
      </c>
    </row>
    <row r="925" spans="1:6" x14ac:dyDescent="0.25">
      <c r="A925" s="334" t="s">
        <v>2886</v>
      </c>
      <c r="B925" s="335" t="s">
        <v>2887</v>
      </c>
      <c r="C925" s="335" t="s">
        <v>2850</v>
      </c>
      <c r="D925" s="335" t="str">
        <f t="shared" si="29"/>
        <v>Elk County, KS</v>
      </c>
      <c r="E925" s="335" t="str">
        <f t="shared" si="30"/>
        <v>20</v>
      </c>
      <c r="F925" s="335" t="str">
        <f>_xlfn.XLOOKUP(E925, statelist[State FIPS Code], statelist[EPA Region], "not found", 0, 1)</f>
        <v>EPA Region 7</v>
      </c>
    </row>
    <row r="926" spans="1:6" x14ac:dyDescent="0.25">
      <c r="A926" s="334" t="s">
        <v>2888</v>
      </c>
      <c r="B926" s="335" t="s">
        <v>2889</v>
      </c>
      <c r="C926" s="335" t="s">
        <v>2850</v>
      </c>
      <c r="D926" s="335" t="str">
        <f t="shared" si="29"/>
        <v>Ellis County, KS</v>
      </c>
      <c r="E926" s="335" t="str">
        <f t="shared" si="30"/>
        <v>20</v>
      </c>
      <c r="F926" s="335" t="str">
        <f>_xlfn.XLOOKUP(E926, statelist[State FIPS Code], statelist[EPA Region], "not found", 0, 1)</f>
        <v>EPA Region 7</v>
      </c>
    </row>
    <row r="927" spans="1:6" x14ac:dyDescent="0.25">
      <c r="A927" s="334" t="s">
        <v>2890</v>
      </c>
      <c r="B927" s="335" t="s">
        <v>2891</v>
      </c>
      <c r="C927" s="335" t="s">
        <v>2850</v>
      </c>
      <c r="D927" s="335" t="str">
        <f t="shared" si="29"/>
        <v>Ellsworth County, KS</v>
      </c>
      <c r="E927" s="335" t="str">
        <f t="shared" si="30"/>
        <v>20</v>
      </c>
      <c r="F927" s="335" t="str">
        <f>_xlfn.XLOOKUP(E927, statelist[State FIPS Code], statelist[EPA Region], "not found", 0, 1)</f>
        <v>EPA Region 7</v>
      </c>
    </row>
    <row r="928" spans="1:6" x14ac:dyDescent="0.25">
      <c r="A928" s="334" t="s">
        <v>2892</v>
      </c>
      <c r="B928" s="335" t="s">
        <v>2893</v>
      </c>
      <c r="C928" s="335" t="s">
        <v>2850</v>
      </c>
      <c r="D928" s="335" t="str">
        <f t="shared" si="29"/>
        <v>Finney County, KS</v>
      </c>
      <c r="E928" s="335" t="str">
        <f t="shared" si="30"/>
        <v>20</v>
      </c>
      <c r="F928" s="335" t="str">
        <f>_xlfn.XLOOKUP(E928, statelist[State FIPS Code], statelist[EPA Region], "not found", 0, 1)</f>
        <v>EPA Region 7</v>
      </c>
    </row>
    <row r="929" spans="1:6" x14ac:dyDescent="0.25">
      <c r="A929" s="334" t="s">
        <v>2894</v>
      </c>
      <c r="B929" s="335" t="s">
        <v>2455</v>
      </c>
      <c r="C929" s="335" t="s">
        <v>2850</v>
      </c>
      <c r="D929" s="335" t="str">
        <f t="shared" si="29"/>
        <v>Ford County, KS</v>
      </c>
      <c r="E929" s="335" t="str">
        <f t="shared" si="30"/>
        <v>20</v>
      </c>
      <c r="F929" s="335" t="str">
        <f>_xlfn.XLOOKUP(E929, statelist[State FIPS Code], statelist[EPA Region], "not found", 0, 1)</f>
        <v>EPA Region 7</v>
      </c>
    </row>
    <row r="930" spans="1:6" x14ac:dyDescent="0.25">
      <c r="A930" s="334" t="s">
        <v>2895</v>
      </c>
      <c r="B930" s="335" t="s">
        <v>1353</v>
      </c>
      <c r="C930" s="335" t="s">
        <v>2850</v>
      </c>
      <c r="D930" s="335" t="str">
        <f t="shared" si="29"/>
        <v>Franklin County, KS</v>
      </c>
      <c r="E930" s="335" t="str">
        <f t="shared" si="30"/>
        <v>20</v>
      </c>
      <c r="F930" s="335" t="str">
        <f>_xlfn.XLOOKUP(E930, statelist[State FIPS Code], statelist[EPA Region], "not found", 0, 1)</f>
        <v>EPA Region 7</v>
      </c>
    </row>
    <row r="931" spans="1:6" x14ac:dyDescent="0.25">
      <c r="A931" s="334" t="s">
        <v>2896</v>
      </c>
      <c r="B931" s="335" t="s">
        <v>2897</v>
      </c>
      <c r="C931" s="335" t="s">
        <v>2850</v>
      </c>
      <c r="D931" s="335" t="str">
        <f t="shared" si="29"/>
        <v>Geary County, KS</v>
      </c>
      <c r="E931" s="335" t="str">
        <f t="shared" si="30"/>
        <v>20</v>
      </c>
      <c r="F931" s="335" t="str">
        <f>_xlfn.XLOOKUP(E931, statelist[State FIPS Code], statelist[EPA Region], "not found", 0, 1)</f>
        <v>EPA Region 7</v>
      </c>
    </row>
    <row r="932" spans="1:6" x14ac:dyDescent="0.25">
      <c r="A932" s="334" t="s">
        <v>2898</v>
      </c>
      <c r="B932" s="335" t="s">
        <v>2899</v>
      </c>
      <c r="C932" s="335" t="s">
        <v>2850</v>
      </c>
      <c r="D932" s="335" t="str">
        <f t="shared" si="29"/>
        <v>Gove County, KS</v>
      </c>
      <c r="E932" s="335" t="str">
        <f t="shared" si="30"/>
        <v>20</v>
      </c>
      <c r="F932" s="335" t="str">
        <f>_xlfn.XLOOKUP(E932, statelist[State FIPS Code], statelist[EPA Region], "not found", 0, 1)</f>
        <v>EPA Region 7</v>
      </c>
    </row>
    <row r="933" spans="1:6" x14ac:dyDescent="0.25">
      <c r="A933" s="334" t="s">
        <v>2900</v>
      </c>
      <c r="B933" s="335" t="s">
        <v>1499</v>
      </c>
      <c r="C933" s="335" t="s">
        <v>2850</v>
      </c>
      <c r="D933" s="335" t="str">
        <f t="shared" si="29"/>
        <v>Graham County, KS</v>
      </c>
      <c r="E933" s="335" t="str">
        <f t="shared" si="30"/>
        <v>20</v>
      </c>
      <c r="F933" s="335" t="str">
        <f>_xlfn.XLOOKUP(E933, statelist[State FIPS Code], statelist[EPA Region], "not found", 0, 1)</f>
        <v>EPA Region 7</v>
      </c>
    </row>
    <row r="934" spans="1:6" x14ac:dyDescent="0.25">
      <c r="A934" s="334" t="s">
        <v>2901</v>
      </c>
      <c r="B934" s="335" t="s">
        <v>1569</v>
      </c>
      <c r="C934" s="335" t="s">
        <v>2850</v>
      </c>
      <c r="D934" s="335" t="str">
        <f t="shared" si="29"/>
        <v>Grant County, KS</v>
      </c>
      <c r="E934" s="335" t="str">
        <f t="shared" si="30"/>
        <v>20</v>
      </c>
      <c r="F934" s="335" t="str">
        <f>_xlfn.XLOOKUP(E934, statelist[State FIPS Code], statelist[EPA Region], "not found", 0, 1)</f>
        <v>EPA Region 7</v>
      </c>
    </row>
    <row r="935" spans="1:6" x14ac:dyDescent="0.25">
      <c r="A935" s="334" t="s">
        <v>2902</v>
      </c>
      <c r="B935" s="335" t="s">
        <v>2903</v>
      </c>
      <c r="C935" s="335" t="s">
        <v>2850</v>
      </c>
      <c r="D935" s="335" t="str">
        <f t="shared" si="29"/>
        <v>Gray County, KS</v>
      </c>
      <c r="E935" s="335" t="str">
        <f t="shared" si="30"/>
        <v>20</v>
      </c>
      <c r="F935" s="335" t="str">
        <f>_xlfn.XLOOKUP(E935, statelist[State FIPS Code], statelist[EPA Region], "not found", 0, 1)</f>
        <v>EPA Region 7</v>
      </c>
    </row>
    <row r="936" spans="1:6" x14ac:dyDescent="0.25">
      <c r="A936" s="334" t="s">
        <v>2904</v>
      </c>
      <c r="B936" s="335" t="s">
        <v>2905</v>
      </c>
      <c r="C936" s="335" t="s">
        <v>2850</v>
      </c>
      <c r="D936" s="335" t="str">
        <f t="shared" si="29"/>
        <v>Greeley County, KS</v>
      </c>
      <c r="E936" s="335" t="str">
        <f t="shared" si="30"/>
        <v>20</v>
      </c>
      <c r="F936" s="335" t="str">
        <f>_xlfn.XLOOKUP(E936, statelist[State FIPS Code], statelist[EPA Region], "not found", 0, 1)</f>
        <v>EPA Region 7</v>
      </c>
    </row>
    <row r="937" spans="1:6" x14ac:dyDescent="0.25">
      <c r="A937" s="334" t="s">
        <v>2906</v>
      </c>
      <c r="B937" s="335" t="s">
        <v>2907</v>
      </c>
      <c r="C937" s="335" t="s">
        <v>2850</v>
      </c>
      <c r="D937" s="335" t="str">
        <f t="shared" si="29"/>
        <v>Greenwood County, KS</v>
      </c>
      <c r="E937" s="335" t="str">
        <f t="shared" si="30"/>
        <v>20</v>
      </c>
      <c r="F937" s="335" t="str">
        <f>_xlfn.XLOOKUP(E937, statelist[State FIPS Code], statelist[EPA Region], "not found", 0, 1)</f>
        <v>EPA Region 7</v>
      </c>
    </row>
    <row r="938" spans="1:6" x14ac:dyDescent="0.25">
      <c r="A938" s="334" t="s">
        <v>2908</v>
      </c>
      <c r="B938" s="335" t="s">
        <v>1981</v>
      </c>
      <c r="C938" s="335" t="s">
        <v>2850</v>
      </c>
      <c r="D938" s="335" t="str">
        <f t="shared" si="29"/>
        <v>Hamilton County, KS</v>
      </c>
      <c r="E938" s="335" t="str">
        <f t="shared" si="30"/>
        <v>20</v>
      </c>
      <c r="F938" s="335" t="str">
        <f>_xlfn.XLOOKUP(E938, statelist[State FIPS Code], statelist[EPA Region], "not found", 0, 1)</f>
        <v>EPA Region 7</v>
      </c>
    </row>
    <row r="939" spans="1:6" x14ac:dyDescent="0.25">
      <c r="A939" s="334" t="s">
        <v>2909</v>
      </c>
      <c r="B939" s="335" t="s">
        <v>2910</v>
      </c>
      <c r="C939" s="335" t="s">
        <v>2850</v>
      </c>
      <c r="D939" s="335" t="str">
        <f t="shared" si="29"/>
        <v>Harper County, KS</v>
      </c>
      <c r="E939" s="335" t="str">
        <f t="shared" si="30"/>
        <v>20</v>
      </c>
      <c r="F939" s="335" t="str">
        <f>_xlfn.XLOOKUP(E939, statelist[State FIPS Code], statelist[EPA Region], "not found", 0, 1)</f>
        <v>EPA Region 7</v>
      </c>
    </row>
    <row r="940" spans="1:6" x14ac:dyDescent="0.25">
      <c r="A940" s="334" t="s">
        <v>2911</v>
      </c>
      <c r="B940" s="335" t="s">
        <v>2912</v>
      </c>
      <c r="C940" s="335" t="s">
        <v>2850</v>
      </c>
      <c r="D940" s="335" t="str">
        <f t="shared" si="29"/>
        <v>Harvey County, KS</v>
      </c>
      <c r="E940" s="335" t="str">
        <f t="shared" si="30"/>
        <v>20</v>
      </c>
      <c r="F940" s="335" t="str">
        <f>_xlfn.XLOOKUP(E940, statelist[State FIPS Code], statelist[EPA Region], "not found", 0, 1)</f>
        <v>EPA Region 7</v>
      </c>
    </row>
    <row r="941" spans="1:6" x14ac:dyDescent="0.25">
      <c r="A941" s="334" t="s">
        <v>2913</v>
      </c>
      <c r="B941" s="335" t="s">
        <v>2914</v>
      </c>
      <c r="C941" s="335" t="s">
        <v>2850</v>
      </c>
      <c r="D941" s="335" t="str">
        <f t="shared" si="29"/>
        <v>Haskell County, KS</v>
      </c>
      <c r="E941" s="335" t="str">
        <f t="shared" si="30"/>
        <v>20</v>
      </c>
      <c r="F941" s="335" t="str">
        <f>_xlfn.XLOOKUP(E941, statelist[State FIPS Code], statelist[EPA Region], "not found", 0, 1)</f>
        <v>EPA Region 7</v>
      </c>
    </row>
    <row r="942" spans="1:6" x14ac:dyDescent="0.25">
      <c r="A942" s="334" t="s">
        <v>2915</v>
      </c>
      <c r="B942" s="335" t="s">
        <v>2916</v>
      </c>
      <c r="C942" s="335" t="s">
        <v>2850</v>
      </c>
      <c r="D942" s="335" t="str">
        <f t="shared" si="29"/>
        <v>Hodgeman County, KS</v>
      </c>
      <c r="E942" s="335" t="str">
        <f t="shared" si="30"/>
        <v>20</v>
      </c>
      <c r="F942" s="335" t="str">
        <f>_xlfn.XLOOKUP(E942, statelist[State FIPS Code], statelist[EPA Region], "not found", 0, 1)</f>
        <v>EPA Region 7</v>
      </c>
    </row>
    <row r="943" spans="1:6" x14ac:dyDescent="0.25">
      <c r="A943" s="334" t="s">
        <v>2917</v>
      </c>
      <c r="B943" s="335" t="s">
        <v>1365</v>
      </c>
      <c r="C943" s="335" t="s">
        <v>2850</v>
      </c>
      <c r="D943" s="335" t="str">
        <f t="shared" si="29"/>
        <v>Jackson County, KS</v>
      </c>
      <c r="E943" s="335" t="str">
        <f t="shared" si="30"/>
        <v>20</v>
      </c>
      <c r="F943" s="335" t="str">
        <f>_xlfn.XLOOKUP(E943, statelist[State FIPS Code], statelist[EPA Region], "not found", 0, 1)</f>
        <v>EPA Region 7</v>
      </c>
    </row>
    <row r="944" spans="1:6" x14ac:dyDescent="0.25">
      <c r="A944" s="334" t="s">
        <v>2918</v>
      </c>
      <c r="B944" s="335" t="s">
        <v>1367</v>
      </c>
      <c r="C944" s="335" t="s">
        <v>2850</v>
      </c>
      <c r="D944" s="335" t="str">
        <f t="shared" si="29"/>
        <v>Jefferson County, KS</v>
      </c>
      <c r="E944" s="335" t="str">
        <f t="shared" si="30"/>
        <v>20</v>
      </c>
      <c r="F944" s="335" t="str">
        <f>_xlfn.XLOOKUP(E944, statelist[State FIPS Code], statelist[EPA Region], "not found", 0, 1)</f>
        <v>EPA Region 7</v>
      </c>
    </row>
    <row r="945" spans="1:6" x14ac:dyDescent="0.25">
      <c r="A945" s="334" t="s">
        <v>2919</v>
      </c>
      <c r="B945" s="335" t="s">
        <v>2920</v>
      </c>
      <c r="C945" s="335" t="s">
        <v>2850</v>
      </c>
      <c r="D945" s="335" t="str">
        <f t="shared" si="29"/>
        <v>Jewell County, KS</v>
      </c>
      <c r="E945" s="335" t="str">
        <f t="shared" si="30"/>
        <v>20</v>
      </c>
      <c r="F945" s="335" t="str">
        <f>_xlfn.XLOOKUP(E945, statelist[State FIPS Code], statelist[EPA Region], "not found", 0, 1)</f>
        <v>EPA Region 7</v>
      </c>
    </row>
    <row r="946" spans="1:6" x14ac:dyDescent="0.25">
      <c r="A946" s="334" t="s">
        <v>2921</v>
      </c>
      <c r="B946" s="335" t="s">
        <v>1584</v>
      </c>
      <c r="C946" s="335" t="s">
        <v>2850</v>
      </c>
      <c r="D946" s="335" t="str">
        <f t="shared" si="29"/>
        <v>Johnson County, KS</v>
      </c>
      <c r="E946" s="335" t="str">
        <f t="shared" si="30"/>
        <v>20</v>
      </c>
      <c r="F946" s="335" t="str">
        <f>_xlfn.XLOOKUP(E946, statelist[State FIPS Code], statelist[EPA Region], "not found", 0, 1)</f>
        <v>EPA Region 7</v>
      </c>
    </row>
    <row r="947" spans="1:6" x14ac:dyDescent="0.25">
      <c r="A947" s="334" t="s">
        <v>2922</v>
      </c>
      <c r="B947" s="335" t="s">
        <v>2923</v>
      </c>
      <c r="C947" s="335" t="s">
        <v>2850</v>
      </c>
      <c r="D947" s="335" t="str">
        <f t="shared" si="29"/>
        <v>Kearny County, KS</v>
      </c>
      <c r="E947" s="335" t="str">
        <f t="shared" si="30"/>
        <v>20</v>
      </c>
      <c r="F947" s="335" t="str">
        <f>_xlfn.XLOOKUP(E947, statelist[State FIPS Code], statelist[EPA Region], "not found", 0, 1)</f>
        <v>EPA Region 7</v>
      </c>
    </row>
    <row r="948" spans="1:6" x14ac:dyDescent="0.25">
      <c r="A948" s="334" t="s">
        <v>2924</v>
      </c>
      <c r="B948" s="335" t="s">
        <v>2925</v>
      </c>
      <c r="C948" s="335" t="s">
        <v>2850</v>
      </c>
      <c r="D948" s="335" t="str">
        <f t="shared" si="29"/>
        <v>Kingman County, KS</v>
      </c>
      <c r="E948" s="335" t="str">
        <f t="shared" si="30"/>
        <v>20</v>
      </c>
      <c r="F948" s="335" t="str">
        <f>_xlfn.XLOOKUP(E948, statelist[State FIPS Code], statelist[EPA Region], "not found", 0, 1)</f>
        <v>EPA Region 7</v>
      </c>
    </row>
    <row r="949" spans="1:6" x14ac:dyDescent="0.25">
      <c r="A949" s="334" t="s">
        <v>2926</v>
      </c>
      <c r="B949" s="335" t="s">
        <v>1830</v>
      </c>
      <c r="C949" s="335" t="s">
        <v>2850</v>
      </c>
      <c r="D949" s="335" t="str">
        <f t="shared" si="29"/>
        <v>Kiowa County, KS</v>
      </c>
      <c r="E949" s="335" t="str">
        <f t="shared" si="30"/>
        <v>20</v>
      </c>
      <c r="F949" s="335" t="str">
        <f>_xlfn.XLOOKUP(E949, statelist[State FIPS Code], statelist[EPA Region], "not found", 0, 1)</f>
        <v>EPA Region 7</v>
      </c>
    </row>
    <row r="950" spans="1:6" x14ac:dyDescent="0.25">
      <c r="A950" s="334" t="s">
        <v>2927</v>
      </c>
      <c r="B950" s="335" t="s">
        <v>2928</v>
      </c>
      <c r="C950" s="335" t="s">
        <v>2850</v>
      </c>
      <c r="D950" s="335" t="str">
        <f t="shared" si="29"/>
        <v>Labette County, KS</v>
      </c>
      <c r="E950" s="335" t="str">
        <f t="shared" si="30"/>
        <v>20</v>
      </c>
      <c r="F950" s="335" t="str">
        <f>_xlfn.XLOOKUP(E950, statelist[State FIPS Code], statelist[EPA Region], "not found", 0, 1)</f>
        <v>EPA Region 7</v>
      </c>
    </row>
    <row r="951" spans="1:6" x14ac:dyDescent="0.25">
      <c r="A951" s="334" t="s">
        <v>2929</v>
      </c>
      <c r="B951" s="335" t="s">
        <v>2930</v>
      </c>
      <c r="C951" s="335" t="s">
        <v>2850</v>
      </c>
      <c r="D951" s="335" t="str">
        <f t="shared" si="29"/>
        <v>Lane County, KS</v>
      </c>
      <c r="E951" s="335" t="str">
        <f t="shared" si="30"/>
        <v>20</v>
      </c>
      <c r="F951" s="335" t="str">
        <f>_xlfn.XLOOKUP(E951, statelist[State FIPS Code], statelist[EPA Region], "not found", 0, 1)</f>
        <v>EPA Region 7</v>
      </c>
    </row>
    <row r="952" spans="1:6" x14ac:dyDescent="0.25">
      <c r="A952" s="334" t="s">
        <v>2931</v>
      </c>
      <c r="B952" s="335" t="s">
        <v>2932</v>
      </c>
      <c r="C952" s="335" t="s">
        <v>2850</v>
      </c>
      <c r="D952" s="335" t="str">
        <f t="shared" si="29"/>
        <v>Leavenworth County, KS</v>
      </c>
      <c r="E952" s="335" t="str">
        <f t="shared" si="30"/>
        <v>20</v>
      </c>
      <c r="F952" s="335" t="str">
        <f>_xlfn.XLOOKUP(E952, statelist[State FIPS Code], statelist[EPA Region], "not found", 0, 1)</f>
        <v>EPA Region 7</v>
      </c>
    </row>
    <row r="953" spans="1:6" x14ac:dyDescent="0.25">
      <c r="A953" s="334" t="s">
        <v>2933</v>
      </c>
      <c r="B953" s="335" t="s">
        <v>1590</v>
      </c>
      <c r="C953" s="335" t="s">
        <v>2850</v>
      </c>
      <c r="D953" s="335" t="str">
        <f t="shared" si="29"/>
        <v>Lincoln County, KS</v>
      </c>
      <c r="E953" s="335" t="str">
        <f t="shared" si="30"/>
        <v>20</v>
      </c>
      <c r="F953" s="335" t="str">
        <f>_xlfn.XLOOKUP(E953, statelist[State FIPS Code], statelist[EPA Region], "not found", 0, 1)</f>
        <v>EPA Region 7</v>
      </c>
    </row>
    <row r="954" spans="1:6" x14ac:dyDescent="0.25">
      <c r="A954" s="334" t="s">
        <v>2934</v>
      </c>
      <c r="B954" s="335" t="s">
        <v>2783</v>
      </c>
      <c r="C954" s="335" t="s">
        <v>2850</v>
      </c>
      <c r="D954" s="335" t="str">
        <f t="shared" si="29"/>
        <v>Linn County, KS</v>
      </c>
      <c r="E954" s="335" t="str">
        <f t="shared" si="30"/>
        <v>20</v>
      </c>
      <c r="F954" s="335" t="str">
        <f>_xlfn.XLOOKUP(E954, statelist[State FIPS Code], statelist[EPA Region], "not found", 0, 1)</f>
        <v>EPA Region 7</v>
      </c>
    </row>
    <row r="955" spans="1:6" x14ac:dyDescent="0.25">
      <c r="A955" s="334" t="s">
        <v>2935</v>
      </c>
      <c r="B955" s="335" t="s">
        <v>1594</v>
      </c>
      <c r="C955" s="335" t="s">
        <v>2850</v>
      </c>
      <c r="D955" s="335" t="str">
        <f t="shared" si="29"/>
        <v>Logan County, KS</v>
      </c>
      <c r="E955" s="335" t="str">
        <f t="shared" si="30"/>
        <v>20</v>
      </c>
      <c r="F955" s="335" t="str">
        <f>_xlfn.XLOOKUP(E955, statelist[State FIPS Code], statelist[EPA Region], "not found", 0, 1)</f>
        <v>EPA Region 7</v>
      </c>
    </row>
    <row r="956" spans="1:6" x14ac:dyDescent="0.25">
      <c r="A956" s="334" t="s">
        <v>2936</v>
      </c>
      <c r="B956" s="335" t="s">
        <v>2789</v>
      </c>
      <c r="C956" s="335" t="s">
        <v>2850</v>
      </c>
      <c r="D956" s="335" t="str">
        <f t="shared" si="29"/>
        <v>Lyon County, KS</v>
      </c>
      <c r="E956" s="335" t="str">
        <f t="shared" si="30"/>
        <v>20</v>
      </c>
      <c r="F956" s="335" t="str">
        <f>_xlfn.XLOOKUP(E956, statelist[State FIPS Code], statelist[EPA Region], "not found", 0, 1)</f>
        <v>EPA Region 7</v>
      </c>
    </row>
    <row r="957" spans="1:6" x14ac:dyDescent="0.25">
      <c r="A957" s="334" t="s">
        <v>2937</v>
      </c>
      <c r="B957" s="335" t="s">
        <v>2938</v>
      </c>
      <c r="C957" s="335" t="s">
        <v>2850</v>
      </c>
      <c r="D957" s="335" t="str">
        <f t="shared" si="29"/>
        <v>McPherson County, KS</v>
      </c>
      <c r="E957" s="335" t="str">
        <f t="shared" si="30"/>
        <v>20</v>
      </c>
      <c r="F957" s="335" t="str">
        <f>_xlfn.XLOOKUP(E957, statelist[State FIPS Code], statelist[EPA Region], "not found", 0, 1)</f>
        <v>EPA Region 7</v>
      </c>
    </row>
    <row r="958" spans="1:6" x14ac:dyDescent="0.25">
      <c r="A958" s="334" t="s">
        <v>2939</v>
      </c>
      <c r="B958" s="335" t="s">
        <v>1387</v>
      </c>
      <c r="C958" s="335" t="s">
        <v>2850</v>
      </c>
      <c r="D958" s="335" t="str">
        <f t="shared" si="29"/>
        <v>Marion County, KS</v>
      </c>
      <c r="E958" s="335" t="str">
        <f t="shared" si="30"/>
        <v>20</v>
      </c>
      <c r="F958" s="335" t="str">
        <f>_xlfn.XLOOKUP(E958, statelist[State FIPS Code], statelist[EPA Region], "not found", 0, 1)</f>
        <v>EPA Region 7</v>
      </c>
    </row>
    <row r="959" spans="1:6" x14ac:dyDescent="0.25">
      <c r="A959" s="334" t="s">
        <v>2940</v>
      </c>
      <c r="B959" s="335" t="s">
        <v>1389</v>
      </c>
      <c r="C959" s="335" t="s">
        <v>2850</v>
      </c>
      <c r="D959" s="335" t="str">
        <f t="shared" si="29"/>
        <v>Marshall County, KS</v>
      </c>
      <c r="E959" s="335" t="str">
        <f t="shared" si="30"/>
        <v>20</v>
      </c>
      <c r="F959" s="335" t="str">
        <f>_xlfn.XLOOKUP(E959, statelist[State FIPS Code], statelist[EPA Region], "not found", 0, 1)</f>
        <v>EPA Region 7</v>
      </c>
    </row>
    <row r="960" spans="1:6" x14ac:dyDescent="0.25">
      <c r="A960" s="334" t="s">
        <v>2941</v>
      </c>
      <c r="B960" s="335" t="s">
        <v>2942</v>
      </c>
      <c r="C960" s="335" t="s">
        <v>2850</v>
      </c>
      <c r="D960" s="335" t="str">
        <f t="shared" si="29"/>
        <v>Meade County, KS</v>
      </c>
      <c r="E960" s="335" t="str">
        <f t="shared" si="30"/>
        <v>20</v>
      </c>
      <c r="F960" s="335" t="str">
        <f>_xlfn.XLOOKUP(E960, statelist[State FIPS Code], statelist[EPA Region], "not found", 0, 1)</f>
        <v>EPA Region 7</v>
      </c>
    </row>
    <row r="961" spans="1:6" x14ac:dyDescent="0.25">
      <c r="A961" s="334" t="s">
        <v>2943</v>
      </c>
      <c r="B961" s="335" t="s">
        <v>2641</v>
      </c>
      <c r="C961" s="335" t="s">
        <v>2850</v>
      </c>
      <c r="D961" s="335" t="str">
        <f t="shared" si="29"/>
        <v>Miami County, KS</v>
      </c>
      <c r="E961" s="335" t="str">
        <f t="shared" si="30"/>
        <v>20</v>
      </c>
      <c r="F961" s="335" t="str">
        <f>_xlfn.XLOOKUP(E961, statelist[State FIPS Code], statelist[EPA Region], "not found", 0, 1)</f>
        <v>EPA Region 7</v>
      </c>
    </row>
    <row r="962" spans="1:6" x14ac:dyDescent="0.25">
      <c r="A962" s="334" t="s">
        <v>2944</v>
      </c>
      <c r="B962" s="335" t="s">
        <v>2226</v>
      </c>
      <c r="C962" s="335" t="s">
        <v>2850</v>
      </c>
      <c r="D962" s="335" t="str">
        <f t="shared" si="29"/>
        <v>Mitchell County, KS</v>
      </c>
      <c r="E962" s="335" t="str">
        <f t="shared" si="30"/>
        <v>20</v>
      </c>
      <c r="F962" s="335" t="str">
        <f>_xlfn.XLOOKUP(E962, statelist[State FIPS Code], statelist[EPA Region], "not found", 0, 1)</f>
        <v>EPA Region 7</v>
      </c>
    </row>
    <row r="963" spans="1:6" x14ac:dyDescent="0.25">
      <c r="A963" s="334" t="s">
        <v>2945</v>
      </c>
      <c r="B963" s="335" t="s">
        <v>1395</v>
      </c>
      <c r="C963" s="335" t="s">
        <v>2850</v>
      </c>
      <c r="D963" s="335" t="str">
        <f t="shared" si="29"/>
        <v>Montgomery County, KS</v>
      </c>
      <c r="E963" s="335" t="str">
        <f t="shared" si="30"/>
        <v>20</v>
      </c>
      <c r="F963" s="335" t="str">
        <f>_xlfn.XLOOKUP(E963, statelist[State FIPS Code], statelist[EPA Region], "not found", 0, 1)</f>
        <v>EPA Region 7</v>
      </c>
    </row>
    <row r="964" spans="1:6" x14ac:dyDescent="0.25">
      <c r="A964" s="334" t="s">
        <v>2946</v>
      </c>
      <c r="B964" s="335" t="s">
        <v>2947</v>
      </c>
      <c r="C964" s="335" t="s">
        <v>2850</v>
      </c>
      <c r="D964" s="335" t="str">
        <f t="shared" si="29"/>
        <v>Morris County, KS</v>
      </c>
      <c r="E964" s="335" t="str">
        <f t="shared" si="30"/>
        <v>20</v>
      </c>
      <c r="F964" s="335" t="str">
        <f>_xlfn.XLOOKUP(E964, statelist[State FIPS Code], statelist[EPA Region], "not found", 0, 1)</f>
        <v>EPA Region 7</v>
      </c>
    </row>
    <row r="965" spans="1:6" x14ac:dyDescent="0.25">
      <c r="A965" s="334" t="s">
        <v>2948</v>
      </c>
      <c r="B965" s="335" t="s">
        <v>2949</v>
      </c>
      <c r="C965" s="335" t="s">
        <v>2850</v>
      </c>
      <c r="D965" s="335" t="str">
        <f t="shared" si="29"/>
        <v>Morton County, KS</v>
      </c>
      <c r="E965" s="335" t="str">
        <f t="shared" si="30"/>
        <v>20</v>
      </c>
      <c r="F965" s="335" t="str">
        <f>_xlfn.XLOOKUP(E965, statelist[State FIPS Code], statelist[EPA Region], "not found", 0, 1)</f>
        <v>EPA Region 7</v>
      </c>
    </row>
    <row r="966" spans="1:6" x14ac:dyDescent="0.25">
      <c r="A966" s="334" t="s">
        <v>2950</v>
      </c>
      <c r="B966" s="335" t="s">
        <v>2951</v>
      </c>
      <c r="C966" s="335" t="s">
        <v>2850</v>
      </c>
      <c r="D966" s="335" t="str">
        <f t="shared" si="29"/>
        <v>Nemaha County, KS</v>
      </c>
      <c r="E966" s="335" t="str">
        <f t="shared" si="30"/>
        <v>20</v>
      </c>
      <c r="F966" s="335" t="str">
        <f>_xlfn.XLOOKUP(E966, statelist[State FIPS Code], statelist[EPA Region], "not found", 0, 1)</f>
        <v>EPA Region 7</v>
      </c>
    </row>
    <row r="967" spans="1:6" x14ac:dyDescent="0.25">
      <c r="A967" s="334" t="s">
        <v>2952</v>
      </c>
      <c r="B967" s="335" t="s">
        <v>2953</v>
      </c>
      <c r="C967" s="335" t="s">
        <v>2850</v>
      </c>
      <c r="D967" s="335" t="str">
        <f t="shared" si="29"/>
        <v>Neosho County, KS</v>
      </c>
      <c r="E967" s="335" t="str">
        <f t="shared" si="30"/>
        <v>20</v>
      </c>
      <c r="F967" s="335" t="str">
        <f>_xlfn.XLOOKUP(E967, statelist[State FIPS Code], statelist[EPA Region], "not found", 0, 1)</f>
        <v>EPA Region 7</v>
      </c>
    </row>
    <row r="968" spans="1:6" x14ac:dyDescent="0.25">
      <c r="A968" s="334" t="s">
        <v>2954</v>
      </c>
      <c r="B968" s="335" t="s">
        <v>2955</v>
      </c>
      <c r="C968" s="335" t="s">
        <v>2850</v>
      </c>
      <c r="D968" s="335" t="str">
        <f t="shared" si="29"/>
        <v>Ness County, KS</v>
      </c>
      <c r="E968" s="335" t="str">
        <f t="shared" si="30"/>
        <v>20</v>
      </c>
      <c r="F968" s="335" t="str">
        <f>_xlfn.XLOOKUP(E968, statelist[State FIPS Code], statelist[EPA Region], "not found", 0, 1)</f>
        <v>EPA Region 7</v>
      </c>
    </row>
    <row r="969" spans="1:6" x14ac:dyDescent="0.25">
      <c r="A969" s="334" t="s">
        <v>2956</v>
      </c>
      <c r="B969" s="335" t="s">
        <v>2957</v>
      </c>
      <c r="C969" s="335" t="s">
        <v>2850</v>
      </c>
      <c r="D969" s="335" t="str">
        <f t="shared" si="29"/>
        <v>Norton County, KS</v>
      </c>
      <c r="E969" s="335" t="str">
        <f t="shared" si="30"/>
        <v>20</v>
      </c>
      <c r="F969" s="335" t="str">
        <f>_xlfn.XLOOKUP(E969, statelist[State FIPS Code], statelist[EPA Region], "not found", 0, 1)</f>
        <v>EPA Region 7</v>
      </c>
    </row>
    <row r="970" spans="1:6" x14ac:dyDescent="0.25">
      <c r="A970" s="334" t="s">
        <v>2958</v>
      </c>
      <c r="B970" s="335" t="s">
        <v>2959</v>
      </c>
      <c r="C970" s="335" t="s">
        <v>2850</v>
      </c>
      <c r="D970" s="335" t="str">
        <f t="shared" si="29"/>
        <v>Osage County, KS</v>
      </c>
      <c r="E970" s="335" t="str">
        <f t="shared" si="30"/>
        <v>20</v>
      </c>
      <c r="F970" s="335" t="str">
        <f>_xlfn.XLOOKUP(E970, statelist[State FIPS Code], statelist[EPA Region], "not found", 0, 1)</f>
        <v>EPA Region 7</v>
      </c>
    </row>
    <row r="971" spans="1:6" x14ac:dyDescent="0.25">
      <c r="A971" s="334" t="s">
        <v>2960</v>
      </c>
      <c r="B971" s="335" t="s">
        <v>2961</v>
      </c>
      <c r="C971" s="335" t="s">
        <v>2850</v>
      </c>
      <c r="D971" s="335" t="str">
        <f t="shared" si="29"/>
        <v>Osborne County, KS</v>
      </c>
      <c r="E971" s="335" t="str">
        <f t="shared" si="30"/>
        <v>20</v>
      </c>
      <c r="F971" s="335" t="str">
        <f>_xlfn.XLOOKUP(E971, statelist[State FIPS Code], statelist[EPA Region], "not found", 0, 1)</f>
        <v>EPA Region 7</v>
      </c>
    </row>
    <row r="972" spans="1:6" x14ac:dyDescent="0.25">
      <c r="A972" s="334" t="s">
        <v>2962</v>
      </c>
      <c r="B972" s="335" t="s">
        <v>2963</v>
      </c>
      <c r="C972" s="335" t="s">
        <v>2850</v>
      </c>
      <c r="D972" s="335" t="str">
        <f t="shared" ref="D972:D1035" si="31">_xlfn.TEXTJOIN(", ", TRUE, B972,C972)</f>
        <v>Ottawa County, KS</v>
      </c>
      <c r="E972" s="335" t="str">
        <f t="shared" ref="E972:E1035" si="32">LEFT(A972, 2)</f>
        <v>20</v>
      </c>
      <c r="F972" s="335" t="str">
        <f>_xlfn.XLOOKUP(E972, statelist[State FIPS Code], statelist[EPA Region], "not found", 0, 1)</f>
        <v>EPA Region 7</v>
      </c>
    </row>
    <row r="973" spans="1:6" x14ac:dyDescent="0.25">
      <c r="A973" s="334" t="s">
        <v>2964</v>
      </c>
      <c r="B973" s="335" t="s">
        <v>2965</v>
      </c>
      <c r="C973" s="335" t="s">
        <v>2850</v>
      </c>
      <c r="D973" s="335" t="str">
        <f t="shared" si="31"/>
        <v>Pawnee County, KS</v>
      </c>
      <c r="E973" s="335" t="str">
        <f t="shared" si="32"/>
        <v>20</v>
      </c>
      <c r="F973" s="335" t="str">
        <f>_xlfn.XLOOKUP(E973, statelist[State FIPS Code], statelist[EPA Region], "not found", 0, 1)</f>
        <v>EPA Region 7</v>
      </c>
    </row>
    <row r="974" spans="1:6" x14ac:dyDescent="0.25">
      <c r="A974" s="334" t="s">
        <v>2966</v>
      </c>
      <c r="B974" s="335" t="s">
        <v>1613</v>
      </c>
      <c r="C974" s="335" t="s">
        <v>2850</v>
      </c>
      <c r="D974" s="335" t="str">
        <f t="shared" si="31"/>
        <v>Phillips County, KS</v>
      </c>
      <c r="E974" s="335" t="str">
        <f t="shared" si="32"/>
        <v>20</v>
      </c>
      <c r="F974" s="335" t="str">
        <f>_xlfn.XLOOKUP(E974, statelist[State FIPS Code], statelist[EPA Region], "not found", 0, 1)</f>
        <v>EPA Region 7</v>
      </c>
    </row>
    <row r="975" spans="1:6" x14ac:dyDescent="0.25">
      <c r="A975" s="334" t="s">
        <v>2967</v>
      </c>
      <c r="B975" s="335" t="s">
        <v>2968</v>
      </c>
      <c r="C975" s="335" t="s">
        <v>2850</v>
      </c>
      <c r="D975" s="335" t="str">
        <f t="shared" si="31"/>
        <v>Pottawatomie County, KS</v>
      </c>
      <c r="E975" s="335" t="str">
        <f t="shared" si="32"/>
        <v>20</v>
      </c>
      <c r="F975" s="335" t="str">
        <f>_xlfn.XLOOKUP(E975, statelist[State FIPS Code], statelist[EPA Region], "not found", 0, 1)</f>
        <v>EPA Region 7</v>
      </c>
    </row>
    <row r="976" spans="1:6" x14ac:dyDescent="0.25">
      <c r="A976" s="334" t="s">
        <v>2969</v>
      </c>
      <c r="B976" s="335" t="s">
        <v>2970</v>
      </c>
      <c r="C976" s="335" t="s">
        <v>2850</v>
      </c>
      <c r="D976" s="335" t="str">
        <f t="shared" si="31"/>
        <v>Pratt County, KS</v>
      </c>
      <c r="E976" s="335" t="str">
        <f t="shared" si="32"/>
        <v>20</v>
      </c>
      <c r="F976" s="335" t="str">
        <f>_xlfn.XLOOKUP(E976, statelist[State FIPS Code], statelist[EPA Region], "not found", 0, 1)</f>
        <v>EPA Region 7</v>
      </c>
    </row>
    <row r="977" spans="1:6" x14ac:dyDescent="0.25">
      <c r="A977" s="334" t="s">
        <v>2971</v>
      </c>
      <c r="B977" s="335" t="s">
        <v>2972</v>
      </c>
      <c r="C977" s="335" t="s">
        <v>2850</v>
      </c>
      <c r="D977" s="335" t="str">
        <f t="shared" si="31"/>
        <v>Rawlins County, KS</v>
      </c>
      <c r="E977" s="335" t="str">
        <f t="shared" si="32"/>
        <v>20</v>
      </c>
      <c r="F977" s="335" t="str">
        <f>_xlfn.XLOOKUP(E977, statelist[State FIPS Code], statelist[EPA Region], "not found", 0, 1)</f>
        <v>EPA Region 7</v>
      </c>
    </row>
    <row r="978" spans="1:6" x14ac:dyDescent="0.25">
      <c r="A978" s="334" t="s">
        <v>2973</v>
      </c>
      <c r="B978" s="335" t="s">
        <v>2974</v>
      </c>
      <c r="C978" s="335" t="s">
        <v>2850</v>
      </c>
      <c r="D978" s="335" t="str">
        <f t="shared" si="31"/>
        <v>Reno County, KS</v>
      </c>
      <c r="E978" s="335" t="str">
        <f t="shared" si="32"/>
        <v>20</v>
      </c>
      <c r="F978" s="335" t="str">
        <f>_xlfn.XLOOKUP(E978, statelist[State FIPS Code], statelist[EPA Region], "not found", 0, 1)</f>
        <v>EPA Region 7</v>
      </c>
    </row>
    <row r="979" spans="1:6" x14ac:dyDescent="0.25">
      <c r="A979" s="334" t="s">
        <v>2975</v>
      </c>
      <c r="B979" s="335" t="s">
        <v>2976</v>
      </c>
      <c r="C979" s="335" t="s">
        <v>2850</v>
      </c>
      <c r="D979" s="335" t="str">
        <f t="shared" si="31"/>
        <v>Republic County, KS</v>
      </c>
      <c r="E979" s="335" t="str">
        <f t="shared" si="32"/>
        <v>20</v>
      </c>
      <c r="F979" s="335" t="str">
        <f>_xlfn.XLOOKUP(E979, statelist[State FIPS Code], statelist[EPA Region], "not found", 0, 1)</f>
        <v>EPA Region 7</v>
      </c>
    </row>
    <row r="980" spans="1:6" x14ac:dyDescent="0.25">
      <c r="A980" s="334" t="s">
        <v>2977</v>
      </c>
      <c r="B980" s="335" t="s">
        <v>2978</v>
      </c>
      <c r="C980" s="335" t="s">
        <v>2850</v>
      </c>
      <c r="D980" s="335" t="str">
        <f t="shared" si="31"/>
        <v>Rice County, KS</v>
      </c>
      <c r="E980" s="335" t="str">
        <f t="shared" si="32"/>
        <v>20</v>
      </c>
      <c r="F980" s="335" t="str">
        <f>_xlfn.XLOOKUP(E980, statelist[State FIPS Code], statelist[EPA Region], "not found", 0, 1)</f>
        <v>EPA Region 7</v>
      </c>
    </row>
    <row r="981" spans="1:6" x14ac:dyDescent="0.25">
      <c r="A981" s="334" t="s">
        <v>2979</v>
      </c>
      <c r="B981" s="335" t="s">
        <v>2980</v>
      </c>
      <c r="C981" s="335" t="s">
        <v>2850</v>
      </c>
      <c r="D981" s="335" t="str">
        <f t="shared" si="31"/>
        <v>Riley County, KS</v>
      </c>
      <c r="E981" s="335" t="str">
        <f t="shared" si="32"/>
        <v>20</v>
      </c>
      <c r="F981" s="335" t="str">
        <f>_xlfn.XLOOKUP(E981, statelist[State FIPS Code], statelist[EPA Region], "not found", 0, 1)</f>
        <v>EPA Region 7</v>
      </c>
    </row>
    <row r="982" spans="1:6" x14ac:dyDescent="0.25">
      <c r="A982" s="334" t="s">
        <v>2981</v>
      </c>
      <c r="B982" s="335" t="s">
        <v>2982</v>
      </c>
      <c r="C982" s="335" t="s">
        <v>2850</v>
      </c>
      <c r="D982" s="335" t="str">
        <f t="shared" si="31"/>
        <v>Rooks County, KS</v>
      </c>
      <c r="E982" s="335" t="str">
        <f t="shared" si="32"/>
        <v>20</v>
      </c>
      <c r="F982" s="335" t="str">
        <f>_xlfn.XLOOKUP(E982, statelist[State FIPS Code], statelist[EPA Region], "not found", 0, 1)</f>
        <v>EPA Region 7</v>
      </c>
    </row>
    <row r="983" spans="1:6" x14ac:dyDescent="0.25">
      <c r="A983" s="334" t="s">
        <v>2983</v>
      </c>
      <c r="B983" s="335" t="s">
        <v>2667</v>
      </c>
      <c r="C983" s="335" t="s">
        <v>2850</v>
      </c>
      <c r="D983" s="335" t="str">
        <f t="shared" si="31"/>
        <v>Rush County, KS</v>
      </c>
      <c r="E983" s="335" t="str">
        <f t="shared" si="32"/>
        <v>20</v>
      </c>
      <c r="F983" s="335" t="str">
        <f>_xlfn.XLOOKUP(E983, statelist[State FIPS Code], statelist[EPA Region], "not found", 0, 1)</f>
        <v>EPA Region 7</v>
      </c>
    </row>
    <row r="984" spans="1:6" x14ac:dyDescent="0.25">
      <c r="A984" s="334" t="s">
        <v>2984</v>
      </c>
      <c r="B984" s="335" t="s">
        <v>1407</v>
      </c>
      <c r="C984" s="335" t="s">
        <v>2850</v>
      </c>
      <c r="D984" s="335" t="str">
        <f t="shared" si="31"/>
        <v>Russell County, KS</v>
      </c>
      <c r="E984" s="335" t="str">
        <f t="shared" si="32"/>
        <v>20</v>
      </c>
      <c r="F984" s="335" t="str">
        <f>_xlfn.XLOOKUP(E984, statelist[State FIPS Code], statelist[EPA Region], "not found", 0, 1)</f>
        <v>EPA Region 7</v>
      </c>
    </row>
    <row r="985" spans="1:6" x14ac:dyDescent="0.25">
      <c r="A985" s="334" t="s">
        <v>2985</v>
      </c>
      <c r="B985" s="335" t="s">
        <v>1629</v>
      </c>
      <c r="C985" s="335" t="s">
        <v>2850</v>
      </c>
      <c r="D985" s="335" t="str">
        <f t="shared" si="31"/>
        <v>Saline County, KS</v>
      </c>
      <c r="E985" s="335" t="str">
        <f t="shared" si="32"/>
        <v>20</v>
      </c>
      <c r="F985" s="335" t="str">
        <f>_xlfn.XLOOKUP(E985, statelist[State FIPS Code], statelist[EPA Region], "not found", 0, 1)</f>
        <v>EPA Region 7</v>
      </c>
    </row>
    <row r="986" spans="1:6" x14ac:dyDescent="0.25">
      <c r="A986" s="334" t="s">
        <v>2986</v>
      </c>
      <c r="B986" s="335" t="s">
        <v>1631</v>
      </c>
      <c r="C986" s="335" t="s">
        <v>2850</v>
      </c>
      <c r="D986" s="335" t="str">
        <f t="shared" si="31"/>
        <v>Scott County, KS</v>
      </c>
      <c r="E986" s="335" t="str">
        <f t="shared" si="32"/>
        <v>20</v>
      </c>
      <c r="F986" s="335" t="str">
        <f>_xlfn.XLOOKUP(E986, statelist[State FIPS Code], statelist[EPA Region], "not found", 0, 1)</f>
        <v>EPA Region 7</v>
      </c>
    </row>
    <row r="987" spans="1:6" x14ac:dyDescent="0.25">
      <c r="A987" s="334" t="s">
        <v>2987</v>
      </c>
      <c r="B987" s="335" t="s">
        <v>1879</v>
      </c>
      <c r="C987" s="335" t="s">
        <v>2850</v>
      </c>
      <c r="D987" s="335" t="str">
        <f t="shared" si="31"/>
        <v>Sedgwick County, KS</v>
      </c>
      <c r="E987" s="335" t="str">
        <f t="shared" si="32"/>
        <v>20</v>
      </c>
      <c r="F987" s="335" t="str">
        <f>_xlfn.XLOOKUP(E987, statelist[State FIPS Code], statelist[EPA Region], "not found", 0, 1)</f>
        <v>EPA Region 7</v>
      </c>
    </row>
    <row r="988" spans="1:6" x14ac:dyDescent="0.25">
      <c r="A988" s="334" t="s">
        <v>2988</v>
      </c>
      <c r="B988" s="335" t="s">
        <v>2989</v>
      </c>
      <c r="C988" s="335" t="s">
        <v>2850</v>
      </c>
      <c r="D988" s="335" t="str">
        <f t="shared" si="31"/>
        <v>Seward County, KS</v>
      </c>
      <c r="E988" s="335" t="str">
        <f t="shared" si="32"/>
        <v>20</v>
      </c>
      <c r="F988" s="335" t="str">
        <f>_xlfn.XLOOKUP(E988, statelist[State FIPS Code], statelist[EPA Region], "not found", 0, 1)</f>
        <v>EPA Region 7</v>
      </c>
    </row>
    <row r="989" spans="1:6" x14ac:dyDescent="0.25">
      <c r="A989" s="334" t="s">
        <v>2990</v>
      </c>
      <c r="B989" s="335" t="s">
        <v>2991</v>
      </c>
      <c r="C989" s="335" t="s">
        <v>2850</v>
      </c>
      <c r="D989" s="335" t="str">
        <f t="shared" si="31"/>
        <v>Shawnee County, KS</v>
      </c>
      <c r="E989" s="335" t="str">
        <f t="shared" si="32"/>
        <v>20</v>
      </c>
      <c r="F989" s="335" t="str">
        <f>_xlfn.XLOOKUP(E989, statelist[State FIPS Code], statelist[EPA Region], "not found", 0, 1)</f>
        <v>EPA Region 7</v>
      </c>
    </row>
    <row r="990" spans="1:6" x14ac:dyDescent="0.25">
      <c r="A990" s="334" t="s">
        <v>2992</v>
      </c>
      <c r="B990" s="335" t="s">
        <v>2993</v>
      </c>
      <c r="C990" s="335" t="s">
        <v>2850</v>
      </c>
      <c r="D990" s="335" t="str">
        <f t="shared" si="31"/>
        <v>Sheridan County, KS</v>
      </c>
      <c r="E990" s="335" t="str">
        <f t="shared" si="32"/>
        <v>20</v>
      </c>
      <c r="F990" s="335" t="str">
        <f>_xlfn.XLOOKUP(E990, statelist[State FIPS Code], statelist[EPA Region], "not found", 0, 1)</f>
        <v>EPA Region 7</v>
      </c>
    </row>
    <row r="991" spans="1:6" x14ac:dyDescent="0.25">
      <c r="A991" s="334" t="s">
        <v>2994</v>
      </c>
      <c r="B991" s="335" t="s">
        <v>2995</v>
      </c>
      <c r="C991" s="335" t="s">
        <v>2850</v>
      </c>
      <c r="D991" s="335" t="str">
        <f t="shared" si="31"/>
        <v>Sherman County, KS</v>
      </c>
      <c r="E991" s="335" t="str">
        <f t="shared" si="32"/>
        <v>20</v>
      </c>
      <c r="F991" s="335" t="str">
        <f>_xlfn.XLOOKUP(E991, statelist[State FIPS Code], statelist[EPA Region], "not found", 0, 1)</f>
        <v>EPA Region 7</v>
      </c>
    </row>
    <row r="992" spans="1:6" x14ac:dyDescent="0.25">
      <c r="A992" s="334" t="s">
        <v>2996</v>
      </c>
      <c r="B992" s="335" t="s">
        <v>2997</v>
      </c>
      <c r="C992" s="335" t="s">
        <v>2850</v>
      </c>
      <c r="D992" s="335" t="str">
        <f t="shared" si="31"/>
        <v>Smith County, KS</v>
      </c>
      <c r="E992" s="335" t="str">
        <f t="shared" si="32"/>
        <v>20</v>
      </c>
      <c r="F992" s="335" t="str">
        <f>_xlfn.XLOOKUP(E992, statelist[State FIPS Code], statelist[EPA Region], "not found", 0, 1)</f>
        <v>EPA Region 7</v>
      </c>
    </row>
    <row r="993" spans="1:6" x14ac:dyDescent="0.25">
      <c r="A993" s="334" t="s">
        <v>2998</v>
      </c>
      <c r="B993" s="335" t="s">
        <v>2999</v>
      </c>
      <c r="C993" s="335" t="s">
        <v>2850</v>
      </c>
      <c r="D993" s="335" t="str">
        <f t="shared" si="31"/>
        <v>Stafford County, KS</v>
      </c>
      <c r="E993" s="335" t="str">
        <f t="shared" si="32"/>
        <v>20</v>
      </c>
      <c r="F993" s="335" t="str">
        <f>_xlfn.XLOOKUP(E993, statelist[State FIPS Code], statelist[EPA Region], "not found", 0, 1)</f>
        <v>EPA Region 7</v>
      </c>
    </row>
    <row r="994" spans="1:6" x14ac:dyDescent="0.25">
      <c r="A994" s="334" t="s">
        <v>3000</v>
      </c>
      <c r="B994" s="335" t="s">
        <v>3001</v>
      </c>
      <c r="C994" s="335" t="s">
        <v>2850</v>
      </c>
      <c r="D994" s="335" t="str">
        <f t="shared" si="31"/>
        <v>Stanton County, KS</v>
      </c>
      <c r="E994" s="335" t="str">
        <f t="shared" si="32"/>
        <v>20</v>
      </c>
      <c r="F994" s="335" t="str">
        <f>_xlfn.XLOOKUP(E994, statelist[State FIPS Code], statelist[EPA Region], "not found", 0, 1)</f>
        <v>EPA Region 7</v>
      </c>
    </row>
    <row r="995" spans="1:6" x14ac:dyDescent="0.25">
      <c r="A995" s="334" t="s">
        <v>3002</v>
      </c>
      <c r="B995" s="335" t="s">
        <v>3003</v>
      </c>
      <c r="C995" s="335" t="s">
        <v>2850</v>
      </c>
      <c r="D995" s="335" t="str">
        <f t="shared" si="31"/>
        <v>Stevens County, KS</v>
      </c>
      <c r="E995" s="335" t="str">
        <f t="shared" si="32"/>
        <v>20</v>
      </c>
      <c r="F995" s="335" t="str">
        <f>_xlfn.XLOOKUP(E995, statelist[State FIPS Code], statelist[EPA Region], "not found", 0, 1)</f>
        <v>EPA Region 7</v>
      </c>
    </row>
    <row r="996" spans="1:6" x14ac:dyDescent="0.25">
      <c r="A996" s="334" t="s">
        <v>3004</v>
      </c>
      <c r="B996" s="335" t="s">
        <v>3005</v>
      </c>
      <c r="C996" s="335" t="s">
        <v>2850</v>
      </c>
      <c r="D996" s="335" t="str">
        <f t="shared" si="31"/>
        <v>Sumner County, KS</v>
      </c>
      <c r="E996" s="335" t="str">
        <f t="shared" si="32"/>
        <v>20</v>
      </c>
      <c r="F996" s="335" t="str">
        <f>_xlfn.XLOOKUP(E996, statelist[State FIPS Code], statelist[EPA Region], "not found", 0, 1)</f>
        <v>EPA Region 7</v>
      </c>
    </row>
    <row r="997" spans="1:6" x14ac:dyDescent="0.25">
      <c r="A997" s="334" t="s">
        <v>3006</v>
      </c>
      <c r="B997" s="335" t="s">
        <v>2283</v>
      </c>
      <c r="C997" s="335" t="s">
        <v>2850</v>
      </c>
      <c r="D997" s="335" t="str">
        <f t="shared" si="31"/>
        <v>Thomas County, KS</v>
      </c>
      <c r="E997" s="335" t="str">
        <f t="shared" si="32"/>
        <v>20</v>
      </c>
      <c r="F997" s="335" t="str">
        <f>_xlfn.XLOOKUP(E997, statelist[State FIPS Code], statelist[EPA Region], "not found", 0, 1)</f>
        <v>EPA Region 7</v>
      </c>
    </row>
    <row r="998" spans="1:6" x14ac:dyDescent="0.25">
      <c r="A998" s="334" t="s">
        <v>3007</v>
      </c>
      <c r="B998" s="335" t="s">
        <v>3008</v>
      </c>
      <c r="C998" s="335" t="s">
        <v>2850</v>
      </c>
      <c r="D998" s="335" t="str">
        <f t="shared" si="31"/>
        <v>Trego County, KS</v>
      </c>
      <c r="E998" s="335" t="str">
        <f t="shared" si="32"/>
        <v>20</v>
      </c>
      <c r="F998" s="335" t="str">
        <f>_xlfn.XLOOKUP(E998, statelist[State FIPS Code], statelist[EPA Region], "not found", 0, 1)</f>
        <v>EPA Region 7</v>
      </c>
    </row>
    <row r="999" spans="1:6" x14ac:dyDescent="0.25">
      <c r="A999" s="334" t="s">
        <v>3009</v>
      </c>
      <c r="B999" s="335" t="s">
        <v>3010</v>
      </c>
      <c r="C999" s="335" t="s">
        <v>2850</v>
      </c>
      <c r="D999" s="335" t="str">
        <f t="shared" si="31"/>
        <v>Wabaunsee County, KS</v>
      </c>
      <c r="E999" s="335" t="str">
        <f t="shared" si="32"/>
        <v>20</v>
      </c>
      <c r="F999" s="335" t="str">
        <f>_xlfn.XLOOKUP(E999, statelist[State FIPS Code], statelist[EPA Region], "not found", 0, 1)</f>
        <v>EPA Region 7</v>
      </c>
    </row>
    <row r="1000" spans="1:6" x14ac:dyDescent="0.25">
      <c r="A1000" s="334" t="s">
        <v>3011</v>
      </c>
      <c r="B1000" s="335" t="s">
        <v>3012</v>
      </c>
      <c r="C1000" s="335" t="s">
        <v>2850</v>
      </c>
      <c r="D1000" s="335" t="str">
        <f t="shared" si="31"/>
        <v>Wallace County, KS</v>
      </c>
      <c r="E1000" s="335" t="str">
        <f t="shared" si="32"/>
        <v>20</v>
      </c>
      <c r="F1000" s="335" t="str">
        <f>_xlfn.XLOOKUP(E1000, statelist[State FIPS Code], statelist[EPA Region], "not found", 0, 1)</f>
        <v>EPA Region 7</v>
      </c>
    </row>
    <row r="1001" spans="1:6" x14ac:dyDescent="0.25">
      <c r="A1001" s="334" t="s">
        <v>3013</v>
      </c>
      <c r="B1001" s="335" t="s">
        <v>1423</v>
      </c>
      <c r="C1001" s="335" t="s">
        <v>2850</v>
      </c>
      <c r="D1001" s="335" t="str">
        <f t="shared" si="31"/>
        <v>Washington County, KS</v>
      </c>
      <c r="E1001" s="335" t="str">
        <f t="shared" si="32"/>
        <v>20</v>
      </c>
      <c r="F1001" s="335" t="str">
        <f>_xlfn.XLOOKUP(E1001, statelist[State FIPS Code], statelist[EPA Region], "not found", 0, 1)</f>
        <v>EPA Region 7</v>
      </c>
    </row>
    <row r="1002" spans="1:6" x14ac:dyDescent="0.25">
      <c r="A1002" s="334" t="s">
        <v>3014</v>
      </c>
      <c r="B1002" s="335" t="s">
        <v>3015</v>
      </c>
      <c r="C1002" s="335" t="s">
        <v>2850</v>
      </c>
      <c r="D1002" s="335" t="str">
        <f t="shared" si="31"/>
        <v>Wichita County, KS</v>
      </c>
      <c r="E1002" s="335" t="str">
        <f t="shared" si="32"/>
        <v>20</v>
      </c>
      <c r="F1002" s="335" t="str">
        <f>_xlfn.XLOOKUP(E1002, statelist[State FIPS Code], statelist[EPA Region], "not found", 0, 1)</f>
        <v>EPA Region 7</v>
      </c>
    </row>
    <row r="1003" spans="1:6" x14ac:dyDescent="0.25">
      <c r="A1003" s="334" t="s">
        <v>3016</v>
      </c>
      <c r="B1003" s="335" t="s">
        <v>3017</v>
      </c>
      <c r="C1003" s="335" t="s">
        <v>2850</v>
      </c>
      <c r="D1003" s="335" t="str">
        <f t="shared" si="31"/>
        <v>Wilson County, KS</v>
      </c>
      <c r="E1003" s="335" t="str">
        <f t="shared" si="32"/>
        <v>20</v>
      </c>
      <c r="F1003" s="335" t="str">
        <f>_xlfn.XLOOKUP(E1003, statelist[State FIPS Code], statelist[EPA Region], "not found", 0, 1)</f>
        <v>EPA Region 7</v>
      </c>
    </row>
    <row r="1004" spans="1:6" x14ac:dyDescent="0.25">
      <c r="A1004" s="334" t="s">
        <v>3018</v>
      </c>
      <c r="B1004" s="335" t="s">
        <v>3019</v>
      </c>
      <c r="C1004" s="335" t="s">
        <v>2850</v>
      </c>
      <c r="D1004" s="335" t="str">
        <f t="shared" si="31"/>
        <v>Woodson County, KS</v>
      </c>
      <c r="E1004" s="335" t="str">
        <f t="shared" si="32"/>
        <v>20</v>
      </c>
      <c r="F1004" s="335" t="str">
        <f>_xlfn.XLOOKUP(E1004, statelist[State FIPS Code], statelist[EPA Region], "not found", 0, 1)</f>
        <v>EPA Region 7</v>
      </c>
    </row>
    <row r="1005" spans="1:6" x14ac:dyDescent="0.25">
      <c r="A1005" s="334" t="s">
        <v>3020</v>
      </c>
      <c r="B1005" s="335" t="s">
        <v>3021</v>
      </c>
      <c r="C1005" s="335" t="s">
        <v>2850</v>
      </c>
      <c r="D1005" s="335" t="str">
        <f t="shared" si="31"/>
        <v>Wyandotte County, KS</v>
      </c>
      <c r="E1005" s="335" t="str">
        <f t="shared" si="32"/>
        <v>20</v>
      </c>
      <c r="F1005" s="335" t="str">
        <f>_xlfn.XLOOKUP(E1005, statelist[State FIPS Code], statelist[EPA Region], "not found", 0, 1)</f>
        <v>EPA Region 7</v>
      </c>
    </row>
    <row r="1006" spans="1:6" x14ac:dyDescent="0.25">
      <c r="A1006" s="334" t="s">
        <v>3022</v>
      </c>
      <c r="B1006" s="335" t="s">
        <v>2705</v>
      </c>
      <c r="C1006" s="335" t="s">
        <v>3023</v>
      </c>
      <c r="D1006" s="335" t="str">
        <f t="shared" si="31"/>
        <v>Adair County, KY</v>
      </c>
      <c r="E1006" s="335" t="str">
        <f t="shared" si="32"/>
        <v>21</v>
      </c>
      <c r="F1006" s="335" t="str">
        <f>_xlfn.XLOOKUP(E1006, statelist[State FIPS Code], statelist[EPA Region], "not found", 0, 1)</f>
        <v>EPA Region 4</v>
      </c>
    </row>
    <row r="1007" spans="1:6" x14ac:dyDescent="0.25">
      <c r="A1007" s="334" t="s">
        <v>3024</v>
      </c>
      <c r="B1007" s="335" t="s">
        <v>2573</v>
      </c>
      <c r="C1007" s="335" t="s">
        <v>3023</v>
      </c>
      <c r="D1007" s="335" t="str">
        <f t="shared" si="31"/>
        <v>Allen County, KY</v>
      </c>
      <c r="E1007" s="335" t="str">
        <f t="shared" si="32"/>
        <v>21</v>
      </c>
      <c r="F1007" s="335" t="str">
        <f>_xlfn.XLOOKUP(E1007, statelist[State FIPS Code], statelist[EPA Region], "not found", 0, 1)</f>
        <v>EPA Region 4</v>
      </c>
    </row>
    <row r="1008" spans="1:6" x14ac:dyDescent="0.25">
      <c r="A1008" s="334" t="s">
        <v>3025</v>
      </c>
      <c r="B1008" s="335" t="s">
        <v>2852</v>
      </c>
      <c r="C1008" s="335" t="s">
        <v>3023</v>
      </c>
      <c r="D1008" s="335" t="str">
        <f t="shared" si="31"/>
        <v>Anderson County, KY</v>
      </c>
      <c r="E1008" s="335" t="str">
        <f t="shared" si="32"/>
        <v>21</v>
      </c>
      <c r="F1008" s="335" t="str">
        <f>_xlfn.XLOOKUP(E1008, statelist[State FIPS Code], statelist[EPA Region], "not found", 0, 1)</f>
        <v>EPA Region 4</v>
      </c>
    </row>
    <row r="1009" spans="1:6" x14ac:dyDescent="0.25">
      <c r="A1009" s="334" t="s">
        <v>3026</v>
      </c>
      <c r="B1009" s="335" t="s">
        <v>3027</v>
      </c>
      <c r="C1009" s="335" t="s">
        <v>3023</v>
      </c>
      <c r="D1009" s="335" t="str">
        <f t="shared" si="31"/>
        <v>Ballard County, KY</v>
      </c>
      <c r="E1009" s="335" t="str">
        <f t="shared" si="32"/>
        <v>21</v>
      </c>
      <c r="F1009" s="335" t="str">
        <f>_xlfn.XLOOKUP(E1009, statelist[State FIPS Code], statelist[EPA Region], "not found", 0, 1)</f>
        <v>EPA Region 4</v>
      </c>
    </row>
    <row r="1010" spans="1:6" x14ac:dyDescent="0.25">
      <c r="A1010" s="334" t="s">
        <v>3028</v>
      </c>
      <c r="B1010" s="335" t="s">
        <v>3029</v>
      </c>
      <c r="C1010" s="335" t="s">
        <v>3023</v>
      </c>
      <c r="D1010" s="335" t="str">
        <f t="shared" si="31"/>
        <v>Barren County, KY</v>
      </c>
      <c r="E1010" s="335" t="str">
        <f t="shared" si="32"/>
        <v>21</v>
      </c>
      <c r="F1010" s="335" t="str">
        <f>_xlfn.XLOOKUP(E1010, statelist[State FIPS Code], statelist[EPA Region], "not found", 0, 1)</f>
        <v>EPA Region 4</v>
      </c>
    </row>
    <row r="1011" spans="1:6" x14ac:dyDescent="0.25">
      <c r="A1011" s="334" t="s">
        <v>3030</v>
      </c>
      <c r="B1011" s="335" t="s">
        <v>3031</v>
      </c>
      <c r="C1011" s="335" t="s">
        <v>3023</v>
      </c>
      <c r="D1011" s="335" t="str">
        <f t="shared" si="31"/>
        <v>Bath County, KY</v>
      </c>
      <c r="E1011" s="335" t="str">
        <f t="shared" si="32"/>
        <v>21</v>
      </c>
      <c r="F1011" s="335" t="str">
        <f>_xlfn.XLOOKUP(E1011, statelist[State FIPS Code], statelist[EPA Region], "not found", 0, 1)</f>
        <v>EPA Region 4</v>
      </c>
    </row>
    <row r="1012" spans="1:6" x14ac:dyDescent="0.25">
      <c r="A1012" s="334" t="s">
        <v>3032</v>
      </c>
      <c r="B1012" s="335" t="s">
        <v>3033</v>
      </c>
      <c r="C1012" s="335" t="s">
        <v>3023</v>
      </c>
      <c r="D1012" s="335" t="str">
        <f t="shared" si="31"/>
        <v>Bell County, KY</v>
      </c>
      <c r="E1012" s="335" t="str">
        <f t="shared" si="32"/>
        <v>21</v>
      </c>
      <c r="F1012" s="335" t="str">
        <f>_xlfn.XLOOKUP(E1012, statelist[State FIPS Code], statelist[EPA Region], "not found", 0, 1)</f>
        <v>EPA Region 4</v>
      </c>
    </row>
    <row r="1013" spans="1:6" x14ac:dyDescent="0.25">
      <c r="A1013" s="334" t="s">
        <v>3034</v>
      </c>
      <c r="B1013" s="335" t="s">
        <v>1530</v>
      </c>
      <c r="C1013" s="335" t="s">
        <v>3023</v>
      </c>
      <c r="D1013" s="335" t="str">
        <f t="shared" si="31"/>
        <v>Boone County, KY</v>
      </c>
      <c r="E1013" s="335" t="str">
        <f t="shared" si="32"/>
        <v>21</v>
      </c>
      <c r="F1013" s="335" t="str">
        <f>_xlfn.XLOOKUP(E1013, statelist[State FIPS Code], statelist[EPA Region], "not found", 0, 1)</f>
        <v>EPA Region 4</v>
      </c>
    </row>
    <row r="1014" spans="1:6" x14ac:dyDescent="0.25">
      <c r="A1014" s="334" t="s">
        <v>3035</v>
      </c>
      <c r="B1014" s="335" t="s">
        <v>2860</v>
      </c>
      <c r="C1014" s="335" t="s">
        <v>3023</v>
      </c>
      <c r="D1014" s="335" t="str">
        <f t="shared" si="31"/>
        <v>Bourbon County, KY</v>
      </c>
      <c r="E1014" s="335" t="str">
        <f t="shared" si="32"/>
        <v>21</v>
      </c>
      <c r="F1014" s="335" t="str">
        <f>_xlfn.XLOOKUP(E1014, statelist[State FIPS Code], statelist[EPA Region], "not found", 0, 1)</f>
        <v>EPA Region 4</v>
      </c>
    </row>
    <row r="1015" spans="1:6" x14ac:dyDescent="0.25">
      <c r="A1015" s="334" t="s">
        <v>3036</v>
      </c>
      <c r="B1015" s="335" t="s">
        <v>3037</v>
      </c>
      <c r="C1015" s="335" t="s">
        <v>3023</v>
      </c>
      <c r="D1015" s="335" t="str">
        <f t="shared" si="31"/>
        <v>Boyd County, KY</v>
      </c>
      <c r="E1015" s="335" t="str">
        <f t="shared" si="32"/>
        <v>21</v>
      </c>
      <c r="F1015" s="335" t="str">
        <f>_xlfn.XLOOKUP(E1015, statelist[State FIPS Code], statelist[EPA Region], "not found", 0, 1)</f>
        <v>EPA Region 4</v>
      </c>
    </row>
    <row r="1016" spans="1:6" x14ac:dyDescent="0.25">
      <c r="A1016" s="334" t="s">
        <v>3038</v>
      </c>
      <c r="B1016" s="335" t="s">
        <v>3039</v>
      </c>
      <c r="C1016" s="335" t="s">
        <v>3023</v>
      </c>
      <c r="D1016" s="335" t="str">
        <f t="shared" si="31"/>
        <v>Boyle County, KY</v>
      </c>
      <c r="E1016" s="335" t="str">
        <f t="shared" si="32"/>
        <v>21</v>
      </c>
      <c r="F1016" s="335" t="str">
        <f>_xlfn.XLOOKUP(E1016, statelist[State FIPS Code], statelist[EPA Region], "not found", 0, 1)</f>
        <v>EPA Region 4</v>
      </c>
    </row>
    <row r="1017" spans="1:6" x14ac:dyDescent="0.25">
      <c r="A1017" s="334" t="s">
        <v>3040</v>
      </c>
      <c r="B1017" s="335" t="s">
        <v>3041</v>
      </c>
      <c r="C1017" s="335" t="s">
        <v>3023</v>
      </c>
      <c r="D1017" s="335" t="str">
        <f t="shared" si="31"/>
        <v>Bracken County, KY</v>
      </c>
      <c r="E1017" s="335" t="str">
        <f t="shared" si="32"/>
        <v>21</v>
      </c>
      <c r="F1017" s="335" t="str">
        <f>_xlfn.XLOOKUP(E1017, statelist[State FIPS Code], statelist[EPA Region], "not found", 0, 1)</f>
        <v>EPA Region 4</v>
      </c>
    </row>
    <row r="1018" spans="1:6" x14ac:dyDescent="0.25">
      <c r="A1018" s="334" t="s">
        <v>3042</v>
      </c>
      <c r="B1018" s="335" t="s">
        <v>3043</v>
      </c>
      <c r="C1018" s="335" t="s">
        <v>3023</v>
      </c>
      <c r="D1018" s="335" t="str">
        <f t="shared" si="31"/>
        <v>Breathitt County, KY</v>
      </c>
      <c r="E1018" s="335" t="str">
        <f t="shared" si="32"/>
        <v>21</v>
      </c>
      <c r="F1018" s="335" t="str">
        <f>_xlfn.XLOOKUP(E1018, statelist[State FIPS Code], statelist[EPA Region], "not found", 0, 1)</f>
        <v>EPA Region 4</v>
      </c>
    </row>
    <row r="1019" spans="1:6" x14ac:dyDescent="0.25">
      <c r="A1019" s="334" t="s">
        <v>3044</v>
      </c>
      <c r="B1019" s="335" t="s">
        <v>3045</v>
      </c>
      <c r="C1019" s="335" t="s">
        <v>3023</v>
      </c>
      <c r="D1019" s="335" t="str">
        <f t="shared" si="31"/>
        <v>Breckinridge County, KY</v>
      </c>
      <c r="E1019" s="335" t="str">
        <f t="shared" si="32"/>
        <v>21</v>
      </c>
      <c r="F1019" s="335" t="str">
        <f>_xlfn.XLOOKUP(E1019, statelist[State FIPS Code], statelist[EPA Region], "not found", 0, 1)</f>
        <v>EPA Region 4</v>
      </c>
    </row>
    <row r="1020" spans="1:6" x14ac:dyDescent="0.25">
      <c r="A1020" s="334" t="s">
        <v>3046</v>
      </c>
      <c r="B1020" s="335" t="s">
        <v>3047</v>
      </c>
      <c r="C1020" s="335" t="s">
        <v>3023</v>
      </c>
      <c r="D1020" s="335" t="str">
        <f t="shared" si="31"/>
        <v>Bullitt County, KY</v>
      </c>
      <c r="E1020" s="335" t="str">
        <f t="shared" si="32"/>
        <v>21</v>
      </c>
      <c r="F1020" s="335" t="str">
        <f>_xlfn.XLOOKUP(E1020, statelist[State FIPS Code], statelist[EPA Region], "not found", 0, 1)</f>
        <v>EPA Region 4</v>
      </c>
    </row>
    <row r="1021" spans="1:6" x14ac:dyDescent="0.25">
      <c r="A1021" s="334" t="s">
        <v>3048</v>
      </c>
      <c r="B1021" s="335" t="s">
        <v>1307</v>
      </c>
      <c r="C1021" s="335" t="s">
        <v>3023</v>
      </c>
      <c r="D1021" s="335" t="str">
        <f t="shared" si="31"/>
        <v>Butler County, KY</v>
      </c>
      <c r="E1021" s="335" t="str">
        <f t="shared" si="32"/>
        <v>21</v>
      </c>
      <c r="F1021" s="335" t="str">
        <f>_xlfn.XLOOKUP(E1021, statelist[State FIPS Code], statelist[EPA Region], "not found", 0, 1)</f>
        <v>EPA Region 4</v>
      </c>
    </row>
    <row r="1022" spans="1:6" x14ac:dyDescent="0.25">
      <c r="A1022" s="334" t="s">
        <v>3049</v>
      </c>
      <c r="B1022" s="335" t="s">
        <v>3050</v>
      </c>
      <c r="C1022" s="335" t="s">
        <v>3023</v>
      </c>
      <c r="D1022" s="335" t="str">
        <f t="shared" si="31"/>
        <v>Caldwell County, KY</v>
      </c>
      <c r="E1022" s="335" t="str">
        <f t="shared" si="32"/>
        <v>21</v>
      </c>
      <c r="F1022" s="335" t="str">
        <f>_xlfn.XLOOKUP(E1022, statelist[State FIPS Code], statelist[EPA Region], "not found", 0, 1)</f>
        <v>EPA Region 4</v>
      </c>
    </row>
    <row r="1023" spans="1:6" x14ac:dyDescent="0.25">
      <c r="A1023" s="334" t="s">
        <v>3051</v>
      </c>
      <c r="B1023" s="335" t="s">
        <v>3052</v>
      </c>
      <c r="C1023" s="335" t="s">
        <v>3023</v>
      </c>
      <c r="D1023" s="335" t="str">
        <f t="shared" si="31"/>
        <v>Calloway County, KY</v>
      </c>
      <c r="E1023" s="335" t="str">
        <f t="shared" si="32"/>
        <v>21</v>
      </c>
      <c r="F1023" s="335" t="str">
        <f>_xlfn.XLOOKUP(E1023, statelist[State FIPS Code], statelist[EPA Region], "not found", 0, 1)</f>
        <v>EPA Region 4</v>
      </c>
    </row>
    <row r="1024" spans="1:6" x14ac:dyDescent="0.25">
      <c r="A1024" s="334" t="s">
        <v>3053</v>
      </c>
      <c r="B1024" s="335" t="s">
        <v>3054</v>
      </c>
      <c r="C1024" s="335" t="s">
        <v>3023</v>
      </c>
      <c r="D1024" s="335" t="str">
        <f t="shared" si="31"/>
        <v>Campbell County, KY</v>
      </c>
      <c r="E1024" s="335" t="str">
        <f t="shared" si="32"/>
        <v>21</v>
      </c>
      <c r="F1024" s="335" t="str">
        <f>_xlfn.XLOOKUP(E1024, statelist[State FIPS Code], statelist[EPA Region], "not found", 0, 1)</f>
        <v>EPA Region 4</v>
      </c>
    </row>
    <row r="1025" spans="1:6" x14ac:dyDescent="0.25">
      <c r="A1025" s="334" t="s">
        <v>3055</v>
      </c>
      <c r="B1025" s="335" t="s">
        <v>3056</v>
      </c>
      <c r="C1025" s="335" t="s">
        <v>3023</v>
      </c>
      <c r="D1025" s="335" t="str">
        <f t="shared" si="31"/>
        <v>Carlisle County, KY</v>
      </c>
      <c r="E1025" s="335" t="str">
        <f t="shared" si="32"/>
        <v>21</v>
      </c>
      <c r="F1025" s="335" t="str">
        <f>_xlfn.XLOOKUP(E1025, statelist[State FIPS Code], statelist[EPA Region], "not found", 0, 1)</f>
        <v>EPA Region 4</v>
      </c>
    </row>
    <row r="1026" spans="1:6" x14ac:dyDescent="0.25">
      <c r="A1026" s="334" t="s">
        <v>3057</v>
      </c>
      <c r="B1026" s="335" t="s">
        <v>1535</v>
      </c>
      <c r="C1026" s="335" t="s">
        <v>3023</v>
      </c>
      <c r="D1026" s="335" t="str">
        <f t="shared" si="31"/>
        <v>Carroll County, KY</v>
      </c>
      <c r="E1026" s="335" t="str">
        <f t="shared" si="32"/>
        <v>21</v>
      </c>
      <c r="F1026" s="335" t="str">
        <f>_xlfn.XLOOKUP(E1026, statelist[State FIPS Code], statelist[EPA Region], "not found", 0, 1)</f>
        <v>EPA Region 4</v>
      </c>
    </row>
    <row r="1027" spans="1:6" x14ac:dyDescent="0.25">
      <c r="A1027" s="334" t="s">
        <v>3058</v>
      </c>
      <c r="B1027" s="335" t="s">
        <v>3059</v>
      </c>
      <c r="C1027" s="335" t="s">
        <v>3023</v>
      </c>
      <c r="D1027" s="335" t="str">
        <f t="shared" si="31"/>
        <v>Carter County, KY</v>
      </c>
      <c r="E1027" s="335" t="str">
        <f t="shared" si="32"/>
        <v>21</v>
      </c>
      <c r="F1027" s="335" t="str">
        <f>_xlfn.XLOOKUP(E1027, statelist[State FIPS Code], statelist[EPA Region], "not found", 0, 1)</f>
        <v>EPA Region 4</v>
      </c>
    </row>
    <row r="1028" spans="1:6" x14ac:dyDescent="0.25">
      <c r="A1028" s="334" t="s">
        <v>3060</v>
      </c>
      <c r="B1028" s="335" t="s">
        <v>3061</v>
      </c>
      <c r="C1028" s="335" t="s">
        <v>3023</v>
      </c>
      <c r="D1028" s="335" t="str">
        <f t="shared" si="31"/>
        <v>Casey County, KY</v>
      </c>
      <c r="E1028" s="335" t="str">
        <f t="shared" si="32"/>
        <v>21</v>
      </c>
      <c r="F1028" s="335" t="str">
        <f>_xlfn.XLOOKUP(E1028, statelist[State FIPS Code], statelist[EPA Region], "not found", 0, 1)</f>
        <v>EPA Region 4</v>
      </c>
    </row>
    <row r="1029" spans="1:6" x14ac:dyDescent="0.25">
      <c r="A1029" s="334" t="s">
        <v>3062</v>
      </c>
      <c r="B1029" s="335" t="s">
        <v>2431</v>
      </c>
      <c r="C1029" s="335" t="s">
        <v>3023</v>
      </c>
      <c r="D1029" s="335" t="str">
        <f t="shared" si="31"/>
        <v>Christian County, KY</v>
      </c>
      <c r="E1029" s="335" t="str">
        <f t="shared" si="32"/>
        <v>21</v>
      </c>
      <c r="F1029" s="335" t="str">
        <f>_xlfn.XLOOKUP(E1029, statelist[State FIPS Code], statelist[EPA Region], "not found", 0, 1)</f>
        <v>EPA Region 4</v>
      </c>
    </row>
    <row r="1030" spans="1:6" x14ac:dyDescent="0.25">
      <c r="A1030" s="334" t="s">
        <v>3063</v>
      </c>
      <c r="B1030" s="335" t="s">
        <v>1539</v>
      </c>
      <c r="C1030" s="335" t="s">
        <v>3023</v>
      </c>
      <c r="D1030" s="335" t="str">
        <f t="shared" si="31"/>
        <v>Clark County, KY</v>
      </c>
      <c r="E1030" s="335" t="str">
        <f t="shared" si="32"/>
        <v>21</v>
      </c>
      <c r="F1030" s="335" t="str">
        <f>_xlfn.XLOOKUP(E1030, statelist[State FIPS Code], statelist[EPA Region], "not found", 0, 1)</f>
        <v>EPA Region 4</v>
      </c>
    </row>
    <row r="1031" spans="1:6" x14ac:dyDescent="0.25">
      <c r="A1031" s="334" t="s">
        <v>3064</v>
      </c>
      <c r="B1031" s="335" t="s">
        <v>1321</v>
      </c>
      <c r="C1031" s="335" t="s">
        <v>3023</v>
      </c>
      <c r="D1031" s="335" t="str">
        <f t="shared" si="31"/>
        <v>Clay County, KY</v>
      </c>
      <c r="E1031" s="335" t="str">
        <f t="shared" si="32"/>
        <v>21</v>
      </c>
      <c r="F1031" s="335" t="str">
        <f>_xlfn.XLOOKUP(E1031, statelist[State FIPS Code], statelist[EPA Region], "not found", 0, 1)</f>
        <v>EPA Region 4</v>
      </c>
    </row>
    <row r="1032" spans="1:6" x14ac:dyDescent="0.25">
      <c r="A1032" s="334" t="s">
        <v>3065</v>
      </c>
      <c r="B1032" s="335" t="s">
        <v>2435</v>
      </c>
      <c r="C1032" s="335" t="s">
        <v>3023</v>
      </c>
      <c r="D1032" s="335" t="str">
        <f t="shared" si="31"/>
        <v>Clinton County, KY</v>
      </c>
      <c r="E1032" s="335" t="str">
        <f t="shared" si="32"/>
        <v>21</v>
      </c>
      <c r="F1032" s="335" t="str">
        <f>_xlfn.XLOOKUP(E1032, statelist[State FIPS Code], statelist[EPA Region], "not found", 0, 1)</f>
        <v>EPA Region 4</v>
      </c>
    </row>
    <row r="1033" spans="1:6" x14ac:dyDescent="0.25">
      <c r="A1033" s="334" t="s">
        <v>3066</v>
      </c>
      <c r="B1033" s="335" t="s">
        <v>1553</v>
      </c>
      <c r="C1033" s="335" t="s">
        <v>3023</v>
      </c>
      <c r="D1033" s="335" t="str">
        <f t="shared" si="31"/>
        <v>Crittenden County, KY</v>
      </c>
      <c r="E1033" s="335" t="str">
        <f t="shared" si="32"/>
        <v>21</v>
      </c>
      <c r="F1033" s="335" t="str">
        <f>_xlfn.XLOOKUP(E1033, statelist[State FIPS Code], statelist[EPA Region], "not found", 0, 1)</f>
        <v>EPA Region 4</v>
      </c>
    </row>
    <row r="1034" spans="1:6" x14ac:dyDescent="0.25">
      <c r="A1034" s="334" t="s">
        <v>3067</v>
      </c>
      <c r="B1034" s="335" t="s">
        <v>2441</v>
      </c>
      <c r="C1034" s="335" t="s">
        <v>3023</v>
      </c>
      <c r="D1034" s="335" t="str">
        <f t="shared" si="31"/>
        <v>Cumberland County, KY</v>
      </c>
      <c r="E1034" s="335" t="str">
        <f t="shared" si="32"/>
        <v>21</v>
      </c>
      <c r="F1034" s="335" t="str">
        <f>_xlfn.XLOOKUP(E1034, statelist[State FIPS Code], statelist[EPA Region], "not found", 0, 1)</f>
        <v>EPA Region 4</v>
      </c>
    </row>
    <row r="1035" spans="1:6" x14ac:dyDescent="0.25">
      <c r="A1035" s="334" t="s">
        <v>3068</v>
      </c>
      <c r="B1035" s="335" t="s">
        <v>2588</v>
      </c>
      <c r="C1035" s="335" t="s">
        <v>3023</v>
      </c>
      <c r="D1035" s="335" t="str">
        <f t="shared" si="31"/>
        <v>Daviess County, KY</v>
      </c>
      <c r="E1035" s="335" t="str">
        <f t="shared" si="32"/>
        <v>21</v>
      </c>
      <c r="F1035" s="335" t="str">
        <f>_xlfn.XLOOKUP(E1035, statelist[State FIPS Code], statelist[EPA Region], "not found", 0, 1)</f>
        <v>EPA Region 4</v>
      </c>
    </row>
    <row r="1036" spans="1:6" x14ac:dyDescent="0.25">
      <c r="A1036" s="334" t="s">
        <v>3069</v>
      </c>
      <c r="B1036" s="335" t="s">
        <v>3070</v>
      </c>
      <c r="C1036" s="335" t="s">
        <v>3023</v>
      </c>
      <c r="D1036" s="335" t="str">
        <f t="shared" ref="D1036:D1099" si="33">_xlfn.TEXTJOIN(", ", TRUE, B1036,C1036)</f>
        <v>Edmonson County, KY</v>
      </c>
      <c r="E1036" s="335" t="str">
        <f t="shared" ref="E1036:E1099" si="34">LEFT(A1036, 2)</f>
        <v>21</v>
      </c>
      <c r="F1036" s="335" t="str">
        <f>_xlfn.XLOOKUP(E1036, statelist[State FIPS Code], statelist[EPA Region], "not found", 0, 1)</f>
        <v>EPA Region 4</v>
      </c>
    </row>
    <row r="1037" spans="1:6" x14ac:dyDescent="0.25">
      <c r="A1037" s="334" t="s">
        <v>3071</v>
      </c>
      <c r="B1037" s="335" t="s">
        <v>3072</v>
      </c>
      <c r="C1037" s="335" t="s">
        <v>3023</v>
      </c>
      <c r="D1037" s="335" t="str">
        <f t="shared" si="33"/>
        <v>Elliott County, KY</v>
      </c>
      <c r="E1037" s="335" t="str">
        <f t="shared" si="34"/>
        <v>21</v>
      </c>
      <c r="F1037" s="335" t="str">
        <f>_xlfn.XLOOKUP(E1037, statelist[State FIPS Code], statelist[EPA Region], "not found", 0, 1)</f>
        <v>EPA Region 4</v>
      </c>
    </row>
    <row r="1038" spans="1:6" x14ac:dyDescent="0.25">
      <c r="A1038" s="334" t="s">
        <v>3073</v>
      </c>
      <c r="B1038" s="335" t="s">
        <v>3074</v>
      </c>
      <c r="C1038" s="335" t="s">
        <v>3023</v>
      </c>
      <c r="D1038" s="335" t="str">
        <f t="shared" si="33"/>
        <v>Estill County, KY</v>
      </c>
      <c r="E1038" s="335" t="str">
        <f t="shared" si="34"/>
        <v>21</v>
      </c>
      <c r="F1038" s="335" t="str">
        <f>_xlfn.XLOOKUP(E1038, statelist[State FIPS Code], statelist[EPA Region], "not found", 0, 1)</f>
        <v>EPA Region 4</v>
      </c>
    </row>
    <row r="1039" spans="1:6" x14ac:dyDescent="0.25">
      <c r="A1039" s="334" t="s">
        <v>3075</v>
      </c>
      <c r="B1039" s="335" t="s">
        <v>1351</v>
      </c>
      <c r="C1039" s="335" t="s">
        <v>3023</v>
      </c>
      <c r="D1039" s="335" t="str">
        <f t="shared" si="33"/>
        <v>Fayette County, KY</v>
      </c>
      <c r="E1039" s="335" t="str">
        <f t="shared" si="34"/>
        <v>21</v>
      </c>
      <c r="F1039" s="335" t="str">
        <f>_xlfn.XLOOKUP(E1039, statelist[State FIPS Code], statelist[EPA Region], "not found", 0, 1)</f>
        <v>EPA Region 4</v>
      </c>
    </row>
    <row r="1040" spans="1:6" x14ac:dyDescent="0.25">
      <c r="A1040" s="334" t="s">
        <v>3076</v>
      </c>
      <c r="B1040" s="335" t="s">
        <v>3077</v>
      </c>
      <c r="C1040" s="335" t="s">
        <v>3023</v>
      </c>
      <c r="D1040" s="335" t="str">
        <f t="shared" si="33"/>
        <v>Fleming County, KY</v>
      </c>
      <c r="E1040" s="335" t="str">
        <f t="shared" si="34"/>
        <v>21</v>
      </c>
      <c r="F1040" s="335" t="str">
        <f>_xlfn.XLOOKUP(E1040, statelist[State FIPS Code], statelist[EPA Region], "not found", 0, 1)</f>
        <v>EPA Region 4</v>
      </c>
    </row>
    <row r="1041" spans="1:6" x14ac:dyDescent="0.25">
      <c r="A1041" s="334" t="s">
        <v>3078</v>
      </c>
      <c r="B1041" s="335" t="s">
        <v>2155</v>
      </c>
      <c r="C1041" s="335" t="s">
        <v>3023</v>
      </c>
      <c r="D1041" s="335" t="str">
        <f t="shared" si="33"/>
        <v>Floyd County, KY</v>
      </c>
      <c r="E1041" s="335" t="str">
        <f t="shared" si="34"/>
        <v>21</v>
      </c>
      <c r="F1041" s="335" t="str">
        <f>_xlfn.XLOOKUP(E1041, statelist[State FIPS Code], statelist[EPA Region], "not found", 0, 1)</f>
        <v>EPA Region 4</v>
      </c>
    </row>
    <row r="1042" spans="1:6" x14ac:dyDescent="0.25">
      <c r="A1042" s="334" t="s">
        <v>3079</v>
      </c>
      <c r="B1042" s="335" t="s">
        <v>1353</v>
      </c>
      <c r="C1042" s="335" t="s">
        <v>3023</v>
      </c>
      <c r="D1042" s="335" t="str">
        <f t="shared" si="33"/>
        <v>Franklin County, KY</v>
      </c>
      <c r="E1042" s="335" t="str">
        <f t="shared" si="34"/>
        <v>21</v>
      </c>
      <c r="F1042" s="335" t="str">
        <f>_xlfn.XLOOKUP(E1042, statelist[State FIPS Code], statelist[EPA Region], "not found", 0, 1)</f>
        <v>EPA Region 4</v>
      </c>
    </row>
    <row r="1043" spans="1:6" x14ac:dyDescent="0.25">
      <c r="A1043" s="334" t="s">
        <v>3080</v>
      </c>
      <c r="B1043" s="335" t="s">
        <v>1565</v>
      </c>
      <c r="C1043" s="335" t="s">
        <v>3023</v>
      </c>
      <c r="D1043" s="335" t="str">
        <f t="shared" si="33"/>
        <v>Fulton County, KY</v>
      </c>
      <c r="E1043" s="335" t="str">
        <f t="shared" si="34"/>
        <v>21</v>
      </c>
      <c r="F1043" s="335" t="str">
        <f>_xlfn.XLOOKUP(E1043, statelist[State FIPS Code], statelist[EPA Region], "not found", 0, 1)</f>
        <v>EPA Region 4</v>
      </c>
    </row>
    <row r="1044" spans="1:6" x14ac:dyDescent="0.25">
      <c r="A1044" s="334" t="s">
        <v>3081</v>
      </c>
      <c r="B1044" s="335" t="s">
        <v>2459</v>
      </c>
      <c r="C1044" s="335" t="s">
        <v>3023</v>
      </c>
      <c r="D1044" s="335" t="str">
        <f t="shared" si="33"/>
        <v>Gallatin County, KY</v>
      </c>
      <c r="E1044" s="335" t="str">
        <f t="shared" si="34"/>
        <v>21</v>
      </c>
      <c r="F1044" s="335" t="str">
        <f>_xlfn.XLOOKUP(E1044, statelist[State FIPS Code], statelist[EPA Region], "not found", 0, 1)</f>
        <v>EPA Region 4</v>
      </c>
    </row>
    <row r="1045" spans="1:6" x14ac:dyDescent="0.25">
      <c r="A1045" s="334" t="s">
        <v>3082</v>
      </c>
      <c r="B1045" s="335" t="s">
        <v>3083</v>
      </c>
      <c r="C1045" s="335" t="s">
        <v>3023</v>
      </c>
      <c r="D1045" s="335" t="str">
        <f t="shared" si="33"/>
        <v>Garrard County, KY</v>
      </c>
      <c r="E1045" s="335" t="str">
        <f t="shared" si="34"/>
        <v>21</v>
      </c>
      <c r="F1045" s="335" t="str">
        <f>_xlfn.XLOOKUP(E1045, statelist[State FIPS Code], statelist[EPA Region], "not found", 0, 1)</f>
        <v>EPA Region 4</v>
      </c>
    </row>
    <row r="1046" spans="1:6" x14ac:dyDescent="0.25">
      <c r="A1046" s="334" t="s">
        <v>3084</v>
      </c>
      <c r="B1046" s="335" t="s">
        <v>1569</v>
      </c>
      <c r="C1046" s="335" t="s">
        <v>3023</v>
      </c>
      <c r="D1046" s="335" t="str">
        <f t="shared" si="33"/>
        <v>Grant County, KY</v>
      </c>
      <c r="E1046" s="335" t="str">
        <f t="shared" si="34"/>
        <v>21</v>
      </c>
      <c r="F1046" s="335" t="str">
        <f>_xlfn.XLOOKUP(E1046, statelist[State FIPS Code], statelist[EPA Region], "not found", 0, 1)</f>
        <v>EPA Region 4</v>
      </c>
    </row>
    <row r="1047" spans="1:6" x14ac:dyDescent="0.25">
      <c r="A1047" s="334" t="s">
        <v>3085</v>
      </c>
      <c r="B1047" s="335" t="s">
        <v>3086</v>
      </c>
      <c r="C1047" s="335" t="s">
        <v>3023</v>
      </c>
      <c r="D1047" s="335" t="str">
        <f t="shared" si="33"/>
        <v>Graves County, KY</v>
      </c>
      <c r="E1047" s="335" t="str">
        <f t="shared" si="34"/>
        <v>21</v>
      </c>
      <c r="F1047" s="335" t="str">
        <f>_xlfn.XLOOKUP(E1047, statelist[State FIPS Code], statelist[EPA Region], "not found", 0, 1)</f>
        <v>EPA Region 4</v>
      </c>
    </row>
    <row r="1048" spans="1:6" x14ac:dyDescent="0.25">
      <c r="A1048" s="334" t="s">
        <v>3087</v>
      </c>
      <c r="B1048" s="335" t="s">
        <v>3088</v>
      </c>
      <c r="C1048" s="335" t="s">
        <v>3023</v>
      </c>
      <c r="D1048" s="335" t="str">
        <f t="shared" si="33"/>
        <v>Grayson County, KY</v>
      </c>
      <c r="E1048" s="335" t="str">
        <f t="shared" si="34"/>
        <v>21</v>
      </c>
      <c r="F1048" s="335" t="str">
        <f>_xlfn.XLOOKUP(E1048, statelist[State FIPS Code], statelist[EPA Region], "not found", 0, 1)</f>
        <v>EPA Region 4</v>
      </c>
    </row>
    <row r="1049" spans="1:6" x14ac:dyDescent="0.25">
      <c r="A1049" s="334" t="s">
        <v>3089</v>
      </c>
      <c r="B1049" s="335" t="s">
        <v>3090</v>
      </c>
      <c r="C1049" s="335" t="s">
        <v>3023</v>
      </c>
      <c r="D1049" s="335" t="str">
        <f t="shared" si="33"/>
        <v>Green County, KY</v>
      </c>
      <c r="E1049" s="335" t="str">
        <f t="shared" si="34"/>
        <v>21</v>
      </c>
      <c r="F1049" s="335" t="str">
        <f>_xlfn.XLOOKUP(E1049, statelist[State FIPS Code], statelist[EPA Region], "not found", 0, 1)</f>
        <v>EPA Region 4</v>
      </c>
    </row>
    <row r="1050" spans="1:6" x14ac:dyDescent="0.25">
      <c r="A1050" s="334" t="s">
        <v>3091</v>
      </c>
      <c r="B1050" s="335" t="s">
        <v>3092</v>
      </c>
      <c r="C1050" s="335" t="s">
        <v>3023</v>
      </c>
      <c r="D1050" s="335" t="str">
        <f t="shared" si="33"/>
        <v>Greenup County, KY</v>
      </c>
      <c r="E1050" s="335" t="str">
        <f t="shared" si="34"/>
        <v>21</v>
      </c>
      <c r="F1050" s="335" t="str">
        <f>_xlfn.XLOOKUP(E1050, statelist[State FIPS Code], statelist[EPA Region], "not found", 0, 1)</f>
        <v>EPA Region 4</v>
      </c>
    </row>
    <row r="1051" spans="1:6" x14ac:dyDescent="0.25">
      <c r="A1051" s="334" t="s">
        <v>3093</v>
      </c>
      <c r="B1051" s="335" t="s">
        <v>2178</v>
      </c>
      <c r="C1051" s="335" t="s">
        <v>3023</v>
      </c>
      <c r="D1051" s="335" t="str">
        <f t="shared" si="33"/>
        <v>Hancock County, KY</v>
      </c>
      <c r="E1051" s="335" t="str">
        <f t="shared" si="34"/>
        <v>21</v>
      </c>
      <c r="F1051" s="335" t="str">
        <f>_xlfn.XLOOKUP(E1051, statelist[State FIPS Code], statelist[EPA Region], "not found", 0, 1)</f>
        <v>EPA Region 4</v>
      </c>
    </row>
    <row r="1052" spans="1:6" x14ac:dyDescent="0.25">
      <c r="A1052" s="334" t="s">
        <v>3094</v>
      </c>
      <c r="B1052" s="335" t="s">
        <v>2466</v>
      </c>
      <c r="C1052" s="335" t="s">
        <v>3023</v>
      </c>
      <c r="D1052" s="335" t="str">
        <f t="shared" si="33"/>
        <v>Hardin County, KY</v>
      </c>
      <c r="E1052" s="335" t="str">
        <f t="shared" si="34"/>
        <v>21</v>
      </c>
      <c r="F1052" s="335" t="str">
        <f>_xlfn.XLOOKUP(E1052, statelist[State FIPS Code], statelist[EPA Region], "not found", 0, 1)</f>
        <v>EPA Region 4</v>
      </c>
    </row>
    <row r="1053" spans="1:6" x14ac:dyDescent="0.25">
      <c r="A1053" s="334" t="s">
        <v>3095</v>
      </c>
      <c r="B1053" s="335" t="s">
        <v>3096</v>
      </c>
      <c r="C1053" s="335" t="s">
        <v>3023</v>
      </c>
      <c r="D1053" s="335" t="str">
        <f t="shared" si="33"/>
        <v>Harlan County, KY</v>
      </c>
      <c r="E1053" s="335" t="str">
        <f t="shared" si="34"/>
        <v>21</v>
      </c>
      <c r="F1053" s="335" t="str">
        <f>_xlfn.XLOOKUP(E1053, statelist[State FIPS Code], statelist[EPA Region], "not found", 0, 1)</f>
        <v>EPA Region 4</v>
      </c>
    </row>
    <row r="1054" spans="1:6" x14ac:dyDescent="0.25">
      <c r="A1054" s="334" t="s">
        <v>3097</v>
      </c>
      <c r="B1054" s="335" t="s">
        <v>2612</v>
      </c>
      <c r="C1054" s="335" t="s">
        <v>3023</v>
      </c>
      <c r="D1054" s="335" t="str">
        <f t="shared" si="33"/>
        <v>Harrison County, KY</v>
      </c>
      <c r="E1054" s="335" t="str">
        <f t="shared" si="34"/>
        <v>21</v>
      </c>
      <c r="F1054" s="335" t="str">
        <f>_xlfn.XLOOKUP(E1054, statelist[State FIPS Code], statelist[EPA Region], "not found", 0, 1)</f>
        <v>EPA Region 4</v>
      </c>
    </row>
    <row r="1055" spans="1:6" x14ac:dyDescent="0.25">
      <c r="A1055" s="334" t="s">
        <v>3098</v>
      </c>
      <c r="B1055" s="335" t="s">
        <v>2184</v>
      </c>
      <c r="C1055" s="335" t="s">
        <v>3023</v>
      </c>
      <c r="D1055" s="335" t="str">
        <f t="shared" si="33"/>
        <v>Hart County, KY</v>
      </c>
      <c r="E1055" s="335" t="str">
        <f t="shared" si="34"/>
        <v>21</v>
      </c>
      <c r="F1055" s="335" t="str">
        <f>_xlfn.XLOOKUP(E1055, statelist[State FIPS Code], statelist[EPA Region], "not found", 0, 1)</f>
        <v>EPA Region 4</v>
      </c>
    </row>
    <row r="1056" spans="1:6" x14ac:dyDescent="0.25">
      <c r="A1056" s="334" t="s">
        <v>3099</v>
      </c>
      <c r="B1056" s="335" t="s">
        <v>2468</v>
      </c>
      <c r="C1056" s="335" t="s">
        <v>3023</v>
      </c>
      <c r="D1056" s="335" t="str">
        <f t="shared" si="33"/>
        <v>Henderson County, KY</v>
      </c>
      <c r="E1056" s="335" t="str">
        <f t="shared" si="34"/>
        <v>21</v>
      </c>
      <c r="F1056" s="335" t="str">
        <f>_xlfn.XLOOKUP(E1056, statelist[State FIPS Code], statelist[EPA Region], "not found", 0, 1)</f>
        <v>EPA Region 4</v>
      </c>
    </row>
    <row r="1057" spans="1:6" x14ac:dyDescent="0.25">
      <c r="A1057" s="334" t="s">
        <v>3100</v>
      </c>
      <c r="B1057" s="335" t="s">
        <v>1361</v>
      </c>
      <c r="C1057" s="335" t="s">
        <v>3023</v>
      </c>
      <c r="D1057" s="335" t="str">
        <f t="shared" si="33"/>
        <v>Henry County, KY</v>
      </c>
      <c r="E1057" s="335" t="str">
        <f t="shared" si="34"/>
        <v>21</v>
      </c>
      <c r="F1057" s="335" t="str">
        <f>_xlfn.XLOOKUP(E1057, statelist[State FIPS Code], statelist[EPA Region], "not found", 0, 1)</f>
        <v>EPA Region 4</v>
      </c>
    </row>
    <row r="1058" spans="1:6" x14ac:dyDescent="0.25">
      <c r="A1058" s="334" t="s">
        <v>3101</v>
      </c>
      <c r="B1058" s="335" t="s">
        <v>3102</v>
      </c>
      <c r="C1058" s="335" t="s">
        <v>3023</v>
      </c>
      <c r="D1058" s="335" t="str">
        <f t="shared" si="33"/>
        <v>Hickman County, KY</v>
      </c>
      <c r="E1058" s="335" t="str">
        <f t="shared" si="34"/>
        <v>21</v>
      </c>
      <c r="F1058" s="335" t="str">
        <f>_xlfn.XLOOKUP(E1058, statelist[State FIPS Code], statelist[EPA Region], "not found", 0, 1)</f>
        <v>EPA Region 4</v>
      </c>
    </row>
    <row r="1059" spans="1:6" x14ac:dyDescent="0.25">
      <c r="A1059" s="334" t="s">
        <v>3103</v>
      </c>
      <c r="B1059" s="335" t="s">
        <v>3104</v>
      </c>
      <c r="C1059" s="335" t="s">
        <v>3023</v>
      </c>
      <c r="D1059" s="335" t="str">
        <f t="shared" si="33"/>
        <v>Hopkins County, KY</v>
      </c>
      <c r="E1059" s="335" t="str">
        <f t="shared" si="34"/>
        <v>21</v>
      </c>
      <c r="F1059" s="335" t="str">
        <f>_xlfn.XLOOKUP(E1059, statelist[State FIPS Code], statelist[EPA Region], "not found", 0, 1)</f>
        <v>EPA Region 4</v>
      </c>
    </row>
    <row r="1060" spans="1:6" x14ac:dyDescent="0.25">
      <c r="A1060" s="334" t="s">
        <v>3105</v>
      </c>
      <c r="B1060" s="335" t="s">
        <v>1365</v>
      </c>
      <c r="C1060" s="335" t="s">
        <v>3023</v>
      </c>
      <c r="D1060" s="335" t="str">
        <f t="shared" si="33"/>
        <v>Jackson County, KY</v>
      </c>
      <c r="E1060" s="335" t="str">
        <f t="shared" si="34"/>
        <v>21</v>
      </c>
      <c r="F1060" s="335" t="str">
        <f>_xlfn.XLOOKUP(E1060, statelist[State FIPS Code], statelist[EPA Region], "not found", 0, 1)</f>
        <v>EPA Region 4</v>
      </c>
    </row>
    <row r="1061" spans="1:6" x14ac:dyDescent="0.25">
      <c r="A1061" s="334" t="s">
        <v>3106</v>
      </c>
      <c r="B1061" s="335" t="s">
        <v>1367</v>
      </c>
      <c r="C1061" s="335" t="s">
        <v>3023</v>
      </c>
      <c r="D1061" s="335" t="str">
        <f t="shared" si="33"/>
        <v>Jefferson County, KY</v>
      </c>
      <c r="E1061" s="335" t="str">
        <f t="shared" si="34"/>
        <v>21</v>
      </c>
      <c r="F1061" s="335" t="str">
        <f>_xlfn.XLOOKUP(E1061, statelist[State FIPS Code], statelist[EPA Region], "not found", 0, 1)</f>
        <v>EPA Region 4</v>
      </c>
    </row>
    <row r="1062" spans="1:6" x14ac:dyDescent="0.25">
      <c r="A1062" s="334" t="s">
        <v>3107</v>
      </c>
      <c r="B1062" s="335" t="s">
        <v>3108</v>
      </c>
      <c r="C1062" s="335" t="s">
        <v>3023</v>
      </c>
      <c r="D1062" s="335" t="str">
        <f t="shared" si="33"/>
        <v>Jessamine County, KY</v>
      </c>
      <c r="E1062" s="335" t="str">
        <f t="shared" si="34"/>
        <v>21</v>
      </c>
      <c r="F1062" s="335" t="str">
        <f>_xlfn.XLOOKUP(E1062, statelist[State FIPS Code], statelist[EPA Region], "not found", 0, 1)</f>
        <v>EPA Region 4</v>
      </c>
    </row>
    <row r="1063" spans="1:6" x14ac:dyDescent="0.25">
      <c r="A1063" s="334" t="s">
        <v>3109</v>
      </c>
      <c r="B1063" s="335" t="s">
        <v>1584</v>
      </c>
      <c r="C1063" s="335" t="s">
        <v>3023</v>
      </c>
      <c r="D1063" s="335" t="str">
        <f t="shared" si="33"/>
        <v>Johnson County, KY</v>
      </c>
      <c r="E1063" s="335" t="str">
        <f t="shared" si="34"/>
        <v>21</v>
      </c>
      <c r="F1063" s="335" t="str">
        <f>_xlfn.XLOOKUP(E1063, statelist[State FIPS Code], statelist[EPA Region], "not found", 0, 1)</f>
        <v>EPA Region 4</v>
      </c>
    </row>
    <row r="1064" spans="1:6" x14ac:dyDescent="0.25">
      <c r="A1064" s="334" t="s">
        <v>3110</v>
      </c>
      <c r="B1064" s="335" t="s">
        <v>3111</v>
      </c>
      <c r="C1064" s="335" t="s">
        <v>3023</v>
      </c>
      <c r="D1064" s="335" t="str">
        <f t="shared" si="33"/>
        <v>Kenton County, KY</v>
      </c>
      <c r="E1064" s="335" t="str">
        <f t="shared" si="34"/>
        <v>21</v>
      </c>
      <c r="F1064" s="335" t="str">
        <f>_xlfn.XLOOKUP(E1064, statelist[State FIPS Code], statelist[EPA Region], "not found", 0, 1)</f>
        <v>EPA Region 4</v>
      </c>
    </row>
    <row r="1065" spans="1:6" x14ac:dyDescent="0.25">
      <c r="A1065" s="334" t="s">
        <v>3112</v>
      </c>
      <c r="B1065" s="335" t="s">
        <v>3113</v>
      </c>
      <c r="C1065" s="335" t="s">
        <v>3023</v>
      </c>
      <c r="D1065" s="335" t="str">
        <f t="shared" si="33"/>
        <v>Knott County, KY</v>
      </c>
      <c r="E1065" s="335" t="str">
        <f t="shared" si="34"/>
        <v>21</v>
      </c>
      <c r="F1065" s="335" t="str">
        <f>_xlfn.XLOOKUP(E1065, statelist[State FIPS Code], statelist[EPA Region], "not found", 0, 1)</f>
        <v>EPA Region 4</v>
      </c>
    </row>
    <row r="1066" spans="1:6" x14ac:dyDescent="0.25">
      <c r="A1066" s="334" t="s">
        <v>3114</v>
      </c>
      <c r="B1066" s="335" t="s">
        <v>2487</v>
      </c>
      <c r="C1066" s="335" t="s">
        <v>3023</v>
      </c>
      <c r="D1066" s="335" t="str">
        <f t="shared" si="33"/>
        <v>Knox County, KY</v>
      </c>
      <c r="E1066" s="335" t="str">
        <f t="shared" si="34"/>
        <v>21</v>
      </c>
      <c r="F1066" s="335" t="str">
        <f>_xlfn.XLOOKUP(E1066, statelist[State FIPS Code], statelist[EPA Region], "not found", 0, 1)</f>
        <v>EPA Region 4</v>
      </c>
    </row>
    <row r="1067" spans="1:6" x14ac:dyDescent="0.25">
      <c r="A1067" s="334" t="s">
        <v>3115</v>
      </c>
      <c r="B1067" s="335" t="s">
        <v>3116</v>
      </c>
      <c r="C1067" s="335" t="s">
        <v>3023</v>
      </c>
      <c r="D1067" s="335" t="str">
        <f t="shared" si="33"/>
        <v>Larue County, KY</v>
      </c>
      <c r="E1067" s="335" t="str">
        <f t="shared" si="34"/>
        <v>21</v>
      </c>
      <c r="F1067" s="335" t="str">
        <f>_xlfn.XLOOKUP(E1067, statelist[State FIPS Code], statelist[EPA Region], "not found", 0, 1)</f>
        <v>EPA Region 4</v>
      </c>
    </row>
    <row r="1068" spans="1:6" x14ac:dyDescent="0.25">
      <c r="A1068" s="334" t="s">
        <v>3117</v>
      </c>
      <c r="B1068" s="335" t="s">
        <v>3118</v>
      </c>
      <c r="C1068" s="335" t="s">
        <v>3023</v>
      </c>
      <c r="D1068" s="335" t="str">
        <f t="shared" si="33"/>
        <v>Laurel County, KY</v>
      </c>
      <c r="E1068" s="335" t="str">
        <f t="shared" si="34"/>
        <v>21</v>
      </c>
      <c r="F1068" s="335" t="str">
        <f>_xlfn.XLOOKUP(E1068, statelist[State FIPS Code], statelist[EPA Region], "not found", 0, 1)</f>
        <v>EPA Region 4</v>
      </c>
    </row>
    <row r="1069" spans="1:6" x14ac:dyDescent="0.25">
      <c r="A1069" s="334" t="s">
        <v>3119</v>
      </c>
      <c r="B1069" s="335" t="s">
        <v>1373</v>
      </c>
      <c r="C1069" s="335" t="s">
        <v>3023</v>
      </c>
      <c r="D1069" s="335" t="str">
        <f t="shared" si="33"/>
        <v>Lawrence County, KY</v>
      </c>
      <c r="E1069" s="335" t="str">
        <f t="shared" si="34"/>
        <v>21</v>
      </c>
      <c r="F1069" s="335" t="str">
        <f>_xlfn.XLOOKUP(E1069, statelist[State FIPS Code], statelist[EPA Region], "not found", 0, 1)</f>
        <v>EPA Region 4</v>
      </c>
    </row>
    <row r="1070" spans="1:6" x14ac:dyDescent="0.25">
      <c r="A1070" s="334" t="s">
        <v>3120</v>
      </c>
      <c r="B1070" s="335" t="s">
        <v>1375</v>
      </c>
      <c r="C1070" s="335" t="s">
        <v>3023</v>
      </c>
      <c r="D1070" s="335" t="str">
        <f t="shared" si="33"/>
        <v>Lee County, KY</v>
      </c>
      <c r="E1070" s="335" t="str">
        <f t="shared" si="34"/>
        <v>21</v>
      </c>
      <c r="F1070" s="335" t="str">
        <f>_xlfn.XLOOKUP(E1070, statelist[State FIPS Code], statelist[EPA Region], "not found", 0, 1)</f>
        <v>EPA Region 4</v>
      </c>
    </row>
    <row r="1071" spans="1:6" x14ac:dyDescent="0.25">
      <c r="A1071" s="334" t="s">
        <v>3121</v>
      </c>
      <c r="B1071" s="335" t="s">
        <v>3122</v>
      </c>
      <c r="C1071" s="335" t="s">
        <v>3023</v>
      </c>
      <c r="D1071" s="335" t="str">
        <f t="shared" si="33"/>
        <v>Leslie County, KY</v>
      </c>
      <c r="E1071" s="335" t="str">
        <f t="shared" si="34"/>
        <v>21</v>
      </c>
      <c r="F1071" s="335" t="str">
        <f>_xlfn.XLOOKUP(E1071, statelist[State FIPS Code], statelist[EPA Region], "not found", 0, 1)</f>
        <v>EPA Region 4</v>
      </c>
    </row>
    <row r="1072" spans="1:6" x14ac:dyDescent="0.25">
      <c r="A1072" s="334" t="s">
        <v>3123</v>
      </c>
      <c r="B1072" s="335" t="s">
        <v>3124</v>
      </c>
      <c r="C1072" s="335" t="s">
        <v>3023</v>
      </c>
      <c r="D1072" s="335" t="str">
        <f t="shared" si="33"/>
        <v>Letcher County, KY</v>
      </c>
      <c r="E1072" s="335" t="str">
        <f t="shared" si="34"/>
        <v>21</v>
      </c>
      <c r="F1072" s="335" t="str">
        <f>_xlfn.XLOOKUP(E1072, statelist[State FIPS Code], statelist[EPA Region], "not found", 0, 1)</f>
        <v>EPA Region 4</v>
      </c>
    </row>
    <row r="1073" spans="1:6" x14ac:dyDescent="0.25">
      <c r="A1073" s="334" t="s">
        <v>3125</v>
      </c>
      <c r="B1073" s="335" t="s">
        <v>2389</v>
      </c>
      <c r="C1073" s="335" t="s">
        <v>3023</v>
      </c>
      <c r="D1073" s="335" t="str">
        <f t="shared" si="33"/>
        <v>Lewis County, KY</v>
      </c>
      <c r="E1073" s="335" t="str">
        <f t="shared" si="34"/>
        <v>21</v>
      </c>
      <c r="F1073" s="335" t="str">
        <f>_xlfn.XLOOKUP(E1073, statelist[State FIPS Code], statelist[EPA Region], "not found", 0, 1)</f>
        <v>EPA Region 4</v>
      </c>
    </row>
    <row r="1074" spans="1:6" x14ac:dyDescent="0.25">
      <c r="A1074" s="334" t="s">
        <v>3126</v>
      </c>
      <c r="B1074" s="335" t="s">
        <v>1590</v>
      </c>
      <c r="C1074" s="335" t="s">
        <v>3023</v>
      </c>
      <c r="D1074" s="335" t="str">
        <f t="shared" si="33"/>
        <v>Lincoln County, KY</v>
      </c>
      <c r="E1074" s="335" t="str">
        <f t="shared" si="34"/>
        <v>21</v>
      </c>
      <c r="F1074" s="335" t="str">
        <f>_xlfn.XLOOKUP(E1074, statelist[State FIPS Code], statelist[EPA Region], "not found", 0, 1)</f>
        <v>EPA Region 4</v>
      </c>
    </row>
    <row r="1075" spans="1:6" x14ac:dyDescent="0.25">
      <c r="A1075" s="334" t="s">
        <v>3127</v>
      </c>
      <c r="B1075" s="335" t="s">
        <v>2494</v>
      </c>
      <c r="C1075" s="335" t="s">
        <v>3023</v>
      </c>
      <c r="D1075" s="335" t="str">
        <f t="shared" si="33"/>
        <v>Livingston County, KY</v>
      </c>
      <c r="E1075" s="335" t="str">
        <f t="shared" si="34"/>
        <v>21</v>
      </c>
      <c r="F1075" s="335" t="str">
        <f>_xlfn.XLOOKUP(E1075, statelist[State FIPS Code], statelist[EPA Region], "not found", 0, 1)</f>
        <v>EPA Region 4</v>
      </c>
    </row>
    <row r="1076" spans="1:6" x14ac:dyDescent="0.25">
      <c r="A1076" s="334" t="s">
        <v>3128</v>
      </c>
      <c r="B1076" s="335" t="s">
        <v>1594</v>
      </c>
      <c r="C1076" s="335" t="s">
        <v>3023</v>
      </c>
      <c r="D1076" s="335" t="str">
        <f t="shared" si="33"/>
        <v>Logan County, KY</v>
      </c>
      <c r="E1076" s="335" t="str">
        <f t="shared" si="34"/>
        <v>21</v>
      </c>
      <c r="F1076" s="335" t="str">
        <f>_xlfn.XLOOKUP(E1076, statelist[State FIPS Code], statelist[EPA Region], "not found", 0, 1)</f>
        <v>EPA Region 4</v>
      </c>
    </row>
    <row r="1077" spans="1:6" x14ac:dyDescent="0.25">
      <c r="A1077" s="334" t="s">
        <v>3129</v>
      </c>
      <c r="B1077" s="335" t="s">
        <v>2789</v>
      </c>
      <c r="C1077" s="335" t="s">
        <v>3023</v>
      </c>
      <c r="D1077" s="335" t="str">
        <f t="shared" si="33"/>
        <v>Lyon County, KY</v>
      </c>
      <c r="E1077" s="335" t="str">
        <f t="shared" si="34"/>
        <v>21</v>
      </c>
      <c r="F1077" s="335" t="str">
        <f>_xlfn.XLOOKUP(E1077, statelist[State FIPS Code], statelist[EPA Region], "not found", 0, 1)</f>
        <v>EPA Region 4</v>
      </c>
    </row>
    <row r="1078" spans="1:6" x14ac:dyDescent="0.25">
      <c r="A1078" s="334" t="s">
        <v>3130</v>
      </c>
      <c r="B1078" s="335" t="s">
        <v>3131</v>
      </c>
      <c r="C1078" s="335" t="s">
        <v>3023</v>
      </c>
      <c r="D1078" s="335" t="str">
        <f t="shared" si="33"/>
        <v>McCracken County, KY</v>
      </c>
      <c r="E1078" s="335" t="str">
        <f t="shared" si="34"/>
        <v>21</v>
      </c>
      <c r="F1078" s="335" t="str">
        <f>_xlfn.XLOOKUP(E1078, statelist[State FIPS Code], statelist[EPA Region], "not found", 0, 1)</f>
        <v>EPA Region 4</v>
      </c>
    </row>
    <row r="1079" spans="1:6" x14ac:dyDescent="0.25">
      <c r="A1079" s="334" t="s">
        <v>3132</v>
      </c>
      <c r="B1079" s="335" t="s">
        <v>3133</v>
      </c>
      <c r="C1079" s="335" t="s">
        <v>3023</v>
      </c>
      <c r="D1079" s="335" t="str">
        <f t="shared" si="33"/>
        <v>McCreary County, KY</v>
      </c>
      <c r="E1079" s="335" t="str">
        <f t="shared" si="34"/>
        <v>21</v>
      </c>
      <c r="F1079" s="335" t="str">
        <f>_xlfn.XLOOKUP(E1079, statelist[State FIPS Code], statelist[EPA Region], "not found", 0, 1)</f>
        <v>EPA Region 4</v>
      </c>
    </row>
    <row r="1080" spans="1:6" x14ac:dyDescent="0.25">
      <c r="A1080" s="334" t="s">
        <v>3134</v>
      </c>
      <c r="B1080" s="335" t="s">
        <v>2501</v>
      </c>
      <c r="C1080" s="335" t="s">
        <v>3023</v>
      </c>
      <c r="D1080" s="335" t="str">
        <f t="shared" si="33"/>
        <v>McLean County, KY</v>
      </c>
      <c r="E1080" s="335" t="str">
        <f t="shared" si="34"/>
        <v>21</v>
      </c>
      <c r="F1080" s="335" t="str">
        <f>_xlfn.XLOOKUP(E1080, statelist[State FIPS Code], statelist[EPA Region], "not found", 0, 1)</f>
        <v>EPA Region 4</v>
      </c>
    </row>
    <row r="1081" spans="1:6" x14ac:dyDescent="0.25">
      <c r="A1081" s="334" t="s">
        <v>3135</v>
      </c>
      <c r="B1081" s="335" t="s">
        <v>1383</v>
      </c>
      <c r="C1081" s="335" t="s">
        <v>3023</v>
      </c>
      <c r="D1081" s="335" t="str">
        <f t="shared" si="33"/>
        <v>Madison County, KY</v>
      </c>
      <c r="E1081" s="335" t="str">
        <f t="shared" si="34"/>
        <v>21</v>
      </c>
      <c r="F1081" s="335" t="str">
        <f>_xlfn.XLOOKUP(E1081, statelist[State FIPS Code], statelist[EPA Region], "not found", 0, 1)</f>
        <v>EPA Region 4</v>
      </c>
    </row>
    <row r="1082" spans="1:6" x14ac:dyDescent="0.25">
      <c r="A1082" s="334" t="s">
        <v>3136</v>
      </c>
      <c r="B1082" s="335" t="s">
        <v>3137</v>
      </c>
      <c r="C1082" s="335" t="s">
        <v>3023</v>
      </c>
      <c r="D1082" s="335" t="str">
        <f t="shared" si="33"/>
        <v>Magoffin County, KY</v>
      </c>
      <c r="E1082" s="335" t="str">
        <f t="shared" si="34"/>
        <v>21</v>
      </c>
      <c r="F1082" s="335" t="str">
        <f>_xlfn.XLOOKUP(E1082, statelist[State FIPS Code], statelist[EPA Region], "not found", 0, 1)</f>
        <v>EPA Region 4</v>
      </c>
    </row>
    <row r="1083" spans="1:6" x14ac:dyDescent="0.25">
      <c r="A1083" s="334" t="s">
        <v>3138</v>
      </c>
      <c r="B1083" s="335" t="s">
        <v>1387</v>
      </c>
      <c r="C1083" s="335" t="s">
        <v>3023</v>
      </c>
      <c r="D1083" s="335" t="str">
        <f t="shared" si="33"/>
        <v>Marion County, KY</v>
      </c>
      <c r="E1083" s="335" t="str">
        <f t="shared" si="34"/>
        <v>21</v>
      </c>
      <c r="F1083" s="335" t="str">
        <f>_xlfn.XLOOKUP(E1083, statelist[State FIPS Code], statelist[EPA Region], "not found", 0, 1)</f>
        <v>EPA Region 4</v>
      </c>
    </row>
    <row r="1084" spans="1:6" x14ac:dyDescent="0.25">
      <c r="A1084" s="334" t="s">
        <v>3139</v>
      </c>
      <c r="B1084" s="335" t="s">
        <v>1389</v>
      </c>
      <c r="C1084" s="335" t="s">
        <v>3023</v>
      </c>
      <c r="D1084" s="335" t="str">
        <f t="shared" si="33"/>
        <v>Marshall County, KY</v>
      </c>
      <c r="E1084" s="335" t="str">
        <f t="shared" si="34"/>
        <v>21</v>
      </c>
      <c r="F1084" s="335" t="str">
        <f>_xlfn.XLOOKUP(E1084, statelist[State FIPS Code], statelist[EPA Region], "not found", 0, 1)</f>
        <v>EPA Region 4</v>
      </c>
    </row>
    <row r="1085" spans="1:6" x14ac:dyDescent="0.25">
      <c r="A1085" s="334" t="s">
        <v>3140</v>
      </c>
      <c r="B1085" s="335" t="s">
        <v>2012</v>
      </c>
      <c r="C1085" s="335" t="s">
        <v>3023</v>
      </c>
      <c r="D1085" s="335" t="str">
        <f t="shared" si="33"/>
        <v>Martin County, KY</v>
      </c>
      <c r="E1085" s="335" t="str">
        <f t="shared" si="34"/>
        <v>21</v>
      </c>
      <c r="F1085" s="335" t="str">
        <f>_xlfn.XLOOKUP(E1085, statelist[State FIPS Code], statelist[EPA Region], "not found", 0, 1)</f>
        <v>EPA Region 4</v>
      </c>
    </row>
    <row r="1086" spans="1:6" x14ac:dyDescent="0.25">
      <c r="A1086" s="334" t="s">
        <v>3141</v>
      </c>
      <c r="B1086" s="335" t="s">
        <v>2509</v>
      </c>
      <c r="C1086" s="335" t="s">
        <v>3023</v>
      </c>
      <c r="D1086" s="335" t="str">
        <f t="shared" si="33"/>
        <v>Mason County, KY</v>
      </c>
      <c r="E1086" s="335" t="str">
        <f t="shared" si="34"/>
        <v>21</v>
      </c>
      <c r="F1086" s="335" t="str">
        <f>_xlfn.XLOOKUP(E1086, statelist[State FIPS Code], statelist[EPA Region], "not found", 0, 1)</f>
        <v>EPA Region 4</v>
      </c>
    </row>
    <row r="1087" spans="1:6" x14ac:dyDescent="0.25">
      <c r="A1087" s="334" t="s">
        <v>3142</v>
      </c>
      <c r="B1087" s="335" t="s">
        <v>2942</v>
      </c>
      <c r="C1087" s="335" t="s">
        <v>3023</v>
      </c>
      <c r="D1087" s="335" t="str">
        <f t="shared" si="33"/>
        <v>Meade County, KY</v>
      </c>
      <c r="E1087" s="335" t="str">
        <f t="shared" si="34"/>
        <v>21</v>
      </c>
      <c r="F1087" s="335" t="str">
        <f>_xlfn.XLOOKUP(E1087, statelist[State FIPS Code], statelist[EPA Region], "not found", 0, 1)</f>
        <v>EPA Region 4</v>
      </c>
    </row>
    <row r="1088" spans="1:6" x14ac:dyDescent="0.25">
      <c r="A1088" s="334" t="s">
        <v>3143</v>
      </c>
      <c r="B1088" s="335" t="s">
        <v>3144</v>
      </c>
      <c r="C1088" s="335" t="s">
        <v>3023</v>
      </c>
      <c r="D1088" s="335" t="str">
        <f t="shared" si="33"/>
        <v>Menifee County, KY</v>
      </c>
      <c r="E1088" s="335" t="str">
        <f t="shared" si="34"/>
        <v>21</v>
      </c>
      <c r="F1088" s="335" t="str">
        <f>_xlfn.XLOOKUP(E1088, statelist[State FIPS Code], statelist[EPA Region], "not found", 0, 1)</f>
        <v>EPA Region 4</v>
      </c>
    </row>
    <row r="1089" spans="1:6" x14ac:dyDescent="0.25">
      <c r="A1089" s="334" t="s">
        <v>3145</v>
      </c>
      <c r="B1089" s="335" t="s">
        <v>2515</v>
      </c>
      <c r="C1089" s="335" t="s">
        <v>3023</v>
      </c>
      <c r="D1089" s="335" t="str">
        <f t="shared" si="33"/>
        <v>Mercer County, KY</v>
      </c>
      <c r="E1089" s="335" t="str">
        <f t="shared" si="34"/>
        <v>21</v>
      </c>
      <c r="F1089" s="335" t="str">
        <f>_xlfn.XLOOKUP(E1089, statelist[State FIPS Code], statelist[EPA Region], "not found", 0, 1)</f>
        <v>EPA Region 4</v>
      </c>
    </row>
    <row r="1090" spans="1:6" x14ac:dyDescent="0.25">
      <c r="A1090" s="334" t="s">
        <v>3146</v>
      </c>
      <c r="B1090" s="335" t="s">
        <v>3147</v>
      </c>
      <c r="C1090" s="335" t="s">
        <v>3023</v>
      </c>
      <c r="D1090" s="335" t="str">
        <f t="shared" si="33"/>
        <v>Metcalfe County, KY</v>
      </c>
      <c r="E1090" s="335" t="str">
        <f t="shared" si="34"/>
        <v>21</v>
      </c>
      <c r="F1090" s="335" t="str">
        <f>_xlfn.XLOOKUP(E1090, statelist[State FIPS Code], statelist[EPA Region], "not found", 0, 1)</f>
        <v>EPA Region 4</v>
      </c>
    </row>
    <row r="1091" spans="1:6" x14ac:dyDescent="0.25">
      <c r="A1091" s="334" t="s">
        <v>3148</v>
      </c>
      <c r="B1091" s="335" t="s">
        <v>1393</v>
      </c>
      <c r="C1091" s="335" t="s">
        <v>3023</v>
      </c>
      <c r="D1091" s="335" t="str">
        <f t="shared" si="33"/>
        <v>Monroe County, KY</v>
      </c>
      <c r="E1091" s="335" t="str">
        <f t="shared" si="34"/>
        <v>21</v>
      </c>
      <c r="F1091" s="335" t="str">
        <f>_xlfn.XLOOKUP(E1091, statelist[State FIPS Code], statelist[EPA Region], "not found", 0, 1)</f>
        <v>EPA Region 4</v>
      </c>
    </row>
    <row r="1092" spans="1:6" x14ac:dyDescent="0.25">
      <c r="A1092" s="334" t="s">
        <v>3149</v>
      </c>
      <c r="B1092" s="335" t="s">
        <v>1395</v>
      </c>
      <c r="C1092" s="335" t="s">
        <v>3023</v>
      </c>
      <c r="D1092" s="335" t="str">
        <f t="shared" si="33"/>
        <v>Montgomery County, KY</v>
      </c>
      <c r="E1092" s="335" t="str">
        <f t="shared" si="34"/>
        <v>21</v>
      </c>
      <c r="F1092" s="335" t="str">
        <f>_xlfn.XLOOKUP(E1092, statelist[State FIPS Code], statelist[EPA Region], "not found", 0, 1)</f>
        <v>EPA Region 4</v>
      </c>
    </row>
    <row r="1093" spans="1:6" x14ac:dyDescent="0.25">
      <c r="A1093" s="334" t="s">
        <v>3150</v>
      </c>
      <c r="B1093" s="335" t="s">
        <v>1397</v>
      </c>
      <c r="C1093" s="335" t="s">
        <v>3023</v>
      </c>
      <c r="D1093" s="335" t="str">
        <f t="shared" si="33"/>
        <v>Morgan County, KY</v>
      </c>
      <c r="E1093" s="335" t="str">
        <f t="shared" si="34"/>
        <v>21</v>
      </c>
      <c r="F1093" s="335" t="str">
        <f>_xlfn.XLOOKUP(E1093, statelist[State FIPS Code], statelist[EPA Region], "not found", 0, 1)</f>
        <v>EPA Region 4</v>
      </c>
    </row>
    <row r="1094" spans="1:6" x14ac:dyDescent="0.25">
      <c r="A1094" s="334" t="s">
        <v>3151</v>
      </c>
      <c r="B1094" s="335" t="s">
        <v>3152</v>
      </c>
      <c r="C1094" s="335" t="s">
        <v>3023</v>
      </c>
      <c r="D1094" s="335" t="str">
        <f t="shared" si="33"/>
        <v>Muhlenberg County, KY</v>
      </c>
      <c r="E1094" s="335" t="str">
        <f t="shared" si="34"/>
        <v>21</v>
      </c>
      <c r="F1094" s="335" t="str">
        <f>_xlfn.XLOOKUP(E1094, statelist[State FIPS Code], statelist[EPA Region], "not found", 0, 1)</f>
        <v>EPA Region 4</v>
      </c>
    </row>
    <row r="1095" spans="1:6" x14ac:dyDescent="0.25">
      <c r="A1095" s="334" t="s">
        <v>3153</v>
      </c>
      <c r="B1095" s="335" t="s">
        <v>3154</v>
      </c>
      <c r="C1095" s="335" t="s">
        <v>3023</v>
      </c>
      <c r="D1095" s="335" t="str">
        <f t="shared" si="33"/>
        <v>Nelson County, KY</v>
      </c>
      <c r="E1095" s="335" t="str">
        <f t="shared" si="34"/>
        <v>21</v>
      </c>
      <c r="F1095" s="335" t="str">
        <f>_xlfn.XLOOKUP(E1095, statelist[State FIPS Code], statelist[EPA Region], "not found", 0, 1)</f>
        <v>EPA Region 4</v>
      </c>
    </row>
    <row r="1096" spans="1:6" x14ac:dyDescent="0.25">
      <c r="A1096" s="334" t="s">
        <v>3155</v>
      </c>
      <c r="B1096" s="335" t="s">
        <v>3156</v>
      </c>
      <c r="C1096" s="335" t="s">
        <v>3023</v>
      </c>
      <c r="D1096" s="335" t="str">
        <f t="shared" si="33"/>
        <v>Nicholas County, KY</v>
      </c>
      <c r="E1096" s="335" t="str">
        <f t="shared" si="34"/>
        <v>21</v>
      </c>
      <c r="F1096" s="335" t="str">
        <f>_xlfn.XLOOKUP(E1096, statelist[State FIPS Code], statelist[EPA Region], "not found", 0, 1)</f>
        <v>EPA Region 4</v>
      </c>
    </row>
    <row r="1097" spans="1:6" x14ac:dyDescent="0.25">
      <c r="A1097" s="334" t="s">
        <v>3157</v>
      </c>
      <c r="B1097" s="335" t="s">
        <v>2649</v>
      </c>
      <c r="C1097" s="335" t="s">
        <v>3023</v>
      </c>
      <c r="D1097" s="335" t="str">
        <f t="shared" si="33"/>
        <v>Ohio County, KY</v>
      </c>
      <c r="E1097" s="335" t="str">
        <f t="shared" si="34"/>
        <v>21</v>
      </c>
      <c r="F1097" s="335" t="str">
        <f>_xlfn.XLOOKUP(E1097, statelist[State FIPS Code], statelist[EPA Region], "not found", 0, 1)</f>
        <v>EPA Region 4</v>
      </c>
    </row>
    <row r="1098" spans="1:6" x14ac:dyDescent="0.25">
      <c r="A1098" s="334" t="s">
        <v>3158</v>
      </c>
      <c r="B1098" s="335" t="s">
        <v>3159</v>
      </c>
      <c r="C1098" s="335" t="s">
        <v>3023</v>
      </c>
      <c r="D1098" s="335" t="str">
        <f t="shared" si="33"/>
        <v>Oldham County, KY</v>
      </c>
      <c r="E1098" s="335" t="str">
        <f t="shared" si="34"/>
        <v>21</v>
      </c>
      <c r="F1098" s="335" t="str">
        <f>_xlfn.XLOOKUP(E1098, statelist[State FIPS Code], statelist[EPA Region], "not found", 0, 1)</f>
        <v>EPA Region 4</v>
      </c>
    </row>
    <row r="1099" spans="1:6" x14ac:dyDescent="0.25">
      <c r="A1099" s="334" t="s">
        <v>3160</v>
      </c>
      <c r="B1099" s="335" t="s">
        <v>2652</v>
      </c>
      <c r="C1099" s="335" t="s">
        <v>3023</v>
      </c>
      <c r="D1099" s="335" t="str">
        <f t="shared" si="33"/>
        <v>Owen County, KY</v>
      </c>
      <c r="E1099" s="335" t="str">
        <f t="shared" si="34"/>
        <v>21</v>
      </c>
      <c r="F1099" s="335" t="str">
        <f>_xlfn.XLOOKUP(E1099, statelist[State FIPS Code], statelist[EPA Region], "not found", 0, 1)</f>
        <v>EPA Region 4</v>
      </c>
    </row>
    <row r="1100" spans="1:6" x14ac:dyDescent="0.25">
      <c r="A1100" s="334" t="s">
        <v>3161</v>
      </c>
      <c r="B1100" s="335" t="s">
        <v>3162</v>
      </c>
      <c r="C1100" s="335" t="s">
        <v>3023</v>
      </c>
      <c r="D1100" s="335" t="str">
        <f t="shared" ref="D1100:D1163" si="35">_xlfn.TEXTJOIN(", ", TRUE, B1100,C1100)</f>
        <v>Owsley County, KY</v>
      </c>
      <c r="E1100" s="335" t="str">
        <f t="shared" ref="E1100:E1163" si="36">LEFT(A1100, 2)</f>
        <v>21</v>
      </c>
      <c r="F1100" s="335" t="str">
        <f>_xlfn.XLOOKUP(E1100, statelist[State FIPS Code], statelist[EPA Region], "not found", 0, 1)</f>
        <v>EPA Region 4</v>
      </c>
    </row>
    <row r="1101" spans="1:6" x14ac:dyDescent="0.25">
      <c r="A1101" s="334" t="s">
        <v>3163</v>
      </c>
      <c r="B1101" s="335" t="s">
        <v>3164</v>
      </c>
      <c r="C1101" s="335" t="s">
        <v>3023</v>
      </c>
      <c r="D1101" s="335" t="str">
        <f t="shared" si="35"/>
        <v>Pendleton County, KY</v>
      </c>
      <c r="E1101" s="335" t="str">
        <f t="shared" si="36"/>
        <v>21</v>
      </c>
      <c r="F1101" s="335" t="str">
        <f>_xlfn.XLOOKUP(E1101, statelist[State FIPS Code], statelist[EPA Region], "not found", 0, 1)</f>
        <v>EPA Region 4</v>
      </c>
    </row>
    <row r="1102" spans="1:6" x14ac:dyDescent="0.25">
      <c r="A1102" s="334" t="s">
        <v>3165</v>
      </c>
      <c r="B1102" s="335" t="s">
        <v>1399</v>
      </c>
      <c r="C1102" s="335" t="s">
        <v>3023</v>
      </c>
      <c r="D1102" s="335" t="str">
        <f t="shared" si="35"/>
        <v>Perry County, KY</v>
      </c>
      <c r="E1102" s="335" t="str">
        <f t="shared" si="36"/>
        <v>21</v>
      </c>
      <c r="F1102" s="335" t="str">
        <f>_xlfn.XLOOKUP(E1102, statelist[State FIPS Code], statelist[EPA Region], "not found", 0, 1)</f>
        <v>EPA Region 4</v>
      </c>
    </row>
    <row r="1103" spans="1:6" x14ac:dyDescent="0.25">
      <c r="A1103" s="334" t="s">
        <v>3166</v>
      </c>
      <c r="B1103" s="335" t="s">
        <v>1403</v>
      </c>
      <c r="C1103" s="335" t="s">
        <v>3023</v>
      </c>
      <c r="D1103" s="335" t="str">
        <f t="shared" si="35"/>
        <v>Pike County, KY</v>
      </c>
      <c r="E1103" s="335" t="str">
        <f t="shared" si="36"/>
        <v>21</v>
      </c>
      <c r="F1103" s="335" t="str">
        <f>_xlfn.XLOOKUP(E1103, statelist[State FIPS Code], statelist[EPA Region], "not found", 0, 1)</f>
        <v>EPA Region 4</v>
      </c>
    </row>
    <row r="1104" spans="1:6" x14ac:dyDescent="0.25">
      <c r="A1104" s="334" t="s">
        <v>3167</v>
      </c>
      <c r="B1104" s="335" t="s">
        <v>3168</v>
      </c>
      <c r="C1104" s="335" t="s">
        <v>3023</v>
      </c>
      <c r="D1104" s="335" t="str">
        <f t="shared" si="35"/>
        <v>Powell County, KY</v>
      </c>
      <c r="E1104" s="335" t="str">
        <f t="shared" si="36"/>
        <v>21</v>
      </c>
      <c r="F1104" s="335" t="str">
        <f>_xlfn.XLOOKUP(E1104, statelist[State FIPS Code], statelist[EPA Region], "not found", 0, 1)</f>
        <v>EPA Region 4</v>
      </c>
    </row>
    <row r="1105" spans="1:6" x14ac:dyDescent="0.25">
      <c r="A1105" s="334" t="s">
        <v>3169</v>
      </c>
      <c r="B1105" s="335" t="s">
        <v>1624</v>
      </c>
      <c r="C1105" s="335" t="s">
        <v>3023</v>
      </c>
      <c r="D1105" s="335" t="str">
        <f t="shared" si="35"/>
        <v>Pulaski County, KY</v>
      </c>
      <c r="E1105" s="335" t="str">
        <f t="shared" si="36"/>
        <v>21</v>
      </c>
      <c r="F1105" s="335" t="str">
        <f>_xlfn.XLOOKUP(E1105, statelist[State FIPS Code], statelist[EPA Region], "not found", 0, 1)</f>
        <v>EPA Region 4</v>
      </c>
    </row>
    <row r="1106" spans="1:6" x14ac:dyDescent="0.25">
      <c r="A1106" s="334" t="s">
        <v>3170</v>
      </c>
      <c r="B1106" s="335" t="s">
        <v>3171</v>
      </c>
      <c r="C1106" s="335" t="s">
        <v>3023</v>
      </c>
      <c r="D1106" s="335" t="str">
        <f t="shared" si="35"/>
        <v>Robertson County, KY</v>
      </c>
      <c r="E1106" s="335" t="str">
        <f t="shared" si="36"/>
        <v>21</v>
      </c>
      <c r="F1106" s="335" t="str">
        <f>_xlfn.XLOOKUP(E1106, statelist[State FIPS Code], statelist[EPA Region], "not found", 0, 1)</f>
        <v>EPA Region 4</v>
      </c>
    </row>
    <row r="1107" spans="1:6" x14ac:dyDescent="0.25">
      <c r="A1107" s="334" t="s">
        <v>3172</v>
      </c>
      <c r="B1107" s="335" t="s">
        <v>3173</v>
      </c>
      <c r="C1107" s="335" t="s">
        <v>3023</v>
      </c>
      <c r="D1107" s="335" t="str">
        <f t="shared" si="35"/>
        <v>Rockcastle County, KY</v>
      </c>
      <c r="E1107" s="335" t="str">
        <f t="shared" si="36"/>
        <v>21</v>
      </c>
      <c r="F1107" s="335" t="str">
        <f>_xlfn.XLOOKUP(E1107, statelist[State FIPS Code], statelist[EPA Region], "not found", 0, 1)</f>
        <v>EPA Region 4</v>
      </c>
    </row>
    <row r="1108" spans="1:6" x14ac:dyDescent="0.25">
      <c r="A1108" s="334" t="s">
        <v>3174</v>
      </c>
      <c r="B1108" s="335" t="s">
        <v>3175</v>
      </c>
      <c r="C1108" s="335" t="s">
        <v>3023</v>
      </c>
      <c r="D1108" s="335" t="str">
        <f t="shared" si="35"/>
        <v>Rowan County, KY</v>
      </c>
      <c r="E1108" s="335" t="str">
        <f t="shared" si="36"/>
        <v>21</v>
      </c>
      <c r="F1108" s="335" t="str">
        <f>_xlfn.XLOOKUP(E1108, statelist[State FIPS Code], statelist[EPA Region], "not found", 0, 1)</f>
        <v>EPA Region 4</v>
      </c>
    </row>
    <row r="1109" spans="1:6" x14ac:dyDescent="0.25">
      <c r="A1109" s="334" t="s">
        <v>3176</v>
      </c>
      <c r="B1109" s="335" t="s">
        <v>1407</v>
      </c>
      <c r="C1109" s="335" t="s">
        <v>3023</v>
      </c>
      <c r="D1109" s="335" t="str">
        <f t="shared" si="35"/>
        <v>Russell County, KY</v>
      </c>
      <c r="E1109" s="335" t="str">
        <f t="shared" si="36"/>
        <v>21</v>
      </c>
      <c r="F1109" s="335" t="str">
        <f>_xlfn.XLOOKUP(E1109, statelist[State FIPS Code], statelist[EPA Region], "not found", 0, 1)</f>
        <v>EPA Region 4</v>
      </c>
    </row>
    <row r="1110" spans="1:6" x14ac:dyDescent="0.25">
      <c r="A1110" s="334" t="s">
        <v>3177</v>
      </c>
      <c r="B1110" s="335" t="s">
        <v>1631</v>
      </c>
      <c r="C1110" s="335" t="s">
        <v>3023</v>
      </c>
      <c r="D1110" s="335" t="str">
        <f t="shared" si="35"/>
        <v>Scott County, KY</v>
      </c>
      <c r="E1110" s="335" t="str">
        <f t="shared" si="36"/>
        <v>21</v>
      </c>
      <c r="F1110" s="335" t="str">
        <f>_xlfn.XLOOKUP(E1110, statelist[State FIPS Code], statelist[EPA Region], "not found", 0, 1)</f>
        <v>EPA Region 4</v>
      </c>
    </row>
    <row r="1111" spans="1:6" x14ac:dyDescent="0.25">
      <c r="A1111" s="334" t="s">
        <v>3178</v>
      </c>
      <c r="B1111" s="335" t="s">
        <v>1411</v>
      </c>
      <c r="C1111" s="335" t="s">
        <v>3023</v>
      </c>
      <c r="D1111" s="335" t="str">
        <f t="shared" si="35"/>
        <v>Shelby County, KY</v>
      </c>
      <c r="E1111" s="335" t="str">
        <f t="shared" si="36"/>
        <v>21</v>
      </c>
      <c r="F1111" s="335" t="str">
        <f>_xlfn.XLOOKUP(E1111, statelist[State FIPS Code], statelist[EPA Region], "not found", 0, 1)</f>
        <v>EPA Region 4</v>
      </c>
    </row>
    <row r="1112" spans="1:6" x14ac:dyDescent="0.25">
      <c r="A1112" s="334" t="s">
        <v>3179</v>
      </c>
      <c r="B1112" s="335" t="s">
        <v>3180</v>
      </c>
      <c r="C1112" s="335" t="s">
        <v>3023</v>
      </c>
      <c r="D1112" s="335" t="str">
        <f t="shared" si="35"/>
        <v>Simpson County, KY</v>
      </c>
      <c r="E1112" s="335" t="str">
        <f t="shared" si="36"/>
        <v>21</v>
      </c>
      <c r="F1112" s="335" t="str">
        <f>_xlfn.XLOOKUP(E1112, statelist[State FIPS Code], statelist[EPA Region], "not found", 0, 1)</f>
        <v>EPA Region 4</v>
      </c>
    </row>
    <row r="1113" spans="1:6" x14ac:dyDescent="0.25">
      <c r="A1113" s="334" t="s">
        <v>3181</v>
      </c>
      <c r="B1113" s="335" t="s">
        <v>2673</v>
      </c>
      <c r="C1113" s="335" t="s">
        <v>3023</v>
      </c>
      <c r="D1113" s="335" t="str">
        <f t="shared" si="35"/>
        <v>Spencer County, KY</v>
      </c>
      <c r="E1113" s="335" t="str">
        <f t="shared" si="36"/>
        <v>21</v>
      </c>
      <c r="F1113" s="335" t="str">
        <f>_xlfn.XLOOKUP(E1113, statelist[State FIPS Code], statelist[EPA Region], "not found", 0, 1)</f>
        <v>EPA Region 4</v>
      </c>
    </row>
    <row r="1114" spans="1:6" x14ac:dyDescent="0.25">
      <c r="A1114" s="334" t="s">
        <v>3182</v>
      </c>
      <c r="B1114" s="335" t="s">
        <v>2047</v>
      </c>
      <c r="C1114" s="335" t="s">
        <v>3023</v>
      </c>
      <c r="D1114" s="335" t="str">
        <f t="shared" si="35"/>
        <v>Taylor County, KY</v>
      </c>
      <c r="E1114" s="335" t="str">
        <f t="shared" si="36"/>
        <v>21</v>
      </c>
      <c r="F1114" s="335" t="str">
        <f>_xlfn.XLOOKUP(E1114, statelist[State FIPS Code], statelist[EPA Region], "not found", 0, 1)</f>
        <v>EPA Region 4</v>
      </c>
    </row>
    <row r="1115" spans="1:6" x14ac:dyDescent="0.25">
      <c r="A1115" s="334" t="s">
        <v>3183</v>
      </c>
      <c r="B1115" s="335" t="s">
        <v>3184</v>
      </c>
      <c r="C1115" s="335" t="s">
        <v>3023</v>
      </c>
      <c r="D1115" s="335" t="str">
        <f t="shared" si="35"/>
        <v>Todd County, KY</v>
      </c>
      <c r="E1115" s="335" t="str">
        <f t="shared" si="36"/>
        <v>21</v>
      </c>
      <c r="F1115" s="335" t="str">
        <f>_xlfn.XLOOKUP(E1115, statelist[State FIPS Code], statelist[EPA Region], "not found", 0, 1)</f>
        <v>EPA Region 4</v>
      </c>
    </row>
    <row r="1116" spans="1:6" x14ac:dyDescent="0.25">
      <c r="A1116" s="334" t="s">
        <v>3185</v>
      </c>
      <c r="B1116" s="335" t="s">
        <v>3186</v>
      </c>
      <c r="C1116" s="335" t="s">
        <v>3023</v>
      </c>
      <c r="D1116" s="335" t="str">
        <f t="shared" si="35"/>
        <v>Trigg County, KY</v>
      </c>
      <c r="E1116" s="335" t="str">
        <f t="shared" si="36"/>
        <v>21</v>
      </c>
      <c r="F1116" s="335" t="str">
        <f>_xlfn.XLOOKUP(E1116, statelist[State FIPS Code], statelist[EPA Region], "not found", 0, 1)</f>
        <v>EPA Region 4</v>
      </c>
    </row>
    <row r="1117" spans="1:6" x14ac:dyDescent="0.25">
      <c r="A1117" s="334" t="s">
        <v>3187</v>
      </c>
      <c r="B1117" s="335" t="s">
        <v>3188</v>
      </c>
      <c r="C1117" s="335" t="s">
        <v>3023</v>
      </c>
      <c r="D1117" s="335" t="str">
        <f t="shared" si="35"/>
        <v>Trimble County, KY</v>
      </c>
      <c r="E1117" s="335" t="str">
        <f t="shared" si="36"/>
        <v>21</v>
      </c>
      <c r="F1117" s="335" t="str">
        <f>_xlfn.XLOOKUP(E1117, statelist[State FIPS Code], statelist[EPA Region], "not found", 0, 1)</f>
        <v>EPA Region 4</v>
      </c>
    </row>
    <row r="1118" spans="1:6" x14ac:dyDescent="0.25">
      <c r="A1118" s="334" t="s">
        <v>3189</v>
      </c>
      <c r="B1118" s="335" t="s">
        <v>1643</v>
      </c>
      <c r="C1118" s="335" t="s">
        <v>3023</v>
      </c>
      <c r="D1118" s="335" t="str">
        <f t="shared" si="35"/>
        <v>Union County, KY</v>
      </c>
      <c r="E1118" s="335" t="str">
        <f t="shared" si="36"/>
        <v>21</v>
      </c>
      <c r="F1118" s="335" t="str">
        <f>_xlfn.XLOOKUP(E1118, statelist[State FIPS Code], statelist[EPA Region], "not found", 0, 1)</f>
        <v>EPA Region 4</v>
      </c>
    </row>
    <row r="1119" spans="1:6" x14ac:dyDescent="0.25">
      <c r="A1119" s="334" t="s">
        <v>3190</v>
      </c>
      <c r="B1119" s="335" t="s">
        <v>2306</v>
      </c>
      <c r="C1119" s="335" t="s">
        <v>3023</v>
      </c>
      <c r="D1119" s="335" t="str">
        <f t="shared" si="35"/>
        <v>Warren County, KY</v>
      </c>
      <c r="E1119" s="335" t="str">
        <f t="shared" si="36"/>
        <v>21</v>
      </c>
      <c r="F1119" s="335" t="str">
        <f>_xlfn.XLOOKUP(E1119, statelist[State FIPS Code], statelist[EPA Region], "not found", 0, 1)</f>
        <v>EPA Region 4</v>
      </c>
    </row>
    <row r="1120" spans="1:6" x14ac:dyDescent="0.25">
      <c r="A1120" s="334" t="s">
        <v>3191</v>
      </c>
      <c r="B1120" s="335" t="s">
        <v>1423</v>
      </c>
      <c r="C1120" s="335" t="s">
        <v>3023</v>
      </c>
      <c r="D1120" s="335" t="str">
        <f t="shared" si="35"/>
        <v>Washington County, KY</v>
      </c>
      <c r="E1120" s="335" t="str">
        <f t="shared" si="36"/>
        <v>21</v>
      </c>
      <c r="F1120" s="335" t="str">
        <f>_xlfn.XLOOKUP(E1120, statelist[State FIPS Code], statelist[EPA Region], "not found", 0, 1)</f>
        <v>EPA Region 4</v>
      </c>
    </row>
    <row r="1121" spans="1:6" x14ac:dyDescent="0.25">
      <c r="A1121" s="334" t="s">
        <v>3192</v>
      </c>
      <c r="B1121" s="335" t="s">
        <v>2309</v>
      </c>
      <c r="C1121" s="335" t="s">
        <v>3023</v>
      </c>
      <c r="D1121" s="335" t="str">
        <f t="shared" si="35"/>
        <v>Wayne County, KY</v>
      </c>
      <c r="E1121" s="335" t="str">
        <f t="shared" si="36"/>
        <v>21</v>
      </c>
      <c r="F1121" s="335" t="str">
        <f>_xlfn.XLOOKUP(E1121, statelist[State FIPS Code], statelist[EPA Region], "not found", 0, 1)</f>
        <v>EPA Region 4</v>
      </c>
    </row>
    <row r="1122" spans="1:6" x14ac:dyDescent="0.25">
      <c r="A1122" s="334" t="s">
        <v>3193</v>
      </c>
      <c r="B1122" s="335" t="s">
        <v>2311</v>
      </c>
      <c r="C1122" s="335" t="s">
        <v>3023</v>
      </c>
      <c r="D1122" s="335" t="str">
        <f t="shared" si="35"/>
        <v>Webster County, KY</v>
      </c>
      <c r="E1122" s="335" t="str">
        <f t="shared" si="36"/>
        <v>21</v>
      </c>
      <c r="F1122" s="335" t="str">
        <f>_xlfn.XLOOKUP(E1122, statelist[State FIPS Code], statelist[EPA Region], "not found", 0, 1)</f>
        <v>EPA Region 4</v>
      </c>
    </row>
    <row r="1123" spans="1:6" x14ac:dyDescent="0.25">
      <c r="A1123" s="334" t="s">
        <v>3194</v>
      </c>
      <c r="B1123" s="335" t="s">
        <v>2703</v>
      </c>
      <c r="C1123" s="335" t="s">
        <v>3023</v>
      </c>
      <c r="D1123" s="335" t="str">
        <f t="shared" si="35"/>
        <v>Whitley County, KY</v>
      </c>
      <c r="E1123" s="335" t="str">
        <f t="shared" si="36"/>
        <v>21</v>
      </c>
      <c r="F1123" s="335" t="str">
        <f>_xlfn.XLOOKUP(E1123, statelist[State FIPS Code], statelist[EPA Region], "not found", 0, 1)</f>
        <v>EPA Region 4</v>
      </c>
    </row>
    <row r="1124" spans="1:6" x14ac:dyDescent="0.25">
      <c r="A1124" s="334" t="s">
        <v>3195</v>
      </c>
      <c r="B1124" s="335" t="s">
        <v>3196</v>
      </c>
      <c r="C1124" s="335" t="s">
        <v>3023</v>
      </c>
      <c r="D1124" s="335" t="str">
        <f t="shared" si="35"/>
        <v>Wolfe County, KY</v>
      </c>
      <c r="E1124" s="335" t="str">
        <f t="shared" si="36"/>
        <v>21</v>
      </c>
      <c r="F1124" s="335" t="str">
        <f>_xlfn.XLOOKUP(E1124, statelist[State FIPS Code], statelist[EPA Region], "not found", 0, 1)</f>
        <v>EPA Region 4</v>
      </c>
    </row>
    <row r="1125" spans="1:6" x14ac:dyDescent="0.25">
      <c r="A1125" s="334" t="s">
        <v>3197</v>
      </c>
      <c r="B1125" s="335" t="s">
        <v>2569</v>
      </c>
      <c r="C1125" s="335" t="s">
        <v>3023</v>
      </c>
      <c r="D1125" s="335" t="str">
        <f t="shared" si="35"/>
        <v>Woodford County, KY</v>
      </c>
      <c r="E1125" s="335" t="str">
        <f t="shared" si="36"/>
        <v>21</v>
      </c>
      <c r="F1125" s="335" t="str">
        <f>_xlfn.XLOOKUP(E1125, statelist[State FIPS Code], statelist[EPA Region], "not found", 0, 1)</f>
        <v>EPA Region 4</v>
      </c>
    </row>
    <row r="1126" spans="1:6" x14ac:dyDescent="0.25">
      <c r="A1126" s="334" t="s">
        <v>3198</v>
      </c>
      <c r="B1126" s="335" t="s">
        <v>3199</v>
      </c>
      <c r="C1126" s="335" t="s">
        <v>3200</v>
      </c>
      <c r="D1126" s="335" t="str">
        <f t="shared" si="35"/>
        <v>Acadia Parish, LA</v>
      </c>
      <c r="E1126" s="335" t="str">
        <f t="shared" si="36"/>
        <v>22</v>
      </c>
      <c r="F1126" s="335" t="str">
        <f>_xlfn.XLOOKUP(E1126, statelist[State FIPS Code], statelist[EPA Region], "not found", 0, 1)</f>
        <v>EPA Region 6</v>
      </c>
    </row>
    <row r="1127" spans="1:6" x14ac:dyDescent="0.25">
      <c r="A1127" s="334" t="s">
        <v>3201</v>
      </c>
      <c r="B1127" s="335" t="s">
        <v>3202</v>
      </c>
      <c r="C1127" s="335" t="s">
        <v>3200</v>
      </c>
      <c r="D1127" s="335" t="str">
        <f t="shared" si="35"/>
        <v>Allen Parish, LA</v>
      </c>
      <c r="E1127" s="335" t="str">
        <f t="shared" si="36"/>
        <v>22</v>
      </c>
      <c r="F1127" s="335" t="str">
        <f>_xlfn.XLOOKUP(E1127, statelist[State FIPS Code], statelist[EPA Region], "not found", 0, 1)</f>
        <v>EPA Region 6</v>
      </c>
    </row>
    <row r="1128" spans="1:6" x14ac:dyDescent="0.25">
      <c r="A1128" s="334" t="s">
        <v>3203</v>
      </c>
      <c r="B1128" s="335" t="s">
        <v>3204</v>
      </c>
      <c r="C1128" s="335" t="s">
        <v>3200</v>
      </c>
      <c r="D1128" s="335" t="str">
        <f t="shared" si="35"/>
        <v>Ascension Parish, LA</v>
      </c>
      <c r="E1128" s="335" t="str">
        <f t="shared" si="36"/>
        <v>22</v>
      </c>
      <c r="F1128" s="335" t="str">
        <f>_xlfn.XLOOKUP(E1128, statelist[State FIPS Code], statelist[EPA Region], "not found", 0, 1)</f>
        <v>EPA Region 6</v>
      </c>
    </row>
    <row r="1129" spans="1:6" x14ac:dyDescent="0.25">
      <c r="A1129" s="334" t="s">
        <v>3205</v>
      </c>
      <c r="B1129" s="335" t="s">
        <v>3206</v>
      </c>
      <c r="C1129" s="335" t="s">
        <v>3200</v>
      </c>
      <c r="D1129" s="335" t="str">
        <f t="shared" si="35"/>
        <v>Assumption Parish, LA</v>
      </c>
      <c r="E1129" s="335" t="str">
        <f t="shared" si="36"/>
        <v>22</v>
      </c>
      <c r="F1129" s="335" t="str">
        <f>_xlfn.XLOOKUP(E1129, statelist[State FIPS Code], statelist[EPA Region], "not found", 0, 1)</f>
        <v>EPA Region 6</v>
      </c>
    </row>
    <row r="1130" spans="1:6" x14ac:dyDescent="0.25">
      <c r="A1130" s="334" t="s">
        <v>3207</v>
      </c>
      <c r="B1130" s="335" t="s">
        <v>3208</v>
      </c>
      <c r="C1130" s="335" t="s">
        <v>3200</v>
      </c>
      <c r="D1130" s="335" t="str">
        <f t="shared" si="35"/>
        <v>Avoyelles Parish, LA</v>
      </c>
      <c r="E1130" s="335" t="str">
        <f t="shared" si="36"/>
        <v>22</v>
      </c>
      <c r="F1130" s="335" t="str">
        <f>_xlfn.XLOOKUP(E1130, statelist[State FIPS Code], statelist[EPA Region], "not found", 0, 1)</f>
        <v>EPA Region 6</v>
      </c>
    </row>
    <row r="1131" spans="1:6" x14ac:dyDescent="0.25">
      <c r="A1131" s="334" t="s">
        <v>3209</v>
      </c>
      <c r="B1131" s="335" t="s">
        <v>3210</v>
      </c>
      <c r="C1131" s="335" t="s">
        <v>3200</v>
      </c>
      <c r="D1131" s="335" t="str">
        <f t="shared" si="35"/>
        <v>Beauregard Parish, LA</v>
      </c>
      <c r="E1131" s="335" t="str">
        <f t="shared" si="36"/>
        <v>22</v>
      </c>
      <c r="F1131" s="335" t="str">
        <f>_xlfn.XLOOKUP(E1131, statelist[State FIPS Code], statelist[EPA Region], "not found", 0, 1)</f>
        <v>EPA Region 6</v>
      </c>
    </row>
    <row r="1132" spans="1:6" x14ac:dyDescent="0.25">
      <c r="A1132" s="334" t="s">
        <v>3211</v>
      </c>
      <c r="B1132" s="335" t="s">
        <v>3212</v>
      </c>
      <c r="C1132" s="335" t="s">
        <v>3200</v>
      </c>
      <c r="D1132" s="335" t="str">
        <f t="shared" si="35"/>
        <v>Bienville Parish, LA</v>
      </c>
      <c r="E1132" s="335" t="str">
        <f t="shared" si="36"/>
        <v>22</v>
      </c>
      <c r="F1132" s="335" t="str">
        <f>_xlfn.XLOOKUP(E1132, statelist[State FIPS Code], statelist[EPA Region], "not found", 0, 1)</f>
        <v>EPA Region 6</v>
      </c>
    </row>
    <row r="1133" spans="1:6" x14ac:dyDescent="0.25">
      <c r="A1133" s="334" t="s">
        <v>3213</v>
      </c>
      <c r="B1133" s="335" t="s">
        <v>3214</v>
      </c>
      <c r="C1133" s="335" t="s">
        <v>3200</v>
      </c>
      <c r="D1133" s="335" t="str">
        <f t="shared" si="35"/>
        <v>Bossier Parish, LA</v>
      </c>
      <c r="E1133" s="335" t="str">
        <f t="shared" si="36"/>
        <v>22</v>
      </c>
      <c r="F1133" s="335" t="str">
        <f>_xlfn.XLOOKUP(E1133, statelist[State FIPS Code], statelist[EPA Region], "not found", 0, 1)</f>
        <v>EPA Region 6</v>
      </c>
    </row>
    <row r="1134" spans="1:6" x14ac:dyDescent="0.25">
      <c r="A1134" s="334" t="s">
        <v>3215</v>
      </c>
      <c r="B1134" s="335" t="s">
        <v>3216</v>
      </c>
      <c r="C1134" s="335" t="s">
        <v>3200</v>
      </c>
      <c r="D1134" s="335" t="str">
        <f t="shared" si="35"/>
        <v>Caddo Parish, LA</v>
      </c>
      <c r="E1134" s="335" t="str">
        <f t="shared" si="36"/>
        <v>22</v>
      </c>
      <c r="F1134" s="335" t="str">
        <f>_xlfn.XLOOKUP(E1134, statelist[State FIPS Code], statelist[EPA Region], "not found", 0, 1)</f>
        <v>EPA Region 6</v>
      </c>
    </row>
    <row r="1135" spans="1:6" x14ac:dyDescent="0.25">
      <c r="A1135" s="334" t="s">
        <v>3217</v>
      </c>
      <c r="B1135" s="335" t="s">
        <v>3218</v>
      </c>
      <c r="C1135" s="335" t="s">
        <v>3200</v>
      </c>
      <c r="D1135" s="335" t="str">
        <f t="shared" si="35"/>
        <v>Calcasieu Parish, LA</v>
      </c>
      <c r="E1135" s="335" t="str">
        <f t="shared" si="36"/>
        <v>22</v>
      </c>
      <c r="F1135" s="335" t="str">
        <f>_xlfn.XLOOKUP(E1135, statelist[State FIPS Code], statelist[EPA Region], "not found", 0, 1)</f>
        <v>EPA Region 6</v>
      </c>
    </row>
    <row r="1136" spans="1:6" x14ac:dyDescent="0.25">
      <c r="A1136" s="334" t="s">
        <v>3219</v>
      </c>
      <c r="B1136" s="335" t="s">
        <v>3220</v>
      </c>
      <c r="C1136" s="335" t="s">
        <v>3200</v>
      </c>
      <c r="D1136" s="335" t="str">
        <f t="shared" si="35"/>
        <v>Caldwell Parish, LA</v>
      </c>
      <c r="E1136" s="335" t="str">
        <f t="shared" si="36"/>
        <v>22</v>
      </c>
      <c r="F1136" s="335" t="str">
        <f>_xlfn.XLOOKUP(E1136, statelist[State FIPS Code], statelist[EPA Region], "not found", 0, 1)</f>
        <v>EPA Region 6</v>
      </c>
    </row>
    <row r="1137" spans="1:6" x14ac:dyDescent="0.25">
      <c r="A1137" s="334" t="s">
        <v>3221</v>
      </c>
      <c r="B1137" s="335" t="s">
        <v>3222</v>
      </c>
      <c r="C1137" s="335" t="s">
        <v>3200</v>
      </c>
      <c r="D1137" s="335" t="str">
        <f t="shared" si="35"/>
        <v>Cameron Parish, LA</v>
      </c>
      <c r="E1137" s="335" t="str">
        <f t="shared" si="36"/>
        <v>22</v>
      </c>
      <c r="F1137" s="335" t="str">
        <f>_xlfn.XLOOKUP(E1137, statelist[State FIPS Code], statelist[EPA Region], "not found", 0, 1)</f>
        <v>EPA Region 6</v>
      </c>
    </row>
    <row r="1138" spans="1:6" x14ac:dyDescent="0.25">
      <c r="A1138" s="334" t="s">
        <v>3223</v>
      </c>
      <c r="B1138" s="335" t="s">
        <v>3224</v>
      </c>
      <c r="C1138" s="335" t="s">
        <v>3200</v>
      </c>
      <c r="D1138" s="335" t="str">
        <f t="shared" si="35"/>
        <v>Catahoula Parish, LA</v>
      </c>
      <c r="E1138" s="335" t="str">
        <f t="shared" si="36"/>
        <v>22</v>
      </c>
      <c r="F1138" s="335" t="str">
        <f>_xlfn.XLOOKUP(E1138, statelist[State FIPS Code], statelist[EPA Region], "not found", 0, 1)</f>
        <v>EPA Region 6</v>
      </c>
    </row>
    <row r="1139" spans="1:6" x14ac:dyDescent="0.25">
      <c r="A1139" s="334" t="s">
        <v>3225</v>
      </c>
      <c r="B1139" s="335" t="s">
        <v>3226</v>
      </c>
      <c r="C1139" s="335" t="s">
        <v>3200</v>
      </c>
      <c r="D1139" s="335" t="str">
        <f t="shared" si="35"/>
        <v>Claiborne Parish, LA</v>
      </c>
      <c r="E1139" s="335" t="str">
        <f t="shared" si="36"/>
        <v>22</v>
      </c>
      <c r="F1139" s="335" t="str">
        <f>_xlfn.XLOOKUP(E1139, statelist[State FIPS Code], statelist[EPA Region], "not found", 0, 1)</f>
        <v>EPA Region 6</v>
      </c>
    </row>
    <row r="1140" spans="1:6" x14ac:dyDescent="0.25">
      <c r="A1140" s="334" t="s">
        <v>3227</v>
      </c>
      <c r="B1140" s="335" t="s">
        <v>3228</v>
      </c>
      <c r="C1140" s="335" t="s">
        <v>3200</v>
      </c>
      <c r="D1140" s="335" t="str">
        <f t="shared" si="35"/>
        <v>Concordia Parish, LA</v>
      </c>
      <c r="E1140" s="335" t="str">
        <f t="shared" si="36"/>
        <v>22</v>
      </c>
      <c r="F1140" s="335" t="str">
        <f>_xlfn.XLOOKUP(E1140, statelist[State FIPS Code], statelist[EPA Region], "not found", 0, 1)</f>
        <v>EPA Region 6</v>
      </c>
    </row>
    <row r="1141" spans="1:6" x14ac:dyDescent="0.25">
      <c r="A1141" s="334" t="s">
        <v>3229</v>
      </c>
      <c r="B1141" s="335" t="s">
        <v>3230</v>
      </c>
      <c r="C1141" s="335" t="s">
        <v>3200</v>
      </c>
      <c r="D1141" s="335" t="str">
        <f t="shared" si="35"/>
        <v>De Soto Parish, LA</v>
      </c>
      <c r="E1141" s="335" t="str">
        <f t="shared" si="36"/>
        <v>22</v>
      </c>
      <c r="F1141" s="335" t="str">
        <f>_xlfn.XLOOKUP(E1141, statelist[State FIPS Code], statelist[EPA Region], "not found", 0, 1)</f>
        <v>EPA Region 6</v>
      </c>
    </row>
    <row r="1142" spans="1:6" x14ac:dyDescent="0.25">
      <c r="A1142" s="334" t="s">
        <v>3231</v>
      </c>
      <c r="B1142" s="335" t="s">
        <v>3232</v>
      </c>
      <c r="C1142" s="335" t="s">
        <v>3200</v>
      </c>
      <c r="D1142" s="335" t="str">
        <f t="shared" si="35"/>
        <v>East Baton Rouge Parish, LA</v>
      </c>
      <c r="E1142" s="335" t="str">
        <f t="shared" si="36"/>
        <v>22</v>
      </c>
      <c r="F1142" s="335" t="str">
        <f>_xlfn.XLOOKUP(E1142, statelist[State FIPS Code], statelist[EPA Region], "not found", 0, 1)</f>
        <v>EPA Region 6</v>
      </c>
    </row>
    <row r="1143" spans="1:6" x14ac:dyDescent="0.25">
      <c r="A1143" s="334" t="s">
        <v>3233</v>
      </c>
      <c r="B1143" s="335" t="s">
        <v>3234</v>
      </c>
      <c r="C1143" s="335" t="s">
        <v>3200</v>
      </c>
      <c r="D1143" s="335" t="str">
        <f t="shared" si="35"/>
        <v>East Carroll Parish, LA</v>
      </c>
      <c r="E1143" s="335" t="str">
        <f t="shared" si="36"/>
        <v>22</v>
      </c>
      <c r="F1143" s="335" t="str">
        <f>_xlfn.XLOOKUP(E1143, statelist[State FIPS Code], statelist[EPA Region], "not found", 0, 1)</f>
        <v>EPA Region 6</v>
      </c>
    </row>
    <row r="1144" spans="1:6" x14ac:dyDescent="0.25">
      <c r="A1144" s="334" t="s">
        <v>3235</v>
      </c>
      <c r="B1144" s="335" t="s">
        <v>3236</v>
      </c>
      <c r="C1144" s="335" t="s">
        <v>3200</v>
      </c>
      <c r="D1144" s="335" t="str">
        <f t="shared" si="35"/>
        <v>East Feliciana Parish, LA</v>
      </c>
      <c r="E1144" s="335" t="str">
        <f t="shared" si="36"/>
        <v>22</v>
      </c>
      <c r="F1144" s="335" t="str">
        <f>_xlfn.XLOOKUP(E1144, statelist[State FIPS Code], statelist[EPA Region], "not found", 0, 1)</f>
        <v>EPA Region 6</v>
      </c>
    </row>
    <row r="1145" spans="1:6" x14ac:dyDescent="0.25">
      <c r="A1145" s="334" t="s">
        <v>3237</v>
      </c>
      <c r="B1145" s="335" t="s">
        <v>3238</v>
      </c>
      <c r="C1145" s="335" t="s">
        <v>3200</v>
      </c>
      <c r="D1145" s="335" t="str">
        <f t="shared" si="35"/>
        <v>Evangeline Parish, LA</v>
      </c>
      <c r="E1145" s="335" t="str">
        <f t="shared" si="36"/>
        <v>22</v>
      </c>
      <c r="F1145" s="335" t="str">
        <f>_xlfn.XLOOKUP(E1145, statelist[State FIPS Code], statelist[EPA Region], "not found", 0, 1)</f>
        <v>EPA Region 6</v>
      </c>
    </row>
    <row r="1146" spans="1:6" x14ac:dyDescent="0.25">
      <c r="A1146" s="334" t="s">
        <v>3239</v>
      </c>
      <c r="B1146" s="335" t="s">
        <v>3240</v>
      </c>
      <c r="C1146" s="335" t="s">
        <v>3200</v>
      </c>
      <c r="D1146" s="335" t="str">
        <f t="shared" si="35"/>
        <v>Franklin Parish, LA</v>
      </c>
      <c r="E1146" s="335" t="str">
        <f t="shared" si="36"/>
        <v>22</v>
      </c>
      <c r="F1146" s="335" t="str">
        <f>_xlfn.XLOOKUP(E1146, statelist[State FIPS Code], statelist[EPA Region], "not found", 0, 1)</f>
        <v>EPA Region 6</v>
      </c>
    </row>
    <row r="1147" spans="1:6" x14ac:dyDescent="0.25">
      <c r="A1147" s="334" t="s">
        <v>3241</v>
      </c>
      <c r="B1147" s="335" t="s">
        <v>3242</v>
      </c>
      <c r="C1147" s="335" t="s">
        <v>3200</v>
      </c>
      <c r="D1147" s="335" t="str">
        <f t="shared" si="35"/>
        <v>Grant Parish, LA</v>
      </c>
      <c r="E1147" s="335" t="str">
        <f t="shared" si="36"/>
        <v>22</v>
      </c>
      <c r="F1147" s="335" t="str">
        <f>_xlfn.XLOOKUP(E1147, statelist[State FIPS Code], statelist[EPA Region], "not found", 0, 1)</f>
        <v>EPA Region 6</v>
      </c>
    </row>
    <row r="1148" spans="1:6" x14ac:dyDescent="0.25">
      <c r="A1148" s="334" t="s">
        <v>3243</v>
      </c>
      <c r="B1148" s="335" t="s">
        <v>3244</v>
      </c>
      <c r="C1148" s="335" t="s">
        <v>3200</v>
      </c>
      <c r="D1148" s="335" t="str">
        <f t="shared" si="35"/>
        <v>Iberia Parish, LA</v>
      </c>
      <c r="E1148" s="335" t="str">
        <f t="shared" si="36"/>
        <v>22</v>
      </c>
      <c r="F1148" s="335" t="str">
        <f>_xlfn.XLOOKUP(E1148, statelist[State FIPS Code], statelist[EPA Region], "not found", 0, 1)</f>
        <v>EPA Region 6</v>
      </c>
    </row>
    <row r="1149" spans="1:6" x14ac:dyDescent="0.25">
      <c r="A1149" s="334" t="s">
        <v>3245</v>
      </c>
      <c r="B1149" s="335" t="s">
        <v>3246</v>
      </c>
      <c r="C1149" s="335" t="s">
        <v>3200</v>
      </c>
      <c r="D1149" s="335" t="str">
        <f t="shared" si="35"/>
        <v>Iberville Parish, LA</v>
      </c>
      <c r="E1149" s="335" t="str">
        <f t="shared" si="36"/>
        <v>22</v>
      </c>
      <c r="F1149" s="335" t="str">
        <f>_xlfn.XLOOKUP(E1149, statelist[State FIPS Code], statelist[EPA Region], "not found", 0, 1)</f>
        <v>EPA Region 6</v>
      </c>
    </row>
    <row r="1150" spans="1:6" x14ac:dyDescent="0.25">
      <c r="A1150" s="334" t="s">
        <v>3247</v>
      </c>
      <c r="B1150" s="335" t="s">
        <v>3248</v>
      </c>
      <c r="C1150" s="335" t="s">
        <v>3200</v>
      </c>
      <c r="D1150" s="335" t="str">
        <f t="shared" si="35"/>
        <v>Jackson Parish, LA</v>
      </c>
      <c r="E1150" s="335" t="str">
        <f t="shared" si="36"/>
        <v>22</v>
      </c>
      <c r="F1150" s="335" t="str">
        <f>_xlfn.XLOOKUP(E1150, statelist[State FIPS Code], statelist[EPA Region], "not found", 0, 1)</f>
        <v>EPA Region 6</v>
      </c>
    </row>
    <row r="1151" spans="1:6" x14ac:dyDescent="0.25">
      <c r="A1151" s="334" t="s">
        <v>3249</v>
      </c>
      <c r="B1151" s="335" t="s">
        <v>3250</v>
      </c>
      <c r="C1151" s="335" t="s">
        <v>3200</v>
      </c>
      <c r="D1151" s="335" t="str">
        <f t="shared" si="35"/>
        <v>Jefferson Parish, LA</v>
      </c>
      <c r="E1151" s="335" t="str">
        <f t="shared" si="36"/>
        <v>22</v>
      </c>
      <c r="F1151" s="335" t="str">
        <f>_xlfn.XLOOKUP(E1151, statelist[State FIPS Code], statelist[EPA Region], "not found", 0, 1)</f>
        <v>EPA Region 6</v>
      </c>
    </row>
    <row r="1152" spans="1:6" x14ac:dyDescent="0.25">
      <c r="A1152" s="334" t="s">
        <v>3251</v>
      </c>
      <c r="B1152" s="335" t="s">
        <v>3252</v>
      </c>
      <c r="C1152" s="335" t="s">
        <v>3200</v>
      </c>
      <c r="D1152" s="335" t="str">
        <f t="shared" si="35"/>
        <v>Jefferson Davis Parish, LA</v>
      </c>
      <c r="E1152" s="335" t="str">
        <f t="shared" si="36"/>
        <v>22</v>
      </c>
      <c r="F1152" s="335" t="str">
        <f>_xlfn.XLOOKUP(E1152, statelist[State FIPS Code], statelist[EPA Region], "not found", 0, 1)</f>
        <v>EPA Region 6</v>
      </c>
    </row>
    <row r="1153" spans="1:6" x14ac:dyDescent="0.25">
      <c r="A1153" s="334" t="s">
        <v>3253</v>
      </c>
      <c r="B1153" s="335" t="s">
        <v>3254</v>
      </c>
      <c r="C1153" s="335" t="s">
        <v>3200</v>
      </c>
      <c r="D1153" s="335" t="str">
        <f t="shared" si="35"/>
        <v>Lafayette Parish, LA</v>
      </c>
      <c r="E1153" s="335" t="str">
        <f t="shared" si="36"/>
        <v>22</v>
      </c>
      <c r="F1153" s="335" t="str">
        <f>_xlfn.XLOOKUP(E1153, statelist[State FIPS Code], statelist[EPA Region], "not found", 0, 1)</f>
        <v>EPA Region 6</v>
      </c>
    </row>
    <row r="1154" spans="1:6" x14ac:dyDescent="0.25">
      <c r="A1154" s="334" t="s">
        <v>3255</v>
      </c>
      <c r="B1154" s="335" t="s">
        <v>3256</v>
      </c>
      <c r="C1154" s="335" t="s">
        <v>3200</v>
      </c>
      <c r="D1154" s="335" t="str">
        <f t="shared" si="35"/>
        <v>Lafourche Parish, LA</v>
      </c>
      <c r="E1154" s="335" t="str">
        <f t="shared" si="36"/>
        <v>22</v>
      </c>
      <c r="F1154" s="335" t="str">
        <f>_xlfn.XLOOKUP(E1154, statelist[State FIPS Code], statelist[EPA Region], "not found", 0, 1)</f>
        <v>EPA Region 6</v>
      </c>
    </row>
    <row r="1155" spans="1:6" x14ac:dyDescent="0.25">
      <c r="A1155" s="334" t="s">
        <v>3257</v>
      </c>
      <c r="B1155" s="335" t="s">
        <v>3258</v>
      </c>
      <c r="C1155" s="335" t="s">
        <v>3200</v>
      </c>
      <c r="D1155" s="335" t="str">
        <f t="shared" si="35"/>
        <v>La Salle Parish, LA</v>
      </c>
      <c r="E1155" s="335" t="str">
        <f t="shared" si="36"/>
        <v>22</v>
      </c>
      <c r="F1155" s="335" t="str">
        <f>_xlfn.XLOOKUP(E1155, statelist[State FIPS Code], statelist[EPA Region], "not found", 0, 1)</f>
        <v>EPA Region 6</v>
      </c>
    </row>
    <row r="1156" spans="1:6" x14ac:dyDescent="0.25">
      <c r="A1156" s="334" t="s">
        <v>3259</v>
      </c>
      <c r="B1156" s="335" t="s">
        <v>3260</v>
      </c>
      <c r="C1156" s="335" t="s">
        <v>3200</v>
      </c>
      <c r="D1156" s="335" t="str">
        <f t="shared" si="35"/>
        <v>Lincoln Parish, LA</v>
      </c>
      <c r="E1156" s="335" t="str">
        <f t="shared" si="36"/>
        <v>22</v>
      </c>
      <c r="F1156" s="335" t="str">
        <f>_xlfn.XLOOKUP(E1156, statelist[State FIPS Code], statelist[EPA Region], "not found", 0, 1)</f>
        <v>EPA Region 6</v>
      </c>
    </row>
    <row r="1157" spans="1:6" x14ac:dyDescent="0.25">
      <c r="A1157" s="334" t="s">
        <v>3261</v>
      </c>
      <c r="B1157" s="335" t="s">
        <v>3262</v>
      </c>
      <c r="C1157" s="335" t="s">
        <v>3200</v>
      </c>
      <c r="D1157" s="335" t="str">
        <f t="shared" si="35"/>
        <v>Livingston Parish, LA</v>
      </c>
      <c r="E1157" s="335" t="str">
        <f t="shared" si="36"/>
        <v>22</v>
      </c>
      <c r="F1157" s="335" t="str">
        <f>_xlfn.XLOOKUP(E1157, statelist[State FIPS Code], statelist[EPA Region], "not found", 0, 1)</f>
        <v>EPA Region 6</v>
      </c>
    </row>
    <row r="1158" spans="1:6" x14ac:dyDescent="0.25">
      <c r="A1158" s="334" t="s">
        <v>3263</v>
      </c>
      <c r="B1158" s="335" t="s">
        <v>3264</v>
      </c>
      <c r="C1158" s="335" t="s">
        <v>3200</v>
      </c>
      <c r="D1158" s="335" t="str">
        <f t="shared" si="35"/>
        <v>Madison Parish, LA</v>
      </c>
      <c r="E1158" s="335" t="str">
        <f t="shared" si="36"/>
        <v>22</v>
      </c>
      <c r="F1158" s="335" t="str">
        <f>_xlfn.XLOOKUP(E1158, statelist[State FIPS Code], statelist[EPA Region], "not found", 0, 1)</f>
        <v>EPA Region 6</v>
      </c>
    </row>
    <row r="1159" spans="1:6" x14ac:dyDescent="0.25">
      <c r="A1159" s="334" t="s">
        <v>3265</v>
      </c>
      <c r="B1159" s="335" t="s">
        <v>3266</v>
      </c>
      <c r="C1159" s="335" t="s">
        <v>3200</v>
      </c>
      <c r="D1159" s="335" t="str">
        <f t="shared" si="35"/>
        <v>Morehouse Parish, LA</v>
      </c>
      <c r="E1159" s="335" t="str">
        <f t="shared" si="36"/>
        <v>22</v>
      </c>
      <c r="F1159" s="335" t="str">
        <f>_xlfn.XLOOKUP(E1159, statelist[State FIPS Code], statelist[EPA Region], "not found", 0, 1)</f>
        <v>EPA Region 6</v>
      </c>
    </row>
    <row r="1160" spans="1:6" x14ac:dyDescent="0.25">
      <c r="A1160" s="334" t="s">
        <v>3267</v>
      </c>
      <c r="B1160" s="335" t="s">
        <v>3268</v>
      </c>
      <c r="C1160" s="335" t="s">
        <v>3200</v>
      </c>
      <c r="D1160" s="335" t="str">
        <f t="shared" si="35"/>
        <v>Natchitoches Parish, LA</v>
      </c>
      <c r="E1160" s="335" t="str">
        <f t="shared" si="36"/>
        <v>22</v>
      </c>
      <c r="F1160" s="335" t="str">
        <f>_xlfn.XLOOKUP(E1160, statelist[State FIPS Code], statelist[EPA Region], "not found", 0, 1)</f>
        <v>EPA Region 6</v>
      </c>
    </row>
    <row r="1161" spans="1:6" x14ac:dyDescent="0.25">
      <c r="A1161" s="334" t="s">
        <v>3269</v>
      </c>
      <c r="B1161" s="335" t="s">
        <v>3270</v>
      </c>
      <c r="C1161" s="335" t="s">
        <v>3200</v>
      </c>
      <c r="D1161" s="335" t="str">
        <f t="shared" si="35"/>
        <v>Orleans Parish, LA</v>
      </c>
      <c r="E1161" s="335" t="str">
        <f t="shared" si="36"/>
        <v>22</v>
      </c>
      <c r="F1161" s="335" t="str">
        <f>_xlfn.XLOOKUP(E1161, statelist[State FIPS Code], statelist[EPA Region], "not found", 0, 1)</f>
        <v>EPA Region 6</v>
      </c>
    </row>
    <row r="1162" spans="1:6" x14ac:dyDescent="0.25">
      <c r="A1162" s="334" t="s">
        <v>3271</v>
      </c>
      <c r="B1162" s="335" t="s">
        <v>3272</v>
      </c>
      <c r="C1162" s="335" t="s">
        <v>3200</v>
      </c>
      <c r="D1162" s="335" t="str">
        <f t="shared" si="35"/>
        <v>Ouachita Parish, LA</v>
      </c>
      <c r="E1162" s="335" t="str">
        <f t="shared" si="36"/>
        <v>22</v>
      </c>
      <c r="F1162" s="335" t="str">
        <f>_xlfn.XLOOKUP(E1162, statelist[State FIPS Code], statelist[EPA Region], "not found", 0, 1)</f>
        <v>EPA Region 6</v>
      </c>
    </row>
    <row r="1163" spans="1:6" x14ac:dyDescent="0.25">
      <c r="A1163" s="334" t="s">
        <v>3273</v>
      </c>
      <c r="B1163" s="335" t="s">
        <v>3274</v>
      </c>
      <c r="C1163" s="335" t="s">
        <v>3200</v>
      </c>
      <c r="D1163" s="335" t="str">
        <f t="shared" si="35"/>
        <v>Plaquemines Parish, LA</v>
      </c>
      <c r="E1163" s="335" t="str">
        <f t="shared" si="36"/>
        <v>22</v>
      </c>
      <c r="F1163" s="335" t="str">
        <f>_xlfn.XLOOKUP(E1163, statelist[State FIPS Code], statelist[EPA Region], "not found", 0, 1)</f>
        <v>EPA Region 6</v>
      </c>
    </row>
    <row r="1164" spans="1:6" x14ac:dyDescent="0.25">
      <c r="A1164" s="334" t="s">
        <v>3275</v>
      </c>
      <c r="B1164" s="335" t="s">
        <v>3276</v>
      </c>
      <c r="C1164" s="335" t="s">
        <v>3200</v>
      </c>
      <c r="D1164" s="335" t="str">
        <f t="shared" ref="D1164:D1227" si="37">_xlfn.TEXTJOIN(", ", TRUE, B1164,C1164)</f>
        <v>Pointe Coupee Parish, LA</v>
      </c>
      <c r="E1164" s="335" t="str">
        <f t="shared" ref="E1164:E1227" si="38">LEFT(A1164, 2)</f>
        <v>22</v>
      </c>
      <c r="F1164" s="335" t="str">
        <f>_xlfn.XLOOKUP(E1164, statelist[State FIPS Code], statelist[EPA Region], "not found", 0, 1)</f>
        <v>EPA Region 6</v>
      </c>
    </row>
    <row r="1165" spans="1:6" x14ac:dyDescent="0.25">
      <c r="A1165" s="334" t="s">
        <v>3277</v>
      </c>
      <c r="B1165" s="335" t="s">
        <v>3278</v>
      </c>
      <c r="C1165" s="335" t="s">
        <v>3200</v>
      </c>
      <c r="D1165" s="335" t="str">
        <f t="shared" si="37"/>
        <v>Rapides Parish, LA</v>
      </c>
      <c r="E1165" s="335" t="str">
        <f t="shared" si="38"/>
        <v>22</v>
      </c>
      <c r="F1165" s="335" t="str">
        <f>_xlfn.XLOOKUP(E1165, statelist[State FIPS Code], statelist[EPA Region], "not found", 0, 1)</f>
        <v>EPA Region 6</v>
      </c>
    </row>
    <row r="1166" spans="1:6" x14ac:dyDescent="0.25">
      <c r="A1166" s="334" t="s">
        <v>3279</v>
      </c>
      <c r="B1166" s="335" t="s">
        <v>3280</v>
      </c>
      <c r="C1166" s="335" t="s">
        <v>3200</v>
      </c>
      <c r="D1166" s="335" t="str">
        <f t="shared" si="37"/>
        <v>Red River Parish, LA</v>
      </c>
      <c r="E1166" s="335" t="str">
        <f t="shared" si="38"/>
        <v>22</v>
      </c>
      <c r="F1166" s="335" t="str">
        <f>_xlfn.XLOOKUP(E1166, statelist[State FIPS Code], statelist[EPA Region], "not found", 0, 1)</f>
        <v>EPA Region 6</v>
      </c>
    </row>
    <row r="1167" spans="1:6" x14ac:dyDescent="0.25">
      <c r="A1167" s="334" t="s">
        <v>3281</v>
      </c>
      <c r="B1167" s="335" t="s">
        <v>3282</v>
      </c>
      <c r="C1167" s="335" t="s">
        <v>3200</v>
      </c>
      <c r="D1167" s="335" t="str">
        <f t="shared" si="37"/>
        <v>Richland Parish, LA</v>
      </c>
      <c r="E1167" s="335" t="str">
        <f t="shared" si="38"/>
        <v>22</v>
      </c>
      <c r="F1167" s="335" t="str">
        <f>_xlfn.XLOOKUP(E1167, statelist[State FIPS Code], statelist[EPA Region], "not found", 0, 1)</f>
        <v>EPA Region 6</v>
      </c>
    </row>
    <row r="1168" spans="1:6" x14ac:dyDescent="0.25">
      <c r="A1168" s="334" t="s">
        <v>3283</v>
      </c>
      <c r="B1168" s="335" t="s">
        <v>3284</v>
      </c>
      <c r="C1168" s="335" t="s">
        <v>3200</v>
      </c>
      <c r="D1168" s="335" t="str">
        <f t="shared" si="37"/>
        <v>Sabine Parish, LA</v>
      </c>
      <c r="E1168" s="335" t="str">
        <f t="shared" si="38"/>
        <v>22</v>
      </c>
      <c r="F1168" s="335" t="str">
        <f>_xlfn.XLOOKUP(E1168, statelist[State FIPS Code], statelist[EPA Region], "not found", 0, 1)</f>
        <v>EPA Region 6</v>
      </c>
    </row>
    <row r="1169" spans="1:6" x14ac:dyDescent="0.25">
      <c r="A1169" s="334" t="s">
        <v>3285</v>
      </c>
      <c r="B1169" s="335" t="s">
        <v>3286</v>
      </c>
      <c r="C1169" s="335" t="s">
        <v>3200</v>
      </c>
      <c r="D1169" s="335" t="str">
        <f t="shared" si="37"/>
        <v>St. Bernard Parish, LA</v>
      </c>
      <c r="E1169" s="335" t="str">
        <f t="shared" si="38"/>
        <v>22</v>
      </c>
      <c r="F1169" s="335" t="str">
        <f>_xlfn.XLOOKUP(E1169, statelist[State FIPS Code], statelist[EPA Region], "not found", 0, 1)</f>
        <v>EPA Region 6</v>
      </c>
    </row>
    <row r="1170" spans="1:6" x14ac:dyDescent="0.25">
      <c r="A1170" s="334" t="s">
        <v>3287</v>
      </c>
      <c r="B1170" s="335" t="s">
        <v>3288</v>
      </c>
      <c r="C1170" s="335" t="s">
        <v>3200</v>
      </c>
      <c r="D1170" s="335" t="str">
        <f t="shared" si="37"/>
        <v>St. Charles Parish, LA</v>
      </c>
      <c r="E1170" s="335" t="str">
        <f t="shared" si="38"/>
        <v>22</v>
      </c>
      <c r="F1170" s="335" t="str">
        <f>_xlfn.XLOOKUP(E1170, statelist[State FIPS Code], statelist[EPA Region], "not found", 0, 1)</f>
        <v>EPA Region 6</v>
      </c>
    </row>
    <row r="1171" spans="1:6" x14ac:dyDescent="0.25">
      <c r="A1171" s="334" t="s">
        <v>3289</v>
      </c>
      <c r="B1171" s="335" t="s">
        <v>3290</v>
      </c>
      <c r="C1171" s="335" t="s">
        <v>3200</v>
      </c>
      <c r="D1171" s="335" t="str">
        <f t="shared" si="37"/>
        <v>St. Helena Parish, LA</v>
      </c>
      <c r="E1171" s="335" t="str">
        <f t="shared" si="38"/>
        <v>22</v>
      </c>
      <c r="F1171" s="335" t="str">
        <f>_xlfn.XLOOKUP(E1171, statelist[State FIPS Code], statelist[EPA Region], "not found", 0, 1)</f>
        <v>EPA Region 6</v>
      </c>
    </row>
    <row r="1172" spans="1:6" x14ac:dyDescent="0.25">
      <c r="A1172" s="334" t="s">
        <v>3291</v>
      </c>
      <c r="B1172" s="335" t="s">
        <v>3292</v>
      </c>
      <c r="C1172" s="335" t="s">
        <v>3200</v>
      </c>
      <c r="D1172" s="335" t="str">
        <f t="shared" si="37"/>
        <v>St. James Parish, LA</v>
      </c>
      <c r="E1172" s="335" t="str">
        <f t="shared" si="38"/>
        <v>22</v>
      </c>
      <c r="F1172" s="335" t="str">
        <f>_xlfn.XLOOKUP(E1172, statelist[State FIPS Code], statelist[EPA Region], "not found", 0, 1)</f>
        <v>EPA Region 6</v>
      </c>
    </row>
    <row r="1173" spans="1:6" x14ac:dyDescent="0.25">
      <c r="A1173" s="334" t="s">
        <v>3293</v>
      </c>
      <c r="B1173" s="335" t="s">
        <v>3294</v>
      </c>
      <c r="C1173" s="335" t="s">
        <v>3200</v>
      </c>
      <c r="D1173" s="335" t="str">
        <f t="shared" si="37"/>
        <v>St. John the Baptist Parish, LA</v>
      </c>
      <c r="E1173" s="335" t="str">
        <f t="shared" si="38"/>
        <v>22</v>
      </c>
      <c r="F1173" s="335" t="str">
        <f>_xlfn.XLOOKUP(E1173, statelist[State FIPS Code], statelist[EPA Region], "not found", 0, 1)</f>
        <v>EPA Region 6</v>
      </c>
    </row>
    <row r="1174" spans="1:6" x14ac:dyDescent="0.25">
      <c r="A1174" s="334" t="s">
        <v>3295</v>
      </c>
      <c r="B1174" s="335" t="s">
        <v>3296</v>
      </c>
      <c r="C1174" s="335" t="s">
        <v>3200</v>
      </c>
      <c r="D1174" s="335" t="str">
        <f t="shared" si="37"/>
        <v>St. Landry Parish, LA</v>
      </c>
      <c r="E1174" s="335" t="str">
        <f t="shared" si="38"/>
        <v>22</v>
      </c>
      <c r="F1174" s="335" t="str">
        <f>_xlfn.XLOOKUP(E1174, statelist[State FIPS Code], statelist[EPA Region], "not found", 0, 1)</f>
        <v>EPA Region 6</v>
      </c>
    </row>
    <row r="1175" spans="1:6" x14ac:dyDescent="0.25">
      <c r="A1175" s="334" t="s">
        <v>3297</v>
      </c>
      <c r="B1175" s="335" t="s">
        <v>3298</v>
      </c>
      <c r="C1175" s="335" t="s">
        <v>3200</v>
      </c>
      <c r="D1175" s="335" t="str">
        <f t="shared" si="37"/>
        <v>St. Martin Parish, LA</v>
      </c>
      <c r="E1175" s="335" t="str">
        <f t="shared" si="38"/>
        <v>22</v>
      </c>
      <c r="F1175" s="335" t="str">
        <f>_xlfn.XLOOKUP(E1175, statelist[State FIPS Code], statelist[EPA Region], "not found", 0, 1)</f>
        <v>EPA Region 6</v>
      </c>
    </row>
    <row r="1176" spans="1:6" x14ac:dyDescent="0.25">
      <c r="A1176" s="334" t="s">
        <v>3299</v>
      </c>
      <c r="B1176" s="335" t="s">
        <v>3300</v>
      </c>
      <c r="C1176" s="335" t="s">
        <v>3200</v>
      </c>
      <c r="D1176" s="335" t="str">
        <f t="shared" si="37"/>
        <v>St. Mary Parish, LA</v>
      </c>
      <c r="E1176" s="335" t="str">
        <f t="shared" si="38"/>
        <v>22</v>
      </c>
      <c r="F1176" s="335" t="str">
        <f>_xlfn.XLOOKUP(E1176, statelist[State FIPS Code], statelist[EPA Region], "not found", 0, 1)</f>
        <v>EPA Region 6</v>
      </c>
    </row>
    <row r="1177" spans="1:6" x14ac:dyDescent="0.25">
      <c r="A1177" s="334" t="s">
        <v>3301</v>
      </c>
      <c r="B1177" s="335" t="s">
        <v>3302</v>
      </c>
      <c r="C1177" s="335" t="s">
        <v>3200</v>
      </c>
      <c r="D1177" s="335" t="str">
        <f t="shared" si="37"/>
        <v>St. Tammany Parish, LA</v>
      </c>
      <c r="E1177" s="335" t="str">
        <f t="shared" si="38"/>
        <v>22</v>
      </c>
      <c r="F1177" s="335" t="str">
        <f>_xlfn.XLOOKUP(E1177, statelist[State FIPS Code], statelist[EPA Region], "not found", 0, 1)</f>
        <v>EPA Region 6</v>
      </c>
    </row>
    <row r="1178" spans="1:6" x14ac:dyDescent="0.25">
      <c r="A1178" s="334" t="s">
        <v>3303</v>
      </c>
      <c r="B1178" s="335" t="s">
        <v>3304</v>
      </c>
      <c r="C1178" s="335" t="s">
        <v>3200</v>
      </c>
      <c r="D1178" s="335" t="str">
        <f t="shared" si="37"/>
        <v>Tangipahoa Parish, LA</v>
      </c>
      <c r="E1178" s="335" t="str">
        <f t="shared" si="38"/>
        <v>22</v>
      </c>
      <c r="F1178" s="335" t="str">
        <f>_xlfn.XLOOKUP(E1178, statelist[State FIPS Code], statelist[EPA Region], "not found", 0, 1)</f>
        <v>EPA Region 6</v>
      </c>
    </row>
    <row r="1179" spans="1:6" x14ac:dyDescent="0.25">
      <c r="A1179" s="334" t="s">
        <v>3305</v>
      </c>
      <c r="B1179" s="335" t="s">
        <v>3306</v>
      </c>
      <c r="C1179" s="335" t="s">
        <v>3200</v>
      </c>
      <c r="D1179" s="335" t="str">
        <f t="shared" si="37"/>
        <v>Tensas Parish, LA</v>
      </c>
      <c r="E1179" s="335" t="str">
        <f t="shared" si="38"/>
        <v>22</v>
      </c>
      <c r="F1179" s="335" t="str">
        <f>_xlfn.XLOOKUP(E1179, statelist[State FIPS Code], statelist[EPA Region], "not found", 0, 1)</f>
        <v>EPA Region 6</v>
      </c>
    </row>
    <row r="1180" spans="1:6" x14ac:dyDescent="0.25">
      <c r="A1180" s="334" t="s">
        <v>3307</v>
      </c>
      <c r="B1180" s="335" t="s">
        <v>3308</v>
      </c>
      <c r="C1180" s="335" t="s">
        <v>3200</v>
      </c>
      <c r="D1180" s="335" t="str">
        <f t="shared" si="37"/>
        <v>Terrebonne Parish, LA</v>
      </c>
      <c r="E1180" s="335" t="str">
        <f t="shared" si="38"/>
        <v>22</v>
      </c>
      <c r="F1180" s="335" t="str">
        <f>_xlfn.XLOOKUP(E1180, statelist[State FIPS Code], statelist[EPA Region], "not found", 0, 1)</f>
        <v>EPA Region 6</v>
      </c>
    </row>
    <row r="1181" spans="1:6" x14ac:dyDescent="0.25">
      <c r="A1181" s="334" t="s">
        <v>3309</v>
      </c>
      <c r="B1181" s="335" t="s">
        <v>3310</v>
      </c>
      <c r="C1181" s="335" t="s">
        <v>3200</v>
      </c>
      <c r="D1181" s="335" t="str">
        <f t="shared" si="37"/>
        <v>Union Parish, LA</v>
      </c>
      <c r="E1181" s="335" t="str">
        <f t="shared" si="38"/>
        <v>22</v>
      </c>
      <c r="F1181" s="335" t="str">
        <f>_xlfn.XLOOKUP(E1181, statelist[State FIPS Code], statelist[EPA Region], "not found", 0, 1)</f>
        <v>EPA Region 6</v>
      </c>
    </row>
    <row r="1182" spans="1:6" x14ac:dyDescent="0.25">
      <c r="A1182" s="334" t="s">
        <v>3311</v>
      </c>
      <c r="B1182" s="335" t="s">
        <v>3312</v>
      </c>
      <c r="C1182" s="335" t="s">
        <v>3200</v>
      </c>
      <c r="D1182" s="335" t="str">
        <f t="shared" si="37"/>
        <v>Vermilion Parish, LA</v>
      </c>
      <c r="E1182" s="335" t="str">
        <f t="shared" si="38"/>
        <v>22</v>
      </c>
      <c r="F1182" s="335" t="str">
        <f>_xlfn.XLOOKUP(E1182, statelist[State FIPS Code], statelist[EPA Region], "not found", 0, 1)</f>
        <v>EPA Region 6</v>
      </c>
    </row>
    <row r="1183" spans="1:6" x14ac:dyDescent="0.25">
      <c r="A1183" s="334" t="s">
        <v>3313</v>
      </c>
      <c r="B1183" s="335" t="s">
        <v>3314</v>
      </c>
      <c r="C1183" s="335" t="s">
        <v>3200</v>
      </c>
      <c r="D1183" s="335" t="str">
        <f t="shared" si="37"/>
        <v>Vernon Parish, LA</v>
      </c>
      <c r="E1183" s="335" t="str">
        <f t="shared" si="38"/>
        <v>22</v>
      </c>
      <c r="F1183" s="335" t="str">
        <f>_xlfn.XLOOKUP(E1183, statelist[State FIPS Code], statelist[EPA Region], "not found", 0, 1)</f>
        <v>EPA Region 6</v>
      </c>
    </row>
    <row r="1184" spans="1:6" x14ac:dyDescent="0.25">
      <c r="A1184" s="334" t="s">
        <v>3315</v>
      </c>
      <c r="B1184" s="335" t="s">
        <v>3316</v>
      </c>
      <c r="C1184" s="335" t="s">
        <v>3200</v>
      </c>
      <c r="D1184" s="335" t="str">
        <f t="shared" si="37"/>
        <v>Washington Parish, LA</v>
      </c>
      <c r="E1184" s="335" t="str">
        <f t="shared" si="38"/>
        <v>22</v>
      </c>
      <c r="F1184" s="335" t="str">
        <f>_xlfn.XLOOKUP(E1184, statelist[State FIPS Code], statelist[EPA Region], "not found", 0, 1)</f>
        <v>EPA Region 6</v>
      </c>
    </row>
    <row r="1185" spans="1:6" x14ac:dyDescent="0.25">
      <c r="A1185" s="334" t="s">
        <v>3317</v>
      </c>
      <c r="B1185" s="335" t="s">
        <v>3318</v>
      </c>
      <c r="C1185" s="335" t="s">
        <v>3200</v>
      </c>
      <c r="D1185" s="335" t="str">
        <f t="shared" si="37"/>
        <v>Webster Parish, LA</v>
      </c>
      <c r="E1185" s="335" t="str">
        <f t="shared" si="38"/>
        <v>22</v>
      </c>
      <c r="F1185" s="335" t="str">
        <f>_xlfn.XLOOKUP(E1185, statelist[State FIPS Code], statelist[EPA Region], "not found", 0, 1)</f>
        <v>EPA Region 6</v>
      </c>
    </row>
    <row r="1186" spans="1:6" x14ac:dyDescent="0.25">
      <c r="A1186" s="334" t="s">
        <v>3319</v>
      </c>
      <c r="B1186" s="335" t="s">
        <v>3320</v>
      </c>
      <c r="C1186" s="335" t="s">
        <v>3200</v>
      </c>
      <c r="D1186" s="335" t="str">
        <f t="shared" si="37"/>
        <v>West Baton Rouge Parish, LA</v>
      </c>
      <c r="E1186" s="335" t="str">
        <f t="shared" si="38"/>
        <v>22</v>
      </c>
      <c r="F1186" s="335" t="str">
        <f>_xlfn.XLOOKUP(E1186, statelist[State FIPS Code], statelist[EPA Region], "not found", 0, 1)</f>
        <v>EPA Region 6</v>
      </c>
    </row>
    <row r="1187" spans="1:6" x14ac:dyDescent="0.25">
      <c r="A1187" s="334" t="s">
        <v>3321</v>
      </c>
      <c r="B1187" s="335" t="s">
        <v>3322</v>
      </c>
      <c r="C1187" s="335" t="s">
        <v>3200</v>
      </c>
      <c r="D1187" s="335" t="str">
        <f t="shared" si="37"/>
        <v>West Carroll Parish, LA</v>
      </c>
      <c r="E1187" s="335" t="str">
        <f t="shared" si="38"/>
        <v>22</v>
      </c>
      <c r="F1187" s="335" t="str">
        <f>_xlfn.XLOOKUP(E1187, statelist[State FIPS Code], statelist[EPA Region], "not found", 0, 1)</f>
        <v>EPA Region 6</v>
      </c>
    </row>
    <row r="1188" spans="1:6" x14ac:dyDescent="0.25">
      <c r="A1188" s="334" t="s">
        <v>3323</v>
      </c>
      <c r="B1188" s="335" t="s">
        <v>3324</v>
      </c>
      <c r="C1188" s="335" t="s">
        <v>3200</v>
      </c>
      <c r="D1188" s="335" t="str">
        <f t="shared" si="37"/>
        <v>West Feliciana Parish, LA</v>
      </c>
      <c r="E1188" s="335" t="str">
        <f t="shared" si="38"/>
        <v>22</v>
      </c>
      <c r="F1188" s="335" t="str">
        <f>_xlfn.XLOOKUP(E1188, statelist[State FIPS Code], statelist[EPA Region], "not found", 0, 1)</f>
        <v>EPA Region 6</v>
      </c>
    </row>
    <row r="1189" spans="1:6" x14ac:dyDescent="0.25">
      <c r="A1189" s="334" t="s">
        <v>3325</v>
      </c>
      <c r="B1189" s="335" t="s">
        <v>3326</v>
      </c>
      <c r="C1189" s="335" t="s">
        <v>3200</v>
      </c>
      <c r="D1189" s="335" t="str">
        <f t="shared" si="37"/>
        <v>Winn Parish, LA</v>
      </c>
      <c r="E1189" s="335" t="str">
        <f t="shared" si="38"/>
        <v>22</v>
      </c>
      <c r="F1189" s="335" t="str">
        <f>_xlfn.XLOOKUP(E1189, statelist[State FIPS Code], statelist[EPA Region], "not found", 0, 1)</f>
        <v>EPA Region 6</v>
      </c>
    </row>
    <row r="1190" spans="1:6" x14ac:dyDescent="0.25">
      <c r="A1190" s="334" t="s">
        <v>3327</v>
      </c>
      <c r="B1190" s="335" t="s">
        <v>3328</v>
      </c>
      <c r="C1190" s="335" t="s">
        <v>3329</v>
      </c>
      <c r="D1190" s="335" t="str">
        <f t="shared" si="37"/>
        <v>Androscoggin County, ME</v>
      </c>
      <c r="E1190" s="335" t="str">
        <f t="shared" si="38"/>
        <v>23</v>
      </c>
      <c r="F1190" s="335" t="str">
        <f>_xlfn.XLOOKUP(E1190, statelist[State FIPS Code], statelist[EPA Region], "not found", 0, 1)</f>
        <v>EPA Region 1</v>
      </c>
    </row>
    <row r="1191" spans="1:6" x14ac:dyDescent="0.25">
      <c r="A1191" s="334" t="s">
        <v>3330</v>
      </c>
      <c r="B1191" s="335" t="s">
        <v>3331</v>
      </c>
      <c r="C1191" s="335" t="s">
        <v>3329</v>
      </c>
      <c r="D1191" s="335" t="str">
        <f t="shared" si="37"/>
        <v>Aroostook County, ME</v>
      </c>
      <c r="E1191" s="335" t="str">
        <f t="shared" si="38"/>
        <v>23</v>
      </c>
      <c r="F1191" s="335" t="str">
        <f>_xlfn.XLOOKUP(E1191, statelist[State FIPS Code], statelist[EPA Region], "not found", 0, 1)</f>
        <v>EPA Region 1</v>
      </c>
    </row>
    <row r="1192" spans="1:6" x14ac:dyDescent="0.25">
      <c r="A1192" s="334" t="s">
        <v>3332</v>
      </c>
      <c r="B1192" s="335" t="s">
        <v>2441</v>
      </c>
      <c r="C1192" s="335" t="s">
        <v>3329</v>
      </c>
      <c r="D1192" s="335" t="str">
        <f t="shared" si="37"/>
        <v>Cumberland County, ME</v>
      </c>
      <c r="E1192" s="335" t="str">
        <f t="shared" si="38"/>
        <v>23</v>
      </c>
      <c r="F1192" s="335" t="str">
        <f>_xlfn.XLOOKUP(E1192, statelist[State FIPS Code], statelist[EPA Region], "not found", 0, 1)</f>
        <v>EPA Region 1</v>
      </c>
    </row>
    <row r="1193" spans="1:6" x14ac:dyDescent="0.25">
      <c r="A1193" s="334" t="s">
        <v>3333</v>
      </c>
      <c r="B1193" s="335" t="s">
        <v>1353</v>
      </c>
      <c r="C1193" s="335" t="s">
        <v>3329</v>
      </c>
      <c r="D1193" s="335" t="str">
        <f t="shared" si="37"/>
        <v>Franklin County, ME</v>
      </c>
      <c r="E1193" s="335" t="str">
        <f t="shared" si="38"/>
        <v>23</v>
      </c>
      <c r="F1193" s="335" t="str">
        <f>_xlfn.XLOOKUP(E1193, statelist[State FIPS Code], statelist[EPA Region], "not found", 0, 1)</f>
        <v>EPA Region 1</v>
      </c>
    </row>
    <row r="1194" spans="1:6" x14ac:dyDescent="0.25">
      <c r="A1194" s="334" t="s">
        <v>3334</v>
      </c>
      <c r="B1194" s="335" t="s">
        <v>2178</v>
      </c>
      <c r="C1194" s="335" t="s">
        <v>3329</v>
      </c>
      <c r="D1194" s="335" t="str">
        <f t="shared" si="37"/>
        <v>Hancock County, ME</v>
      </c>
      <c r="E1194" s="335" t="str">
        <f t="shared" si="38"/>
        <v>23</v>
      </c>
      <c r="F1194" s="335" t="str">
        <f>_xlfn.XLOOKUP(E1194, statelist[State FIPS Code], statelist[EPA Region], "not found", 0, 1)</f>
        <v>EPA Region 1</v>
      </c>
    </row>
    <row r="1195" spans="1:6" x14ac:dyDescent="0.25">
      <c r="A1195" s="334" t="s">
        <v>3335</v>
      </c>
      <c r="B1195" s="335" t="s">
        <v>3336</v>
      </c>
      <c r="C1195" s="335" t="s">
        <v>3329</v>
      </c>
      <c r="D1195" s="335" t="str">
        <f t="shared" si="37"/>
        <v>Kennebec County, ME</v>
      </c>
      <c r="E1195" s="335" t="str">
        <f t="shared" si="38"/>
        <v>23</v>
      </c>
      <c r="F1195" s="335" t="str">
        <f>_xlfn.XLOOKUP(E1195, statelist[State FIPS Code], statelist[EPA Region], "not found", 0, 1)</f>
        <v>EPA Region 1</v>
      </c>
    </row>
    <row r="1196" spans="1:6" x14ac:dyDescent="0.25">
      <c r="A1196" s="334" t="s">
        <v>3337</v>
      </c>
      <c r="B1196" s="335" t="s">
        <v>2487</v>
      </c>
      <c r="C1196" s="335" t="s">
        <v>3329</v>
      </c>
      <c r="D1196" s="335" t="str">
        <f t="shared" si="37"/>
        <v>Knox County, ME</v>
      </c>
      <c r="E1196" s="335" t="str">
        <f t="shared" si="38"/>
        <v>23</v>
      </c>
      <c r="F1196" s="335" t="str">
        <f>_xlfn.XLOOKUP(E1196, statelist[State FIPS Code], statelist[EPA Region], "not found", 0, 1)</f>
        <v>EPA Region 1</v>
      </c>
    </row>
    <row r="1197" spans="1:6" x14ac:dyDescent="0.25">
      <c r="A1197" s="334" t="s">
        <v>3338</v>
      </c>
      <c r="B1197" s="335" t="s">
        <v>1590</v>
      </c>
      <c r="C1197" s="335" t="s">
        <v>3329</v>
      </c>
      <c r="D1197" s="335" t="str">
        <f t="shared" si="37"/>
        <v>Lincoln County, ME</v>
      </c>
      <c r="E1197" s="335" t="str">
        <f t="shared" si="38"/>
        <v>23</v>
      </c>
      <c r="F1197" s="335" t="str">
        <f>_xlfn.XLOOKUP(E1197, statelist[State FIPS Code], statelist[EPA Region], "not found", 0, 1)</f>
        <v>EPA Region 1</v>
      </c>
    </row>
    <row r="1198" spans="1:6" x14ac:dyDescent="0.25">
      <c r="A1198" s="334" t="s">
        <v>3339</v>
      </c>
      <c r="B1198" s="335" t="s">
        <v>3340</v>
      </c>
      <c r="C1198" s="335" t="s">
        <v>3329</v>
      </c>
      <c r="D1198" s="335" t="str">
        <f t="shared" si="37"/>
        <v>Oxford County, ME</v>
      </c>
      <c r="E1198" s="335" t="str">
        <f t="shared" si="38"/>
        <v>23</v>
      </c>
      <c r="F1198" s="335" t="str">
        <f>_xlfn.XLOOKUP(E1198, statelist[State FIPS Code], statelist[EPA Region], "not found", 0, 1)</f>
        <v>EPA Region 1</v>
      </c>
    </row>
    <row r="1199" spans="1:6" x14ac:dyDescent="0.25">
      <c r="A1199" s="334" t="s">
        <v>3341</v>
      </c>
      <c r="B1199" s="335" t="s">
        <v>3342</v>
      </c>
      <c r="C1199" s="335" t="s">
        <v>3329</v>
      </c>
      <c r="D1199" s="335" t="str">
        <f t="shared" si="37"/>
        <v>Penobscot County, ME</v>
      </c>
      <c r="E1199" s="335" t="str">
        <f t="shared" si="38"/>
        <v>23</v>
      </c>
      <c r="F1199" s="335" t="str">
        <f>_xlfn.XLOOKUP(E1199, statelist[State FIPS Code], statelist[EPA Region], "not found", 0, 1)</f>
        <v>EPA Region 1</v>
      </c>
    </row>
    <row r="1200" spans="1:6" x14ac:dyDescent="0.25">
      <c r="A1200" s="334" t="s">
        <v>3343</v>
      </c>
      <c r="B1200" s="335" t="s">
        <v>3344</v>
      </c>
      <c r="C1200" s="335" t="s">
        <v>3329</v>
      </c>
      <c r="D1200" s="335" t="str">
        <f t="shared" si="37"/>
        <v>Piscataquis County, ME</v>
      </c>
      <c r="E1200" s="335" t="str">
        <f t="shared" si="38"/>
        <v>23</v>
      </c>
      <c r="F1200" s="335" t="str">
        <f>_xlfn.XLOOKUP(E1200, statelist[State FIPS Code], statelist[EPA Region], "not found", 0, 1)</f>
        <v>EPA Region 1</v>
      </c>
    </row>
    <row r="1201" spans="1:6" x14ac:dyDescent="0.25">
      <c r="A1201" s="334" t="s">
        <v>3345</v>
      </c>
      <c r="B1201" s="335" t="s">
        <v>3346</v>
      </c>
      <c r="C1201" s="335" t="s">
        <v>3329</v>
      </c>
      <c r="D1201" s="335" t="str">
        <f t="shared" si="37"/>
        <v>Sagadahoc County, ME</v>
      </c>
      <c r="E1201" s="335" t="str">
        <f t="shared" si="38"/>
        <v>23</v>
      </c>
      <c r="F1201" s="335" t="str">
        <f>_xlfn.XLOOKUP(E1201, statelist[State FIPS Code], statelist[EPA Region], "not found", 0, 1)</f>
        <v>EPA Region 1</v>
      </c>
    </row>
    <row r="1202" spans="1:6" x14ac:dyDescent="0.25">
      <c r="A1202" s="334" t="s">
        <v>3347</v>
      </c>
      <c r="B1202" s="335" t="s">
        <v>3348</v>
      </c>
      <c r="C1202" s="335" t="s">
        <v>3329</v>
      </c>
      <c r="D1202" s="335" t="str">
        <f t="shared" si="37"/>
        <v>Somerset County, ME</v>
      </c>
      <c r="E1202" s="335" t="str">
        <f t="shared" si="38"/>
        <v>23</v>
      </c>
      <c r="F1202" s="335" t="str">
        <f>_xlfn.XLOOKUP(E1202, statelist[State FIPS Code], statelist[EPA Region], "not found", 0, 1)</f>
        <v>EPA Region 1</v>
      </c>
    </row>
    <row r="1203" spans="1:6" x14ac:dyDescent="0.25">
      <c r="A1203" s="334" t="s">
        <v>3349</v>
      </c>
      <c r="B1203" s="335" t="s">
        <v>3350</v>
      </c>
      <c r="C1203" s="335" t="s">
        <v>3329</v>
      </c>
      <c r="D1203" s="335" t="str">
        <f t="shared" si="37"/>
        <v>Waldo County, ME</v>
      </c>
      <c r="E1203" s="335" t="str">
        <f t="shared" si="38"/>
        <v>23</v>
      </c>
      <c r="F1203" s="335" t="str">
        <f>_xlfn.XLOOKUP(E1203, statelist[State FIPS Code], statelist[EPA Region], "not found", 0, 1)</f>
        <v>EPA Region 1</v>
      </c>
    </row>
    <row r="1204" spans="1:6" x14ac:dyDescent="0.25">
      <c r="A1204" s="334" t="s">
        <v>3351</v>
      </c>
      <c r="B1204" s="335" t="s">
        <v>1423</v>
      </c>
      <c r="C1204" s="335" t="s">
        <v>3329</v>
      </c>
      <c r="D1204" s="335" t="str">
        <f t="shared" si="37"/>
        <v>Washington County, ME</v>
      </c>
      <c r="E1204" s="335" t="str">
        <f t="shared" si="38"/>
        <v>23</v>
      </c>
      <c r="F1204" s="335" t="str">
        <f>_xlfn.XLOOKUP(E1204, statelist[State FIPS Code], statelist[EPA Region], "not found", 0, 1)</f>
        <v>EPA Region 1</v>
      </c>
    </row>
    <row r="1205" spans="1:6" x14ac:dyDescent="0.25">
      <c r="A1205" s="334" t="s">
        <v>3352</v>
      </c>
      <c r="B1205" s="335" t="s">
        <v>3353</v>
      </c>
      <c r="C1205" s="335" t="s">
        <v>3329</v>
      </c>
      <c r="D1205" s="335" t="str">
        <f t="shared" si="37"/>
        <v>York County, ME</v>
      </c>
      <c r="E1205" s="335" t="str">
        <f t="shared" si="38"/>
        <v>23</v>
      </c>
      <c r="F1205" s="335" t="str">
        <f>_xlfn.XLOOKUP(E1205, statelist[State FIPS Code], statelist[EPA Region], "not found", 0, 1)</f>
        <v>EPA Region 1</v>
      </c>
    </row>
    <row r="1206" spans="1:6" x14ac:dyDescent="0.25">
      <c r="A1206" s="334" t="s">
        <v>3354</v>
      </c>
      <c r="B1206" s="335" t="s">
        <v>3355</v>
      </c>
      <c r="C1206" s="335" t="s">
        <v>3356</v>
      </c>
      <c r="D1206" s="335" t="str">
        <f t="shared" si="37"/>
        <v>Allegany County, MD</v>
      </c>
      <c r="E1206" s="335" t="str">
        <f t="shared" si="38"/>
        <v>24</v>
      </c>
      <c r="F1206" s="335" t="str">
        <f>_xlfn.XLOOKUP(E1206, statelist[State FIPS Code], statelist[EPA Region], "not found", 0, 1)</f>
        <v>EPA Region 3</v>
      </c>
    </row>
    <row r="1207" spans="1:6" x14ac:dyDescent="0.25">
      <c r="A1207" s="334" t="s">
        <v>3357</v>
      </c>
      <c r="B1207" s="335" t="s">
        <v>3358</v>
      </c>
      <c r="C1207" s="335" t="s">
        <v>3356</v>
      </c>
      <c r="D1207" s="335" t="str">
        <f t="shared" si="37"/>
        <v>Anne Arundel County, MD</v>
      </c>
      <c r="E1207" s="335" t="str">
        <f t="shared" si="38"/>
        <v>24</v>
      </c>
      <c r="F1207" s="335" t="str">
        <f>_xlfn.XLOOKUP(E1207, statelist[State FIPS Code], statelist[EPA Region], "not found", 0, 1)</f>
        <v>EPA Region 3</v>
      </c>
    </row>
    <row r="1208" spans="1:6" x14ac:dyDescent="0.25">
      <c r="A1208" s="334" t="s">
        <v>3359</v>
      </c>
      <c r="B1208" s="335" t="s">
        <v>3360</v>
      </c>
      <c r="C1208" s="335" t="s">
        <v>3356</v>
      </c>
      <c r="D1208" s="335" t="str">
        <f t="shared" si="37"/>
        <v>Baltimore County, MD</v>
      </c>
      <c r="E1208" s="335" t="str">
        <f t="shared" si="38"/>
        <v>24</v>
      </c>
      <c r="F1208" s="335" t="str">
        <f>_xlfn.XLOOKUP(E1208, statelist[State FIPS Code], statelist[EPA Region], "not found", 0, 1)</f>
        <v>EPA Region 3</v>
      </c>
    </row>
    <row r="1209" spans="1:6" x14ac:dyDescent="0.25">
      <c r="A1209" s="334" t="s">
        <v>3361</v>
      </c>
      <c r="B1209" s="335" t="s">
        <v>3362</v>
      </c>
      <c r="C1209" s="335" t="s">
        <v>3356</v>
      </c>
      <c r="D1209" s="335" t="str">
        <f t="shared" si="37"/>
        <v>Calvert County, MD</v>
      </c>
      <c r="E1209" s="335" t="str">
        <f t="shared" si="38"/>
        <v>24</v>
      </c>
      <c r="F1209" s="335" t="str">
        <f>_xlfn.XLOOKUP(E1209, statelist[State FIPS Code], statelist[EPA Region], "not found", 0, 1)</f>
        <v>EPA Region 3</v>
      </c>
    </row>
    <row r="1210" spans="1:6" x14ac:dyDescent="0.25">
      <c r="A1210" s="334" t="s">
        <v>3363</v>
      </c>
      <c r="B1210" s="335" t="s">
        <v>3364</v>
      </c>
      <c r="C1210" s="335" t="s">
        <v>3356</v>
      </c>
      <c r="D1210" s="335" t="str">
        <f t="shared" si="37"/>
        <v>Caroline County, MD</v>
      </c>
      <c r="E1210" s="335" t="str">
        <f t="shared" si="38"/>
        <v>24</v>
      </c>
      <c r="F1210" s="335" t="str">
        <f>_xlfn.XLOOKUP(E1210, statelist[State FIPS Code], statelist[EPA Region], "not found", 0, 1)</f>
        <v>EPA Region 3</v>
      </c>
    </row>
    <row r="1211" spans="1:6" x14ac:dyDescent="0.25">
      <c r="A1211" s="334" t="s">
        <v>3365</v>
      </c>
      <c r="B1211" s="335" t="s">
        <v>1535</v>
      </c>
      <c r="C1211" s="335" t="s">
        <v>3356</v>
      </c>
      <c r="D1211" s="335" t="str">
        <f t="shared" si="37"/>
        <v>Carroll County, MD</v>
      </c>
      <c r="E1211" s="335" t="str">
        <f t="shared" si="38"/>
        <v>24</v>
      </c>
      <c r="F1211" s="335" t="str">
        <f>_xlfn.XLOOKUP(E1211, statelist[State FIPS Code], statelist[EPA Region], "not found", 0, 1)</f>
        <v>EPA Region 3</v>
      </c>
    </row>
    <row r="1212" spans="1:6" x14ac:dyDescent="0.25">
      <c r="A1212" s="334" t="s">
        <v>3366</v>
      </c>
      <c r="B1212" s="335" t="s">
        <v>3367</v>
      </c>
      <c r="C1212" s="335" t="s">
        <v>3356</v>
      </c>
      <c r="D1212" s="335" t="str">
        <f t="shared" si="37"/>
        <v>Cecil County, MD</v>
      </c>
      <c r="E1212" s="335" t="str">
        <f t="shared" si="38"/>
        <v>24</v>
      </c>
      <c r="F1212" s="335" t="str">
        <f>_xlfn.XLOOKUP(E1212, statelist[State FIPS Code], statelist[EPA Region], "not found", 0, 1)</f>
        <v>EPA Region 3</v>
      </c>
    </row>
    <row r="1213" spans="1:6" x14ac:dyDescent="0.25">
      <c r="A1213" s="334" t="s">
        <v>3368</v>
      </c>
      <c r="B1213" s="335" t="s">
        <v>3369</v>
      </c>
      <c r="C1213" s="335" t="s">
        <v>3356</v>
      </c>
      <c r="D1213" s="335" t="str">
        <f t="shared" si="37"/>
        <v>Charles County, MD</v>
      </c>
      <c r="E1213" s="335" t="str">
        <f t="shared" si="38"/>
        <v>24</v>
      </c>
      <c r="F1213" s="335" t="str">
        <f>_xlfn.XLOOKUP(E1213, statelist[State FIPS Code], statelist[EPA Region], "not found", 0, 1)</f>
        <v>EPA Region 3</v>
      </c>
    </row>
    <row r="1214" spans="1:6" x14ac:dyDescent="0.25">
      <c r="A1214" s="334" t="s">
        <v>3370</v>
      </c>
      <c r="B1214" s="335" t="s">
        <v>3371</v>
      </c>
      <c r="C1214" s="335" t="s">
        <v>3356</v>
      </c>
      <c r="D1214" s="335" t="str">
        <f t="shared" si="37"/>
        <v>Dorchester County, MD</v>
      </c>
      <c r="E1214" s="335" t="str">
        <f t="shared" si="38"/>
        <v>24</v>
      </c>
      <c r="F1214" s="335" t="str">
        <f>_xlfn.XLOOKUP(E1214, statelist[State FIPS Code], statelist[EPA Region], "not found", 0, 1)</f>
        <v>EPA Region 3</v>
      </c>
    </row>
    <row r="1215" spans="1:6" x14ac:dyDescent="0.25">
      <c r="A1215" s="334" t="s">
        <v>3372</v>
      </c>
      <c r="B1215" s="335" t="s">
        <v>3373</v>
      </c>
      <c r="C1215" s="335" t="s">
        <v>3356</v>
      </c>
      <c r="D1215" s="335" t="str">
        <f t="shared" si="37"/>
        <v>Frederick County, MD</v>
      </c>
      <c r="E1215" s="335" t="str">
        <f t="shared" si="38"/>
        <v>24</v>
      </c>
      <c r="F1215" s="335" t="str">
        <f>_xlfn.XLOOKUP(E1215, statelist[State FIPS Code], statelist[EPA Region], "not found", 0, 1)</f>
        <v>EPA Region 3</v>
      </c>
    </row>
    <row r="1216" spans="1:6" x14ac:dyDescent="0.25">
      <c r="A1216" s="334" t="s">
        <v>3374</v>
      </c>
      <c r="B1216" s="335" t="s">
        <v>3375</v>
      </c>
      <c r="C1216" s="335" t="s">
        <v>3356</v>
      </c>
      <c r="D1216" s="335" t="str">
        <f t="shared" si="37"/>
        <v>Garrett County, MD</v>
      </c>
      <c r="E1216" s="335" t="str">
        <f t="shared" si="38"/>
        <v>24</v>
      </c>
      <c r="F1216" s="335" t="str">
        <f>_xlfn.XLOOKUP(E1216, statelist[State FIPS Code], statelist[EPA Region], "not found", 0, 1)</f>
        <v>EPA Region 3</v>
      </c>
    </row>
    <row r="1217" spans="1:6" x14ac:dyDescent="0.25">
      <c r="A1217" s="334" t="s">
        <v>3376</v>
      </c>
      <c r="B1217" s="335" t="s">
        <v>3377</v>
      </c>
      <c r="C1217" s="335" t="s">
        <v>3356</v>
      </c>
      <c r="D1217" s="335" t="str">
        <f t="shared" si="37"/>
        <v>Harford County, MD</v>
      </c>
      <c r="E1217" s="335" t="str">
        <f t="shared" si="38"/>
        <v>24</v>
      </c>
      <c r="F1217" s="335" t="str">
        <f>_xlfn.XLOOKUP(E1217, statelist[State FIPS Code], statelist[EPA Region], "not found", 0, 1)</f>
        <v>EPA Region 3</v>
      </c>
    </row>
    <row r="1218" spans="1:6" x14ac:dyDescent="0.25">
      <c r="A1218" s="334" t="s">
        <v>3378</v>
      </c>
      <c r="B1218" s="335" t="s">
        <v>1576</v>
      </c>
      <c r="C1218" s="335" t="s">
        <v>3356</v>
      </c>
      <c r="D1218" s="335" t="str">
        <f t="shared" si="37"/>
        <v>Howard County, MD</v>
      </c>
      <c r="E1218" s="335" t="str">
        <f t="shared" si="38"/>
        <v>24</v>
      </c>
      <c r="F1218" s="335" t="str">
        <f>_xlfn.XLOOKUP(E1218, statelist[State FIPS Code], statelist[EPA Region], "not found", 0, 1)</f>
        <v>EPA Region 3</v>
      </c>
    </row>
    <row r="1219" spans="1:6" x14ac:dyDescent="0.25">
      <c r="A1219" s="334" t="s">
        <v>3379</v>
      </c>
      <c r="B1219" s="335" t="s">
        <v>1932</v>
      </c>
      <c r="C1219" s="335" t="s">
        <v>3356</v>
      </c>
      <c r="D1219" s="335" t="str">
        <f t="shared" si="37"/>
        <v>Kent County, MD</v>
      </c>
      <c r="E1219" s="335" t="str">
        <f t="shared" si="38"/>
        <v>24</v>
      </c>
      <c r="F1219" s="335" t="str">
        <f>_xlfn.XLOOKUP(E1219, statelist[State FIPS Code], statelist[EPA Region], "not found", 0, 1)</f>
        <v>EPA Region 3</v>
      </c>
    </row>
    <row r="1220" spans="1:6" x14ac:dyDescent="0.25">
      <c r="A1220" s="334" t="s">
        <v>3380</v>
      </c>
      <c r="B1220" s="335" t="s">
        <v>1395</v>
      </c>
      <c r="C1220" s="335" t="s">
        <v>3356</v>
      </c>
      <c r="D1220" s="335" t="str">
        <f t="shared" si="37"/>
        <v>Montgomery County, MD</v>
      </c>
      <c r="E1220" s="335" t="str">
        <f t="shared" si="38"/>
        <v>24</v>
      </c>
      <c r="F1220" s="335" t="str">
        <f>_xlfn.XLOOKUP(E1220, statelist[State FIPS Code], statelist[EPA Region], "not found", 0, 1)</f>
        <v>EPA Region 3</v>
      </c>
    </row>
    <row r="1221" spans="1:6" x14ac:dyDescent="0.25">
      <c r="A1221" s="334" t="s">
        <v>3381</v>
      </c>
      <c r="B1221" s="335" t="s">
        <v>3382</v>
      </c>
      <c r="C1221" s="335" t="s">
        <v>3356</v>
      </c>
      <c r="D1221" s="335" t="str">
        <f t="shared" si="37"/>
        <v>Prince George's County, MD</v>
      </c>
      <c r="E1221" s="335" t="str">
        <f t="shared" si="38"/>
        <v>24</v>
      </c>
      <c r="F1221" s="335" t="str">
        <f>_xlfn.XLOOKUP(E1221, statelist[State FIPS Code], statelist[EPA Region], "not found", 0, 1)</f>
        <v>EPA Region 3</v>
      </c>
    </row>
    <row r="1222" spans="1:6" x14ac:dyDescent="0.25">
      <c r="A1222" s="334" t="s">
        <v>3383</v>
      </c>
      <c r="B1222" s="335" t="s">
        <v>3384</v>
      </c>
      <c r="C1222" s="335" t="s">
        <v>3356</v>
      </c>
      <c r="D1222" s="335" t="str">
        <f t="shared" si="37"/>
        <v>Queen Anne's County, MD</v>
      </c>
      <c r="E1222" s="335" t="str">
        <f t="shared" si="38"/>
        <v>24</v>
      </c>
      <c r="F1222" s="335" t="str">
        <f>_xlfn.XLOOKUP(E1222, statelist[State FIPS Code], statelist[EPA Region], "not found", 0, 1)</f>
        <v>EPA Region 3</v>
      </c>
    </row>
    <row r="1223" spans="1:6" x14ac:dyDescent="0.25">
      <c r="A1223" s="334" t="s">
        <v>3385</v>
      </c>
      <c r="B1223" s="335" t="s">
        <v>3386</v>
      </c>
      <c r="C1223" s="335" t="s">
        <v>3356</v>
      </c>
      <c r="D1223" s="335" t="str">
        <f t="shared" si="37"/>
        <v>St. Mary's County, MD</v>
      </c>
      <c r="E1223" s="335" t="str">
        <f t="shared" si="38"/>
        <v>24</v>
      </c>
      <c r="F1223" s="335" t="str">
        <f>_xlfn.XLOOKUP(E1223, statelist[State FIPS Code], statelist[EPA Region], "not found", 0, 1)</f>
        <v>EPA Region 3</v>
      </c>
    </row>
    <row r="1224" spans="1:6" x14ac:dyDescent="0.25">
      <c r="A1224" s="334" t="s">
        <v>3387</v>
      </c>
      <c r="B1224" s="335" t="s">
        <v>3348</v>
      </c>
      <c r="C1224" s="335" t="s">
        <v>3356</v>
      </c>
      <c r="D1224" s="335" t="str">
        <f t="shared" si="37"/>
        <v>Somerset County, MD</v>
      </c>
      <c r="E1224" s="335" t="str">
        <f t="shared" si="38"/>
        <v>24</v>
      </c>
      <c r="F1224" s="335" t="str">
        <f>_xlfn.XLOOKUP(E1224, statelist[State FIPS Code], statelist[EPA Region], "not found", 0, 1)</f>
        <v>EPA Region 3</v>
      </c>
    </row>
    <row r="1225" spans="1:6" x14ac:dyDescent="0.25">
      <c r="A1225" s="334" t="s">
        <v>3388</v>
      </c>
      <c r="B1225" s="335" t="s">
        <v>2272</v>
      </c>
      <c r="C1225" s="335" t="s">
        <v>3356</v>
      </c>
      <c r="D1225" s="335" t="str">
        <f t="shared" si="37"/>
        <v>Talbot County, MD</v>
      </c>
      <c r="E1225" s="335" t="str">
        <f t="shared" si="38"/>
        <v>24</v>
      </c>
      <c r="F1225" s="335" t="str">
        <f>_xlfn.XLOOKUP(E1225, statelist[State FIPS Code], statelist[EPA Region], "not found", 0, 1)</f>
        <v>EPA Region 3</v>
      </c>
    </row>
    <row r="1226" spans="1:6" x14ac:dyDescent="0.25">
      <c r="A1226" s="334" t="s">
        <v>3389</v>
      </c>
      <c r="B1226" s="335" t="s">
        <v>1423</v>
      </c>
      <c r="C1226" s="335" t="s">
        <v>3356</v>
      </c>
      <c r="D1226" s="335" t="str">
        <f t="shared" si="37"/>
        <v>Washington County, MD</v>
      </c>
      <c r="E1226" s="335" t="str">
        <f t="shared" si="38"/>
        <v>24</v>
      </c>
      <c r="F1226" s="335" t="str">
        <f>_xlfn.XLOOKUP(E1226, statelist[State FIPS Code], statelist[EPA Region], "not found", 0, 1)</f>
        <v>EPA Region 3</v>
      </c>
    </row>
    <row r="1227" spans="1:6" x14ac:dyDescent="0.25">
      <c r="A1227" s="334" t="s">
        <v>3390</v>
      </c>
      <c r="B1227" s="335" t="s">
        <v>3391</v>
      </c>
      <c r="C1227" s="335" t="s">
        <v>3356</v>
      </c>
      <c r="D1227" s="335" t="str">
        <f t="shared" si="37"/>
        <v>Wicomico County, MD</v>
      </c>
      <c r="E1227" s="335" t="str">
        <f t="shared" si="38"/>
        <v>24</v>
      </c>
      <c r="F1227" s="335" t="str">
        <f>_xlfn.XLOOKUP(E1227, statelist[State FIPS Code], statelist[EPA Region], "not found", 0, 1)</f>
        <v>EPA Region 3</v>
      </c>
    </row>
    <row r="1228" spans="1:6" x14ac:dyDescent="0.25">
      <c r="A1228" s="334" t="s">
        <v>3392</v>
      </c>
      <c r="B1228" s="335" t="s">
        <v>3393</v>
      </c>
      <c r="C1228" s="335" t="s">
        <v>3356</v>
      </c>
      <c r="D1228" s="335" t="str">
        <f t="shared" ref="D1228:D1291" si="39">_xlfn.TEXTJOIN(", ", TRUE, B1228,C1228)</f>
        <v>Worcester County, MD</v>
      </c>
      <c r="E1228" s="335" t="str">
        <f t="shared" ref="E1228:E1291" si="40">LEFT(A1228, 2)</f>
        <v>24</v>
      </c>
      <c r="F1228" s="335" t="str">
        <f>_xlfn.XLOOKUP(E1228, statelist[State FIPS Code], statelist[EPA Region], "not found", 0, 1)</f>
        <v>EPA Region 3</v>
      </c>
    </row>
    <row r="1229" spans="1:6" x14ac:dyDescent="0.25">
      <c r="A1229" s="334" t="s">
        <v>3394</v>
      </c>
      <c r="B1229" s="335" t="s">
        <v>3395</v>
      </c>
      <c r="C1229" s="335" t="s">
        <v>3356</v>
      </c>
      <c r="D1229" s="335" t="str">
        <f t="shared" si="39"/>
        <v>Baltimore city, MD</v>
      </c>
      <c r="E1229" s="335" t="str">
        <f t="shared" si="40"/>
        <v>24</v>
      </c>
      <c r="F1229" s="335" t="str">
        <f>_xlfn.XLOOKUP(E1229, statelist[State FIPS Code], statelist[EPA Region], "not found", 0, 1)</f>
        <v>EPA Region 3</v>
      </c>
    </row>
    <row r="1230" spans="1:6" x14ac:dyDescent="0.25">
      <c r="A1230" s="334" t="s">
        <v>3396</v>
      </c>
      <c r="B1230" s="335" t="s">
        <v>3397</v>
      </c>
      <c r="C1230" s="335" t="s">
        <v>3398</v>
      </c>
      <c r="D1230" s="335" t="str">
        <f t="shared" si="39"/>
        <v>Barnstable County, MA</v>
      </c>
      <c r="E1230" s="335" t="str">
        <f t="shared" si="40"/>
        <v>25</v>
      </c>
      <c r="F1230" s="335" t="str">
        <f>_xlfn.XLOOKUP(E1230, statelist[State FIPS Code], statelist[EPA Region], "not found", 0, 1)</f>
        <v>EPA Region 1</v>
      </c>
    </row>
    <row r="1231" spans="1:6" x14ac:dyDescent="0.25">
      <c r="A1231" s="334" t="s">
        <v>3399</v>
      </c>
      <c r="B1231" s="335" t="s">
        <v>3400</v>
      </c>
      <c r="C1231" s="335" t="s">
        <v>3398</v>
      </c>
      <c r="D1231" s="335" t="str">
        <f t="shared" si="39"/>
        <v>Berkshire County, MA</v>
      </c>
      <c r="E1231" s="335" t="str">
        <f t="shared" si="40"/>
        <v>25</v>
      </c>
      <c r="F1231" s="335" t="str">
        <f>_xlfn.XLOOKUP(E1231, statelist[State FIPS Code], statelist[EPA Region], "not found", 0, 1)</f>
        <v>EPA Region 1</v>
      </c>
    </row>
    <row r="1232" spans="1:6" x14ac:dyDescent="0.25">
      <c r="A1232" s="334" t="s">
        <v>3401</v>
      </c>
      <c r="B1232" s="335" t="s">
        <v>3402</v>
      </c>
      <c r="C1232" s="335" t="s">
        <v>3398</v>
      </c>
      <c r="D1232" s="335" t="str">
        <f t="shared" si="39"/>
        <v>Bristol County, MA</v>
      </c>
      <c r="E1232" s="335" t="str">
        <f t="shared" si="40"/>
        <v>25</v>
      </c>
      <c r="F1232" s="335" t="str">
        <f>_xlfn.XLOOKUP(E1232, statelist[State FIPS Code], statelist[EPA Region], "not found", 0, 1)</f>
        <v>EPA Region 1</v>
      </c>
    </row>
    <row r="1233" spans="1:6" x14ac:dyDescent="0.25">
      <c r="A1233" s="334" t="s">
        <v>3403</v>
      </c>
      <c r="B1233" s="335" t="s">
        <v>3404</v>
      </c>
      <c r="C1233" s="335" t="s">
        <v>3398</v>
      </c>
      <c r="D1233" s="335" t="str">
        <f t="shared" si="39"/>
        <v>Dukes County, MA</v>
      </c>
      <c r="E1233" s="335" t="str">
        <f t="shared" si="40"/>
        <v>25</v>
      </c>
      <c r="F1233" s="335" t="str">
        <f>_xlfn.XLOOKUP(E1233, statelist[State FIPS Code], statelist[EPA Region], "not found", 0, 1)</f>
        <v>EPA Region 1</v>
      </c>
    </row>
    <row r="1234" spans="1:6" x14ac:dyDescent="0.25">
      <c r="A1234" s="334" t="s">
        <v>3405</v>
      </c>
      <c r="B1234" s="335" t="s">
        <v>3406</v>
      </c>
      <c r="C1234" s="335" t="s">
        <v>3398</v>
      </c>
      <c r="D1234" s="335" t="str">
        <f t="shared" si="39"/>
        <v>Essex County, MA</v>
      </c>
      <c r="E1234" s="335" t="str">
        <f t="shared" si="40"/>
        <v>25</v>
      </c>
      <c r="F1234" s="335" t="str">
        <f>_xlfn.XLOOKUP(E1234, statelist[State FIPS Code], statelist[EPA Region], "not found", 0, 1)</f>
        <v>EPA Region 1</v>
      </c>
    </row>
    <row r="1235" spans="1:6" x14ac:dyDescent="0.25">
      <c r="A1235" s="334" t="s">
        <v>3407</v>
      </c>
      <c r="B1235" s="335" t="s">
        <v>1353</v>
      </c>
      <c r="C1235" s="335" t="s">
        <v>3398</v>
      </c>
      <c r="D1235" s="335" t="str">
        <f t="shared" si="39"/>
        <v>Franklin County, MA</v>
      </c>
      <c r="E1235" s="335" t="str">
        <f t="shared" si="40"/>
        <v>25</v>
      </c>
      <c r="F1235" s="335" t="str">
        <f>_xlfn.XLOOKUP(E1235, statelist[State FIPS Code], statelist[EPA Region], "not found", 0, 1)</f>
        <v>EPA Region 1</v>
      </c>
    </row>
    <row r="1236" spans="1:6" x14ac:dyDescent="0.25">
      <c r="A1236" s="334" t="s">
        <v>3408</v>
      </c>
      <c r="B1236" s="335" t="s">
        <v>3409</v>
      </c>
      <c r="C1236" s="335" t="s">
        <v>3398</v>
      </c>
      <c r="D1236" s="335" t="str">
        <f t="shared" si="39"/>
        <v>Hampden County, MA</v>
      </c>
      <c r="E1236" s="335" t="str">
        <f t="shared" si="40"/>
        <v>25</v>
      </c>
      <c r="F1236" s="335" t="str">
        <f>_xlfn.XLOOKUP(E1236, statelist[State FIPS Code], statelist[EPA Region], "not found", 0, 1)</f>
        <v>EPA Region 1</v>
      </c>
    </row>
    <row r="1237" spans="1:6" x14ac:dyDescent="0.25">
      <c r="A1237" s="334" t="s">
        <v>3410</v>
      </c>
      <c r="B1237" s="335" t="s">
        <v>3411</v>
      </c>
      <c r="C1237" s="335" t="s">
        <v>3398</v>
      </c>
      <c r="D1237" s="335" t="str">
        <f t="shared" si="39"/>
        <v>Hampshire County, MA</v>
      </c>
      <c r="E1237" s="335" t="str">
        <f t="shared" si="40"/>
        <v>25</v>
      </c>
      <c r="F1237" s="335" t="str">
        <f>_xlfn.XLOOKUP(E1237, statelist[State FIPS Code], statelist[EPA Region], "not found", 0, 1)</f>
        <v>EPA Region 1</v>
      </c>
    </row>
    <row r="1238" spans="1:6" x14ac:dyDescent="0.25">
      <c r="A1238" s="334" t="s">
        <v>3412</v>
      </c>
      <c r="B1238" s="335" t="s">
        <v>1917</v>
      </c>
      <c r="C1238" s="335" t="s">
        <v>3398</v>
      </c>
      <c r="D1238" s="335" t="str">
        <f t="shared" si="39"/>
        <v>Middlesex County, MA</v>
      </c>
      <c r="E1238" s="335" t="str">
        <f t="shared" si="40"/>
        <v>25</v>
      </c>
      <c r="F1238" s="335" t="str">
        <f>_xlfn.XLOOKUP(E1238, statelist[State FIPS Code], statelist[EPA Region], "not found", 0, 1)</f>
        <v>EPA Region 1</v>
      </c>
    </row>
    <row r="1239" spans="1:6" x14ac:dyDescent="0.25">
      <c r="A1239" s="334" t="s">
        <v>3413</v>
      </c>
      <c r="B1239" s="335" t="s">
        <v>3414</v>
      </c>
      <c r="C1239" s="335" t="s">
        <v>3398</v>
      </c>
      <c r="D1239" s="335" t="str">
        <f t="shared" si="39"/>
        <v>Nantucket County, MA</v>
      </c>
      <c r="E1239" s="335" t="str">
        <f t="shared" si="40"/>
        <v>25</v>
      </c>
      <c r="F1239" s="335" t="str">
        <f>_xlfn.XLOOKUP(E1239, statelist[State FIPS Code], statelist[EPA Region], "not found", 0, 1)</f>
        <v>EPA Region 1</v>
      </c>
    </row>
    <row r="1240" spans="1:6" x14ac:dyDescent="0.25">
      <c r="A1240" s="334" t="s">
        <v>3415</v>
      </c>
      <c r="B1240" s="335" t="s">
        <v>3416</v>
      </c>
      <c r="C1240" s="335" t="s">
        <v>3398</v>
      </c>
      <c r="D1240" s="335" t="str">
        <f t="shared" si="39"/>
        <v>Norfolk County, MA</v>
      </c>
      <c r="E1240" s="335" t="str">
        <f t="shared" si="40"/>
        <v>25</v>
      </c>
      <c r="F1240" s="335" t="str">
        <f>_xlfn.XLOOKUP(E1240, statelist[State FIPS Code], statelist[EPA Region], "not found", 0, 1)</f>
        <v>EPA Region 1</v>
      </c>
    </row>
    <row r="1241" spans="1:6" x14ac:dyDescent="0.25">
      <c r="A1241" s="334" t="s">
        <v>3417</v>
      </c>
      <c r="B1241" s="335" t="s">
        <v>2812</v>
      </c>
      <c r="C1241" s="335" t="s">
        <v>3398</v>
      </c>
      <c r="D1241" s="335" t="str">
        <f t="shared" si="39"/>
        <v>Plymouth County, MA</v>
      </c>
      <c r="E1241" s="335" t="str">
        <f t="shared" si="40"/>
        <v>25</v>
      </c>
      <c r="F1241" s="335" t="str">
        <f>_xlfn.XLOOKUP(E1241, statelist[State FIPS Code], statelist[EPA Region], "not found", 0, 1)</f>
        <v>EPA Region 1</v>
      </c>
    </row>
    <row r="1242" spans="1:6" x14ac:dyDescent="0.25">
      <c r="A1242" s="334" t="s">
        <v>3418</v>
      </c>
      <c r="B1242" s="335" t="s">
        <v>3419</v>
      </c>
      <c r="C1242" s="335" t="s">
        <v>3398</v>
      </c>
      <c r="D1242" s="335" t="str">
        <f t="shared" si="39"/>
        <v>Suffolk County, MA</v>
      </c>
      <c r="E1242" s="335" t="str">
        <f t="shared" si="40"/>
        <v>25</v>
      </c>
      <c r="F1242" s="335" t="str">
        <f>_xlfn.XLOOKUP(E1242, statelist[State FIPS Code], statelist[EPA Region], "not found", 0, 1)</f>
        <v>EPA Region 1</v>
      </c>
    </row>
    <row r="1243" spans="1:6" x14ac:dyDescent="0.25">
      <c r="A1243" s="334" t="s">
        <v>3420</v>
      </c>
      <c r="B1243" s="335" t="s">
        <v>3393</v>
      </c>
      <c r="C1243" s="335" t="s">
        <v>3398</v>
      </c>
      <c r="D1243" s="335" t="str">
        <f t="shared" si="39"/>
        <v>Worcester County, MA</v>
      </c>
      <c r="E1243" s="335" t="str">
        <f t="shared" si="40"/>
        <v>25</v>
      </c>
      <c r="F1243" s="335" t="str">
        <f>_xlfn.XLOOKUP(E1243, statelist[State FIPS Code], statelist[EPA Region], "not found", 0, 1)</f>
        <v>EPA Region 1</v>
      </c>
    </row>
    <row r="1244" spans="1:6" x14ac:dyDescent="0.25">
      <c r="A1244" s="334" t="s">
        <v>3421</v>
      </c>
      <c r="B1244" s="335" t="s">
        <v>3422</v>
      </c>
      <c r="C1244" s="335" t="s">
        <v>3423</v>
      </c>
      <c r="D1244" s="335" t="str">
        <f t="shared" si="39"/>
        <v>Alcona County, MI</v>
      </c>
      <c r="E1244" s="335" t="str">
        <f t="shared" si="40"/>
        <v>26</v>
      </c>
      <c r="F1244" s="335" t="str">
        <f>_xlfn.XLOOKUP(E1244, statelist[State FIPS Code], statelist[EPA Region], "not found", 0, 1)</f>
        <v>EPA Region 5</v>
      </c>
    </row>
    <row r="1245" spans="1:6" x14ac:dyDescent="0.25">
      <c r="A1245" s="334" t="s">
        <v>3424</v>
      </c>
      <c r="B1245" s="335" t="s">
        <v>3425</v>
      </c>
      <c r="C1245" s="335" t="s">
        <v>3423</v>
      </c>
      <c r="D1245" s="335" t="str">
        <f t="shared" si="39"/>
        <v>Alger County, MI</v>
      </c>
      <c r="E1245" s="335" t="str">
        <f t="shared" si="40"/>
        <v>26</v>
      </c>
      <c r="F1245" s="335" t="str">
        <f>_xlfn.XLOOKUP(E1245, statelist[State FIPS Code], statelist[EPA Region], "not found", 0, 1)</f>
        <v>EPA Region 5</v>
      </c>
    </row>
    <row r="1246" spans="1:6" x14ac:dyDescent="0.25">
      <c r="A1246" s="334" t="s">
        <v>3426</v>
      </c>
      <c r="B1246" s="335" t="s">
        <v>3427</v>
      </c>
      <c r="C1246" s="335" t="s">
        <v>3423</v>
      </c>
      <c r="D1246" s="335" t="str">
        <f t="shared" si="39"/>
        <v>Allegan County, MI</v>
      </c>
      <c r="E1246" s="335" t="str">
        <f t="shared" si="40"/>
        <v>26</v>
      </c>
      <c r="F1246" s="335" t="str">
        <f>_xlfn.XLOOKUP(E1246, statelist[State FIPS Code], statelist[EPA Region], "not found", 0, 1)</f>
        <v>EPA Region 5</v>
      </c>
    </row>
    <row r="1247" spans="1:6" x14ac:dyDescent="0.25">
      <c r="A1247" s="334" t="s">
        <v>3428</v>
      </c>
      <c r="B1247" s="335" t="s">
        <v>3429</v>
      </c>
      <c r="C1247" s="335" t="s">
        <v>3423</v>
      </c>
      <c r="D1247" s="335" t="str">
        <f t="shared" si="39"/>
        <v>Alpena County, MI</v>
      </c>
      <c r="E1247" s="335" t="str">
        <f t="shared" si="40"/>
        <v>26</v>
      </c>
      <c r="F1247" s="335" t="str">
        <f>_xlfn.XLOOKUP(E1247, statelist[State FIPS Code], statelist[EPA Region], "not found", 0, 1)</f>
        <v>EPA Region 5</v>
      </c>
    </row>
    <row r="1248" spans="1:6" x14ac:dyDescent="0.25">
      <c r="A1248" s="334" t="s">
        <v>3430</v>
      </c>
      <c r="B1248" s="335" t="s">
        <v>3431</v>
      </c>
      <c r="C1248" s="335" t="s">
        <v>3423</v>
      </c>
      <c r="D1248" s="335" t="str">
        <f t="shared" si="39"/>
        <v>Antrim County, MI</v>
      </c>
      <c r="E1248" s="335" t="str">
        <f t="shared" si="40"/>
        <v>26</v>
      </c>
      <c r="F1248" s="335" t="str">
        <f>_xlfn.XLOOKUP(E1248, statelist[State FIPS Code], statelist[EPA Region], "not found", 0, 1)</f>
        <v>EPA Region 5</v>
      </c>
    </row>
    <row r="1249" spans="1:6" x14ac:dyDescent="0.25">
      <c r="A1249" s="334" t="s">
        <v>3432</v>
      </c>
      <c r="B1249" s="335" t="s">
        <v>3433</v>
      </c>
      <c r="C1249" s="335" t="s">
        <v>3423</v>
      </c>
      <c r="D1249" s="335" t="str">
        <f t="shared" si="39"/>
        <v>Arenac County, MI</v>
      </c>
      <c r="E1249" s="335" t="str">
        <f t="shared" si="40"/>
        <v>26</v>
      </c>
      <c r="F1249" s="335" t="str">
        <f>_xlfn.XLOOKUP(E1249, statelist[State FIPS Code], statelist[EPA Region], "not found", 0, 1)</f>
        <v>EPA Region 5</v>
      </c>
    </row>
    <row r="1250" spans="1:6" x14ac:dyDescent="0.25">
      <c r="A1250" s="334" t="s">
        <v>3434</v>
      </c>
      <c r="B1250" s="335" t="s">
        <v>3435</v>
      </c>
      <c r="C1250" s="335" t="s">
        <v>3423</v>
      </c>
      <c r="D1250" s="335" t="str">
        <f t="shared" si="39"/>
        <v>Baraga County, MI</v>
      </c>
      <c r="E1250" s="335" t="str">
        <f t="shared" si="40"/>
        <v>26</v>
      </c>
      <c r="F1250" s="335" t="str">
        <f>_xlfn.XLOOKUP(E1250, statelist[State FIPS Code], statelist[EPA Region], "not found", 0, 1)</f>
        <v>EPA Region 5</v>
      </c>
    </row>
    <row r="1251" spans="1:6" x14ac:dyDescent="0.25">
      <c r="A1251" s="334" t="s">
        <v>3436</v>
      </c>
      <c r="B1251" s="335" t="s">
        <v>3437</v>
      </c>
      <c r="C1251" s="335" t="s">
        <v>3423</v>
      </c>
      <c r="D1251" s="335" t="str">
        <f t="shared" si="39"/>
        <v>Barry County, MI</v>
      </c>
      <c r="E1251" s="335" t="str">
        <f t="shared" si="40"/>
        <v>26</v>
      </c>
      <c r="F1251" s="335" t="str">
        <f>_xlfn.XLOOKUP(E1251, statelist[State FIPS Code], statelist[EPA Region], "not found", 0, 1)</f>
        <v>EPA Region 5</v>
      </c>
    </row>
    <row r="1252" spans="1:6" x14ac:dyDescent="0.25">
      <c r="A1252" s="334" t="s">
        <v>3438</v>
      </c>
      <c r="B1252" s="335" t="s">
        <v>1946</v>
      </c>
      <c r="C1252" s="335" t="s">
        <v>3423</v>
      </c>
      <c r="D1252" s="335" t="str">
        <f t="shared" si="39"/>
        <v>Bay County, MI</v>
      </c>
      <c r="E1252" s="335" t="str">
        <f t="shared" si="40"/>
        <v>26</v>
      </c>
      <c r="F1252" s="335" t="str">
        <f>_xlfn.XLOOKUP(E1252, statelist[State FIPS Code], statelist[EPA Region], "not found", 0, 1)</f>
        <v>EPA Region 5</v>
      </c>
    </row>
    <row r="1253" spans="1:6" x14ac:dyDescent="0.25">
      <c r="A1253" s="334" t="s">
        <v>3439</v>
      </c>
      <c r="B1253" s="335" t="s">
        <v>3440</v>
      </c>
      <c r="C1253" s="335" t="s">
        <v>3423</v>
      </c>
      <c r="D1253" s="335" t="str">
        <f t="shared" si="39"/>
        <v>Benzie County, MI</v>
      </c>
      <c r="E1253" s="335" t="str">
        <f t="shared" si="40"/>
        <v>26</v>
      </c>
      <c r="F1253" s="335" t="str">
        <f>_xlfn.XLOOKUP(E1253, statelist[State FIPS Code], statelist[EPA Region], "not found", 0, 1)</f>
        <v>EPA Region 5</v>
      </c>
    </row>
    <row r="1254" spans="1:6" x14ac:dyDescent="0.25">
      <c r="A1254" s="334" t="s">
        <v>3441</v>
      </c>
      <c r="B1254" s="335" t="s">
        <v>2074</v>
      </c>
      <c r="C1254" s="335" t="s">
        <v>3423</v>
      </c>
      <c r="D1254" s="335" t="str">
        <f t="shared" si="39"/>
        <v>Berrien County, MI</v>
      </c>
      <c r="E1254" s="335" t="str">
        <f t="shared" si="40"/>
        <v>26</v>
      </c>
      <c r="F1254" s="335" t="str">
        <f>_xlfn.XLOOKUP(E1254, statelist[State FIPS Code], statelist[EPA Region], "not found", 0, 1)</f>
        <v>EPA Region 5</v>
      </c>
    </row>
    <row r="1255" spans="1:6" x14ac:dyDescent="0.25">
      <c r="A1255" s="334" t="s">
        <v>3442</v>
      </c>
      <c r="B1255" s="335" t="s">
        <v>3443</v>
      </c>
      <c r="C1255" s="335" t="s">
        <v>3423</v>
      </c>
      <c r="D1255" s="335" t="str">
        <f t="shared" si="39"/>
        <v>Branch County, MI</v>
      </c>
      <c r="E1255" s="335" t="str">
        <f t="shared" si="40"/>
        <v>26</v>
      </c>
      <c r="F1255" s="335" t="str">
        <f>_xlfn.XLOOKUP(E1255, statelist[State FIPS Code], statelist[EPA Region], "not found", 0, 1)</f>
        <v>EPA Region 5</v>
      </c>
    </row>
    <row r="1256" spans="1:6" x14ac:dyDescent="0.25">
      <c r="A1256" s="334" t="s">
        <v>3444</v>
      </c>
      <c r="B1256" s="335" t="s">
        <v>1309</v>
      </c>
      <c r="C1256" s="335" t="s">
        <v>3423</v>
      </c>
      <c r="D1256" s="335" t="str">
        <f t="shared" si="39"/>
        <v>Calhoun County, MI</v>
      </c>
      <c r="E1256" s="335" t="str">
        <f t="shared" si="40"/>
        <v>26</v>
      </c>
      <c r="F1256" s="335" t="str">
        <f>_xlfn.XLOOKUP(E1256, statelist[State FIPS Code], statelist[EPA Region], "not found", 0, 1)</f>
        <v>EPA Region 5</v>
      </c>
    </row>
    <row r="1257" spans="1:6" x14ac:dyDescent="0.25">
      <c r="A1257" s="334" t="s">
        <v>3445</v>
      </c>
      <c r="B1257" s="335" t="s">
        <v>2427</v>
      </c>
      <c r="C1257" s="335" t="s">
        <v>3423</v>
      </c>
      <c r="D1257" s="335" t="str">
        <f t="shared" si="39"/>
        <v>Cass County, MI</v>
      </c>
      <c r="E1257" s="335" t="str">
        <f t="shared" si="40"/>
        <v>26</v>
      </c>
      <c r="F1257" s="335" t="str">
        <f>_xlfn.XLOOKUP(E1257, statelist[State FIPS Code], statelist[EPA Region], "not found", 0, 1)</f>
        <v>EPA Region 5</v>
      </c>
    </row>
    <row r="1258" spans="1:6" x14ac:dyDescent="0.25">
      <c r="A1258" s="334" t="s">
        <v>3446</v>
      </c>
      <c r="B1258" s="335" t="s">
        <v>3447</v>
      </c>
      <c r="C1258" s="335" t="s">
        <v>3423</v>
      </c>
      <c r="D1258" s="335" t="str">
        <f t="shared" si="39"/>
        <v>Charlevoix County, MI</v>
      </c>
      <c r="E1258" s="335" t="str">
        <f t="shared" si="40"/>
        <v>26</v>
      </c>
      <c r="F1258" s="335" t="str">
        <f>_xlfn.XLOOKUP(E1258, statelist[State FIPS Code], statelist[EPA Region], "not found", 0, 1)</f>
        <v>EPA Region 5</v>
      </c>
    </row>
    <row r="1259" spans="1:6" x14ac:dyDescent="0.25">
      <c r="A1259" s="334" t="s">
        <v>3448</v>
      </c>
      <c r="B1259" s="335" t="s">
        <v>3449</v>
      </c>
      <c r="C1259" s="335" t="s">
        <v>3423</v>
      </c>
      <c r="D1259" s="335" t="str">
        <f t="shared" si="39"/>
        <v>Cheboygan County, MI</v>
      </c>
      <c r="E1259" s="335" t="str">
        <f t="shared" si="40"/>
        <v>26</v>
      </c>
      <c r="F1259" s="335" t="str">
        <f>_xlfn.XLOOKUP(E1259, statelist[State FIPS Code], statelist[EPA Region], "not found", 0, 1)</f>
        <v>EPA Region 5</v>
      </c>
    </row>
    <row r="1260" spans="1:6" x14ac:dyDescent="0.25">
      <c r="A1260" s="334" t="s">
        <v>3450</v>
      </c>
      <c r="B1260" s="335" t="s">
        <v>3451</v>
      </c>
      <c r="C1260" s="335" t="s">
        <v>3423</v>
      </c>
      <c r="D1260" s="335" t="str">
        <f t="shared" si="39"/>
        <v>Chippewa County, MI</v>
      </c>
      <c r="E1260" s="335" t="str">
        <f t="shared" si="40"/>
        <v>26</v>
      </c>
      <c r="F1260" s="335" t="str">
        <f>_xlfn.XLOOKUP(E1260, statelist[State FIPS Code], statelist[EPA Region], "not found", 0, 1)</f>
        <v>EPA Region 5</v>
      </c>
    </row>
    <row r="1261" spans="1:6" x14ac:dyDescent="0.25">
      <c r="A1261" s="334" t="s">
        <v>3452</v>
      </c>
      <c r="B1261" s="335" t="s">
        <v>3453</v>
      </c>
      <c r="C1261" s="335" t="s">
        <v>3423</v>
      </c>
      <c r="D1261" s="335" t="str">
        <f t="shared" si="39"/>
        <v>Clare County, MI</v>
      </c>
      <c r="E1261" s="335" t="str">
        <f t="shared" si="40"/>
        <v>26</v>
      </c>
      <c r="F1261" s="335" t="str">
        <f>_xlfn.XLOOKUP(E1261, statelist[State FIPS Code], statelist[EPA Region], "not found", 0, 1)</f>
        <v>EPA Region 5</v>
      </c>
    </row>
    <row r="1262" spans="1:6" x14ac:dyDescent="0.25">
      <c r="A1262" s="334" t="s">
        <v>3454</v>
      </c>
      <c r="B1262" s="335" t="s">
        <v>2435</v>
      </c>
      <c r="C1262" s="335" t="s">
        <v>3423</v>
      </c>
      <c r="D1262" s="335" t="str">
        <f t="shared" si="39"/>
        <v>Clinton County, MI</v>
      </c>
      <c r="E1262" s="335" t="str">
        <f t="shared" si="40"/>
        <v>26</v>
      </c>
      <c r="F1262" s="335" t="str">
        <f>_xlfn.XLOOKUP(E1262, statelist[State FIPS Code], statelist[EPA Region], "not found", 0, 1)</f>
        <v>EPA Region 5</v>
      </c>
    </row>
    <row r="1263" spans="1:6" x14ac:dyDescent="0.25">
      <c r="A1263" s="334" t="s">
        <v>3455</v>
      </c>
      <c r="B1263" s="335" t="s">
        <v>1551</v>
      </c>
      <c r="C1263" s="335" t="s">
        <v>3423</v>
      </c>
      <c r="D1263" s="335" t="str">
        <f t="shared" si="39"/>
        <v>Crawford County, MI</v>
      </c>
      <c r="E1263" s="335" t="str">
        <f t="shared" si="40"/>
        <v>26</v>
      </c>
      <c r="F1263" s="335" t="str">
        <f>_xlfn.XLOOKUP(E1263, statelist[State FIPS Code], statelist[EPA Region], "not found", 0, 1)</f>
        <v>EPA Region 5</v>
      </c>
    </row>
    <row r="1264" spans="1:6" x14ac:dyDescent="0.25">
      <c r="A1264" s="334" t="s">
        <v>3456</v>
      </c>
      <c r="B1264" s="335" t="s">
        <v>1800</v>
      </c>
      <c r="C1264" s="335" t="s">
        <v>3423</v>
      </c>
      <c r="D1264" s="335" t="str">
        <f t="shared" si="39"/>
        <v>Delta County, MI</v>
      </c>
      <c r="E1264" s="335" t="str">
        <f t="shared" si="40"/>
        <v>26</v>
      </c>
      <c r="F1264" s="335" t="str">
        <f>_xlfn.XLOOKUP(E1264, statelist[State FIPS Code], statelist[EPA Region], "not found", 0, 1)</f>
        <v>EPA Region 5</v>
      </c>
    </row>
    <row r="1265" spans="1:6" x14ac:dyDescent="0.25">
      <c r="A1265" s="334" t="s">
        <v>3457</v>
      </c>
      <c r="B1265" s="335" t="s">
        <v>2748</v>
      </c>
      <c r="C1265" s="335" t="s">
        <v>3423</v>
      </c>
      <c r="D1265" s="335" t="str">
        <f t="shared" si="39"/>
        <v>Dickinson County, MI</v>
      </c>
      <c r="E1265" s="335" t="str">
        <f t="shared" si="40"/>
        <v>26</v>
      </c>
      <c r="F1265" s="335" t="str">
        <f>_xlfn.XLOOKUP(E1265, statelist[State FIPS Code], statelist[EPA Region], "not found", 0, 1)</f>
        <v>EPA Region 5</v>
      </c>
    </row>
    <row r="1266" spans="1:6" x14ac:dyDescent="0.25">
      <c r="A1266" s="334" t="s">
        <v>3458</v>
      </c>
      <c r="B1266" s="335" t="s">
        <v>3459</v>
      </c>
      <c r="C1266" s="335" t="s">
        <v>3423</v>
      </c>
      <c r="D1266" s="335" t="str">
        <f t="shared" si="39"/>
        <v>Eaton County, MI</v>
      </c>
      <c r="E1266" s="335" t="str">
        <f t="shared" si="40"/>
        <v>26</v>
      </c>
      <c r="F1266" s="335" t="str">
        <f>_xlfn.XLOOKUP(E1266, statelist[State FIPS Code], statelist[EPA Region], "not found", 0, 1)</f>
        <v>EPA Region 5</v>
      </c>
    </row>
    <row r="1267" spans="1:6" x14ac:dyDescent="0.25">
      <c r="A1267" s="334" t="s">
        <v>3460</v>
      </c>
      <c r="B1267" s="335" t="s">
        <v>2752</v>
      </c>
      <c r="C1267" s="335" t="s">
        <v>3423</v>
      </c>
      <c r="D1267" s="335" t="str">
        <f t="shared" si="39"/>
        <v>Emmet County, MI</v>
      </c>
      <c r="E1267" s="335" t="str">
        <f t="shared" si="40"/>
        <v>26</v>
      </c>
      <c r="F1267" s="335" t="str">
        <f>_xlfn.XLOOKUP(E1267, statelist[State FIPS Code], statelist[EPA Region], "not found", 0, 1)</f>
        <v>EPA Region 5</v>
      </c>
    </row>
    <row r="1268" spans="1:6" x14ac:dyDescent="0.25">
      <c r="A1268" s="334" t="s">
        <v>3461</v>
      </c>
      <c r="B1268" s="335" t="s">
        <v>3462</v>
      </c>
      <c r="C1268" s="335" t="s">
        <v>3423</v>
      </c>
      <c r="D1268" s="335" t="str">
        <f t="shared" si="39"/>
        <v>Genesee County, MI</v>
      </c>
      <c r="E1268" s="335" t="str">
        <f t="shared" si="40"/>
        <v>26</v>
      </c>
      <c r="F1268" s="335" t="str">
        <f>_xlfn.XLOOKUP(E1268, statelist[State FIPS Code], statelist[EPA Region], "not found", 0, 1)</f>
        <v>EPA Region 5</v>
      </c>
    </row>
    <row r="1269" spans="1:6" x14ac:dyDescent="0.25">
      <c r="A1269" s="334" t="s">
        <v>3463</v>
      </c>
      <c r="B1269" s="335" t="s">
        <v>3464</v>
      </c>
      <c r="C1269" s="335" t="s">
        <v>3423</v>
      </c>
      <c r="D1269" s="335" t="str">
        <f t="shared" si="39"/>
        <v>Gladwin County, MI</v>
      </c>
      <c r="E1269" s="335" t="str">
        <f t="shared" si="40"/>
        <v>26</v>
      </c>
      <c r="F1269" s="335" t="str">
        <f>_xlfn.XLOOKUP(E1269, statelist[State FIPS Code], statelist[EPA Region], "not found", 0, 1)</f>
        <v>EPA Region 5</v>
      </c>
    </row>
    <row r="1270" spans="1:6" x14ac:dyDescent="0.25">
      <c r="A1270" s="334" t="s">
        <v>3465</v>
      </c>
      <c r="B1270" s="335" t="s">
        <v>3466</v>
      </c>
      <c r="C1270" s="335" t="s">
        <v>3423</v>
      </c>
      <c r="D1270" s="335" t="str">
        <f t="shared" si="39"/>
        <v>Gogebic County, MI</v>
      </c>
      <c r="E1270" s="335" t="str">
        <f t="shared" si="40"/>
        <v>26</v>
      </c>
      <c r="F1270" s="335" t="str">
        <f>_xlfn.XLOOKUP(E1270, statelist[State FIPS Code], statelist[EPA Region], "not found", 0, 1)</f>
        <v>EPA Region 5</v>
      </c>
    </row>
    <row r="1271" spans="1:6" x14ac:dyDescent="0.25">
      <c r="A1271" s="334" t="s">
        <v>3467</v>
      </c>
      <c r="B1271" s="335" t="s">
        <v>3468</v>
      </c>
      <c r="C1271" s="335" t="s">
        <v>3423</v>
      </c>
      <c r="D1271" s="335" t="str">
        <f t="shared" si="39"/>
        <v>Grand Traverse County, MI</v>
      </c>
      <c r="E1271" s="335" t="str">
        <f t="shared" si="40"/>
        <v>26</v>
      </c>
      <c r="F1271" s="335" t="str">
        <f>_xlfn.XLOOKUP(E1271, statelist[State FIPS Code], statelist[EPA Region], "not found", 0, 1)</f>
        <v>EPA Region 5</v>
      </c>
    </row>
    <row r="1272" spans="1:6" x14ac:dyDescent="0.25">
      <c r="A1272" s="334" t="s">
        <v>3469</v>
      </c>
      <c r="B1272" s="335" t="s">
        <v>3470</v>
      </c>
      <c r="C1272" s="335" t="s">
        <v>3423</v>
      </c>
      <c r="D1272" s="335" t="str">
        <f t="shared" si="39"/>
        <v>Gratiot County, MI</v>
      </c>
      <c r="E1272" s="335" t="str">
        <f t="shared" si="40"/>
        <v>26</v>
      </c>
      <c r="F1272" s="335" t="str">
        <f>_xlfn.XLOOKUP(E1272, statelist[State FIPS Code], statelist[EPA Region], "not found", 0, 1)</f>
        <v>EPA Region 5</v>
      </c>
    </row>
    <row r="1273" spans="1:6" x14ac:dyDescent="0.25">
      <c r="A1273" s="334" t="s">
        <v>3471</v>
      </c>
      <c r="B1273" s="335" t="s">
        <v>3472</v>
      </c>
      <c r="C1273" s="335" t="s">
        <v>3423</v>
      </c>
      <c r="D1273" s="335" t="str">
        <f t="shared" si="39"/>
        <v>Hillsdale County, MI</v>
      </c>
      <c r="E1273" s="335" t="str">
        <f t="shared" si="40"/>
        <v>26</v>
      </c>
      <c r="F1273" s="335" t="str">
        <f>_xlfn.XLOOKUP(E1273, statelist[State FIPS Code], statelist[EPA Region], "not found", 0, 1)</f>
        <v>EPA Region 5</v>
      </c>
    </row>
    <row r="1274" spans="1:6" x14ac:dyDescent="0.25">
      <c r="A1274" s="334" t="s">
        <v>3473</v>
      </c>
      <c r="B1274" s="335" t="s">
        <v>3474</v>
      </c>
      <c r="C1274" s="335" t="s">
        <v>3423</v>
      </c>
      <c r="D1274" s="335" t="str">
        <f t="shared" si="39"/>
        <v>Houghton County, MI</v>
      </c>
      <c r="E1274" s="335" t="str">
        <f t="shared" si="40"/>
        <v>26</v>
      </c>
      <c r="F1274" s="335" t="str">
        <f>_xlfn.XLOOKUP(E1274, statelist[State FIPS Code], statelist[EPA Region], "not found", 0, 1)</f>
        <v>EPA Region 5</v>
      </c>
    </row>
    <row r="1275" spans="1:6" x14ac:dyDescent="0.25">
      <c r="A1275" s="334" t="s">
        <v>3475</v>
      </c>
      <c r="B1275" s="335" t="s">
        <v>3476</v>
      </c>
      <c r="C1275" s="335" t="s">
        <v>3423</v>
      </c>
      <c r="D1275" s="335" t="str">
        <f t="shared" si="39"/>
        <v>Huron County, MI</v>
      </c>
      <c r="E1275" s="335" t="str">
        <f t="shared" si="40"/>
        <v>26</v>
      </c>
      <c r="F1275" s="335" t="str">
        <f>_xlfn.XLOOKUP(E1275, statelist[State FIPS Code], statelist[EPA Region], "not found", 0, 1)</f>
        <v>EPA Region 5</v>
      </c>
    </row>
    <row r="1276" spans="1:6" x14ac:dyDescent="0.25">
      <c r="A1276" s="334" t="s">
        <v>3477</v>
      </c>
      <c r="B1276" s="335" t="s">
        <v>3478</v>
      </c>
      <c r="C1276" s="335" t="s">
        <v>3423</v>
      </c>
      <c r="D1276" s="335" t="str">
        <f t="shared" si="39"/>
        <v>Ingham County, MI</v>
      </c>
      <c r="E1276" s="335" t="str">
        <f t="shared" si="40"/>
        <v>26</v>
      </c>
      <c r="F1276" s="335" t="str">
        <f>_xlfn.XLOOKUP(E1276, statelist[State FIPS Code], statelist[EPA Region], "not found", 0, 1)</f>
        <v>EPA Region 5</v>
      </c>
    </row>
    <row r="1277" spans="1:6" x14ac:dyDescent="0.25">
      <c r="A1277" s="334" t="s">
        <v>3479</v>
      </c>
      <c r="B1277" s="335" t="s">
        <v>3480</v>
      </c>
      <c r="C1277" s="335" t="s">
        <v>3423</v>
      </c>
      <c r="D1277" s="335" t="str">
        <f t="shared" si="39"/>
        <v>Ionia County, MI</v>
      </c>
      <c r="E1277" s="335" t="str">
        <f t="shared" si="40"/>
        <v>26</v>
      </c>
      <c r="F1277" s="335" t="str">
        <f>_xlfn.XLOOKUP(E1277, statelist[State FIPS Code], statelist[EPA Region], "not found", 0, 1)</f>
        <v>EPA Region 5</v>
      </c>
    </row>
    <row r="1278" spans="1:6" x14ac:dyDescent="0.25">
      <c r="A1278" s="334" t="s">
        <v>3481</v>
      </c>
      <c r="B1278" s="335" t="s">
        <v>3482</v>
      </c>
      <c r="C1278" s="335" t="s">
        <v>3423</v>
      </c>
      <c r="D1278" s="335" t="str">
        <f t="shared" si="39"/>
        <v>Iosco County, MI</v>
      </c>
      <c r="E1278" s="335" t="str">
        <f t="shared" si="40"/>
        <v>26</v>
      </c>
      <c r="F1278" s="335" t="str">
        <f>_xlfn.XLOOKUP(E1278, statelist[State FIPS Code], statelist[EPA Region], "not found", 0, 1)</f>
        <v>EPA Region 5</v>
      </c>
    </row>
    <row r="1279" spans="1:6" x14ac:dyDescent="0.25">
      <c r="A1279" s="334" t="s">
        <v>3483</v>
      </c>
      <c r="B1279" s="335" t="s">
        <v>3484</v>
      </c>
      <c r="C1279" s="335" t="s">
        <v>3423</v>
      </c>
      <c r="D1279" s="335" t="str">
        <f t="shared" si="39"/>
        <v>Iron County, MI</v>
      </c>
      <c r="E1279" s="335" t="str">
        <f t="shared" si="40"/>
        <v>26</v>
      </c>
      <c r="F1279" s="335" t="str">
        <f>_xlfn.XLOOKUP(E1279, statelist[State FIPS Code], statelist[EPA Region], "not found", 0, 1)</f>
        <v>EPA Region 5</v>
      </c>
    </row>
    <row r="1280" spans="1:6" x14ac:dyDescent="0.25">
      <c r="A1280" s="334" t="s">
        <v>3485</v>
      </c>
      <c r="B1280" s="335" t="s">
        <v>3486</v>
      </c>
      <c r="C1280" s="335" t="s">
        <v>3423</v>
      </c>
      <c r="D1280" s="335" t="str">
        <f t="shared" si="39"/>
        <v>Isabella County, MI</v>
      </c>
      <c r="E1280" s="335" t="str">
        <f t="shared" si="40"/>
        <v>26</v>
      </c>
      <c r="F1280" s="335" t="str">
        <f>_xlfn.XLOOKUP(E1280, statelist[State FIPS Code], statelist[EPA Region], "not found", 0, 1)</f>
        <v>EPA Region 5</v>
      </c>
    </row>
    <row r="1281" spans="1:6" x14ac:dyDescent="0.25">
      <c r="A1281" s="334" t="s">
        <v>3487</v>
      </c>
      <c r="B1281" s="335" t="s">
        <v>1365</v>
      </c>
      <c r="C1281" s="335" t="s">
        <v>3423</v>
      </c>
      <c r="D1281" s="335" t="str">
        <f t="shared" si="39"/>
        <v>Jackson County, MI</v>
      </c>
      <c r="E1281" s="335" t="str">
        <f t="shared" si="40"/>
        <v>26</v>
      </c>
      <c r="F1281" s="335" t="str">
        <f>_xlfn.XLOOKUP(E1281, statelist[State FIPS Code], statelist[EPA Region], "not found", 0, 1)</f>
        <v>EPA Region 5</v>
      </c>
    </row>
    <row r="1282" spans="1:6" x14ac:dyDescent="0.25">
      <c r="A1282" s="334" t="s">
        <v>3488</v>
      </c>
      <c r="B1282" s="335" t="s">
        <v>3489</v>
      </c>
      <c r="C1282" s="335" t="s">
        <v>3423</v>
      </c>
      <c r="D1282" s="335" t="str">
        <f t="shared" si="39"/>
        <v>Kalamazoo County, MI</v>
      </c>
      <c r="E1282" s="335" t="str">
        <f t="shared" si="40"/>
        <v>26</v>
      </c>
      <c r="F1282" s="335" t="str">
        <f>_xlfn.XLOOKUP(E1282, statelist[State FIPS Code], statelist[EPA Region], "not found", 0, 1)</f>
        <v>EPA Region 5</v>
      </c>
    </row>
    <row r="1283" spans="1:6" x14ac:dyDescent="0.25">
      <c r="A1283" s="334" t="s">
        <v>3490</v>
      </c>
      <c r="B1283" s="335" t="s">
        <v>3491</v>
      </c>
      <c r="C1283" s="335" t="s">
        <v>3423</v>
      </c>
      <c r="D1283" s="335" t="str">
        <f t="shared" si="39"/>
        <v>Kalkaska County, MI</v>
      </c>
      <c r="E1283" s="335" t="str">
        <f t="shared" si="40"/>
        <v>26</v>
      </c>
      <c r="F1283" s="335" t="str">
        <f>_xlfn.XLOOKUP(E1283, statelist[State FIPS Code], statelist[EPA Region], "not found", 0, 1)</f>
        <v>EPA Region 5</v>
      </c>
    </row>
    <row r="1284" spans="1:6" x14ac:dyDescent="0.25">
      <c r="A1284" s="334" t="s">
        <v>3492</v>
      </c>
      <c r="B1284" s="335" t="s">
        <v>1932</v>
      </c>
      <c r="C1284" s="335" t="s">
        <v>3423</v>
      </c>
      <c r="D1284" s="335" t="str">
        <f t="shared" si="39"/>
        <v>Kent County, MI</v>
      </c>
      <c r="E1284" s="335" t="str">
        <f t="shared" si="40"/>
        <v>26</v>
      </c>
      <c r="F1284" s="335" t="str">
        <f>_xlfn.XLOOKUP(E1284, statelist[State FIPS Code], statelist[EPA Region], "not found", 0, 1)</f>
        <v>EPA Region 5</v>
      </c>
    </row>
    <row r="1285" spans="1:6" x14ac:dyDescent="0.25">
      <c r="A1285" s="334" t="s">
        <v>3493</v>
      </c>
      <c r="B1285" s="335" t="s">
        <v>3494</v>
      </c>
      <c r="C1285" s="335" t="s">
        <v>3423</v>
      </c>
      <c r="D1285" s="335" t="str">
        <f t="shared" si="39"/>
        <v>Keweenaw County, MI</v>
      </c>
      <c r="E1285" s="335" t="str">
        <f t="shared" si="40"/>
        <v>26</v>
      </c>
      <c r="F1285" s="335" t="str">
        <f>_xlfn.XLOOKUP(E1285, statelist[State FIPS Code], statelist[EPA Region], "not found", 0, 1)</f>
        <v>EPA Region 5</v>
      </c>
    </row>
    <row r="1286" spans="1:6" x14ac:dyDescent="0.25">
      <c r="A1286" s="334" t="s">
        <v>3495</v>
      </c>
      <c r="B1286" s="335" t="s">
        <v>1687</v>
      </c>
      <c r="C1286" s="335" t="s">
        <v>3423</v>
      </c>
      <c r="D1286" s="335" t="str">
        <f t="shared" si="39"/>
        <v>Lake County, MI</v>
      </c>
      <c r="E1286" s="335" t="str">
        <f t="shared" si="40"/>
        <v>26</v>
      </c>
      <c r="F1286" s="335" t="str">
        <f>_xlfn.XLOOKUP(E1286, statelist[State FIPS Code], statelist[EPA Region], "not found", 0, 1)</f>
        <v>EPA Region 5</v>
      </c>
    </row>
    <row r="1287" spans="1:6" x14ac:dyDescent="0.25">
      <c r="A1287" s="334" t="s">
        <v>3496</v>
      </c>
      <c r="B1287" s="335" t="s">
        <v>3497</v>
      </c>
      <c r="C1287" s="335" t="s">
        <v>3423</v>
      </c>
      <c r="D1287" s="335" t="str">
        <f t="shared" si="39"/>
        <v>Lapeer County, MI</v>
      </c>
      <c r="E1287" s="335" t="str">
        <f t="shared" si="40"/>
        <v>26</v>
      </c>
      <c r="F1287" s="335" t="str">
        <f>_xlfn.XLOOKUP(E1287, statelist[State FIPS Code], statelist[EPA Region], "not found", 0, 1)</f>
        <v>EPA Region 5</v>
      </c>
    </row>
    <row r="1288" spans="1:6" x14ac:dyDescent="0.25">
      <c r="A1288" s="334" t="s">
        <v>3498</v>
      </c>
      <c r="B1288" s="335" t="s">
        <v>3499</v>
      </c>
      <c r="C1288" s="335" t="s">
        <v>3423</v>
      </c>
      <c r="D1288" s="335" t="str">
        <f t="shared" si="39"/>
        <v>Leelanau County, MI</v>
      </c>
      <c r="E1288" s="335" t="str">
        <f t="shared" si="40"/>
        <v>26</v>
      </c>
      <c r="F1288" s="335" t="str">
        <f>_xlfn.XLOOKUP(E1288, statelist[State FIPS Code], statelist[EPA Region], "not found", 0, 1)</f>
        <v>EPA Region 5</v>
      </c>
    </row>
    <row r="1289" spans="1:6" x14ac:dyDescent="0.25">
      <c r="A1289" s="334" t="s">
        <v>3500</v>
      </c>
      <c r="B1289" s="335" t="s">
        <v>3501</v>
      </c>
      <c r="C1289" s="335" t="s">
        <v>3423</v>
      </c>
      <c r="D1289" s="335" t="str">
        <f t="shared" si="39"/>
        <v>Lenawee County, MI</v>
      </c>
      <c r="E1289" s="335" t="str">
        <f t="shared" si="40"/>
        <v>26</v>
      </c>
      <c r="F1289" s="335" t="str">
        <f>_xlfn.XLOOKUP(E1289, statelist[State FIPS Code], statelist[EPA Region], "not found", 0, 1)</f>
        <v>EPA Region 5</v>
      </c>
    </row>
    <row r="1290" spans="1:6" x14ac:dyDescent="0.25">
      <c r="A1290" s="334" t="s">
        <v>3502</v>
      </c>
      <c r="B1290" s="335" t="s">
        <v>2494</v>
      </c>
      <c r="C1290" s="335" t="s">
        <v>3423</v>
      </c>
      <c r="D1290" s="335" t="str">
        <f t="shared" si="39"/>
        <v>Livingston County, MI</v>
      </c>
      <c r="E1290" s="335" t="str">
        <f t="shared" si="40"/>
        <v>26</v>
      </c>
      <c r="F1290" s="335" t="str">
        <f>_xlfn.XLOOKUP(E1290, statelist[State FIPS Code], statelist[EPA Region], "not found", 0, 1)</f>
        <v>EPA Region 5</v>
      </c>
    </row>
    <row r="1291" spans="1:6" x14ac:dyDescent="0.25">
      <c r="A1291" s="334" t="s">
        <v>3503</v>
      </c>
      <c r="B1291" s="335" t="s">
        <v>3504</v>
      </c>
      <c r="C1291" s="335" t="s">
        <v>3423</v>
      </c>
      <c r="D1291" s="335" t="str">
        <f t="shared" si="39"/>
        <v>Luce County, MI</v>
      </c>
      <c r="E1291" s="335" t="str">
        <f t="shared" si="40"/>
        <v>26</v>
      </c>
      <c r="F1291" s="335" t="str">
        <f>_xlfn.XLOOKUP(E1291, statelist[State FIPS Code], statelist[EPA Region], "not found", 0, 1)</f>
        <v>EPA Region 5</v>
      </c>
    </row>
    <row r="1292" spans="1:6" x14ac:dyDescent="0.25">
      <c r="A1292" s="334" t="s">
        <v>3505</v>
      </c>
      <c r="B1292" s="335" t="s">
        <v>3506</v>
      </c>
      <c r="C1292" s="335" t="s">
        <v>3423</v>
      </c>
      <c r="D1292" s="335" t="str">
        <f t="shared" ref="D1292:D1355" si="41">_xlfn.TEXTJOIN(", ", TRUE, B1292,C1292)</f>
        <v>Mackinac County, MI</v>
      </c>
      <c r="E1292" s="335" t="str">
        <f t="shared" ref="E1292:E1355" si="42">LEFT(A1292, 2)</f>
        <v>26</v>
      </c>
      <c r="F1292" s="335" t="str">
        <f>_xlfn.XLOOKUP(E1292, statelist[State FIPS Code], statelist[EPA Region], "not found", 0, 1)</f>
        <v>EPA Region 5</v>
      </c>
    </row>
    <row r="1293" spans="1:6" x14ac:dyDescent="0.25">
      <c r="A1293" s="334" t="s">
        <v>3507</v>
      </c>
      <c r="B1293" s="335" t="s">
        <v>3508</v>
      </c>
      <c r="C1293" s="335" t="s">
        <v>3423</v>
      </c>
      <c r="D1293" s="335" t="str">
        <f t="shared" si="41"/>
        <v>Macomb County, MI</v>
      </c>
      <c r="E1293" s="335" t="str">
        <f t="shared" si="42"/>
        <v>26</v>
      </c>
      <c r="F1293" s="335" t="str">
        <f>_xlfn.XLOOKUP(E1293, statelist[State FIPS Code], statelist[EPA Region], "not found", 0, 1)</f>
        <v>EPA Region 5</v>
      </c>
    </row>
    <row r="1294" spans="1:6" x14ac:dyDescent="0.25">
      <c r="A1294" s="334" t="s">
        <v>3509</v>
      </c>
      <c r="B1294" s="335" t="s">
        <v>3510</v>
      </c>
      <c r="C1294" s="335" t="s">
        <v>3423</v>
      </c>
      <c r="D1294" s="335" t="str">
        <f t="shared" si="41"/>
        <v>Manistee County, MI</v>
      </c>
      <c r="E1294" s="335" t="str">
        <f t="shared" si="42"/>
        <v>26</v>
      </c>
      <c r="F1294" s="335" t="str">
        <f>_xlfn.XLOOKUP(E1294, statelist[State FIPS Code], statelist[EPA Region], "not found", 0, 1)</f>
        <v>EPA Region 5</v>
      </c>
    </row>
    <row r="1295" spans="1:6" x14ac:dyDescent="0.25">
      <c r="A1295" s="334" t="s">
        <v>3511</v>
      </c>
      <c r="B1295" s="335" t="s">
        <v>3512</v>
      </c>
      <c r="C1295" s="335" t="s">
        <v>3423</v>
      </c>
      <c r="D1295" s="335" t="str">
        <f t="shared" si="41"/>
        <v>Marquette County, MI</v>
      </c>
      <c r="E1295" s="335" t="str">
        <f t="shared" si="42"/>
        <v>26</v>
      </c>
      <c r="F1295" s="335" t="str">
        <f>_xlfn.XLOOKUP(E1295, statelist[State FIPS Code], statelist[EPA Region], "not found", 0, 1)</f>
        <v>EPA Region 5</v>
      </c>
    </row>
    <row r="1296" spans="1:6" x14ac:dyDescent="0.25">
      <c r="A1296" s="334" t="s">
        <v>3513</v>
      </c>
      <c r="B1296" s="335" t="s">
        <v>2509</v>
      </c>
      <c r="C1296" s="335" t="s">
        <v>3423</v>
      </c>
      <c r="D1296" s="335" t="str">
        <f t="shared" si="41"/>
        <v>Mason County, MI</v>
      </c>
      <c r="E1296" s="335" t="str">
        <f t="shared" si="42"/>
        <v>26</v>
      </c>
      <c r="F1296" s="335" t="str">
        <f>_xlfn.XLOOKUP(E1296, statelist[State FIPS Code], statelist[EPA Region], "not found", 0, 1)</f>
        <v>EPA Region 5</v>
      </c>
    </row>
    <row r="1297" spans="1:6" x14ac:dyDescent="0.25">
      <c r="A1297" s="334" t="s">
        <v>3514</v>
      </c>
      <c r="B1297" s="335" t="s">
        <v>3515</v>
      </c>
      <c r="C1297" s="335" t="s">
        <v>3423</v>
      </c>
      <c r="D1297" s="335" t="str">
        <f t="shared" si="41"/>
        <v>Mecosta County, MI</v>
      </c>
      <c r="E1297" s="335" t="str">
        <f t="shared" si="42"/>
        <v>26</v>
      </c>
      <c r="F1297" s="335" t="str">
        <f>_xlfn.XLOOKUP(E1297, statelist[State FIPS Code], statelist[EPA Region], "not found", 0, 1)</f>
        <v>EPA Region 5</v>
      </c>
    </row>
    <row r="1298" spans="1:6" x14ac:dyDescent="0.25">
      <c r="A1298" s="334" t="s">
        <v>3516</v>
      </c>
      <c r="B1298" s="335" t="s">
        <v>3517</v>
      </c>
      <c r="C1298" s="335" t="s">
        <v>3423</v>
      </c>
      <c r="D1298" s="335" t="str">
        <f t="shared" si="41"/>
        <v>Menominee County, MI</v>
      </c>
      <c r="E1298" s="335" t="str">
        <f t="shared" si="42"/>
        <v>26</v>
      </c>
      <c r="F1298" s="335" t="str">
        <f>_xlfn.XLOOKUP(E1298, statelist[State FIPS Code], statelist[EPA Region], "not found", 0, 1)</f>
        <v>EPA Region 5</v>
      </c>
    </row>
    <row r="1299" spans="1:6" x14ac:dyDescent="0.25">
      <c r="A1299" s="334" t="s">
        <v>3518</v>
      </c>
      <c r="B1299" s="335" t="s">
        <v>3519</v>
      </c>
      <c r="C1299" s="335" t="s">
        <v>3423</v>
      </c>
      <c r="D1299" s="335" t="str">
        <f t="shared" si="41"/>
        <v>Midland County, MI</v>
      </c>
      <c r="E1299" s="335" t="str">
        <f t="shared" si="42"/>
        <v>26</v>
      </c>
      <c r="F1299" s="335" t="str">
        <f>_xlfn.XLOOKUP(E1299, statelist[State FIPS Code], statelist[EPA Region], "not found", 0, 1)</f>
        <v>EPA Region 5</v>
      </c>
    </row>
    <row r="1300" spans="1:6" x14ac:dyDescent="0.25">
      <c r="A1300" s="334" t="s">
        <v>3520</v>
      </c>
      <c r="B1300" s="335" t="s">
        <v>3521</v>
      </c>
      <c r="C1300" s="335" t="s">
        <v>3423</v>
      </c>
      <c r="D1300" s="335" t="str">
        <f t="shared" si="41"/>
        <v>Missaukee County, MI</v>
      </c>
      <c r="E1300" s="335" t="str">
        <f t="shared" si="42"/>
        <v>26</v>
      </c>
      <c r="F1300" s="335" t="str">
        <f>_xlfn.XLOOKUP(E1300, statelist[State FIPS Code], statelist[EPA Region], "not found", 0, 1)</f>
        <v>EPA Region 5</v>
      </c>
    </row>
    <row r="1301" spans="1:6" x14ac:dyDescent="0.25">
      <c r="A1301" s="334" t="s">
        <v>3522</v>
      </c>
      <c r="B1301" s="335" t="s">
        <v>1393</v>
      </c>
      <c r="C1301" s="335" t="s">
        <v>3423</v>
      </c>
      <c r="D1301" s="335" t="str">
        <f t="shared" si="41"/>
        <v>Monroe County, MI</v>
      </c>
      <c r="E1301" s="335" t="str">
        <f t="shared" si="42"/>
        <v>26</v>
      </c>
      <c r="F1301" s="335" t="str">
        <f>_xlfn.XLOOKUP(E1301, statelist[State FIPS Code], statelist[EPA Region], "not found", 0, 1)</f>
        <v>EPA Region 5</v>
      </c>
    </row>
    <row r="1302" spans="1:6" x14ac:dyDescent="0.25">
      <c r="A1302" s="334" t="s">
        <v>3523</v>
      </c>
      <c r="B1302" s="335" t="s">
        <v>3524</v>
      </c>
      <c r="C1302" s="335" t="s">
        <v>3423</v>
      </c>
      <c r="D1302" s="335" t="str">
        <f t="shared" si="41"/>
        <v>Montcalm County, MI</v>
      </c>
      <c r="E1302" s="335" t="str">
        <f t="shared" si="42"/>
        <v>26</v>
      </c>
      <c r="F1302" s="335" t="str">
        <f>_xlfn.XLOOKUP(E1302, statelist[State FIPS Code], statelist[EPA Region], "not found", 0, 1)</f>
        <v>EPA Region 5</v>
      </c>
    </row>
    <row r="1303" spans="1:6" x14ac:dyDescent="0.25">
      <c r="A1303" s="334" t="s">
        <v>3525</v>
      </c>
      <c r="B1303" s="335" t="s">
        <v>3526</v>
      </c>
      <c r="C1303" s="335" t="s">
        <v>3423</v>
      </c>
      <c r="D1303" s="335" t="str">
        <f t="shared" si="41"/>
        <v>Montmorency County, MI</v>
      </c>
      <c r="E1303" s="335" t="str">
        <f t="shared" si="42"/>
        <v>26</v>
      </c>
      <c r="F1303" s="335" t="str">
        <f>_xlfn.XLOOKUP(E1303, statelist[State FIPS Code], statelist[EPA Region], "not found", 0, 1)</f>
        <v>EPA Region 5</v>
      </c>
    </row>
    <row r="1304" spans="1:6" x14ac:dyDescent="0.25">
      <c r="A1304" s="334" t="s">
        <v>3527</v>
      </c>
      <c r="B1304" s="335" t="s">
        <v>3528</v>
      </c>
      <c r="C1304" s="335" t="s">
        <v>3423</v>
      </c>
      <c r="D1304" s="335" t="str">
        <f t="shared" si="41"/>
        <v>Muskegon County, MI</v>
      </c>
      <c r="E1304" s="335" t="str">
        <f t="shared" si="42"/>
        <v>26</v>
      </c>
      <c r="F1304" s="335" t="str">
        <f>_xlfn.XLOOKUP(E1304, statelist[State FIPS Code], statelist[EPA Region], "not found", 0, 1)</f>
        <v>EPA Region 5</v>
      </c>
    </row>
    <row r="1305" spans="1:6" x14ac:dyDescent="0.25">
      <c r="A1305" s="334" t="s">
        <v>3529</v>
      </c>
      <c r="B1305" s="335" t="s">
        <v>3530</v>
      </c>
      <c r="C1305" s="335" t="s">
        <v>3423</v>
      </c>
      <c r="D1305" s="335" t="str">
        <f t="shared" si="41"/>
        <v>Newaygo County, MI</v>
      </c>
      <c r="E1305" s="335" t="str">
        <f t="shared" si="42"/>
        <v>26</v>
      </c>
      <c r="F1305" s="335" t="str">
        <f>_xlfn.XLOOKUP(E1305, statelist[State FIPS Code], statelist[EPA Region], "not found", 0, 1)</f>
        <v>EPA Region 5</v>
      </c>
    </row>
    <row r="1306" spans="1:6" x14ac:dyDescent="0.25">
      <c r="A1306" s="334" t="s">
        <v>3531</v>
      </c>
      <c r="B1306" s="335" t="s">
        <v>3532</v>
      </c>
      <c r="C1306" s="335" t="s">
        <v>3423</v>
      </c>
      <c r="D1306" s="335" t="str">
        <f t="shared" si="41"/>
        <v>Oakland County, MI</v>
      </c>
      <c r="E1306" s="335" t="str">
        <f t="shared" si="42"/>
        <v>26</v>
      </c>
      <c r="F1306" s="335" t="str">
        <f>_xlfn.XLOOKUP(E1306, statelist[State FIPS Code], statelist[EPA Region], "not found", 0, 1)</f>
        <v>EPA Region 5</v>
      </c>
    </row>
    <row r="1307" spans="1:6" x14ac:dyDescent="0.25">
      <c r="A1307" s="334" t="s">
        <v>3533</v>
      </c>
      <c r="B1307" s="335" t="s">
        <v>3534</v>
      </c>
      <c r="C1307" s="335" t="s">
        <v>3423</v>
      </c>
      <c r="D1307" s="335" t="str">
        <f t="shared" si="41"/>
        <v>Oceana County, MI</v>
      </c>
      <c r="E1307" s="335" t="str">
        <f t="shared" si="42"/>
        <v>26</v>
      </c>
      <c r="F1307" s="335" t="str">
        <f>_xlfn.XLOOKUP(E1307, statelist[State FIPS Code], statelist[EPA Region], "not found", 0, 1)</f>
        <v>EPA Region 5</v>
      </c>
    </row>
    <row r="1308" spans="1:6" x14ac:dyDescent="0.25">
      <c r="A1308" s="334" t="s">
        <v>3535</v>
      </c>
      <c r="B1308" s="335" t="s">
        <v>3536</v>
      </c>
      <c r="C1308" s="335" t="s">
        <v>3423</v>
      </c>
      <c r="D1308" s="335" t="str">
        <f t="shared" si="41"/>
        <v>Ogemaw County, MI</v>
      </c>
      <c r="E1308" s="335" t="str">
        <f t="shared" si="42"/>
        <v>26</v>
      </c>
      <c r="F1308" s="335" t="str">
        <f>_xlfn.XLOOKUP(E1308, statelist[State FIPS Code], statelist[EPA Region], "not found", 0, 1)</f>
        <v>EPA Region 5</v>
      </c>
    </row>
    <row r="1309" spans="1:6" x14ac:dyDescent="0.25">
      <c r="A1309" s="334" t="s">
        <v>3537</v>
      </c>
      <c r="B1309" s="335" t="s">
        <v>3538</v>
      </c>
      <c r="C1309" s="335" t="s">
        <v>3423</v>
      </c>
      <c r="D1309" s="335" t="str">
        <f t="shared" si="41"/>
        <v>Ontonagon County, MI</v>
      </c>
      <c r="E1309" s="335" t="str">
        <f t="shared" si="42"/>
        <v>26</v>
      </c>
      <c r="F1309" s="335" t="str">
        <f>_xlfn.XLOOKUP(E1309, statelist[State FIPS Code], statelist[EPA Region], "not found", 0, 1)</f>
        <v>EPA Region 5</v>
      </c>
    </row>
    <row r="1310" spans="1:6" x14ac:dyDescent="0.25">
      <c r="A1310" s="334" t="s">
        <v>3539</v>
      </c>
      <c r="B1310" s="335" t="s">
        <v>2023</v>
      </c>
      <c r="C1310" s="335" t="s">
        <v>3423</v>
      </c>
      <c r="D1310" s="335" t="str">
        <f t="shared" si="41"/>
        <v>Osceola County, MI</v>
      </c>
      <c r="E1310" s="335" t="str">
        <f t="shared" si="42"/>
        <v>26</v>
      </c>
      <c r="F1310" s="335" t="str">
        <f>_xlfn.XLOOKUP(E1310, statelist[State FIPS Code], statelist[EPA Region], "not found", 0, 1)</f>
        <v>EPA Region 5</v>
      </c>
    </row>
    <row r="1311" spans="1:6" x14ac:dyDescent="0.25">
      <c r="A1311" s="334" t="s">
        <v>3540</v>
      </c>
      <c r="B1311" s="335" t="s">
        <v>3541</v>
      </c>
      <c r="C1311" s="335" t="s">
        <v>3423</v>
      </c>
      <c r="D1311" s="335" t="str">
        <f t="shared" si="41"/>
        <v>Oscoda County, MI</v>
      </c>
      <c r="E1311" s="335" t="str">
        <f t="shared" si="42"/>
        <v>26</v>
      </c>
      <c r="F1311" s="335" t="str">
        <f>_xlfn.XLOOKUP(E1311, statelist[State FIPS Code], statelist[EPA Region], "not found", 0, 1)</f>
        <v>EPA Region 5</v>
      </c>
    </row>
    <row r="1312" spans="1:6" x14ac:dyDescent="0.25">
      <c r="A1312" s="334" t="s">
        <v>3542</v>
      </c>
      <c r="B1312" s="335" t="s">
        <v>3543</v>
      </c>
      <c r="C1312" s="335" t="s">
        <v>3423</v>
      </c>
      <c r="D1312" s="335" t="str">
        <f t="shared" si="41"/>
        <v>Otsego County, MI</v>
      </c>
      <c r="E1312" s="335" t="str">
        <f t="shared" si="42"/>
        <v>26</v>
      </c>
      <c r="F1312" s="335" t="str">
        <f>_xlfn.XLOOKUP(E1312, statelist[State FIPS Code], statelist[EPA Region], "not found", 0, 1)</f>
        <v>EPA Region 5</v>
      </c>
    </row>
    <row r="1313" spans="1:6" x14ac:dyDescent="0.25">
      <c r="A1313" s="334" t="s">
        <v>3544</v>
      </c>
      <c r="B1313" s="335" t="s">
        <v>2963</v>
      </c>
      <c r="C1313" s="335" t="s">
        <v>3423</v>
      </c>
      <c r="D1313" s="335" t="str">
        <f t="shared" si="41"/>
        <v>Ottawa County, MI</v>
      </c>
      <c r="E1313" s="335" t="str">
        <f t="shared" si="42"/>
        <v>26</v>
      </c>
      <c r="F1313" s="335" t="str">
        <f>_xlfn.XLOOKUP(E1313, statelist[State FIPS Code], statelist[EPA Region], "not found", 0, 1)</f>
        <v>EPA Region 5</v>
      </c>
    </row>
    <row r="1314" spans="1:6" x14ac:dyDescent="0.25">
      <c r="A1314" s="334" t="s">
        <v>3545</v>
      </c>
      <c r="B1314" s="335" t="s">
        <v>3546</v>
      </c>
      <c r="C1314" s="335" t="s">
        <v>3423</v>
      </c>
      <c r="D1314" s="335" t="str">
        <f t="shared" si="41"/>
        <v>Presque Isle County, MI</v>
      </c>
      <c r="E1314" s="335" t="str">
        <f t="shared" si="42"/>
        <v>26</v>
      </c>
      <c r="F1314" s="335" t="str">
        <f>_xlfn.XLOOKUP(E1314, statelist[State FIPS Code], statelist[EPA Region], "not found", 0, 1)</f>
        <v>EPA Region 5</v>
      </c>
    </row>
    <row r="1315" spans="1:6" x14ac:dyDescent="0.25">
      <c r="A1315" s="334" t="s">
        <v>3547</v>
      </c>
      <c r="B1315" s="335" t="s">
        <v>3548</v>
      </c>
      <c r="C1315" s="335" t="s">
        <v>3423</v>
      </c>
      <c r="D1315" s="335" t="str">
        <f t="shared" si="41"/>
        <v>Roscommon County, MI</v>
      </c>
      <c r="E1315" s="335" t="str">
        <f t="shared" si="42"/>
        <v>26</v>
      </c>
      <c r="F1315" s="335" t="str">
        <f>_xlfn.XLOOKUP(E1315, statelist[State FIPS Code], statelist[EPA Region], "not found", 0, 1)</f>
        <v>EPA Region 5</v>
      </c>
    </row>
    <row r="1316" spans="1:6" x14ac:dyDescent="0.25">
      <c r="A1316" s="334" t="s">
        <v>3549</v>
      </c>
      <c r="B1316" s="335" t="s">
        <v>3550</v>
      </c>
      <c r="C1316" s="335" t="s">
        <v>3423</v>
      </c>
      <c r="D1316" s="335" t="str">
        <f t="shared" si="41"/>
        <v>Saginaw County, MI</v>
      </c>
      <c r="E1316" s="335" t="str">
        <f t="shared" si="42"/>
        <v>26</v>
      </c>
      <c r="F1316" s="335" t="str">
        <f>_xlfn.XLOOKUP(E1316, statelist[State FIPS Code], statelist[EPA Region], "not found", 0, 1)</f>
        <v>EPA Region 5</v>
      </c>
    </row>
    <row r="1317" spans="1:6" x14ac:dyDescent="0.25">
      <c r="A1317" s="334" t="s">
        <v>3551</v>
      </c>
      <c r="B1317" s="335" t="s">
        <v>1409</v>
      </c>
      <c r="C1317" s="335" t="s">
        <v>3423</v>
      </c>
      <c r="D1317" s="335" t="str">
        <f t="shared" si="41"/>
        <v>St. Clair County, MI</v>
      </c>
      <c r="E1317" s="335" t="str">
        <f t="shared" si="42"/>
        <v>26</v>
      </c>
      <c r="F1317" s="335" t="str">
        <f>_xlfn.XLOOKUP(E1317, statelist[State FIPS Code], statelist[EPA Region], "not found", 0, 1)</f>
        <v>EPA Region 5</v>
      </c>
    </row>
    <row r="1318" spans="1:6" x14ac:dyDescent="0.25">
      <c r="A1318" s="334" t="s">
        <v>3552</v>
      </c>
      <c r="B1318" s="335" t="s">
        <v>2669</v>
      </c>
      <c r="C1318" s="335" t="s">
        <v>3423</v>
      </c>
      <c r="D1318" s="335" t="str">
        <f t="shared" si="41"/>
        <v>St. Joseph County, MI</v>
      </c>
      <c r="E1318" s="335" t="str">
        <f t="shared" si="42"/>
        <v>26</v>
      </c>
      <c r="F1318" s="335" t="str">
        <f>_xlfn.XLOOKUP(E1318, statelist[State FIPS Code], statelist[EPA Region], "not found", 0, 1)</f>
        <v>EPA Region 5</v>
      </c>
    </row>
    <row r="1319" spans="1:6" x14ac:dyDescent="0.25">
      <c r="A1319" s="334" t="s">
        <v>3553</v>
      </c>
      <c r="B1319" s="335" t="s">
        <v>3554</v>
      </c>
      <c r="C1319" s="335" t="s">
        <v>3423</v>
      </c>
      <c r="D1319" s="335" t="str">
        <f t="shared" si="41"/>
        <v>Sanilac County, MI</v>
      </c>
      <c r="E1319" s="335" t="str">
        <f t="shared" si="42"/>
        <v>26</v>
      </c>
      <c r="F1319" s="335" t="str">
        <f>_xlfn.XLOOKUP(E1319, statelist[State FIPS Code], statelist[EPA Region], "not found", 0, 1)</f>
        <v>EPA Region 5</v>
      </c>
    </row>
    <row r="1320" spans="1:6" x14ac:dyDescent="0.25">
      <c r="A1320" s="334" t="s">
        <v>3555</v>
      </c>
      <c r="B1320" s="335" t="s">
        <v>3556</v>
      </c>
      <c r="C1320" s="335" t="s">
        <v>3423</v>
      </c>
      <c r="D1320" s="335" t="str">
        <f t="shared" si="41"/>
        <v>Schoolcraft County, MI</v>
      </c>
      <c r="E1320" s="335" t="str">
        <f t="shared" si="42"/>
        <v>26</v>
      </c>
      <c r="F1320" s="335" t="str">
        <f>_xlfn.XLOOKUP(E1320, statelist[State FIPS Code], statelist[EPA Region], "not found", 0, 1)</f>
        <v>EPA Region 5</v>
      </c>
    </row>
    <row r="1321" spans="1:6" x14ac:dyDescent="0.25">
      <c r="A1321" s="334" t="s">
        <v>3557</v>
      </c>
      <c r="B1321" s="335" t="s">
        <v>3558</v>
      </c>
      <c r="C1321" s="335" t="s">
        <v>3423</v>
      </c>
      <c r="D1321" s="335" t="str">
        <f t="shared" si="41"/>
        <v>Shiawassee County, MI</v>
      </c>
      <c r="E1321" s="335" t="str">
        <f t="shared" si="42"/>
        <v>26</v>
      </c>
      <c r="F1321" s="335" t="str">
        <f>_xlfn.XLOOKUP(E1321, statelist[State FIPS Code], statelist[EPA Region], "not found", 0, 1)</f>
        <v>EPA Region 5</v>
      </c>
    </row>
    <row r="1322" spans="1:6" x14ac:dyDescent="0.25">
      <c r="A1322" s="334" t="s">
        <v>3559</v>
      </c>
      <c r="B1322" s="335" t="s">
        <v>3560</v>
      </c>
      <c r="C1322" s="335" t="s">
        <v>3423</v>
      </c>
      <c r="D1322" s="335" t="str">
        <f t="shared" si="41"/>
        <v>Tuscola County, MI</v>
      </c>
      <c r="E1322" s="335" t="str">
        <f t="shared" si="42"/>
        <v>26</v>
      </c>
      <c r="F1322" s="335" t="str">
        <f>_xlfn.XLOOKUP(E1322, statelist[State FIPS Code], statelist[EPA Region], "not found", 0, 1)</f>
        <v>EPA Region 5</v>
      </c>
    </row>
    <row r="1323" spans="1:6" x14ac:dyDescent="0.25">
      <c r="A1323" s="334" t="s">
        <v>3561</v>
      </c>
      <c r="B1323" s="335" t="s">
        <v>1645</v>
      </c>
      <c r="C1323" s="335" t="s">
        <v>3423</v>
      </c>
      <c r="D1323" s="335" t="str">
        <f t="shared" si="41"/>
        <v>Van Buren County, MI</v>
      </c>
      <c r="E1323" s="335" t="str">
        <f t="shared" si="42"/>
        <v>26</v>
      </c>
      <c r="F1323" s="335" t="str">
        <f>_xlfn.XLOOKUP(E1323, statelist[State FIPS Code], statelist[EPA Region], "not found", 0, 1)</f>
        <v>EPA Region 5</v>
      </c>
    </row>
    <row r="1324" spans="1:6" x14ac:dyDescent="0.25">
      <c r="A1324" s="334" t="s">
        <v>3562</v>
      </c>
      <c r="B1324" s="335" t="s">
        <v>3563</v>
      </c>
      <c r="C1324" s="335" t="s">
        <v>3423</v>
      </c>
      <c r="D1324" s="335" t="str">
        <f t="shared" si="41"/>
        <v>Washtenaw County, MI</v>
      </c>
      <c r="E1324" s="335" t="str">
        <f t="shared" si="42"/>
        <v>26</v>
      </c>
      <c r="F1324" s="335" t="str">
        <f>_xlfn.XLOOKUP(E1324, statelist[State FIPS Code], statelist[EPA Region], "not found", 0, 1)</f>
        <v>EPA Region 5</v>
      </c>
    </row>
    <row r="1325" spans="1:6" x14ac:dyDescent="0.25">
      <c r="A1325" s="334" t="s">
        <v>3564</v>
      </c>
      <c r="B1325" s="335" t="s">
        <v>2309</v>
      </c>
      <c r="C1325" s="335" t="s">
        <v>3423</v>
      </c>
      <c r="D1325" s="335" t="str">
        <f t="shared" si="41"/>
        <v>Wayne County, MI</v>
      </c>
      <c r="E1325" s="335" t="str">
        <f t="shared" si="42"/>
        <v>26</v>
      </c>
      <c r="F1325" s="335" t="str">
        <f>_xlfn.XLOOKUP(E1325, statelist[State FIPS Code], statelist[EPA Region], "not found", 0, 1)</f>
        <v>EPA Region 5</v>
      </c>
    </row>
    <row r="1326" spans="1:6" x14ac:dyDescent="0.25">
      <c r="A1326" s="334" t="s">
        <v>3565</v>
      </c>
      <c r="B1326" s="335" t="s">
        <v>3566</v>
      </c>
      <c r="C1326" s="335" t="s">
        <v>3423</v>
      </c>
      <c r="D1326" s="335" t="str">
        <f t="shared" si="41"/>
        <v>Wexford County, MI</v>
      </c>
      <c r="E1326" s="335" t="str">
        <f t="shared" si="42"/>
        <v>26</v>
      </c>
      <c r="F1326" s="335" t="str">
        <f>_xlfn.XLOOKUP(E1326, statelist[State FIPS Code], statelist[EPA Region], "not found", 0, 1)</f>
        <v>EPA Region 5</v>
      </c>
    </row>
    <row r="1327" spans="1:6" x14ac:dyDescent="0.25">
      <c r="A1327" s="334" t="s">
        <v>3567</v>
      </c>
      <c r="B1327" s="335" t="s">
        <v>3568</v>
      </c>
      <c r="C1327" s="335" t="s">
        <v>3569</v>
      </c>
      <c r="D1327" s="335" t="str">
        <f t="shared" si="41"/>
        <v>Aitkin County, MN</v>
      </c>
      <c r="E1327" s="335" t="str">
        <f t="shared" si="42"/>
        <v>27</v>
      </c>
      <c r="F1327" s="335" t="str">
        <f>_xlfn.XLOOKUP(E1327, statelist[State FIPS Code], statelist[EPA Region], "not found", 0, 1)</f>
        <v>EPA Region 5</v>
      </c>
    </row>
    <row r="1328" spans="1:6" x14ac:dyDescent="0.25">
      <c r="A1328" s="334" t="s">
        <v>3570</v>
      </c>
      <c r="B1328" s="335" t="s">
        <v>3571</v>
      </c>
      <c r="C1328" s="335" t="s">
        <v>3569</v>
      </c>
      <c r="D1328" s="335" t="str">
        <f t="shared" si="41"/>
        <v>Anoka County, MN</v>
      </c>
      <c r="E1328" s="335" t="str">
        <f t="shared" si="42"/>
        <v>27</v>
      </c>
      <c r="F1328" s="335" t="str">
        <f>_xlfn.XLOOKUP(E1328, statelist[State FIPS Code], statelist[EPA Region], "not found", 0, 1)</f>
        <v>EPA Region 5</v>
      </c>
    </row>
    <row r="1329" spans="1:6" x14ac:dyDescent="0.25">
      <c r="A1329" s="334" t="s">
        <v>3572</v>
      </c>
      <c r="B1329" s="335" t="s">
        <v>3573</v>
      </c>
      <c r="C1329" s="335" t="s">
        <v>3569</v>
      </c>
      <c r="D1329" s="335" t="str">
        <f t="shared" si="41"/>
        <v>Becker County, MN</v>
      </c>
      <c r="E1329" s="335" t="str">
        <f t="shared" si="42"/>
        <v>27</v>
      </c>
      <c r="F1329" s="335" t="str">
        <f>_xlfn.XLOOKUP(E1329, statelist[State FIPS Code], statelist[EPA Region], "not found", 0, 1)</f>
        <v>EPA Region 5</v>
      </c>
    </row>
    <row r="1330" spans="1:6" x14ac:dyDescent="0.25">
      <c r="A1330" s="334" t="s">
        <v>3574</v>
      </c>
      <c r="B1330" s="335" t="s">
        <v>3575</v>
      </c>
      <c r="C1330" s="335" t="s">
        <v>3569</v>
      </c>
      <c r="D1330" s="335" t="str">
        <f t="shared" si="41"/>
        <v>Beltrami County, MN</v>
      </c>
      <c r="E1330" s="335" t="str">
        <f t="shared" si="42"/>
        <v>27</v>
      </c>
      <c r="F1330" s="335" t="str">
        <f>_xlfn.XLOOKUP(E1330, statelist[State FIPS Code], statelist[EPA Region], "not found", 0, 1)</f>
        <v>EPA Region 5</v>
      </c>
    </row>
    <row r="1331" spans="1:6" x14ac:dyDescent="0.25">
      <c r="A1331" s="334" t="s">
        <v>3576</v>
      </c>
      <c r="B1331" s="335" t="s">
        <v>1528</v>
      </c>
      <c r="C1331" s="335" t="s">
        <v>3569</v>
      </c>
      <c r="D1331" s="335" t="str">
        <f t="shared" si="41"/>
        <v>Benton County, MN</v>
      </c>
      <c r="E1331" s="335" t="str">
        <f t="shared" si="42"/>
        <v>27</v>
      </c>
      <c r="F1331" s="335" t="str">
        <f>_xlfn.XLOOKUP(E1331, statelist[State FIPS Code], statelist[EPA Region], "not found", 0, 1)</f>
        <v>EPA Region 5</v>
      </c>
    </row>
    <row r="1332" spans="1:6" x14ac:dyDescent="0.25">
      <c r="A1332" s="334" t="s">
        <v>3577</v>
      </c>
      <c r="B1332" s="335" t="s">
        <v>3578</v>
      </c>
      <c r="C1332" s="335" t="s">
        <v>3569</v>
      </c>
      <c r="D1332" s="335" t="str">
        <f t="shared" si="41"/>
        <v>Big Stone County, MN</v>
      </c>
      <c r="E1332" s="335" t="str">
        <f t="shared" si="42"/>
        <v>27</v>
      </c>
      <c r="F1332" s="335" t="str">
        <f>_xlfn.XLOOKUP(E1332, statelist[State FIPS Code], statelist[EPA Region], "not found", 0, 1)</f>
        <v>EPA Region 5</v>
      </c>
    </row>
    <row r="1333" spans="1:6" x14ac:dyDescent="0.25">
      <c r="A1333" s="334" t="s">
        <v>3579</v>
      </c>
      <c r="B1333" s="335" t="s">
        <v>3580</v>
      </c>
      <c r="C1333" s="335" t="s">
        <v>3569</v>
      </c>
      <c r="D1333" s="335" t="str">
        <f t="shared" si="41"/>
        <v>Blue Earth County, MN</v>
      </c>
      <c r="E1333" s="335" t="str">
        <f t="shared" si="42"/>
        <v>27</v>
      </c>
      <c r="F1333" s="335" t="str">
        <f>_xlfn.XLOOKUP(E1333, statelist[State FIPS Code], statelist[EPA Region], "not found", 0, 1)</f>
        <v>EPA Region 5</v>
      </c>
    </row>
    <row r="1334" spans="1:6" x14ac:dyDescent="0.25">
      <c r="A1334" s="334" t="s">
        <v>3581</v>
      </c>
      <c r="B1334" s="335" t="s">
        <v>2421</v>
      </c>
      <c r="C1334" s="335" t="s">
        <v>3569</v>
      </c>
      <c r="D1334" s="335" t="str">
        <f t="shared" si="41"/>
        <v>Brown County, MN</v>
      </c>
      <c r="E1334" s="335" t="str">
        <f t="shared" si="42"/>
        <v>27</v>
      </c>
      <c r="F1334" s="335" t="str">
        <f>_xlfn.XLOOKUP(E1334, statelist[State FIPS Code], statelist[EPA Region], "not found", 0, 1)</f>
        <v>EPA Region 5</v>
      </c>
    </row>
    <row r="1335" spans="1:6" x14ac:dyDescent="0.25">
      <c r="A1335" s="334" t="s">
        <v>3582</v>
      </c>
      <c r="B1335" s="335" t="s">
        <v>3583</v>
      </c>
      <c r="C1335" s="335" t="s">
        <v>3569</v>
      </c>
      <c r="D1335" s="335" t="str">
        <f t="shared" si="41"/>
        <v>Carlton County, MN</v>
      </c>
      <c r="E1335" s="335" t="str">
        <f t="shared" si="42"/>
        <v>27</v>
      </c>
      <c r="F1335" s="335" t="str">
        <f>_xlfn.XLOOKUP(E1335, statelist[State FIPS Code], statelist[EPA Region], "not found", 0, 1)</f>
        <v>EPA Region 5</v>
      </c>
    </row>
    <row r="1336" spans="1:6" x14ac:dyDescent="0.25">
      <c r="A1336" s="334" t="s">
        <v>3584</v>
      </c>
      <c r="B1336" s="335" t="s">
        <v>3585</v>
      </c>
      <c r="C1336" s="335" t="s">
        <v>3569</v>
      </c>
      <c r="D1336" s="335" t="str">
        <f t="shared" si="41"/>
        <v>Carver County, MN</v>
      </c>
      <c r="E1336" s="335" t="str">
        <f t="shared" si="42"/>
        <v>27</v>
      </c>
      <c r="F1336" s="335" t="str">
        <f>_xlfn.XLOOKUP(E1336, statelist[State FIPS Code], statelist[EPA Region], "not found", 0, 1)</f>
        <v>EPA Region 5</v>
      </c>
    </row>
    <row r="1337" spans="1:6" x14ac:dyDescent="0.25">
      <c r="A1337" s="334" t="s">
        <v>3586</v>
      </c>
      <c r="B1337" s="335" t="s">
        <v>2427</v>
      </c>
      <c r="C1337" s="335" t="s">
        <v>3569</v>
      </c>
      <c r="D1337" s="335" t="str">
        <f t="shared" si="41"/>
        <v>Cass County, MN</v>
      </c>
      <c r="E1337" s="335" t="str">
        <f t="shared" si="42"/>
        <v>27</v>
      </c>
      <c r="F1337" s="335" t="str">
        <f>_xlfn.XLOOKUP(E1337, statelist[State FIPS Code], statelist[EPA Region], "not found", 0, 1)</f>
        <v>EPA Region 5</v>
      </c>
    </row>
    <row r="1338" spans="1:6" x14ac:dyDescent="0.25">
      <c r="A1338" s="334" t="s">
        <v>3587</v>
      </c>
      <c r="B1338" s="335" t="s">
        <v>3451</v>
      </c>
      <c r="C1338" s="335" t="s">
        <v>3569</v>
      </c>
      <c r="D1338" s="335" t="str">
        <f t="shared" si="41"/>
        <v>Chippewa County, MN</v>
      </c>
      <c r="E1338" s="335" t="str">
        <f t="shared" si="42"/>
        <v>27</v>
      </c>
      <c r="F1338" s="335" t="str">
        <f>_xlfn.XLOOKUP(E1338, statelist[State FIPS Code], statelist[EPA Region], "not found", 0, 1)</f>
        <v>EPA Region 5</v>
      </c>
    </row>
    <row r="1339" spans="1:6" x14ac:dyDescent="0.25">
      <c r="A1339" s="334" t="s">
        <v>3588</v>
      </c>
      <c r="B1339" s="335" t="s">
        <v>3589</v>
      </c>
      <c r="C1339" s="335" t="s">
        <v>3569</v>
      </c>
      <c r="D1339" s="335" t="str">
        <f t="shared" si="41"/>
        <v>Chisago County, MN</v>
      </c>
      <c r="E1339" s="335" t="str">
        <f t="shared" si="42"/>
        <v>27</v>
      </c>
      <c r="F1339" s="335" t="str">
        <f>_xlfn.XLOOKUP(E1339, statelist[State FIPS Code], statelist[EPA Region], "not found", 0, 1)</f>
        <v>EPA Region 5</v>
      </c>
    </row>
    <row r="1340" spans="1:6" x14ac:dyDescent="0.25">
      <c r="A1340" s="334" t="s">
        <v>3590</v>
      </c>
      <c r="B1340" s="335" t="s">
        <v>1321</v>
      </c>
      <c r="C1340" s="335" t="s">
        <v>3569</v>
      </c>
      <c r="D1340" s="335" t="str">
        <f t="shared" si="41"/>
        <v>Clay County, MN</v>
      </c>
      <c r="E1340" s="335" t="str">
        <f t="shared" si="42"/>
        <v>27</v>
      </c>
      <c r="F1340" s="335" t="str">
        <f>_xlfn.XLOOKUP(E1340, statelist[State FIPS Code], statelist[EPA Region], "not found", 0, 1)</f>
        <v>EPA Region 5</v>
      </c>
    </row>
    <row r="1341" spans="1:6" x14ac:dyDescent="0.25">
      <c r="A1341" s="334" t="s">
        <v>3591</v>
      </c>
      <c r="B1341" s="335" t="s">
        <v>2368</v>
      </c>
      <c r="C1341" s="335" t="s">
        <v>3569</v>
      </c>
      <c r="D1341" s="335" t="str">
        <f t="shared" si="41"/>
        <v>Clearwater County, MN</v>
      </c>
      <c r="E1341" s="335" t="str">
        <f t="shared" si="42"/>
        <v>27</v>
      </c>
      <c r="F1341" s="335" t="str">
        <f>_xlfn.XLOOKUP(E1341, statelist[State FIPS Code], statelist[EPA Region], "not found", 0, 1)</f>
        <v>EPA Region 5</v>
      </c>
    </row>
    <row r="1342" spans="1:6" x14ac:dyDescent="0.25">
      <c r="A1342" s="334" t="s">
        <v>3592</v>
      </c>
      <c r="B1342" s="335" t="s">
        <v>2120</v>
      </c>
      <c r="C1342" s="335" t="s">
        <v>3569</v>
      </c>
      <c r="D1342" s="335" t="str">
        <f t="shared" si="41"/>
        <v>Cook County, MN</v>
      </c>
      <c r="E1342" s="335" t="str">
        <f t="shared" si="42"/>
        <v>27</v>
      </c>
      <c r="F1342" s="335" t="str">
        <f>_xlfn.XLOOKUP(E1342, statelist[State FIPS Code], statelist[EPA Region], "not found", 0, 1)</f>
        <v>EPA Region 5</v>
      </c>
    </row>
    <row r="1343" spans="1:6" x14ac:dyDescent="0.25">
      <c r="A1343" s="334" t="s">
        <v>3593</v>
      </c>
      <c r="B1343" s="335" t="s">
        <v>3594</v>
      </c>
      <c r="C1343" s="335" t="s">
        <v>3569</v>
      </c>
      <c r="D1343" s="335" t="str">
        <f t="shared" si="41"/>
        <v>Cottonwood County, MN</v>
      </c>
      <c r="E1343" s="335" t="str">
        <f t="shared" si="42"/>
        <v>27</v>
      </c>
      <c r="F1343" s="335" t="str">
        <f>_xlfn.XLOOKUP(E1343, statelist[State FIPS Code], statelist[EPA Region], "not found", 0, 1)</f>
        <v>EPA Region 5</v>
      </c>
    </row>
    <row r="1344" spans="1:6" x14ac:dyDescent="0.25">
      <c r="A1344" s="334" t="s">
        <v>3595</v>
      </c>
      <c r="B1344" s="335" t="s">
        <v>3596</v>
      </c>
      <c r="C1344" s="335" t="s">
        <v>3569</v>
      </c>
      <c r="D1344" s="335" t="str">
        <f t="shared" si="41"/>
        <v>Crow Wing County, MN</v>
      </c>
      <c r="E1344" s="335" t="str">
        <f t="shared" si="42"/>
        <v>27</v>
      </c>
      <c r="F1344" s="335" t="str">
        <f>_xlfn.XLOOKUP(E1344, statelist[State FIPS Code], statelist[EPA Region], "not found", 0, 1)</f>
        <v>EPA Region 5</v>
      </c>
    </row>
    <row r="1345" spans="1:6" x14ac:dyDescent="0.25">
      <c r="A1345" s="334" t="s">
        <v>3597</v>
      </c>
      <c r="B1345" s="335" t="s">
        <v>3598</v>
      </c>
      <c r="C1345" s="335" t="s">
        <v>3569</v>
      </c>
      <c r="D1345" s="335" t="str">
        <f t="shared" si="41"/>
        <v>Dakota County, MN</v>
      </c>
      <c r="E1345" s="335" t="str">
        <f t="shared" si="42"/>
        <v>27</v>
      </c>
      <c r="F1345" s="335" t="str">
        <f>_xlfn.XLOOKUP(E1345, statelist[State FIPS Code], statelist[EPA Region], "not found", 0, 1)</f>
        <v>EPA Region 5</v>
      </c>
    </row>
    <row r="1346" spans="1:6" x14ac:dyDescent="0.25">
      <c r="A1346" s="334" t="s">
        <v>3599</v>
      </c>
      <c r="B1346" s="335" t="s">
        <v>2134</v>
      </c>
      <c r="C1346" s="335" t="s">
        <v>3569</v>
      </c>
      <c r="D1346" s="335" t="str">
        <f t="shared" si="41"/>
        <v>Dodge County, MN</v>
      </c>
      <c r="E1346" s="335" t="str">
        <f t="shared" si="42"/>
        <v>27</v>
      </c>
      <c r="F1346" s="335" t="str">
        <f>_xlfn.XLOOKUP(E1346, statelist[State FIPS Code], statelist[EPA Region], "not found", 0, 1)</f>
        <v>EPA Region 5</v>
      </c>
    </row>
    <row r="1347" spans="1:6" x14ac:dyDescent="0.25">
      <c r="A1347" s="334" t="s">
        <v>3600</v>
      </c>
      <c r="B1347" s="335" t="s">
        <v>1806</v>
      </c>
      <c r="C1347" s="335" t="s">
        <v>3569</v>
      </c>
      <c r="D1347" s="335" t="str">
        <f t="shared" si="41"/>
        <v>Douglas County, MN</v>
      </c>
      <c r="E1347" s="335" t="str">
        <f t="shared" si="42"/>
        <v>27</v>
      </c>
      <c r="F1347" s="335" t="str">
        <f>_xlfn.XLOOKUP(E1347, statelist[State FIPS Code], statelist[EPA Region], "not found", 0, 1)</f>
        <v>EPA Region 5</v>
      </c>
    </row>
    <row r="1348" spans="1:6" x14ac:dyDescent="0.25">
      <c r="A1348" s="334" t="s">
        <v>3601</v>
      </c>
      <c r="B1348" s="335" t="s">
        <v>3602</v>
      </c>
      <c r="C1348" s="335" t="s">
        <v>3569</v>
      </c>
      <c r="D1348" s="335" t="str">
        <f t="shared" si="41"/>
        <v>Faribault County, MN</v>
      </c>
      <c r="E1348" s="335" t="str">
        <f t="shared" si="42"/>
        <v>27</v>
      </c>
      <c r="F1348" s="335" t="str">
        <f>_xlfn.XLOOKUP(E1348, statelist[State FIPS Code], statelist[EPA Region], "not found", 0, 1)</f>
        <v>EPA Region 5</v>
      </c>
    </row>
    <row r="1349" spans="1:6" x14ac:dyDescent="0.25">
      <c r="A1349" s="334" t="s">
        <v>3603</v>
      </c>
      <c r="B1349" s="335" t="s">
        <v>3604</v>
      </c>
      <c r="C1349" s="335" t="s">
        <v>3569</v>
      </c>
      <c r="D1349" s="335" t="str">
        <f t="shared" si="41"/>
        <v>Fillmore County, MN</v>
      </c>
      <c r="E1349" s="335" t="str">
        <f t="shared" si="42"/>
        <v>27</v>
      </c>
      <c r="F1349" s="335" t="str">
        <f>_xlfn.XLOOKUP(E1349, statelist[State FIPS Code], statelist[EPA Region], "not found", 0, 1)</f>
        <v>EPA Region 5</v>
      </c>
    </row>
    <row r="1350" spans="1:6" x14ac:dyDescent="0.25">
      <c r="A1350" s="334" t="s">
        <v>3605</v>
      </c>
      <c r="B1350" s="335" t="s">
        <v>3606</v>
      </c>
      <c r="C1350" s="335" t="s">
        <v>3569</v>
      </c>
      <c r="D1350" s="335" t="str">
        <f t="shared" si="41"/>
        <v>Freeborn County, MN</v>
      </c>
      <c r="E1350" s="335" t="str">
        <f t="shared" si="42"/>
        <v>27</v>
      </c>
      <c r="F1350" s="335" t="str">
        <f>_xlfn.XLOOKUP(E1350, statelist[State FIPS Code], statelist[EPA Region], "not found", 0, 1)</f>
        <v>EPA Region 5</v>
      </c>
    </row>
    <row r="1351" spans="1:6" x14ac:dyDescent="0.25">
      <c r="A1351" s="334" t="s">
        <v>3607</v>
      </c>
      <c r="B1351" s="335" t="s">
        <v>3608</v>
      </c>
      <c r="C1351" s="335" t="s">
        <v>3569</v>
      </c>
      <c r="D1351" s="335" t="str">
        <f t="shared" si="41"/>
        <v>Goodhue County, MN</v>
      </c>
      <c r="E1351" s="335" t="str">
        <f t="shared" si="42"/>
        <v>27</v>
      </c>
      <c r="F1351" s="335" t="str">
        <f>_xlfn.XLOOKUP(E1351, statelist[State FIPS Code], statelist[EPA Region], "not found", 0, 1)</f>
        <v>EPA Region 5</v>
      </c>
    </row>
    <row r="1352" spans="1:6" x14ac:dyDescent="0.25">
      <c r="A1352" s="334" t="s">
        <v>3609</v>
      </c>
      <c r="B1352" s="335" t="s">
        <v>1569</v>
      </c>
      <c r="C1352" s="335" t="s">
        <v>3569</v>
      </c>
      <c r="D1352" s="335" t="str">
        <f t="shared" si="41"/>
        <v>Grant County, MN</v>
      </c>
      <c r="E1352" s="335" t="str">
        <f t="shared" si="42"/>
        <v>27</v>
      </c>
      <c r="F1352" s="335" t="str">
        <f>_xlfn.XLOOKUP(E1352, statelist[State FIPS Code], statelist[EPA Region], "not found", 0, 1)</f>
        <v>EPA Region 5</v>
      </c>
    </row>
    <row r="1353" spans="1:6" x14ac:dyDescent="0.25">
      <c r="A1353" s="334" t="s">
        <v>3610</v>
      </c>
      <c r="B1353" s="335" t="s">
        <v>3611</v>
      </c>
      <c r="C1353" s="335" t="s">
        <v>3569</v>
      </c>
      <c r="D1353" s="335" t="str">
        <f t="shared" si="41"/>
        <v>Hennepin County, MN</v>
      </c>
      <c r="E1353" s="335" t="str">
        <f t="shared" si="42"/>
        <v>27</v>
      </c>
      <c r="F1353" s="335" t="str">
        <f>_xlfn.XLOOKUP(E1353, statelist[State FIPS Code], statelist[EPA Region], "not found", 0, 1)</f>
        <v>EPA Region 5</v>
      </c>
    </row>
    <row r="1354" spans="1:6" x14ac:dyDescent="0.25">
      <c r="A1354" s="334" t="s">
        <v>3612</v>
      </c>
      <c r="B1354" s="335" t="s">
        <v>1363</v>
      </c>
      <c r="C1354" s="335" t="s">
        <v>3569</v>
      </c>
      <c r="D1354" s="335" t="str">
        <f t="shared" si="41"/>
        <v>Houston County, MN</v>
      </c>
      <c r="E1354" s="335" t="str">
        <f t="shared" si="42"/>
        <v>27</v>
      </c>
      <c r="F1354" s="335" t="str">
        <f>_xlfn.XLOOKUP(E1354, statelist[State FIPS Code], statelist[EPA Region], "not found", 0, 1)</f>
        <v>EPA Region 5</v>
      </c>
    </row>
    <row r="1355" spans="1:6" x14ac:dyDescent="0.25">
      <c r="A1355" s="334" t="s">
        <v>3613</v>
      </c>
      <c r="B1355" s="335" t="s">
        <v>3614</v>
      </c>
      <c r="C1355" s="335" t="s">
        <v>3569</v>
      </c>
      <c r="D1355" s="335" t="str">
        <f t="shared" si="41"/>
        <v>Hubbard County, MN</v>
      </c>
      <c r="E1355" s="335" t="str">
        <f t="shared" si="42"/>
        <v>27</v>
      </c>
      <c r="F1355" s="335" t="str">
        <f>_xlfn.XLOOKUP(E1355, statelist[State FIPS Code], statelist[EPA Region], "not found", 0, 1)</f>
        <v>EPA Region 5</v>
      </c>
    </row>
    <row r="1356" spans="1:6" x14ac:dyDescent="0.25">
      <c r="A1356" s="334" t="s">
        <v>3615</v>
      </c>
      <c r="B1356" s="335" t="s">
        <v>3616</v>
      </c>
      <c r="C1356" s="335" t="s">
        <v>3569</v>
      </c>
      <c r="D1356" s="335" t="str">
        <f t="shared" ref="D1356:D1419" si="43">_xlfn.TEXTJOIN(", ", TRUE, B1356,C1356)</f>
        <v>Isanti County, MN</v>
      </c>
      <c r="E1356" s="335" t="str">
        <f t="shared" ref="E1356:E1419" si="44">LEFT(A1356, 2)</f>
        <v>27</v>
      </c>
      <c r="F1356" s="335" t="str">
        <f>_xlfn.XLOOKUP(E1356, statelist[State FIPS Code], statelist[EPA Region], "not found", 0, 1)</f>
        <v>EPA Region 5</v>
      </c>
    </row>
    <row r="1357" spans="1:6" x14ac:dyDescent="0.25">
      <c r="A1357" s="334" t="s">
        <v>3617</v>
      </c>
      <c r="B1357" s="335" t="s">
        <v>3618</v>
      </c>
      <c r="C1357" s="335" t="s">
        <v>3569</v>
      </c>
      <c r="D1357" s="335" t="str">
        <f t="shared" si="43"/>
        <v>Itasca County, MN</v>
      </c>
      <c r="E1357" s="335" t="str">
        <f t="shared" si="44"/>
        <v>27</v>
      </c>
      <c r="F1357" s="335" t="str">
        <f>_xlfn.XLOOKUP(E1357, statelist[State FIPS Code], statelist[EPA Region], "not found", 0, 1)</f>
        <v>EPA Region 5</v>
      </c>
    </row>
    <row r="1358" spans="1:6" x14ac:dyDescent="0.25">
      <c r="A1358" s="334" t="s">
        <v>3619</v>
      </c>
      <c r="B1358" s="335" t="s">
        <v>1365</v>
      </c>
      <c r="C1358" s="335" t="s">
        <v>3569</v>
      </c>
      <c r="D1358" s="335" t="str">
        <f t="shared" si="43"/>
        <v>Jackson County, MN</v>
      </c>
      <c r="E1358" s="335" t="str">
        <f t="shared" si="44"/>
        <v>27</v>
      </c>
      <c r="F1358" s="335" t="str">
        <f>_xlfn.XLOOKUP(E1358, statelist[State FIPS Code], statelist[EPA Region], "not found", 0, 1)</f>
        <v>EPA Region 5</v>
      </c>
    </row>
    <row r="1359" spans="1:6" x14ac:dyDescent="0.25">
      <c r="A1359" s="334" t="s">
        <v>3620</v>
      </c>
      <c r="B1359" s="335" t="s">
        <v>3621</v>
      </c>
      <c r="C1359" s="335" t="s">
        <v>3569</v>
      </c>
      <c r="D1359" s="335" t="str">
        <f t="shared" si="43"/>
        <v>Kanabec County, MN</v>
      </c>
      <c r="E1359" s="335" t="str">
        <f t="shared" si="44"/>
        <v>27</v>
      </c>
      <c r="F1359" s="335" t="str">
        <f>_xlfn.XLOOKUP(E1359, statelist[State FIPS Code], statelist[EPA Region], "not found", 0, 1)</f>
        <v>EPA Region 5</v>
      </c>
    </row>
    <row r="1360" spans="1:6" x14ac:dyDescent="0.25">
      <c r="A1360" s="334" t="s">
        <v>3622</v>
      </c>
      <c r="B1360" s="335" t="s">
        <v>3623</v>
      </c>
      <c r="C1360" s="335" t="s">
        <v>3569</v>
      </c>
      <c r="D1360" s="335" t="str">
        <f t="shared" si="43"/>
        <v>Kandiyohi County, MN</v>
      </c>
      <c r="E1360" s="335" t="str">
        <f t="shared" si="44"/>
        <v>27</v>
      </c>
      <c r="F1360" s="335" t="str">
        <f>_xlfn.XLOOKUP(E1360, statelist[State FIPS Code], statelist[EPA Region], "not found", 0, 1)</f>
        <v>EPA Region 5</v>
      </c>
    </row>
    <row r="1361" spans="1:6" x14ac:dyDescent="0.25">
      <c r="A1361" s="334" t="s">
        <v>3624</v>
      </c>
      <c r="B1361" s="335" t="s">
        <v>3625</v>
      </c>
      <c r="C1361" s="335" t="s">
        <v>3569</v>
      </c>
      <c r="D1361" s="335" t="str">
        <f t="shared" si="43"/>
        <v>Kittson County, MN</v>
      </c>
      <c r="E1361" s="335" t="str">
        <f t="shared" si="44"/>
        <v>27</v>
      </c>
      <c r="F1361" s="335" t="str">
        <f>_xlfn.XLOOKUP(E1361, statelist[State FIPS Code], statelist[EPA Region], "not found", 0, 1)</f>
        <v>EPA Region 5</v>
      </c>
    </row>
    <row r="1362" spans="1:6" x14ac:dyDescent="0.25">
      <c r="A1362" s="334" t="s">
        <v>3626</v>
      </c>
      <c r="B1362" s="335" t="s">
        <v>3627</v>
      </c>
      <c r="C1362" s="335" t="s">
        <v>3569</v>
      </c>
      <c r="D1362" s="335" t="str">
        <f t="shared" si="43"/>
        <v>Koochiching County, MN</v>
      </c>
      <c r="E1362" s="335" t="str">
        <f t="shared" si="44"/>
        <v>27</v>
      </c>
      <c r="F1362" s="335" t="str">
        <f>_xlfn.XLOOKUP(E1362, statelist[State FIPS Code], statelist[EPA Region], "not found", 0, 1)</f>
        <v>EPA Region 5</v>
      </c>
    </row>
    <row r="1363" spans="1:6" x14ac:dyDescent="0.25">
      <c r="A1363" s="334" t="s">
        <v>3628</v>
      </c>
      <c r="B1363" s="335" t="s">
        <v>3629</v>
      </c>
      <c r="C1363" s="335" t="s">
        <v>3569</v>
      </c>
      <c r="D1363" s="335" t="str">
        <f t="shared" si="43"/>
        <v>Lac qui Parle County, MN</v>
      </c>
      <c r="E1363" s="335" t="str">
        <f t="shared" si="44"/>
        <v>27</v>
      </c>
      <c r="F1363" s="335" t="str">
        <f>_xlfn.XLOOKUP(E1363, statelist[State FIPS Code], statelist[EPA Region], "not found", 0, 1)</f>
        <v>EPA Region 5</v>
      </c>
    </row>
    <row r="1364" spans="1:6" x14ac:dyDescent="0.25">
      <c r="A1364" s="334" t="s">
        <v>3630</v>
      </c>
      <c r="B1364" s="335" t="s">
        <v>1687</v>
      </c>
      <c r="C1364" s="335" t="s">
        <v>3569</v>
      </c>
      <c r="D1364" s="335" t="str">
        <f t="shared" si="43"/>
        <v>Lake County, MN</v>
      </c>
      <c r="E1364" s="335" t="str">
        <f t="shared" si="44"/>
        <v>27</v>
      </c>
      <c r="F1364" s="335" t="str">
        <f>_xlfn.XLOOKUP(E1364, statelist[State FIPS Code], statelist[EPA Region], "not found", 0, 1)</f>
        <v>EPA Region 5</v>
      </c>
    </row>
    <row r="1365" spans="1:6" x14ac:dyDescent="0.25">
      <c r="A1365" s="334" t="s">
        <v>3631</v>
      </c>
      <c r="B1365" s="335" t="s">
        <v>3632</v>
      </c>
      <c r="C1365" s="335" t="s">
        <v>3569</v>
      </c>
      <c r="D1365" s="335" t="str">
        <f t="shared" si="43"/>
        <v>Lake of the Woods County, MN</v>
      </c>
      <c r="E1365" s="335" t="str">
        <f t="shared" si="44"/>
        <v>27</v>
      </c>
      <c r="F1365" s="335" t="str">
        <f>_xlfn.XLOOKUP(E1365, statelist[State FIPS Code], statelist[EPA Region], "not found", 0, 1)</f>
        <v>EPA Region 5</v>
      </c>
    </row>
    <row r="1366" spans="1:6" x14ac:dyDescent="0.25">
      <c r="A1366" s="334" t="s">
        <v>3633</v>
      </c>
      <c r="B1366" s="335" t="s">
        <v>3634</v>
      </c>
      <c r="C1366" s="335" t="s">
        <v>3569</v>
      </c>
      <c r="D1366" s="335" t="str">
        <f t="shared" si="43"/>
        <v>Le Sueur County, MN</v>
      </c>
      <c r="E1366" s="335" t="str">
        <f t="shared" si="44"/>
        <v>27</v>
      </c>
      <c r="F1366" s="335" t="str">
        <f>_xlfn.XLOOKUP(E1366, statelist[State FIPS Code], statelist[EPA Region], "not found", 0, 1)</f>
        <v>EPA Region 5</v>
      </c>
    </row>
    <row r="1367" spans="1:6" x14ac:dyDescent="0.25">
      <c r="A1367" s="334" t="s">
        <v>3635</v>
      </c>
      <c r="B1367" s="335" t="s">
        <v>1590</v>
      </c>
      <c r="C1367" s="335" t="s">
        <v>3569</v>
      </c>
      <c r="D1367" s="335" t="str">
        <f t="shared" si="43"/>
        <v>Lincoln County, MN</v>
      </c>
      <c r="E1367" s="335" t="str">
        <f t="shared" si="44"/>
        <v>27</v>
      </c>
      <c r="F1367" s="335" t="str">
        <f>_xlfn.XLOOKUP(E1367, statelist[State FIPS Code], statelist[EPA Region], "not found", 0, 1)</f>
        <v>EPA Region 5</v>
      </c>
    </row>
    <row r="1368" spans="1:6" x14ac:dyDescent="0.25">
      <c r="A1368" s="334" t="s">
        <v>3636</v>
      </c>
      <c r="B1368" s="335" t="s">
        <v>2789</v>
      </c>
      <c r="C1368" s="335" t="s">
        <v>3569</v>
      </c>
      <c r="D1368" s="335" t="str">
        <f t="shared" si="43"/>
        <v>Lyon County, MN</v>
      </c>
      <c r="E1368" s="335" t="str">
        <f t="shared" si="44"/>
        <v>27</v>
      </c>
      <c r="F1368" s="335" t="str">
        <f>_xlfn.XLOOKUP(E1368, statelist[State FIPS Code], statelist[EPA Region], "not found", 0, 1)</f>
        <v>EPA Region 5</v>
      </c>
    </row>
    <row r="1369" spans="1:6" x14ac:dyDescent="0.25">
      <c r="A1369" s="334" t="s">
        <v>3637</v>
      </c>
      <c r="B1369" s="335" t="s">
        <v>3638</v>
      </c>
      <c r="C1369" s="335" t="s">
        <v>3569</v>
      </c>
      <c r="D1369" s="335" t="str">
        <f t="shared" si="43"/>
        <v>McLeod County, MN</v>
      </c>
      <c r="E1369" s="335" t="str">
        <f t="shared" si="44"/>
        <v>27</v>
      </c>
      <c r="F1369" s="335" t="str">
        <f>_xlfn.XLOOKUP(E1369, statelist[State FIPS Code], statelist[EPA Region], "not found", 0, 1)</f>
        <v>EPA Region 5</v>
      </c>
    </row>
    <row r="1370" spans="1:6" x14ac:dyDescent="0.25">
      <c r="A1370" s="334" t="s">
        <v>3639</v>
      </c>
      <c r="B1370" s="335" t="s">
        <v>3640</v>
      </c>
      <c r="C1370" s="335" t="s">
        <v>3569</v>
      </c>
      <c r="D1370" s="335" t="str">
        <f t="shared" si="43"/>
        <v>Mahnomen County, MN</v>
      </c>
      <c r="E1370" s="335" t="str">
        <f t="shared" si="44"/>
        <v>27</v>
      </c>
      <c r="F1370" s="335" t="str">
        <f>_xlfn.XLOOKUP(E1370, statelist[State FIPS Code], statelist[EPA Region], "not found", 0, 1)</f>
        <v>EPA Region 5</v>
      </c>
    </row>
    <row r="1371" spans="1:6" x14ac:dyDescent="0.25">
      <c r="A1371" s="334" t="s">
        <v>3641</v>
      </c>
      <c r="B1371" s="335" t="s">
        <v>1389</v>
      </c>
      <c r="C1371" s="335" t="s">
        <v>3569</v>
      </c>
      <c r="D1371" s="335" t="str">
        <f t="shared" si="43"/>
        <v>Marshall County, MN</v>
      </c>
      <c r="E1371" s="335" t="str">
        <f t="shared" si="44"/>
        <v>27</v>
      </c>
      <c r="F1371" s="335" t="str">
        <f>_xlfn.XLOOKUP(E1371, statelist[State FIPS Code], statelist[EPA Region], "not found", 0, 1)</f>
        <v>EPA Region 5</v>
      </c>
    </row>
    <row r="1372" spans="1:6" x14ac:dyDescent="0.25">
      <c r="A1372" s="334" t="s">
        <v>3642</v>
      </c>
      <c r="B1372" s="335" t="s">
        <v>2012</v>
      </c>
      <c r="C1372" s="335" t="s">
        <v>3569</v>
      </c>
      <c r="D1372" s="335" t="str">
        <f t="shared" si="43"/>
        <v>Martin County, MN</v>
      </c>
      <c r="E1372" s="335" t="str">
        <f t="shared" si="44"/>
        <v>27</v>
      </c>
      <c r="F1372" s="335" t="str">
        <f>_xlfn.XLOOKUP(E1372, statelist[State FIPS Code], statelist[EPA Region], "not found", 0, 1)</f>
        <v>EPA Region 5</v>
      </c>
    </row>
    <row r="1373" spans="1:6" x14ac:dyDescent="0.25">
      <c r="A1373" s="334" t="s">
        <v>3643</v>
      </c>
      <c r="B1373" s="335" t="s">
        <v>3644</v>
      </c>
      <c r="C1373" s="335" t="s">
        <v>3569</v>
      </c>
      <c r="D1373" s="335" t="str">
        <f t="shared" si="43"/>
        <v>Meeker County, MN</v>
      </c>
      <c r="E1373" s="335" t="str">
        <f t="shared" si="44"/>
        <v>27</v>
      </c>
      <c r="F1373" s="335" t="str">
        <f>_xlfn.XLOOKUP(E1373, statelist[State FIPS Code], statelist[EPA Region], "not found", 0, 1)</f>
        <v>EPA Region 5</v>
      </c>
    </row>
    <row r="1374" spans="1:6" x14ac:dyDescent="0.25">
      <c r="A1374" s="334" t="s">
        <v>3645</v>
      </c>
      <c r="B1374" s="335" t="s">
        <v>3646</v>
      </c>
      <c r="C1374" s="335" t="s">
        <v>3569</v>
      </c>
      <c r="D1374" s="335" t="str">
        <f t="shared" si="43"/>
        <v>Mille Lacs County, MN</v>
      </c>
      <c r="E1374" s="335" t="str">
        <f t="shared" si="44"/>
        <v>27</v>
      </c>
      <c r="F1374" s="335" t="str">
        <f>_xlfn.XLOOKUP(E1374, statelist[State FIPS Code], statelist[EPA Region], "not found", 0, 1)</f>
        <v>EPA Region 5</v>
      </c>
    </row>
    <row r="1375" spans="1:6" x14ac:dyDescent="0.25">
      <c r="A1375" s="334" t="s">
        <v>3647</v>
      </c>
      <c r="B1375" s="335" t="s">
        <v>3648</v>
      </c>
      <c r="C1375" s="335" t="s">
        <v>3569</v>
      </c>
      <c r="D1375" s="335" t="str">
        <f t="shared" si="43"/>
        <v>Morrison County, MN</v>
      </c>
      <c r="E1375" s="335" t="str">
        <f t="shared" si="44"/>
        <v>27</v>
      </c>
      <c r="F1375" s="335" t="str">
        <f>_xlfn.XLOOKUP(E1375, statelist[State FIPS Code], statelist[EPA Region], "not found", 0, 1)</f>
        <v>EPA Region 5</v>
      </c>
    </row>
    <row r="1376" spans="1:6" x14ac:dyDescent="0.25">
      <c r="A1376" s="334" t="s">
        <v>3649</v>
      </c>
      <c r="B1376" s="335" t="s">
        <v>3650</v>
      </c>
      <c r="C1376" s="335" t="s">
        <v>3569</v>
      </c>
      <c r="D1376" s="335" t="str">
        <f t="shared" si="43"/>
        <v>Mower County, MN</v>
      </c>
      <c r="E1376" s="335" t="str">
        <f t="shared" si="44"/>
        <v>27</v>
      </c>
      <c r="F1376" s="335" t="str">
        <f>_xlfn.XLOOKUP(E1376, statelist[State FIPS Code], statelist[EPA Region], "not found", 0, 1)</f>
        <v>EPA Region 5</v>
      </c>
    </row>
    <row r="1377" spans="1:6" x14ac:dyDescent="0.25">
      <c r="A1377" s="334" t="s">
        <v>3651</v>
      </c>
      <c r="B1377" s="335" t="s">
        <v>2231</v>
      </c>
      <c r="C1377" s="335" t="s">
        <v>3569</v>
      </c>
      <c r="D1377" s="335" t="str">
        <f t="shared" si="43"/>
        <v>Murray County, MN</v>
      </c>
      <c r="E1377" s="335" t="str">
        <f t="shared" si="44"/>
        <v>27</v>
      </c>
      <c r="F1377" s="335" t="str">
        <f>_xlfn.XLOOKUP(E1377, statelist[State FIPS Code], statelist[EPA Region], "not found", 0, 1)</f>
        <v>EPA Region 5</v>
      </c>
    </row>
    <row r="1378" spans="1:6" x14ac:dyDescent="0.25">
      <c r="A1378" s="334" t="s">
        <v>3652</v>
      </c>
      <c r="B1378" s="335" t="s">
        <v>3653</v>
      </c>
      <c r="C1378" s="335" t="s">
        <v>3569</v>
      </c>
      <c r="D1378" s="335" t="str">
        <f t="shared" si="43"/>
        <v>Nicollet County, MN</v>
      </c>
      <c r="E1378" s="335" t="str">
        <f t="shared" si="44"/>
        <v>27</v>
      </c>
      <c r="F1378" s="335" t="str">
        <f>_xlfn.XLOOKUP(E1378, statelist[State FIPS Code], statelist[EPA Region], "not found", 0, 1)</f>
        <v>EPA Region 5</v>
      </c>
    </row>
    <row r="1379" spans="1:6" x14ac:dyDescent="0.25">
      <c r="A1379" s="334" t="s">
        <v>3654</v>
      </c>
      <c r="B1379" s="335" t="s">
        <v>3655</v>
      </c>
      <c r="C1379" s="335" t="s">
        <v>3569</v>
      </c>
      <c r="D1379" s="335" t="str">
        <f t="shared" si="43"/>
        <v>Nobles County, MN</v>
      </c>
      <c r="E1379" s="335" t="str">
        <f t="shared" si="44"/>
        <v>27</v>
      </c>
      <c r="F1379" s="335" t="str">
        <f>_xlfn.XLOOKUP(E1379, statelist[State FIPS Code], statelist[EPA Region], "not found", 0, 1)</f>
        <v>EPA Region 5</v>
      </c>
    </row>
    <row r="1380" spans="1:6" x14ac:dyDescent="0.25">
      <c r="A1380" s="334" t="s">
        <v>3656</v>
      </c>
      <c r="B1380" s="335" t="s">
        <v>3657</v>
      </c>
      <c r="C1380" s="335" t="s">
        <v>3569</v>
      </c>
      <c r="D1380" s="335" t="str">
        <f t="shared" si="43"/>
        <v>Norman County, MN</v>
      </c>
      <c r="E1380" s="335" t="str">
        <f t="shared" si="44"/>
        <v>27</v>
      </c>
      <c r="F1380" s="335" t="str">
        <f>_xlfn.XLOOKUP(E1380, statelist[State FIPS Code], statelist[EPA Region], "not found", 0, 1)</f>
        <v>EPA Region 5</v>
      </c>
    </row>
    <row r="1381" spans="1:6" x14ac:dyDescent="0.25">
      <c r="A1381" s="334" t="s">
        <v>3658</v>
      </c>
      <c r="B1381" s="335" t="s">
        <v>3659</v>
      </c>
      <c r="C1381" s="335" t="s">
        <v>3569</v>
      </c>
      <c r="D1381" s="335" t="str">
        <f t="shared" si="43"/>
        <v>Olmsted County, MN</v>
      </c>
      <c r="E1381" s="335" t="str">
        <f t="shared" si="44"/>
        <v>27</v>
      </c>
      <c r="F1381" s="335" t="str">
        <f>_xlfn.XLOOKUP(E1381, statelist[State FIPS Code], statelist[EPA Region], "not found", 0, 1)</f>
        <v>EPA Region 5</v>
      </c>
    </row>
    <row r="1382" spans="1:6" x14ac:dyDescent="0.25">
      <c r="A1382" s="334" t="s">
        <v>3660</v>
      </c>
      <c r="B1382" s="335" t="s">
        <v>3661</v>
      </c>
      <c r="C1382" s="335" t="s">
        <v>3569</v>
      </c>
      <c r="D1382" s="335" t="str">
        <f t="shared" si="43"/>
        <v>Otter Tail County, MN</v>
      </c>
      <c r="E1382" s="335" t="str">
        <f t="shared" si="44"/>
        <v>27</v>
      </c>
      <c r="F1382" s="335" t="str">
        <f>_xlfn.XLOOKUP(E1382, statelist[State FIPS Code], statelist[EPA Region], "not found", 0, 1)</f>
        <v>EPA Region 5</v>
      </c>
    </row>
    <row r="1383" spans="1:6" x14ac:dyDescent="0.25">
      <c r="A1383" s="334" t="s">
        <v>3662</v>
      </c>
      <c r="B1383" s="335" t="s">
        <v>3663</v>
      </c>
      <c r="C1383" s="335" t="s">
        <v>3569</v>
      </c>
      <c r="D1383" s="335" t="str">
        <f t="shared" si="43"/>
        <v>Pennington County, MN</v>
      </c>
      <c r="E1383" s="335" t="str">
        <f t="shared" si="44"/>
        <v>27</v>
      </c>
      <c r="F1383" s="335" t="str">
        <f>_xlfn.XLOOKUP(E1383, statelist[State FIPS Code], statelist[EPA Region], "not found", 0, 1)</f>
        <v>EPA Region 5</v>
      </c>
    </row>
    <row r="1384" spans="1:6" x14ac:dyDescent="0.25">
      <c r="A1384" s="334" t="s">
        <v>3664</v>
      </c>
      <c r="B1384" s="335" t="s">
        <v>3665</v>
      </c>
      <c r="C1384" s="335" t="s">
        <v>3569</v>
      </c>
      <c r="D1384" s="335" t="str">
        <f t="shared" si="43"/>
        <v>Pine County, MN</v>
      </c>
      <c r="E1384" s="335" t="str">
        <f t="shared" si="44"/>
        <v>27</v>
      </c>
      <c r="F1384" s="335" t="str">
        <f>_xlfn.XLOOKUP(E1384, statelist[State FIPS Code], statelist[EPA Region], "not found", 0, 1)</f>
        <v>EPA Region 5</v>
      </c>
    </row>
    <row r="1385" spans="1:6" x14ac:dyDescent="0.25">
      <c r="A1385" s="334" t="s">
        <v>3666</v>
      </c>
      <c r="B1385" s="335" t="s">
        <v>3667</v>
      </c>
      <c r="C1385" s="335" t="s">
        <v>3569</v>
      </c>
      <c r="D1385" s="335" t="str">
        <f t="shared" si="43"/>
        <v>Pipestone County, MN</v>
      </c>
      <c r="E1385" s="335" t="str">
        <f t="shared" si="44"/>
        <v>27</v>
      </c>
      <c r="F1385" s="335" t="str">
        <f>_xlfn.XLOOKUP(E1385, statelist[State FIPS Code], statelist[EPA Region], "not found", 0, 1)</f>
        <v>EPA Region 5</v>
      </c>
    </row>
    <row r="1386" spans="1:6" x14ac:dyDescent="0.25">
      <c r="A1386" s="334" t="s">
        <v>3668</v>
      </c>
      <c r="B1386" s="335" t="s">
        <v>1618</v>
      </c>
      <c r="C1386" s="335" t="s">
        <v>3569</v>
      </c>
      <c r="D1386" s="335" t="str">
        <f t="shared" si="43"/>
        <v>Polk County, MN</v>
      </c>
      <c r="E1386" s="335" t="str">
        <f t="shared" si="44"/>
        <v>27</v>
      </c>
      <c r="F1386" s="335" t="str">
        <f>_xlfn.XLOOKUP(E1386, statelist[State FIPS Code], statelist[EPA Region], "not found", 0, 1)</f>
        <v>EPA Region 5</v>
      </c>
    </row>
    <row r="1387" spans="1:6" x14ac:dyDescent="0.25">
      <c r="A1387" s="334" t="s">
        <v>3669</v>
      </c>
      <c r="B1387" s="335" t="s">
        <v>1620</v>
      </c>
      <c r="C1387" s="335" t="s">
        <v>3569</v>
      </c>
      <c r="D1387" s="335" t="str">
        <f t="shared" si="43"/>
        <v>Pope County, MN</v>
      </c>
      <c r="E1387" s="335" t="str">
        <f t="shared" si="44"/>
        <v>27</v>
      </c>
      <c r="F1387" s="335" t="str">
        <f>_xlfn.XLOOKUP(E1387, statelist[State FIPS Code], statelist[EPA Region], "not found", 0, 1)</f>
        <v>EPA Region 5</v>
      </c>
    </row>
    <row r="1388" spans="1:6" x14ac:dyDescent="0.25">
      <c r="A1388" s="334" t="s">
        <v>3670</v>
      </c>
      <c r="B1388" s="335" t="s">
        <v>3671</v>
      </c>
      <c r="C1388" s="335" t="s">
        <v>3569</v>
      </c>
      <c r="D1388" s="335" t="str">
        <f t="shared" si="43"/>
        <v>Ramsey County, MN</v>
      </c>
      <c r="E1388" s="335" t="str">
        <f t="shared" si="44"/>
        <v>27</v>
      </c>
      <c r="F1388" s="335" t="str">
        <f>_xlfn.XLOOKUP(E1388, statelist[State FIPS Code], statelist[EPA Region], "not found", 0, 1)</f>
        <v>EPA Region 5</v>
      </c>
    </row>
    <row r="1389" spans="1:6" x14ac:dyDescent="0.25">
      <c r="A1389" s="334" t="s">
        <v>3672</v>
      </c>
      <c r="B1389" s="335" t="s">
        <v>3673</v>
      </c>
      <c r="C1389" s="335" t="s">
        <v>3569</v>
      </c>
      <c r="D1389" s="335" t="str">
        <f t="shared" si="43"/>
        <v>Red Lake County, MN</v>
      </c>
      <c r="E1389" s="335" t="str">
        <f t="shared" si="44"/>
        <v>27</v>
      </c>
      <c r="F1389" s="335" t="str">
        <f>_xlfn.XLOOKUP(E1389, statelist[State FIPS Code], statelist[EPA Region], "not found", 0, 1)</f>
        <v>EPA Region 5</v>
      </c>
    </row>
    <row r="1390" spans="1:6" x14ac:dyDescent="0.25">
      <c r="A1390" s="334" t="s">
        <v>3674</v>
      </c>
      <c r="B1390" s="335" t="s">
        <v>3675</v>
      </c>
      <c r="C1390" s="335" t="s">
        <v>3569</v>
      </c>
      <c r="D1390" s="335" t="str">
        <f t="shared" si="43"/>
        <v>Redwood County, MN</v>
      </c>
      <c r="E1390" s="335" t="str">
        <f t="shared" si="44"/>
        <v>27</v>
      </c>
      <c r="F1390" s="335" t="str">
        <f>_xlfn.XLOOKUP(E1390, statelist[State FIPS Code], statelist[EPA Region], "not found", 0, 1)</f>
        <v>EPA Region 5</v>
      </c>
    </row>
    <row r="1391" spans="1:6" x14ac:dyDescent="0.25">
      <c r="A1391" s="334" t="s">
        <v>3676</v>
      </c>
      <c r="B1391" s="335" t="s">
        <v>3677</v>
      </c>
      <c r="C1391" s="335" t="s">
        <v>3569</v>
      </c>
      <c r="D1391" s="335" t="str">
        <f t="shared" si="43"/>
        <v>Renville County, MN</v>
      </c>
      <c r="E1391" s="335" t="str">
        <f t="shared" si="44"/>
        <v>27</v>
      </c>
      <c r="F1391" s="335" t="str">
        <f>_xlfn.XLOOKUP(E1391, statelist[State FIPS Code], statelist[EPA Region], "not found", 0, 1)</f>
        <v>EPA Region 5</v>
      </c>
    </row>
    <row r="1392" spans="1:6" x14ac:dyDescent="0.25">
      <c r="A1392" s="334" t="s">
        <v>3678</v>
      </c>
      <c r="B1392" s="335" t="s">
        <v>2978</v>
      </c>
      <c r="C1392" s="335" t="s">
        <v>3569</v>
      </c>
      <c r="D1392" s="335" t="str">
        <f t="shared" si="43"/>
        <v>Rice County, MN</v>
      </c>
      <c r="E1392" s="335" t="str">
        <f t="shared" si="44"/>
        <v>27</v>
      </c>
      <c r="F1392" s="335" t="str">
        <f>_xlfn.XLOOKUP(E1392, statelist[State FIPS Code], statelist[EPA Region], "not found", 0, 1)</f>
        <v>EPA Region 5</v>
      </c>
    </row>
    <row r="1393" spans="1:6" x14ac:dyDescent="0.25">
      <c r="A1393" s="334" t="s">
        <v>3679</v>
      </c>
      <c r="B1393" s="335" t="s">
        <v>3680</v>
      </c>
      <c r="C1393" s="335" t="s">
        <v>3569</v>
      </c>
      <c r="D1393" s="335" t="str">
        <f t="shared" si="43"/>
        <v>Rock County, MN</v>
      </c>
      <c r="E1393" s="335" t="str">
        <f t="shared" si="44"/>
        <v>27</v>
      </c>
      <c r="F1393" s="335" t="str">
        <f>_xlfn.XLOOKUP(E1393, statelist[State FIPS Code], statelist[EPA Region], "not found", 0, 1)</f>
        <v>EPA Region 5</v>
      </c>
    </row>
    <row r="1394" spans="1:6" x14ac:dyDescent="0.25">
      <c r="A1394" s="334" t="s">
        <v>3681</v>
      </c>
      <c r="B1394" s="335" t="s">
        <v>3682</v>
      </c>
      <c r="C1394" s="335" t="s">
        <v>3569</v>
      </c>
      <c r="D1394" s="335" t="str">
        <f t="shared" si="43"/>
        <v>Roseau County, MN</v>
      </c>
      <c r="E1394" s="335" t="str">
        <f t="shared" si="44"/>
        <v>27</v>
      </c>
      <c r="F1394" s="335" t="str">
        <f>_xlfn.XLOOKUP(E1394, statelist[State FIPS Code], statelist[EPA Region], "not found", 0, 1)</f>
        <v>EPA Region 5</v>
      </c>
    </row>
    <row r="1395" spans="1:6" x14ac:dyDescent="0.25">
      <c r="A1395" s="334" t="s">
        <v>3683</v>
      </c>
      <c r="B1395" s="335" t="s">
        <v>3684</v>
      </c>
      <c r="C1395" s="335" t="s">
        <v>3569</v>
      </c>
      <c r="D1395" s="335" t="str">
        <f t="shared" si="43"/>
        <v>St. Louis County, MN</v>
      </c>
      <c r="E1395" s="335" t="str">
        <f t="shared" si="44"/>
        <v>27</v>
      </c>
      <c r="F1395" s="335" t="str">
        <f>_xlfn.XLOOKUP(E1395, statelist[State FIPS Code], statelist[EPA Region], "not found", 0, 1)</f>
        <v>EPA Region 5</v>
      </c>
    </row>
    <row r="1396" spans="1:6" x14ac:dyDescent="0.25">
      <c r="A1396" s="334" t="s">
        <v>3685</v>
      </c>
      <c r="B1396" s="335" t="s">
        <v>1631</v>
      </c>
      <c r="C1396" s="335" t="s">
        <v>3569</v>
      </c>
      <c r="D1396" s="335" t="str">
        <f t="shared" si="43"/>
        <v>Scott County, MN</v>
      </c>
      <c r="E1396" s="335" t="str">
        <f t="shared" si="44"/>
        <v>27</v>
      </c>
      <c r="F1396" s="335" t="str">
        <f>_xlfn.XLOOKUP(E1396, statelist[State FIPS Code], statelist[EPA Region], "not found", 0, 1)</f>
        <v>EPA Region 5</v>
      </c>
    </row>
    <row r="1397" spans="1:6" x14ac:dyDescent="0.25">
      <c r="A1397" s="334" t="s">
        <v>3686</v>
      </c>
      <c r="B1397" s="335" t="s">
        <v>3687</v>
      </c>
      <c r="C1397" s="335" t="s">
        <v>3569</v>
      </c>
      <c r="D1397" s="335" t="str">
        <f t="shared" si="43"/>
        <v>Sherburne County, MN</v>
      </c>
      <c r="E1397" s="335" t="str">
        <f t="shared" si="44"/>
        <v>27</v>
      </c>
      <c r="F1397" s="335" t="str">
        <f>_xlfn.XLOOKUP(E1397, statelist[State FIPS Code], statelist[EPA Region], "not found", 0, 1)</f>
        <v>EPA Region 5</v>
      </c>
    </row>
    <row r="1398" spans="1:6" x14ac:dyDescent="0.25">
      <c r="A1398" s="334" t="s">
        <v>3688</v>
      </c>
      <c r="B1398" s="335" t="s">
        <v>3689</v>
      </c>
      <c r="C1398" s="335" t="s">
        <v>3569</v>
      </c>
      <c r="D1398" s="335" t="str">
        <f t="shared" si="43"/>
        <v>Sibley County, MN</v>
      </c>
      <c r="E1398" s="335" t="str">
        <f t="shared" si="44"/>
        <v>27</v>
      </c>
      <c r="F1398" s="335" t="str">
        <f>_xlfn.XLOOKUP(E1398, statelist[State FIPS Code], statelist[EPA Region], "not found", 0, 1)</f>
        <v>EPA Region 5</v>
      </c>
    </row>
    <row r="1399" spans="1:6" x14ac:dyDescent="0.25">
      <c r="A1399" s="334" t="s">
        <v>3690</v>
      </c>
      <c r="B1399" s="335" t="s">
        <v>3691</v>
      </c>
      <c r="C1399" s="335" t="s">
        <v>3569</v>
      </c>
      <c r="D1399" s="335" t="str">
        <f t="shared" si="43"/>
        <v>Stearns County, MN</v>
      </c>
      <c r="E1399" s="335" t="str">
        <f t="shared" si="44"/>
        <v>27</v>
      </c>
      <c r="F1399" s="335" t="str">
        <f>_xlfn.XLOOKUP(E1399, statelist[State FIPS Code], statelist[EPA Region], "not found", 0, 1)</f>
        <v>EPA Region 5</v>
      </c>
    </row>
    <row r="1400" spans="1:6" x14ac:dyDescent="0.25">
      <c r="A1400" s="334" t="s">
        <v>3692</v>
      </c>
      <c r="B1400" s="335" t="s">
        <v>3693</v>
      </c>
      <c r="C1400" s="335" t="s">
        <v>3569</v>
      </c>
      <c r="D1400" s="335" t="str">
        <f t="shared" si="43"/>
        <v>Steele County, MN</v>
      </c>
      <c r="E1400" s="335" t="str">
        <f t="shared" si="44"/>
        <v>27</v>
      </c>
      <c r="F1400" s="335" t="str">
        <f>_xlfn.XLOOKUP(E1400, statelist[State FIPS Code], statelist[EPA Region], "not found", 0, 1)</f>
        <v>EPA Region 5</v>
      </c>
    </row>
    <row r="1401" spans="1:6" x14ac:dyDescent="0.25">
      <c r="A1401" s="334" t="s">
        <v>3694</v>
      </c>
      <c r="B1401" s="335" t="s">
        <v>3003</v>
      </c>
      <c r="C1401" s="335" t="s">
        <v>3569</v>
      </c>
      <c r="D1401" s="335" t="str">
        <f t="shared" si="43"/>
        <v>Stevens County, MN</v>
      </c>
      <c r="E1401" s="335" t="str">
        <f t="shared" si="44"/>
        <v>27</v>
      </c>
      <c r="F1401" s="335" t="str">
        <f>_xlfn.XLOOKUP(E1401, statelist[State FIPS Code], statelist[EPA Region], "not found", 0, 1)</f>
        <v>EPA Region 5</v>
      </c>
    </row>
    <row r="1402" spans="1:6" x14ac:dyDescent="0.25">
      <c r="A1402" s="334" t="s">
        <v>3695</v>
      </c>
      <c r="B1402" s="335" t="s">
        <v>3696</v>
      </c>
      <c r="C1402" s="335" t="s">
        <v>3569</v>
      </c>
      <c r="D1402" s="335" t="str">
        <f t="shared" si="43"/>
        <v>Swift County, MN</v>
      </c>
      <c r="E1402" s="335" t="str">
        <f t="shared" si="44"/>
        <v>27</v>
      </c>
      <c r="F1402" s="335" t="str">
        <f>_xlfn.XLOOKUP(E1402, statelist[State FIPS Code], statelist[EPA Region], "not found", 0, 1)</f>
        <v>EPA Region 5</v>
      </c>
    </row>
    <row r="1403" spans="1:6" x14ac:dyDescent="0.25">
      <c r="A1403" s="334" t="s">
        <v>3697</v>
      </c>
      <c r="B1403" s="335" t="s">
        <v>3184</v>
      </c>
      <c r="C1403" s="335" t="s">
        <v>3569</v>
      </c>
      <c r="D1403" s="335" t="str">
        <f t="shared" si="43"/>
        <v>Todd County, MN</v>
      </c>
      <c r="E1403" s="335" t="str">
        <f t="shared" si="44"/>
        <v>27</v>
      </c>
      <c r="F1403" s="335" t="str">
        <f>_xlfn.XLOOKUP(E1403, statelist[State FIPS Code], statelist[EPA Region], "not found", 0, 1)</f>
        <v>EPA Region 5</v>
      </c>
    </row>
    <row r="1404" spans="1:6" x14ac:dyDescent="0.25">
      <c r="A1404" s="334" t="s">
        <v>3698</v>
      </c>
      <c r="B1404" s="335" t="s">
        <v>3699</v>
      </c>
      <c r="C1404" s="335" t="s">
        <v>3569</v>
      </c>
      <c r="D1404" s="335" t="str">
        <f t="shared" si="43"/>
        <v>Traverse County, MN</v>
      </c>
      <c r="E1404" s="335" t="str">
        <f t="shared" si="44"/>
        <v>27</v>
      </c>
      <c r="F1404" s="335" t="str">
        <f>_xlfn.XLOOKUP(E1404, statelist[State FIPS Code], statelist[EPA Region], "not found", 0, 1)</f>
        <v>EPA Region 5</v>
      </c>
    </row>
    <row r="1405" spans="1:6" x14ac:dyDescent="0.25">
      <c r="A1405" s="334" t="s">
        <v>3700</v>
      </c>
      <c r="B1405" s="335" t="s">
        <v>3701</v>
      </c>
      <c r="C1405" s="335" t="s">
        <v>3569</v>
      </c>
      <c r="D1405" s="335" t="str">
        <f t="shared" si="43"/>
        <v>Wabasha County, MN</v>
      </c>
      <c r="E1405" s="335" t="str">
        <f t="shared" si="44"/>
        <v>27</v>
      </c>
      <c r="F1405" s="335" t="str">
        <f>_xlfn.XLOOKUP(E1405, statelist[State FIPS Code], statelist[EPA Region], "not found", 0, 1)</f>
        <v>EPA Region 5</v>
      </c>
    </row>
    <row r="1406" spans="1:6" x14ac:dyDescent="0.25">
      <c r="A1406" s="334" t="s">
        <v>3702</v>
      </c>
      <c r="B1406" s="335" t="s">
        <v>3703</v>
      </c>
      <c r="C1406" s="335" t="s">
        <v>3569</v>
      </c>
      <c r="D1406" s="335" t="str">
        <f t="shared" si="43"/>
        <v>Wadena County, MN</v>
      </c>
      <c r="E1406" s="335" t="str">
        <f t="shared" si="44"/>
        <v>27</v>
      </c>
      <c r="F1406" s="335" t="str">
        <f>_xlfn.XLOOKUP(E1406, statelist[State FIPS Code], statelist[EPA Region], "not found", 0, 1)</f>
        <v>EPA Region 5</v>
      </c>
    </row>
    <row r="1407" spans="1:6" x14ac:dyDescent="0.25">
      <c r="A1407" s="334" t="s">
        <v>3704</v>
      </c>
      <c r="B1407" s="335" t="s">
        <v>3705</v>
      </c>
      <c r="C1407" s="335" t="s">
        <v>3569</v>
      </c>
      <c r="D1407" s="335" t="str">
        <f t="shared" si="43"/>
        <v>Waseca County, MN</v>
      </c>
      <c r="E1407" s="335" t="str">
        <f t="shared" si="44"/>
        <v>27</v>
      </c>
      <c r="F1407" s="335" t="str">
        <f>_xlfn.XLOOKUP(E1407, statelist[State FIPS Code], statelist[EPA Region], "not found", 0, 1)</f>
        <v>EPA Region 5</v>
      </c>
    </row>
    <row r="1408" spans="1:6" x14ac:dyDescent="0.25">
      <c r="A1408" s="334" t="s">
        <v>3706</v>
      </c>
      <c r="B1408" s="335" t="s">
        <v>1423</v>
      </c>
      <c r="C1408" s="335" t="s">
        <v>3569</v>
      </c>
      <c r="D1408" s="335" t="str">
        <f t="shared" si="43"/>
        <v>Washington County, MN</v>
      </c>
      <c r="E1408" s="335" t="str">
        <f t="shared" si="44"/>
        <v>27</v>
      </c>
      <c r="F1408" s="335" t="str">
        <f>_xlfn.XLOOKUP(E1408, statelist[State FIPS Code], statelist[EPA Region], "not found", 0, 1)</f>
        <v>EPA Region 5</v>
      </c>
    </row>
    <row r="1409" spans="1:6" x14ac:dyDescent="0.25">
      <c r="A1409" s="334" t="s">
        <v>3707</v>
      </c>
      <c r="B1409" s="335" t="s">
        <v>3708</v>
      </c>
      <c r="C1409" s="335" t="s">
        <v>3569</v>
      </c>
      <c r="D1409" s="335" t="str">
        <f t="shared" si="43"/>
        <v>Watonwan County, MN</v>
      </c>
      <c r="E1409" s="335" t="str">
        <f t="shared" si="44"/>
        <v>27</v>
      </c>
      <c r="F1409" s="335" t="str">
        <f>_xlfn.XLOOKUP(E1409, statelist[State FIPS Code], statelist[EPA Region], "not found", 0, 1)</f>
        <v>EPA Region 5</v>
      </c>
    </row>
    <row r="1410" spans="1:6" x14ac:dyDescent="0.25">
      <c r="A1410" s="334" t="s">
        <v>3709</v>
      </c>
      <c r="B1410" s="335" t="s">
        <v>3710</v>
      </c>
      <c r="C1410" s="335" t="s">
        <v>3569</v>
      </c>
      <c r="D1410" s="335" t="str">
        <f t="shared" si="43"/>
        <v>Wilkin County, MN</v>
      </c>
      <c r="E1410" s="335" t="str">
        <f t="shared" si="44"/>
        <v>27</v>
      </c>
      <c r="F1410" s="335" t="str">
        <f>_xlfn.XLOOKUP(E1410, statelist[State FIPS Code], statelist[EPA Region], "not found", 0, 1)</f>
        <v>EPA Region 5</v>
      </c>
    </row>
    <row r="1411" spans="1:6" x14ac:dyDescent="0.25">
      <c r="A1411" s="334" t="s">
        <v>3711</v>
      </c>
      <c r="B1411" s="335" t="s">
        <v>3712</v>
      </c>
      <c r="C1411" s="335" t="s">
        <v>3569</v>
      </c>
      <c r="D1411" s="335" t="str">
        <f t="shared" si="43"/>
        <v>Winona County, MN</v>
      </c>
      <c r="E1411" s="335" t="str">
        <f t="shared" si="44"/>
        <v>27</v>
      </c>
      <c r="F1411" s="335" t="str">
        <f>_xlfn.XLOOKUP(E1411, statelist[State FIPS Code], statelist[EPA Region], "not found", 0, 1)</f>
        <v>EPA Region 5</v>
      </c>
    </row>
    <row r="1412" spans="1:6" x14ac:dyDescent="0.25">
      <c r="A1412" s="334" t="s">
        <v>3713</v>
      </c>
      <c r="B1412" s="335" t="s">
        <v>2848</v>
      </c>
      <c r="C1412" s="335" t="s">
        <v>3569</v>
      </c>
      <c r="D1412" s="335" t="str">
        <f t="shared" si="43"/>
        <v>Wright County, MN</v>
      </c>
      <c r="E1412" s="335" t="str">
        <f t="shared" si="44"/>
        <v>27</v>
      </c>
      <c r="F1412" s="335" t="str">
        <f>_xlfn.XLOOKUP(E1412, statelist[State FIPS Code], statelist[EPA Region], "not found", 0, 1)</f>
        <v>EPA Region 5</v>
      </c>
    </row>
    <row r="1413" spans="1:6" x14ac:dyDescent="0.25">
      <c r="A1413" s="334" t="s">
        <v>3714</v>
      </c>
      <c r="B1413" s="335" t="s">
        <v>3715</v>
      </c>
      <c r="C1413" s="335" t="s">
        <v>3569</v>
      </c>
      <c r="D1413" s="335" t="str">
        <f t="shared" si="43"/>
        <v>Yellow Medicine County, MN</v>
      </c>
      <c r="E1413" s="335" t="str">
        <f t="shared" si="44"/>
        <v>27</v>
      </c>
      <c r="F1413" s="335" t="str">
        <f>_xlfn.XLOOKUP(E1413, statelist[State FIPS Code], statelist[EPA Region], "not found", 0, 1)</f>
        <v>EPA Region 5</v>
      </c>
    </row>
    <row r="1414" spans="1:6" x14ac:dyDescent="0.25">
      <c r="A1414" s="334" t="s">
        <v>3716</v>
      </c>
      <c r="B1414" s="335" t="s">
        <v>1769</v>
      </c>
      <c r="C1414" s="335" t="s">
        <v>3717</v>
      </c>
      <c r="D1414" s="335" t="str">
        <f t="shared" si="43"/>
        <v>Adams County, MS</v>
      </c>
      <c r="E1414" s="335" t="str">
        <f t="shared" si="44"/>
        <v>28</v>
      </c>
      <c r="F1414" s="335" t="str">
        <f>_xlfn.XLOOKUP(E1414, statelist[State FIPS Code], statelist[EPA Region], "not found", 0, 1)</f>
        <v>EPA Region 4</v>
      </c>
    </row>
    <row r="1415" spans="1:6" x14ac:dyDescent="0.25">
      <c r="A1415" s="334" t="s">
        <v>3718</v>
      </c>
      <c r="B1415" s="335" t="s">
        <v>3719</v>
      </c>
      <c r="C1415" s="335" t="s">
        <v>3717</v>
      </c>
      <c r="D1415" s="335" t="str">
        <f t="shared" si="43"/>
        <v>Alcorn County, MS</v>
      </c>
      <c r="E1415" s="335" t="str">
        <f t="shared" si="44"/>
        <v>28</v>
      </c>
      <c r="F1415" s="335" t="str">
        <f>_xlfn.XLOOKUP(E1415, statelist[State FIPS Code], statelist[EPA Region], "not found", 0, 1)</f>
        <v>EPA Region 4</v>
      </c>
    </row>
    <row r="1416" spans="1:6" x14ac:dyDescent="0.25">
      <c r="A1416" s="334" t="s">
        <v>3720</v>
      </c>
      <c r="B1416" s="335" t="s">
        <v>3721</v>
      </c>
      <c r="C1416" s="335" t="s">
        <v>3717</v>
      </c>
      <c r="D1416" s="335" t="str">
        <f t="shared" si="43"/>
        <v>Amite County, MS</v>
      </c>
      <c r="E1416" s="335" t="str">
        <f t="shared" si="44"/>
        <v>28</v>
      </c>
      <c r="F1416" s="335" t="str">
        <f>_xlfn.XLOOKUP(E1416, statelist[State FIPS Code], statelist[EPA Region], "not found", 0, 1)</f>
        <v>EPA Region 4</v>
      </c>
    </row>
    <row r="1417" spans="1:6" x14ac:dyDescent="0.25">
      <c r="A1417" s="334" t="s">
        <v>3722</v>
      </c>
      <c r="B1417" s="335" t="s">
        <v>3723</v>
      </c>
      <c r="C1417" s="335" t="s">
        <v>3717</v>
      </c>
      <c r="D1417" s="335" t="str">
        <f t="shared" si="43"/>
        <v>Attala County, MS</v>
      </c>
      <c r="E1417" s="335" t="str">
        <f t="shared" si="44"/>
        <v>28</v>
      </c>
      <c r="F1417" s="335" t="str">
        <f>_xlfn.XLOOKUP(E1417, statelist[State FIPS Code], statelist[EPA Region], "not found", 0, 1)</f>
        <v>EPA Region 4</v>
      </c>
    </row>
    <row r="1418" spans="1:6" x14ac:dyDescent="0.25">
      <c r="A1418" s="334" t="s">
        <v>3724</v>
      </c>
      <c r="B1418" s="335" t="s">
        <v>1528</v>
      </c>
      <c r="C1418" s="335" t="s">
        <v>3717</v>
      </c>
      <c r="D1418" s="335" t="str">
        <f t="shared" si="43"/>
        <v>Benton County, MS</v>
      </c>
      <c r="E1418" s="335" t="str">
        <f t="shared" si="44"/>
        <v>28</v>
      </c>
      <c r="F1418" s="335" t="str">
        <f>_xlfn.XLOOKUP(E1418, statelist[State FIPS Code], statelist[EPA Region], "not found", 0, 1)</f>
        <v>EPA Region 4</v>
      </c>
    </row>
    <row r="1419" spans="1:6" x14ac:dyDescent="0.25">
      <c r="A1419" s="334" t="s">
        <v>3725</v>
      </c>
      <c r="B1419" s="335" t="s">
        <v>3726</v>
      </c>
      <c r="C1419" s="335" t="s">
        <v>3717</v>
      </c>
      <c r="D1419" s="335" t="str">
        <f t="shared" si="43"/>
        <v>Bolivar County, MS</v>
      </c>
      <c r="E1419" s="335" t="str">
        <f t="shared" si="44"/>
        <v>28</v>
      </c>
      <c r="F1419" s="335" t="str">
        <f>_xlfn.XLOOKUP(E1419, statelist[State FIPS Code], statelist[EPA Region], "not found", 0, 1)</f>
        <v>EPA Region 4</v>
      </c>
    </row>
    <row r="1420" spans="1:6" x14ac:dyDescent="0.25">
      <c r="A1420" s="334" t="s">
        <v>3727</v>
      </c>
      <c r="B1420" s="335" t="s">
        <v>1309</v>
      </c>
      <c r="C1420" s="335" t="s">
        <v>3717</v>
      </c>
      <c r="D1420" s="335" t="str">
        <f t="shared" ref="D1420:D1483" si="45">_xlfn.TEXTJOIN(", ", TRUE, B1420,C1420)</f>
        <v>Calhoun County, MS</v>
      </c>
      <c r="E1420" s="335" t="str">
        <f t="shared" ref="E1420:E1483" si="46">LEFT(A1420, 2)</f>
        <v>28</v>
      </c>
      <c r="F1420" s="335" t="str">
        <f>_xlfn.XLOOKUP(E1420, statelist[State FIPS Code], statelist[EPA Region], "not found", 0, 1)</f>
        <v>EPA Region 4</v>
      </c>
    </row>
    <row r="1421" spans="1:6" x14ac:dyDescent="0.25">
      <c r="A1421" s="334" t="s">
        <v>3728</v>
      </c>
      <c r="B1421" s="335" t="s">
        <v>1535</v>
      </c>
      <c r="C1421" s="335" t="s">
        <v>3717</v>
      </c>
      <c r="D1421" s="335" t="str">
        <f t="shared" si="45"/>
        <v>Carroll County, MS</v>
      </c>
      <c r="E1421" s="335" t="str">
        <f t="shared" si="46"/>
        <v>28</v>
      </c>
      <c r="F1421" s="335" t="str">
        <f>_xlfn.XLOOKUP(E1421, statelist[State FIPS Code], statelist[EPA Region], "not found", 0, 1)</f>
        <v>EPA Region 4</v>
      </c>
    </row>
    <row r="1422" spans="1:6" x14ac:dyDescent="0.25">
      <c r="A1422" s="334" t="s">
        <v>3729</v>
      </c>
      <c r="B1422" s="335" t="s">
        <v>2734</v>
      </c>
      <c r="C1422" s="335" t="s">
        <v>3717</v>
      </c>
      <c r="D1422" s="335" t="str">
        <f t="shared" si="45"/>
        <v>Chickasaw County, MS</v>
      </c>
      <c r="E1422" s="335" t="str">
        <f t="shared" si="46"/>
        <v>28</v>
      </c>
      <c r="F1422" s="335" t="str">
        <f>_xlfn.XLOOKUP(E1422, statelist[State FIPS Code], statelist[EPA Region], "not found", 0, 1)</f>
        <v>EPA Region 4</v>
      </c>
    </row>
    <row r="1423" spans="1:6" x14ac:dyDescent="0.25">
      <c r="A1423" s="334" t="s">
        <v>3730</v>
      </c>
      <c r="B1423" s="335" t="s">
        <v>1317</v>
      </c>
      <c r="C1423" s="335" t="s">
        <v>3717</v>
      </c>
      <c r="D1423" s="335" t="str">
        <f t="shared" si="45"/>
        <v>Choctaw County, MS</v>
      </c>
      <c r="E1423" s="335" t="str">
        <f t="shared" si="46"/>
        <v>28</v>
      </c>
      <c r="F1423" s="335" t="str">
        <f>_xlfn.XLOOKUP(E1423, statelist[State FIPS Code], statelist[EPA Region], "not found", 0, 1)</f>
        <v>EPA Region 4</v>
      </c>
    </row>
    <row r="1424" spans="1:6" x14ac:dyDescent="0.25">
      <c r="A1424" s="334" t="s">
        <v>3731</v>
      </c>
      <c r="B1424" s="335" t="s">
        <v>3732</v>
      </c>
      <c r="C1424" s="335" t="s">
        <v>3717</v>
      </c>
      <c r="D1424" s="335" t="str">
        <f t="shared" si="45"/>
        <v>Claiborne County, MS</v>
      </c>
      <c r="E1424" s="335" t="str">
        <f t="shared" si="46"/>
        <v>28</v>
      </c>
      <c r="F1424" s="335" t="str">
        <f>_xlfn.XLOOKUP(E1424, statelist[State FIPS Code], statelist[EPA Region], "not found", 0, 1)</f>
        <v>EPA Region 4</v>
      </c>
    </row>
    <row r="1425" spans="1:6" x14ac:dyDescent="0.25">
      <c r="A1425" s="334" t="s">
        <v>3733</v>
      </c>
      <c r="B1425" s="335" t="s">
        <v>1319</v>
      </c>
      <c r="C1425" s="335" t="s">
        <v>3717</v>
      </c>
      <c r="D1425" s="335" t="str">
        <f t="shared" si="45"/>
        <v>Clarke County, MS</v>
      </c>
      <c r="E1425" s="335" t="str">
        <f t="shared" si="46"/>
        <v>28</v>
      </c>
      <c r="F1425" s="335" t="str">
        <f>_xlfn.XLOOKUP(E1425, statelist[State FIPS Code], statelist[EPA Region], "not found", 0, 1)</f>
        <v>EPA Region 4</v>
      </c>
    </row>
    <row r="1426" spans="1:6" x14ac:dyDescent="0.25">
      <c r="A1426" s="334" t="s">
        <v>3734</v>
      </c>
      <c r="B1426" s="335" t="s">
        <v>1321</v>
      </c>
      <c r="C1426" s="335" t="s">
        <v>3717</v>
      </c>
      <c r="D1426" s="335" t="str">
        <f t="shared" si="45"/>
        <v>Clay County, MS</v>
      </c>
      <c r="E1426" s="335" t="str">
        <f t="shared" si="46"/>
        <v>28</v>
      </c>
      <c r="F1426" s="335" t="str">
        <f>_xlfn.XLOOKUP(E1426, statelist[State FIPS Code], statelist[EPA Region], "not found", 0, 1)</f>
        <v>EPA Region 4</v>
      </c>
    </row>
    <row r="1427" spans="1:6" x14ac:dyDescent="0.25">
      <c r="A1427" s="334" t="s">
        <v>3735</v>
      </c>
      <c r="B1427" s="335" t="s">
        <v>3736</v>
      </c>
      <c r="C1427" s="335" t="s">
        <v>3717</v>
      </c>
      <c r="D1427" s="335" t="str">
        <f t="shared" si="45"/>
        <v>Coahoma County, MS</v>
      </c>
      <c r="E1427" s="335" t="str">
        <f t="shared" si="46"/>
        <v>28</v>
      </c>
      <c r="F1427" s="335" t="str">
        <f>_xlfn.XLOOKUP(E1427, statelist[State FIPS Code], statelist[EPA Region], "not found", 0, 1)</f>
        <v>EPA Region 4</v>
      </c>
    </row>
    <row r="1428" spans="1:6" x14ac:dyDescent="0.25">
      <c r="A1428" s="334" t="s">
        <v>3737</v>
      </c>
      <c r="B1428" s="335" t="s">
        <v>3738</v>
      </c>
      <c r="C1428" s="335" t="s">
        <v>3717</v>
      </c>
      <c r="D1428" s="335" t="str">
        <f t="shared" si="45"/>
        <v>Copiah County, MS</v>
      </c>
      <c r="E1428" s="335" t="str">
        <f t="shared" si="46"/>
        <v>28</v>
      </c>
      <c r="F1428" s="335" t="str">
        <f>_xlfn.XLOOKUP(E1428, statelist[State FIPS Code], statelist[EPA Region], "not found", 0, 1)</f>
        <v>EPA Region 4</v>
      </c>
    </row>
    <row r="1429" spans="1:6" x14ac:dyDescent="0.25">
      <c r="A1429" s="334" t="s">
        <v>3739</v>
      </c>
      <c r="B1429" s="335" t="s">
        <v>1333</v>
      </c>
      <c r="C1429" s="335" t="s">
        <v>3717</v>
      </c>
      <c r="D1429" s="335" t="str">
        <f t="shared" si="45"/>
        <v>Covington County, MS</v>
      </c>
      <c r="E1429" s="335" t="str">
        <f t="shared" si="46"/>
        <v>28</v>
      </c>
      <c r="F1429" s="335" t="str">
        <f>_xlfn.XLOOKUP(E1429, statelist[State FIPS Code], statelist[EPA Region], "not found", 0, 1)</f>
        <v>EPA Region 4</v>
      </c>
    </row>
    <row r="1430" spans="1:6" x14ac:dyDescent="0.25">
      <c r="A1430" s="334" t="s">
        <v>3740</v>
      </c>
      <c r="B1430" s="335" t="s">
        <v>1963</v>
      </c>
      <c r="C1430" s="335" t="s">
        <v>3717</v>
      </c>
      <c r="D1430" s="335" t="str">
        <f t="shared" si="45"/>
        <v>DeSoto County, MS</v>
      </c>
      <c r="E1430" s="335" t="str">
        <f t="shared" si="46"/>
        <v>28</v>
      </c>
      <c r="F1430" s="335" t="str">
        <f>_xlfn.XLOOKUP(E1430, statelist[State FIPS Code], statelist[EPA Region], "not found", 0, 1)</f>
        <v>EPA Region 4</v>
      </c>
    </row>
    <row r="1431" spans="1:6" x14ac:dyDescent="0.25">
      <c r="A1431" s="334" t="s">
        <v>3741</v>
      </c>
      <c r="B1431" s="335" t="s">
        <v>3742</v>
      </c>
      <c r="C1431" s="335" t="s">
        <v>3717</v>
      </c>
      <c r="D1431" s="335" t="str">
        <f t="shared" si="45"/>
        <v>Forrest County, MS</v>
      </c>
      <c r="E1431" s="335" t="str">
        <f t="shared" si="46"/>
        <v>28</v>
      </c>
      <c r="F1431" s="335" t="str">
        <f>_xlfn.XLOOKUP(E1431, statelist[State FIPS Code], statelist[EPA Region], "not found", 0, 1)</f>
        <v>EPA Region 4</v>
      </c>
    </row>
    <row r="1432" spans="1:6" x14ac:dyDescent="0.25">
      <c r="A1432" s="334" t="s">
        <v>3743</v>
      </c>
      <c r="B1432" s="335" t="s">
        <v>1353</v>
      </c>
      <c r="C1432" s="335" t="s">
        <v>3717</v>
      </c>
      <c r="D1432" s="335" t="str">
        <f t="shared" si="45"/>
        <v>Franklin County, MS</v>
      </c>
      <c r="E1432" s="335" t="str">
        <f t="shared" si="46"/>
        <v>28</v>
      </c>
      <c r="F1432" s="335" t="str">
        <f>_xlfn.XLOOKUP(E1432, statelist[State FIPS Code], statelist[EPA Region], "not found", 0, 1)</f>
        <v>EPA Region 4</v>
      </c>
    </row>
    <row r="1433" spans="1:6" x14ac:dyDescent="0.25">
      <c r="A1433" s="334" t="s">
        <v>3744</v>
      </c>
      <c r="B1433" s="335" t="s">
        <v>3745</v>
      </c>
      <c r="C1433" s="335" t="s">
        <v>3717</v>
      </c>
      <c r="D1433" s="335" t="str">
        <f t="shared" si="45"/>
        <v>George County, MS</v>
      </c>
      <c r="E1433" s="335" t="str">
        <f t="shared" si="46"/>
        <v>28</v>
      </c>
      <c r="F1433" s="335" t="str">
        <f>_xlfn.XLOOKUP(E1433, statelist[State FIPS Code], statelist[EPA Region], "not found", 0, 1)</f>
        <v>EPA Region 4</v>
      </c>
    </row>
    <row r="1434" spans="1:6" x14ac:dyDescent="0.25">
      <c r="A1434" s="334" t="s">
        <v>3746</v>
      </c>
      <c r="B1434" s="335" t="s">
        <v>1357</v>
      </c>
      <c r="C1434" s="335" t="s">
        <v>3717</v>
      </c>
      <c r="D1434" s="335" t="str">
        <f t="shared" si="45"/>
        <v>Greene County, MS</v>
      </c>
      <c r="E1434" s="335" t="str">
        <f t="shared" si="46"/>
        <v>28</v>
      </c>
      <c r="F1434" s="335" t="str">
        <f>_xlfn.XLOOKUP(E1434, statelist[State FIPS Code], statelist[EPA Region], "not found", 0, 1)</f>
        <v>EPA Region 4</v>
      </c>
    </row>
    <row r="1435" spans="1:6" x14ac:dyDescent="0.25">
      <c r="A1435" s="334" t="s">
        <v>3747</v>
      </c>
      <c r="B1435" s="335" t="s">
        <v>3748</v>
      </c>
      <c r="C1435" s="335" t="s">
        <v>3717</v>
      </c>
      <c r="D1435" s="335" t="str">
        <f t="shared" si="45"/>
        <v>Grenada County, MS</v>
      </c>
      <c r="E1435" s="335" t="str">
        <f t="shared" si="46"/>
        <v>28</v>
      </c>
      <c r="F1435" s="335" t="str">
        <f>_xlfn.XLOOKUP(E1435, statelist[State FIPS Code], statelist[EPA Region], "not found", 0, 1)</f>
        <v>EPA Region 4</v>
      </c>
    </row>
    <row r="1436" spans="1:6" x14ac:dyDescent="0.25">
      <c r="A1436" s="334" t="s">
        <v>3749</v>
      </c>
      <c r="B1436" s="335" t="s">
        <v>2178</v>
      </c>
      <c r="C1436" s="335" t="s">
        <v>3717</v>
      </c>
      <c r="D1436" s="335" t="str">
        <f t="shared" si="45"/>
        <v>Hancock County, MS</v>
      </c>
      <c r="E1436" s="335" t="str">
        <f t="shared" si="46"/>
        <v>28</v>
      </c>
      <c r="F1436" s="335" t="str">
        <f>_xlfn.XLOOKUP(E1436, statelist[State FIPS Code], statelist[EPA Region], "not found", 0, 1)</f>
        <v>EPA Region 4</v>
      </c>
    </row>
    <row r="1437" spans="1:6" x14ac:dyDescent="0.25">
      <c r="A1437" s="334" t="s">
        <v>3750</v>
      </c>
      <c r="B1437" s="335" t="s">
        <v>2612</v>
      </c>
      <c r="C1437" s="335" t="s">
        <v>3717</v>
      </c>
      <c r="D1437" s="335" t="str">
        <f t="shared" si="45"/>
        <v>Harrison County, MS</v>
      </c>
      <c r="E1437" s="335" t="str">
        <f t="shared" si="46"/>
        <v>28</v>
      </c>
      <c r="F1437" s="335" t="str">
        <f>_xlfn.XLOOKUP(E1437, statelist[State FIPS Code], statelist[EPA Region], "not found", 0, 1)</f>
        <v>EPA Region 4</v>
      </c>
    </row>
    <row r="1438" spans="1:6" x14ac:dyDescent="0.25">
      <c r="A1438" s="334" t="s">
        <v>3751</v>
      </c>
      <c r="B1438" s="335" t="s">
        <v>3752</v>
      </c>
      <c r="C1438" s="335" t="s">
        <v>3717</v>
      </c>
      <c r="D1438" s="335" t="str">
        <f t="shared" si="45"/>
        <v>Hinds County, MS</v>
      </c>
      <c r="E1438" s="335" t="str">
        <f t="shared" si="46"/>
        <v>28</v>
      </c>
      <c r="F1438" s="335" t="str">
        <f>_xlfn.XLOOKUP(E1438, statelist[State FIPS Code], statelist[EPA Region], "not found", 0, 1)</f>
        <v>EPA Region 4</v>
      </c>
    </row>
    <row r="1439" spans="1:6" x14ac:dyDescent="0.25">
      <c r="A1439" s="334" t="s">
        <v>3753</v>
      </c>
      <c r="B1439" s="335" t="s">
        <v>1993</v>
      </c>
      <c r="C1439" s="335" t="s">
        <v>3717</v>
      </c>
      <c r="D1439" s="335" t="str">
        <f t="shared" si="45"/>
        <v>Holmes County, MS</v>
      </c>
      <c r="E1439" s="335" t="str">
        <f t="shared" si="46"/>
        <v>28</v>
      </c>
      <c r="F1439" s="335" t="str">
        <f>_xlfn.XLOOKUP(E1439, statelist[State FIPS Code], statelist[EPA Region], "not found", 0, 1)</f>
        <v>EPA Region 4</v>
      </c>
    </row>
    <row r="1440" spans="1:6" x14ac:dyDescent="0.25">
      <c r="A1440" s="334" t="s">
        <v>3754</v>
      </c>
      <c r="B1440" s="335" t="s">
        <v>3755</v>
      </c>
      <c r="C1440" s="335" t="s">
        <v>3717</v>
      </c>
      <c r="D1440" s="335" t="str">
        <f t="shared" si="45"/>
        <v>Humphreys County, MS</v>
      </c>
      <c r="E1440" s="335" t="str">
        <f t="shared" si="46"/>
        <v>28</v>
      </c>
      <c r="F1440" s="335" t="str">
        <f>_xlfn.XLOOKUP(E1440, statelist[State FIPS Code], statelist[EPA Region], "not found", 0, 1)</f>
        <v>EPA Region 4</v>
      </c>
    </row>
    <row r="1441" spans="1:6" x14ac:dyDescent="0.25">
      <c r="A1441" s="334" t="s">
        <v>3756</v>
      </c>
      <c r="B1441" s="335" t="s">
        <v>3757</v>
      </c>
      <c r="C1441" s="335" t="s">
        <v>3717</v>
      </c>
      <c r="D1441" s="335" t="str">
        <f t="shared" si="45"/>
        <v>Issaquena County, MS</v>
      </c>
      <c r="E1441" s="335" t="str">
        <f t="shared" si="46"/>
        <v>28</v>
      </c>
      <c r="F1441" s="335" t="str">
        <f>_xlfn.XLOOKUP(E1441, statelist[State FIPS Code], statelist[EPA Region], "not found", 0, 1)</f>
        <v>EPA Region 4</v>
      </c>
    </row>
    <row r="1442" spans="1:6" x14ac:dyDescent="0.25">
      <c r="A1442" s="334" t="s">
        <v>3758</v>
      </c>
      <c r="B1442" s="335" t="s">
        <v>3759</v>
      </c>
      <c r="C1442" s="335" t="s">
        <v>3717</v>
      </c>
      <c r="D1442" s="335" t="str">
        <f t="shared" si="45"/>
        <v>Itawamba County, MS</v>
      </c>
      <c r="E1442" s="335" t="str">
        <f t="shared" si="46"/>
        <v>28</v>
      </c>
      <c r="F1442" s="335" t="str">
        <f>_xlfn.XLOOKUP(E1442, statelist[State FIPS Code], statelist[EPA Region], "not found", 0, 1)</f>
        <v>EPA Region 4</v>
      </c>
    </row>
    <row r="1443" spans="1:6" x14ac:dyDescent="0.25">
      <c r="A1443" s="334" t="s">
        <v>3760</v>
      </c>
      <c r="B1443" s="335" t="s">
        <v>1365</v>
      </c>
      <c r="C1443" s="335" t="s">
        <v>3717</v>
      </c>
      <c r="D1443" s="335" t="str">
        <f t="shared" si="45"/>
        <v>Jackson County, MS</v>
      </c>
      <c r="E1443" s="335" t="str">
        <f t="shared" si="46"/>
        <v>28</v>
      </c>
      <c r="F1443" s="335" t="str">
        <f>_xlfn.XLOOKUP(E1443, statelist[State FIPS Code], statelist[EPA Region], "not found", 0, 1)</f>
        <v>EPA Region 4</v>
      </c>
    </row>
    <row r="1444" spans="1:6" x14ac:dyDescent="0.25">
      <c r="A1444" s="334" t="s">
        <v>3761</v>
      </c>
      <c r="B1444" s="335" t="s">
        <v>2193</v>
      </c>
      <c r="C1444" s="335" t="s">
        <v>3717</v>
      </c>
      <c r="D1444" s="335" t="str">
        <f t="shared" si="45"/>
        <v>Jasper County, MS</v>
      </c>
      <c r="E1444" s="335" t="str">
        <f t="shared" si="46"/>
        <v>28</v>
      </c>
      <c r="F1444" s="335" t="str">
        <f>_xlfn.XLOOKUP(E1444, statelist[State FIPS Code], statelist[EPA Region], "not found", 0, 1)</f>
        <v>EPA Region 4</v>
      </c>
    </row>
    <row r="1445" spans="1:6" x14ac:dyDescent="0.25">
      <c r="A1445" s="334" t="s">
        <v>3762</v>
      </c>
      <c r="B1445" s="335" t="s">
        <v>1367</v>
      </c>
      <c r="C1445" s="335" t="s">
        <v>3717</v>
      </c>
      <c r="D1445" s="335" t="str">
        <f t="shared" si="45"/>
        <v>Jefferson County, MS</v>
      </c>
      <c r="E1445" s="335" t="str">
        <f t="shared" si="46"/>
        <v>28</v>
      </c>
      <c r="F1445" s="335" t="str">
        <f>_xlfn.XLOOKUP(E1445, statelist[State FIPS Code], statelist[EPA Region], "not found", 0, 1)</f>
        <v>EPA Region 4</v>
      </c>
    </row>
    <row r="1446" spans="1:6" x14ac:dyDescent="0.25">
      <c r="A1446" s="334" t="s">
        <v>3763</v>
      </c>
      <c r="B1446" s="335" t="s">
        <v>3764</v>
      </c>
      <c r="C1446" s="335" t="s">
        <v>3717</v>
      </c>
      <c r="D1446" s="335" t="str">
        <f t="shared" si="45"/>
        <v>Jefferson Davis County, MS</v>
      </c>
      <c r="E1446" s="335" t="str">
        <f t="shared" si="46"/>
        <v>28</v>
      </c>
      <c r="F1446" s="335" t="str">
        <f>_xlfn.XLOOKUP(E1446, statelist[State FIPS Code], statelist[EPA Region], "not found", 0, 1)</f>
        <v>EPA Region 4</v>
      </c>
    </row>
    <row r="1447" spans="1:6" x14ac:dyDescent="0.25">
      <c r="A1447" s="334" t="s">
        <v>3765</v>
      </c>
      <c r="B1447" s="335" t="s">
        <v>2201</v>
      </c>
      <c r="C1447" s="335" t="s">
        <v>3717</v>
      </c>
      <c r="D1447" s="335" t="str">
        <f t="shared" si="45"/>
        <v>Jones County, MS</v>
      </c>
      <c r="E1447" s="335" t="str">
        <f t="shared" si="46"/>
        <v>28</v>
      </c>
      <c r="F1447" s="335" t="str">
        <f>_xlfn.XLOOKUP(E1447, statelist[State FIPS Code], statelist[EPA Region], "not found", 0, 1)</f>
        <v>EPA Region 4</v>
      </c>
    </row>
    <row r="1448" spans="1:6" x14ac:dyDescent="0.25">
      <c r="A1448" s="334" t="s">
        <v>3766</v>
      </c>
      <c r="B1448" s="335" t="s">
        <v>3767</v>
      </c>
      <c r="C1448" s="335" t="s">
        <v>3717</v>
      </c>
      <c r="D1448" s="335" t="str">
        <f t="shared" si="45"/>
        <v>Kemper County, MS</v>
      </c>
      <c r="E1448" s="335" t="str">
        <f t="shared" si="46"/>
        <v>28</v>
      </c>
      <c r="F1448" s="335" t="str">
        <f>_xlfn.XLOOKUP(E1448, statelist[State FIPS Code], statelist[EPA Region], "not found", 0, 1)</f>
        <v>EPA Region 4</v>
      </c>
    </row>
    <row r="1449" spans="1:6" x14ac:dyDescent="0.25">
      <c r="A1449" s="334" t="s">
        <v>3768</v>
      </c>
      <c r="B1449" s="335" t="s">
        <v>1586</v>
      </c>
      <c r="C1449" s="335" t="s">
        <v>3717</v>
      </c>
      <c r="D1449" s="335" t="str">
        <f t="shared" si="45"/>
        <v>Lafayette County, MS</v>
      </c>
      <c r="E1449" s="335" t="str">
        <f t="shared" si="46"/>
        <v>28</v>
      </c>
      <c r="F1449" s="335" t="str">
        <f>_xlfn.XLOOKUP(E1449, statelist[State FIPS Code], statelist[EPA Region], "not found", 0, 1)</f>
        <v>EPA Region 4</v>
      </c>
    </row>
    <row r="1450" spans="1:6" x14ac:dyDescent="0.25">
      <c r="A1450" s="334" t="s">
        <v>3769</v>
      </c>
      <c r="B1450" s="335" t="s">
        <v>1369</v>
      </c>
      <c r="C1450" s="335" t="s">
        <v>3717</v>
      </c>
      <c r="D1450" s="335" t="str">
        <f t="shared" si="45"/>
        <v>Lamar County, MS</v>
      </c>
      <c r="E1450" s="335" t="str">
        <f t="shared" si="46"/>
        <v>28</v>
      </c>
      <c r="F1450" s="335" t="str">
        <f>_xlfn.XLOOKUP(E1450, statelist[State FIPS Code], statelist[EPA Region], "not found", 0, 1)</f>
        <v>EPA Region 4</v>
      </c>
    </row>
    <row r="1451" spans="1:6" x14ac:dyDescent="0.25">
      <c r="A1451" s="334" t="s">
        <v>3770</v>
      </c>
      <c r="B1451" s="335" t="s">
        <v>1371</v>
      </c>
      <c r="C1451" s="335" t="s">
        <v>3717</v>
      </c>
      <c r="D1451" s="335" t="str">
        <f t="shared" si="45"/>
        <v>Lauderdale County, MS</v>
      </c>
      <c r="E1451" s="335" t="str">
        <f t="shared" si="46"/>
        <v>28</v>
      </c>
      <c r="F1451" s="335" t="str">
        <f>_xlfn.XLOOKUP(E1451, statelist[State FIPS Code], statelist[EPA Region], "not found", 0, 1)</f>
        <v>EPA Region 4</v>
      </c>
    </row>
    <row r="1452" spans="1:6" x14ac:dyDescent="0.25">
      <c r="A1452" s="334" t="s">
        <v>3771</v>
      </c>
      <c r="B1452" s="335" t="s">
        <v>1373</v>
      </c>
      <c r="C1452" s="335" t="s">
        <v>3717</v>
      </c>
      <c r="D1452" s="335" t="str">
        <f t="shared" si="45"/>
        <v>Lawrence County, MS</v>
      </c>
      <c r="E1452" s="335" t="str">
        <f t="shared" si="46"/>
        <v>28</v>
      </c>
      <c r="F1452" s="335" t="str">
        <f>_xlfn.XLOOKUP(E1452, statelist[State FIPS Code], statelist[EPA Region], "not found", 0, 1)</f>
        <v>EPA Region 4</v>
      </c>
    </row>
    <row r="1453" spans="1:6" x14ac:dyDescent="0.25">
      <c r="A1453" s="334" t="s">
        <v>3772</v>
      </c>
      <c r="B1453" s="335" t="s">
        <v>3773</v>
      </c>
      <c r="C1453" s="335" t="s">
        <v>3717</v>
      </c>
      <c r="D1453" s="335" t="str">
        <f t="shared" si="45"/>
        <v>Leake County, MS</v>
      </c>
      <c r="E1453" s="335" t="str">
        <f t="shared" si="46"/>
        <v>28</v>
      </c>
      <c r="F1453" s="335" t="str">
        <f>_xlfn.XLOOKUP(E1453, statelist[State FIPS Code], statelist[EPA Region], "not found", 0, 1)</f>
        <v>EPA Region 4</v>
      </c>
    </row>
    <row r="1454" spans="1:6" x14ac:dyDescent="0.25">
      <c r="A1454" s="334" t="s">
        <v>3774</v>
      </c>
      <c r="B1454" s="335" t="s">
        <v>1375</v>
      </c>
      <c r="C1454" s="335" t="s">
        <v>3717</v>
      </c>
      <c r="D1454" s="335" t="str">
        <f t="shared" si="45"/>
        <v>Lee County, MS</v>
      </c>
      <c r="E1454" s="335" t="str">
        <f t="shared" si="46"/>
        <v>28</v>
      </c>
      <c r="F1454" s="335" t="str">
        <f>_xlfn.XLOOKUP(E1454, statelist[State FIPS Code], statelist[EPA Region], "not found", 0, 1)</f>
        <v>EPA Region 4</v>
      </c>
    </row>
    <row r="1455" spans="1:6" x14ac:dyDescent="0.25">
      <c r="A1455" s="334" t="s">
        <v>3775</v>
      </c>
      <c r="B1455" s="335" t="s">
        <v>3776</v>
      </c>
      <c r="C1455" s="335" t="s">
        <v>3717</v>
      </c>
      <c r="D1455" s="335" t="str">
        <f t="shared" si="45"/>
        <v>Leflore County, MS</v>
      </c>
      <c r="E1455" s="335" t="str">
        <f t="shared" si="46"/>
        <v>28</v>
      </c>
      <c r="F1455" s="335" t="str">
        <f>_xlfn.XLOOKUP(E1455, statelist[State FIPS Code], statelist[EPA Region], "not found", 0, 1)</f>
        <v>EPA Region 4</v>
      </c>
    </row>
    <row r="1456" spans="1:6" x14ac:dyDescent="0.25">
      <c r="A1456" s="334" t="s">
        <v>3777</v>
      </c>
      <c r="B1456" s="335" t="s">
        <v>1590</v>
      </c>
      <c r="C1456" s="335" t="s">
        <v>3717</v>
      </c>
      <c r="D1456" s="335" t="str">
        <f t="shared" si="45"/>
        <v>Lincoln County, MS</v>
      </c>
      <c r="E1456" s="335" t="str">
        <f t="shared" si="46"/>
        <v>28</v>
      </c>
      <c r="F1456" s="335" t="str">
        <f>_xlfn.XLOOKUP(E1456, statelist[State FIPS Code], statelist[EPA Region], "not found", 0, 1)</f>
        <v>EPA Region 4</v>
      </c>
    </row>
    <row r="1457" spans="1:6" x14ac:dyDescent="0.25">
      <c r="A1457" s="334" t="s">
        <v>3778</v>
      </c>
      <c r="B1457" s="335" t="s">
        <v>1379</v>
      </c>
      <c r="C1457" s="335" t="s">
        <v>3717</v>
      </c>
      <c r="D1457" s="335" t="str">
        <f t="shared" si="45"/>
        <v>Lowndes County, MS</v>
      </c>
      <c r="E1457" s="335" t="str">
        <f t="shared" si="46"/>
        <v>28</v>
      </c>
      <c r="F1457" s="335" t="str">
        <f>_xlfn.XLOOKUP(E1457, statelist[State FIPS Code], statelist[EPA Region], "not found", 0, 1)</f>
        <v>EPA Region 4</v>
      </c>
    </row>
    <row r="1458" spans="1:6" x14ac:dyDescent="0.25">
      <c r="A1458" s="334" t="s">
        <v>3779</v>
      </c>
      <c r="B1458" s="335" t="s">
        <v>1383</v>
      </c>
      <c r="C1458" s="335" t="s">
        <v>3717</v>
      </c>
      <c r="D1458" s="335" t="str">
        <f t="shared" si="45"/>
        <v>Madison County, MS</v>
      </c>
      <c r="E1458" s="335" t="str">
        <f t="shared" si="46"/>
        <v>28</v>
      </c>
      <c r="F1458" s="335" t="str">
        <f>_xlfn.XLOOKUP(E1458, statelist[State FIPS Code], statelist[EPA Region], "not found", 0, 1)</f>
        <v>EPA Region 4</v>
      </c>
    </row>
    <row r="1459" spans="1:6" x14ac:dyDescent="0.25">
      <c r="A1459" s="334" t="s">
        <v>3780</v>
      </c>
      <c r="B1459" s="335" t="s">
        <v>1387</v>
      </c>
      <c r="C1459" s="335" t="s">
        <v>3717</v>
      </c>
      <c r="D1459" s="335" t="str">
        <f t="shared" si="45"/>
        <v>Marion County, MS</v>
      </c>
      <c r="E1459" s="335" t="str">
        <f t="shared" si="46"/>
        <v>28</v>
      </c>
      <c r="F1459" s="335" t="str">
        <f>_xlfn.XLOOKUP(E1459, statelist[State FIPS Code], statelist[EPA Region], "not found", 0, 1)</f>
        <v>EPA Region 4</v>
      </c>
    </row>
    <row r="1460" spans="1:6" x14ac:dyDescent="0.25">
      <c r="A1460" s="334" t="s">
        <v>3781</v>
      </c>
      <c r="B1460" s="335" t="s">
        <v>1389</v>
      </c>
      <c r="C1460" s="335" t="s">
        <v>3717</v>
      </c>
      <c r="D1460" s="335" t="str">
        <f t="shared" si="45"/>
        <v>Marshall County, MS</v>
      </c>
      <c r="E1460" s="335" t="str">
        <f t="shared" si="46"/>
        <v>28</v>
      </c>
      <c r="F1460" s="335" t="str">
        <f>_xlfn.XLOOKUP(E1460, statelist[State FIPS Code], statelist[EPA Region], "not found", 0, 1)</f>
        <v>EPA Region 4</v>
      </c>
    </row>
    <row r="1461" spans="1:6" x14ac:dyDescent="0.25">
      <c r="A1461" s="334" t="s">
        <v>3782</v>
      </c>
      <c r="B1461" s="335" t="s">
        <v>1393</v>
      </c>
      <c r="C1461" s="335" t="s">
        <v>3717</v>
      </c>
      <c r="D1461" s="335" t="str">
        <f t="shared" si="45"/>
        <v>Monroe County, MS</v>
      </c>
      <c r="E1461" s="335" t="str">
        <f t="shared" si="46"/>
        <v>28</v>
      </c>
      <c r="F1461" s="335" t="str">
        <f>_xlfn.XLOOKUP(E1461, statelist[State FIPS Code], statelist[EPA Region], "not found", 0, 1)</f>
        <v>EPA Region 4</v>
      </c>
    </row>
    <row r="1462" spans="1:6" x14ac:dyDescent="0.25">
      <c r="A1462" s="334" t="s">
        <v>3783</v>
      </c>
      <c r="B1462" s="335" t="s">
        <v>1395</v>
      </c>
      <c r="C1462" s="335" t="s">
        <v>3717</v>
      </c>
      <c r="D1462" s="335" t="str">
        <f t="shared" si="45"/>
        <v>Montgomery County, MS</v>
      </c>
      <c r="E1462" s="335" t="str">
        <f t="shared" si="46"/>
        <v>28</v>
      </c>
      <c r="F1462" s="335" t="str">
        <f>_xlfn.XLOOKUP(E1462, statelist[State FIPS Code], statelist[EPA Region], "not found", 0, 1)</f>
        <v>EPA Region 4</v>
      </c>
    </row>
    <row r="1463" spans="1:6" x14ac:dyDescent="0.25">
      <c r="A1463" s="334" t="s">
        <v>3784</v>
      </c>
      <c r="B1463" s="335" t="s">
        <v>3785</v>
      </c>
      <c r="C1463" s="335" t="s">
        <v>3717</v>
      </c>
      <c r="D1463" s="335" t="str">
        <f t="shared" si="45"/>
        <v>Neshoba County, MS</v>
      </c>
      <c r="E1463" s="335" t="str">
        <f t="shared" si="46"/>
        <v>28</v>
      </c>
      <c r="F1463" s="335" t="str">
        <f>_xlfn.XLOOKUP(E1463, statelist[State FIPS Code], statelist[EPA Region], "not found", 0, 1)</f>
        <v>EPA Region 4</v>
      </c>
    </row>
    <row r="1464" spans="1:6" x14ac:dyDescent="0.25">
      <c r="A1464" s="334" t="s">
        <v>3786</v>
      </c>
      <c r="B1464" s="335" t="s">
        <v>1608</v>
      </c>
      <c r="C1464" s="335" t="s">
        <v>3717</v>
      </c>
      <c r="D1464" s="335" t="str">
        <f t="shared" si="45"/>
        <v>Newton County, MS</v>
      </c>
      <c r="E1464" s="335" t="str">
        <f t="shared" si="46"/>
        <v>28</v>
      </c>
      <c r="F1464" s="335" t="str">
        <f>_xlfn.XLOOKUP(E1464, statelist[State FIPS Code], statelist[EPA Region], "not found", 0, 1)</f>
        <v>EPA Region 4</v>
      </c>
    </row>
    <row r="1465" spans="1:6" x14ac:dyDescent="0.25">
      <c r="A1465" s="334" t="s">
        <v>3787</v>
      </c>
      <c r="B1465" s="335" t="s">
        <v>3788</v>
      </c>
      <c r="C1465" s="335" t="s">
        <v>3717</v>
      </c>
      <c r="D1465" s="335" t="str">
        <f t="shared" si="45"/>
        <v>Noxubee County, MS</v>
      </c>
      <c r="E1465" s="335" t="str">
        <f t="shared" si="46"/>
        <v>28</v>
      </c>
      <c r="F1465" s="335" t="str">
        <f>_xlfn.XLOOKUP(E1465, statelist[State FIPS Code], statelist[EPA Region], "not found", 0, 1)</f>
        <v>EPA Region 4</v>
      </c>
    </row>
    <row r="1466" spans="1:6" x14ac:dyDescent="0.25">
      <c r="A1466" s="334" t="s">
        <v>3789</v>
      </c>
      <c r="B1466" s="335" t="s">
        <v>3790</v>
      </c>
      <c r="C1466" s="335" t="s">
        <v>3717</v>
      </c>
      <c r="D1466" s="335" t="str">
        <f t="shared" si="45"/>
        <v>Oktibbeha County, MS</v>
      </c>
      <c r="E1466" s="335" t="str">
        <f t="shared" si="46"/>
        <v>28</v>
      </c>
      <c r="F1466" s="335" t="str">
        <f>_xlfn.XLOOKUP(E1466, statelist[State FIPS Code], statelist[EPA Region], "not found", 0, 1)</f>
        <v>EPA Region 4</v>
      </c>
    </row>
    <row r="1467" spans="1:6" x14ac:dyDescent="0.25">
      <c r="A1467" s="334" t="s">
        <v>3791</v>
      </c>
      <c r="B1467" s="335" t="s">
        <v>3792</v>
      </c>
      <c r="C1467" s="335" t="s">
        <v>3717</v>
      </c>
      <c r="D1467" s="335" t="str">
        <f t="shared" si="45"/>
        <v>Panola County, MS</v>
      </c>
      <c r="E1467" s="335" t="str">
        <f t="shared" si="46"/>
        <v>28</v>
      </c>
      <c r="F1467" s="335" t="str">
        <f>_xlfn.XLOOKUP(E1467, statelist[State FIPS Code], statelist[EPA Region], "not found", 0, 1)</f>
        <v>EPA Region 4</v>
      </c>
    </row>
    <row r="1468" spans="1:6" x14ac:dyDescent="0.25">
      <c r="A1468" s="334" t="s">
        <v>3793</v>
      </c>
      <c r="B1468" s="335" t="s">
        <v>3794</v>
      </c>
      <c r="C1468" s="335" t="s">
        <v>3717</v>
      </c>
      <c r="D1468" s="335" t="str">
        <f t="shared" si="45"/>
        <v>Pearl River County, MS</v>
      </c>
      <c r="E1468" s="335" t="str">
        <f t="shared" si="46"/>
        <v>28</v>
      </c>
      <c r="F1468" s="335" t="str">
        <f>_xlfn.XLOOKUP(E1468, statelist[State FIPS Code], statelist[EPA Region], "not found", 0, 1)</f>
        <v>EPA Region 4</v>
      </c>
    </row>
    <row r="1469" spans="1:6" x14ac:dyDescent="0.25">
      <c r="A1469" s="334" t="s">
        <v>3795</v>
      </c>
      <c r="B1469" s="335" t="s">
        <v>1399</v>
      </c>
      <c r="C1469" s="335" t="s">
        <v>3717</v>
      </c>
      <c r="D1469" s="335" t="str">
        <f t="shared" si="45"/>
        <v>Perry County, MS</v>
      </c>
      <c r="E1469" s="335" t="str">
        <f t="shared" si="46"/>
        <v>28</v>
      </c>
      <c r="F1469" s="335" t="str">
        <f>_xlfn.XLOOKUP(E1469, statelist[State FIPS Code], statelist[EPA Region], "not found", 0, 1)</f>
        <v>EPA Region 4</v>
      </c>
    </row>
    <row r="1470" spans="1:6" x14ac:dyDescent="0.25">
      <c r="A1470" s="334" t="s">
        <v>3796</v>
      </c>
      <c r="B1470" s="335" t="s">
        <v>1403</v>
      </c>
      <c r="C1470" s="335" t="s">
        <v>3717</v>
      </c>
      <c r="D1470" s="335" t="str">
        <f t="shared" si="45"/>
        <v>Pike County, MS</v>
      </c>
      <c r="E1470" s="335" t="str">
        <f t="shared" si="46"/>
        <v>28</v>
      </c>
      <c r="F1470" s="335" t="str">
        <f>_xlfn.XLOOKUP(E1470, statelist[State FIPS Code], statelist[EPA Region], "not found", 0, 1)</f>
        <v>EPA Region 4</v>
      </c>
    </row>
    <row r="1471" spans="1:6" x14ac:dyDescent="0.25">
      <c r="A1471" s="334" t="s">
        <v>3797</v>
      </c>
      <c r="B1471" s="335" t="s">
        <v>3798</v>
      </c>
      <c r="C1471" s="335" t="s">
        <v>3717</v>
      </c>
      <c r="D1471" s="335" t="str">
        <f t="shared" si="45"/>
        <v>Pontotoc County, MS</v>
      </c>
      <c r="E1471" s="335" t="str">
        <f t="shared" si="46"/>
        <v>28</v>
      </c>
      <c r="F1471" s="335" t="str">
        <f>_xlfn.XLOOKUP(E1471, statelist[State FIPS Code], statelist[EPA Region], "not found", 0, 1)</f>
        <v>EPA Region 4</v>
      </c>
    </row>
    <row r="1472" spans="1:6" x14ac:dyDescent="0.25">
      <c r="A1472" s="334" t="s">
        <v>3799</v>
      </c>
      <c r="B1472" s="335" t="s">
        <v>3800</v>
      </c>
      <c r="C1472" s="335" t="s">
        <v>3717</v>
      </c>
      <c r="D1472" s="335" t="str">
        <f t="shared" si="45"/>
        <v>Prentiss County, MS</v>
      </c>
      <c r="E1472" s="335" t="str">
        <f t="shared" si="46"/>
        <v>28</v>
      </c>
      <c r="F1472" s="335" t="str">
        <f>_xlfn.XLOOKUP(E1472, statelist[State FIPS Code], statelist[EPA Region], "not found", 0, 1)</f>
        <v>EPA Region 4</v>
      </c>
    </row>
    <row r="1473" spans="1:6" x14ac:dyDescent="0.25">
      <c r="A1473" s="334" t="s">
        <v>3801</v>
      </c>
      <c r="B1473" s="335" t="s">
        <v>2251</v>
      </c>
      <c r="C1473" s="335" t="s">
        <v>3717</v>
      </c>
      <c r="D1473" s="335" t="str">
        <f t="shared" si="45"/>
        <v>Quitman County, MS</v>
      </c>
      <c r="E1473" s="335" t="str">
        <f t="shared" si="46"/>
        <v>28</v>
      </c>
      <c r="F1473" s="335" t="str">
        <f>_xlfn.XLOOKUP(E1473, statelist[State FIPS Code], statelist[EPA Region], "not found", 0, 1)</f>
        <v>EPA Region 4</v>
      </c>
    </row>
    <row r="1474" spans="1:6" x14ac:dyDescent="0.25">
      <c r="A1474" s="334" t="s">
        <v>3802</v>
      </c>
      <c r="B1474" s="335" t="s">
        <v>3803</v>
      </c>
      <c r="C1474" s="335" t="s">
        <v>3717</v>
      </c>
      <c r="D1474" s="335" t="str">
        <f t="shared" si="45"/>
        <v>Rankin County, MS</v>
      </c>
      <c r="E1474" s="335" t="str">
        <f t="shared" si="46"/>
        <v>28</v>
      </c>
      <c r="F1474" s="335" t="str">
        <f>_xlfn.XLOOKUP(E1474, statelist[State FIPS Code], statelist[EPA Region], "not found", 0, 1)</f>
        <v>EPA Region 4</v>
      </c>
    </row>
    <row r="1475" spans="1:6" x14ac:dyDescent="0.25">
      <c r="A1475" s="334" t="s">
        <v>3804</v>
      </c>
      <c r="B1475" s="335" t="s">
        <v>1631</v>
      </c>
      <c r="C1475" s="335" t="s">
        <v>3717</v>
      </c>
      <c r="D1475" s="335" t="str">
        <f t="shared" si="45"/>
        <v>Scott County, MS</v>
      </c>
      <c r="E1475" s="335" t="str">
        <f t="shared" si="46"/>
        <v>28</v>
      </c>
      <c r="F1475" s="335" t="str">
        <f>_xlfn.XLOOKUP(E1475, statelist[State FIPS Code], statelist[EPA Region], "not found", 0, 1)</f>
        <v>EPA Region 4</v>
      </c>
    </row>
    <row r="1476" spans="1:6" x14ac:dyDescent="0.25">
      <c r="A1476" s="334" t="s">
        <v>3805</v>
      </c>
      <c r="B1476" s="335" t="s">
        <v>3806</v>
      </c>
      <c r="C1476" s="335" t="s">
        <v>3717</v>
      </c>
      <c r="D1476" s="335" t="str">
        <f t="shared" si="45"/>
        <v>Sharkey County, MS</v>
      </c>
      <c r="E1476" s="335" t="str">
        <f t="shared" si="46"/>
        <v>28</v>
      </c>
      <c r="F1476" s="335" t="str">
        <f>_xlfn.XLOOKUP(E1476, statelist[State FIPS Code], statelist[EPA Region], "not found", 0, 1)</f>
        <v>EPA Region 4</v>
      </c>
    </row>
    <row r="1477" spans="1:6" x14ac:dyDescent="0.25">
      <c r="A1477" s="334" t="s">
        <v>3807</v>
      </c>
      <c r="B1477" s="335" t="s">
        <v>3180</v>
      </c>
      <c r="C1477" s="335" t="s">
        <v>3717</v>
      </c>
      <c r="D1477" s="335" t="str">
        <f t="shared" si="45"/>
        <v>Simpson County, MS</v>
      </c>
      <c r="E1477" s="335" t="str">
        <f t="shared" si="46"/>
        <v>28</v>
      </c>
      <c r="F1477" s="335" t="str">
        <f>_xlfn.XLOOKUP(E1477, statelist[State FIPS Code], statelist[EPA Region], "not found", 0, 1)</f>
        <v>EPA Region 4</v>
      </c>
    </row>
    <row r="1478" spans="1:6" x14ac:dyDescent="0.25">
      <c r="A1478" s="334" t="s">
        <v>3808</v>
      </c>
      <c r="B1478" s="335" t="s">
        <v>2997</v>
      </c>
      <c r="C1478" s="335" t="s">
        <v>3717</v>
      </c>
      <c r="D1478" s="335" t="str">
        <f t="shared" si="45"/>
        <v>Smith County, MS</v>
      </c>
      <c r="E1478" s="335" t="str">
        <f t="shared" si="46"/>
        <v>28</v>
      </c>
      <c r="F1478" s="335" t="str">
        <f>_xlfn.XLOOKUP(E1478, statelist[State FIPS Code], statelist[EPA Region], "not found", 0, 1)</f>
        <v>EPA Region 4</v>
      </c>
    </row>
    <row r="1479" spans="1:6" x14ac:dyDescent="0.25">
      <c r="A1479" s="334" t="s">
        <v>3809</v>
      </c>
      <c r="B1479" s="335" t="s">
        <v>1641</v>
      </c>
      <c r="C1479" s="335" t="s">
        <v>3717</v>
      </c>
      <c r="D1479" s="335" t="str">
        <f t="shared" si="45"/>
        <v>Stone County, MS</v>
      </c>
      <c r="E1479" s="335" t="str">
        <f t="shared" si="46"/>
        <v>28</v>
      </c>
      <c r="F1479" s="335" t="str">
        <f>_xlfn.XLOOKUP(E1479, statelist[State FIPS Code], statelist[EPA Region], "not found", 0, 1)</f>
        <v>EPA Region 4</v>
      </c>
    </row>
    <row r="1480" spans="1:6" x14ac:dyDescent="0.25">
      <c r="A1480" s="334" t="s">
        <v>3810</v>
      </c>
      <c r="B1480" s="335" t="s">
        <v>3811</v>
      </c>
      <c r="C1480" s="335" t="s">
        <v>3717</v>
      </c>
      <c r="D1480" s="335" t="str">
        <f t="shared" si="45"/>
        <v>Sunflower County, MS</v>
      </c>
      <c r="E1480" s="335" t="str">
        <f t="shared" si="46"/>
        <v>28</v>
      </c>
      <c r="F1480" s="335" t="str">
        <f>_xlfn.XLOOKUP(E1480, statelist[State FIPS Code], statelist[EPA Region], "not found", 0, 1)</f>
        <v>EPA Region 4</v>
      </c>
    </row>
    <row r="1481" spans="1:6" x14ac:dyDescent="0.25">
      <c r="A1481" s="334" t="s">
        <v>3812</v>
      </c>
      <c r="B1481" s="335" t="s">
        <v>3813</v>
      </c>
      <c r="C1481" s="335" t="s">
        <v>3717</v>
      </c>
      <c r="D1481" s="335" t="str">
        <f t="shared" si="45"/>
        <v>Tallahatchie County, MS</v>
      </c>
      <c r="E1481" s="335" t="str">
        <f t="shared" si="46"/>
        <v>28</v>
      </c>
      <c r="F1481" s="335" t="str">
        <f>_xlfn.XLOOKUP(E1481, statelist[State FIPS Code], statelist[EPA Region], "not found", 0, 1)</f>
        <v>EPA Region 4</v>
      </c>
    </row>
    <row r="1482" spans="1:6" x14ac:dyDescent="0.25">
      <c r="A1482" s="334" t="s">
        <v>3814</v>
      </c>
      <c r="B1482" s="335" t="s">
        <v>3815</v>
      </c>
      <c r="C1482" s="335" t="s">
        <v>3717</v>
      </c>
      <c r="D1482" s="335" t="str">
        <f t="shared" si="45"/>
        <v>Tate County, MS</v>
      </c>
      <c r="E1482" s="335" t="str">
        <f t="shared" si="46"/>
        <v>28</v>
      </c>
      <c r="F1482" s="335" t="str">
        <f>_xlfn.XLOOKUP(E1482, statelist[State FIPS Code], statelist[EPA Region], "not found", 0, 1)</f>
        <v>EPA Region 4</v>
      </c>
    </row>
    <row r="1483" spans="1:6" x14ac:dyDescent="0.25">
      <c r="A1483" s="334" t="s">
        <v>3816</v>
      </c>
      <c r="B1483" s="335" t="s">
        <v>3817</v>
      </c>
      <c r="C1483" s="335" t="s">
        <v>3717</v>
      </c>
      <c r="D1483" s="335" t="str">
        <f t="shared" si="45"/>
        <v>Tippah County, MS</v>
      </c>
      <c r="E1483" s="335" t="str">
        <f t="shared" si="46"/>
        <v>28</v>
      </c>
      <c r="F1483" s="335" t="str">
        <f>_xlfn.XLOOKUP(E1483, statelist[State FIPS Code], statelist[EPA Region], "not found", 0, 1)</f>
        <v>EPA Region 4</v>
      </c>
    </row>
    <row r="1484" spans="1:6" x14ac:dyDescent="0.25">
      <c r="A1484" s="334" t="s">
        <v>3818</v>
      </c>
      <c r="B1484" s="335" t="s">
        <v>3819</v>
      </c>
      <c r="C1484" s="335" t="s">
        <v>3717</v>
      </c>
      <c r="D1484" s="335" t="str">
        <f t="shared" ref="D1484:D1547" si="47">_xlfn.TEXTJOIN(", ", TRUE, B1484,C1484)</f>
        <v>Tishomingo County, MS</v>
      </c>
      <c r="E1484" s="335" t="str">
        <f t="shared" ref="E1484:E1547" si="48">LEFT(A1484, 2)</f>
        <v>28</v>
      </c>
      <c r="F1484" s="335" t="str">
        <f>_xlfn.XLOOKUP(E1484, statelist[State FIPS Code], statelist[EPA Region], "not found", 0, 1)</f>
        <v>EPA Region 4</v>
      </c>
    </row>
    <row r="1485" spans="1:6" x14ac:dyDescent="0.25">
      <c r="A1485" s="334" t="s">
        <v>3820</v>
      </c>
      <c r="B1485" s="335" t="s">
        <v>3821</v>
      </c>
      <c r="C1485" s="335" t="s">
        <v>3717</v>
      </c>
      <c r="D1485" s="335" t="str">
        <f t="shared" si="47"/>
        <v>Tunica County, MS</v>
      </c>
      <c r="E1485" s="335" t="str">
        <f t="shared" si="48"/>
        <v>28</v>
      </c>
      <c r="F1485" s="335" t="str">
        <f>_xlfn.XLOOKUP(E1485, statelist[State FIPS Code], statelist[EPA Region], "not found", 0, 1)</f>
        <v>EPA Region 4</v>
      </c>
    </row>
    <row r="1486" spans="1:6" x14ac:dyDescent="0.25">
      <c r="A1486" s="334" t="s">
        <v>3822</v>
      </c>
      <c r="B1486" s="335" t="s">
        <v>1643</v>
      </c>
      <c r="C1486" s="335" t="s">
        <v>3717</v>
      </c>
      <c r="D1486" s="335" t="str">
        <f t="shared" si="47"/>
        <v>Union County, MS</v>
      </c>
      <c r="E1486" s="335" t="str">
        <f t="shared" si="48"/>
        <v>28</v>
      </c>
      <c r="F1486" s="335" t="str">
        <f>_xlfn.XLOOKUP(E1486, statelist[State FIPS Code], statelist[EPA Region], "not found", 0, 1)</f>
        <v>EPA Region 4</v>
      </c>
    </row>
    <row r="1487" spans="1:6" x14ac:dyDescent="0.25">
      <c r="A1487" s="334" t="s">
        <v>3823</v>
      </c>
      <c r="B1487" s="335" t="s">
        <v>3824</v>
      </c>
      <c r="C1487" s="335" t="s">
        <v>3717</v>
      </c>
      <c r="D1487" s="335" t="str">
        <f t="shared" si="47"/>
        <v>Walthall County, MS</v>
      </c>
      <c r="E1487" s="335" t="str">
        <f t="shared" si="48"/>
        <v>28</v>
      </c>
      <c r="F1487" s="335" t="str">
        <f>_xlfn.XLOOKUP(E1487, statelist[State FIPS Code], statelist[EPA Region], "not found", 0, 1)</f>
        <v>EPA Region 4</v>
      </c>
    </row>
    <row r="1488" spans="1:6" x14ac:dyDescent="0.25">
      <c r="A1488" s="334" t="s">
        <v>3825</v>
      </c>
      <c r="B1488" s="335" t="s">
        <v>2306</v>
      </c>
      <c r="C1488" s="335" t="s">
        <v>3717</v>
      </c>
      <c r="D1488" s="335" t="str">
        <f t="shared" si="47"/>
        <v>Warren County, MS</v>
      </c>
      <c r="E1488" s="335" t="str">
        <f t="shared" si="48"/>
        <v>28</v>
      </c>
      <c r="F1488" s="335" t="str">
        <f>_xlfn.XLOOKUP(E1488, statelist[State FIPS Code], statelist[EPA Region], "not found", 0, 1)</f>
        <v>EPA Region 4</v>
      </c>
    </row>
    <row r="1489" spans="1:6" x14ac:dyDescent="0.25">
      <c r="A1489" s="334" t="s">
        <v>3826</v>
      </c>
      <c r="B1489" s="335" t="s">
        <v>1423</v>
      </c>
      <c r="C1489" s="335" t="s">
        <v>3717</v>
      </c>
      <c r="D1489" s="335" t="str">
        <f t="shared" si="47"/>
        <v>Washington County, MS</v>
      </c>
      <c r="E1489" s="335" t="str">
        <f t="shared" si="48"/>
        <v>28</v>
      </c>
      <c r="F1489" s="335" t="str">
        <f>_xlfn.XLOOKUP(E1489, statelist[State FIPS Code], statelist[EPA Region], "not found", 0, 1)</f>
        <v>EPA Region 4</v>
      </c>
    </row>
    <row r="1490" spans="1:6" x14ac:dyDescent="0.25">
      <c r="A1490" s="334" t="s">
        <v>3827</v>
      </c>
      <c r="B1490" s="335" t="s">
        <v>2309</v>
      </c>
      <c r="C1490" s="335" t="s">
        <v>3717</v>
      </c>
      <c r="D1490" s="335" t="str">
        <f t="shared" si="47"/>
        <v>Wayne County, MS</v>
      </c>
      <c r="E1490" s="335" t="str">
        <f t="shared" si="48"/>
        <v>28</v>
      </c>
      <c r="F1490" s="335" t="str">
        <f>_xlfn.XLOOKUP(E1490, statelist[State FIPS Code], statelist[EPA Region], "not found", 0, 1)</f>
        <v>EPA Region 4</v>
      </c>
    </row>
    <row r="1491" spans="1:6" x14ac:dyDescent="0.25">
      <c r="A1491" s="334" t="s">
        <v>3828</v>
      </c>
      <c r="B1491" s="335" t="s">
        <v>2311</v>
      </c>
      <c r="C1491" s="335" t="s">
        <v>3717</v>
      </c>
      <c r="D1491" s="335" t="str">
        <f t="shared" si="47"/>
        <v>Webster County, MS</v>
      </c>
      <c r="E1491" s="335" t="str">
        <f t="shared" si="48"/>
        <v>28</v>
      </c>
      <c r="F1491" s="335" t="str">
        <f>_xlfn.XLOOKUP(E1491, statelist[State FIPS Code], statelist[EPA Region], "not found", 0, 1)</f>
        <v>EPA Region 4</v>
      </c>
    </row>
    <row r="1492" spans="1:6" x14ac:dyDescent="0.25">
      <c r="A1492" s="334" t="s">
        <v>3829</v>
      </c>
      <c r="B1492" s="335" t="s">
        <v>2321</v>
      </c>
      <c r="C1492" s="335" t="s">
        <v>3717</v>
      </c>
      <c r="D1492" s="335" t="str">
        <f t="shared" si="47"/>
        <v>Wilkinson County, MS</v>
      </c>
      <c r="E1492" s="335" t="str">
        <f t="shared" si="48"/>
        <v>28</v>
      </c>
      <c r="F1492" s="335" t="str">
        <f>_xlfn.XLOOKUP(E1492, statelist[State FIPS Code], statelist[EPA Region], "not found", 0, 1)</f>
        <v>EPA Region 4</v>
      </c>
    </row>
    <row r="1493" spans="1:6" x14ac:dyDescent="0.25">
      <c r="A1493" s="334" t="s">
        <v>3830</v>
      </c>
      <c r="B1493" s="335" t="s">
        <v>1427</v>
      </c>
      <c r="C1493" s="335" t="s">
        <v>3717</v>
      </c>
      <c r="D1493" s="335" t="str">
        <f t="shared" si="47"/>
        <v>Winston County, MS</v>
      </c>
      <c r="E1493" s="335" t="str">
        <f t="shared" si="48"/>
        <v>28</v>
      </c>
      <c r="F1493" s="335" t="str">
        <f>_xlfn.XLOOKUP(E1493, statelist[State FIPS Code], statelist[EPA Region], "not found", 0, 1)</f>
        <v>EPA Region 4</v>
      </c>
    </row>
    <row r="1494" spans="1:6" x14ac:dyDescent="0.25">
      <c r="A1494" s="334" t="s">
        <v>3831</v>
      </c>
      <c r="B1494" s="335" t="s">
        <v>3832</v>
      </c>
      <c r="C1494" s="335" t="s">
        <v>3717</v>
      </c>
      <c r="D1494" s="335" t="str">
        <f t="shared" si="47"/>
        <v>Yalobusha County, MS</v>
      </c>
      <c r="E1494" s="335" t="str">
        <f t="shared" si="48"/>
        <v>28</v>
      </c>
      <c r="F1494" s="335" t="str">
        <f>_xlfn.XLOOKUP(E1494, statelist[State FIPS Code], statelist[EPA Region], "not found", 0, 1)</f>
        <v>EPA Region 4</v>
      </c>
    </row>
    <row r="1495" spans="1:6" x14ac:dyDescent="0.25">
      <c r="A1495" s="334" t="s">
        <v>3833</v>
      </c>
      <c r="B1495" s="335" t="s">
        <v>3834</v>
      </c>
      <c r="C1495" s="335" t="s">
        <v>3717</v>
      </c>
      <c r="D1495" s="335" t="str">
        <f t="shared" si="47"/>
        <v>Yazoo County, MS</v>
      </c>
      <c r="E1495" s="335" t="str">
        <f t="shared" si="48"/>
        <v>28</v>
      </c>
      <c r="F1495" s="335" t="str">
        <f>_xlfn.XLOOKUP(E1495, statelist[State FIPS Code], statelist[EPA Region], "not found", 0, 1)</f>
        <v>EPA Region 4</v>
      </c>
    </row>
    <row r="1496" spans="1:6" x14ac:dyDescent="0.25">
      <c r="A1496" s="334" t="s">
        <v>3835</v>
      </c>
      <c r="B1496" s="335" t="s">
        <v>2705</v>
      </c>
      <c r="C1496" s="335" t="s">
        <v>3836</v>
      </c>
      <c r="D1496" s="335" t="str">
        <f t="shared" si="47"/>
        <v>Adair County, MO</v>
      </c>
      <c r="E1496" s="335" t="str">
        <f t="shared" si="48"/>
        <v>29</v>
      </c>
      <c r="F1496" s="335" t="str">
        <f>_xlfn.XLOOKUP(E1496, statelist[State FIPS Code], statelist[EPA Region], "not found", 0, 1)</f>
        <v>EPA Region 7</v>
      </c>
    </row>
    <row r="1497" spans="1:6" x14ac:dyDescent="0.25">
      <c r="A1497" s="334" t="s">
        <v>3837</v>
      </c>
      <c r="B1497" s="335" t="s">
        <v>3838</v>
      </c>
      <c r="C1497" s="335" t="s">
        <v>3836</v>
      </c>
      <c r="D1497" s="335" t="str">
        <f t="shared" si="47"/>
        <v>Andrew County, MO</v>
      </c>
      <c r="E1497" s="335" t="str">
        <f t="shared" si="48"/>
        <v>29</v>
      </c>
      <c r="F1497" s="335" t="str">
        <f>_xlfn.XLOOKUP(E1497, statelist[State FIPS Code], statelist[EPA Region], "not found", 0, 1)</f>
        <v>EPA Region 7</v>
      </c>
    </row>
    <row r="1498" spans="1:6" x14ac:dyDescent="0.25">
      <c r="A1498" s="334" t="s">
        <v>3839</v>
      </c>
      <c r="B1498" s="335" t="s">
        <v>2854</v>
      </c>
      <c r="C1498" s="335" t="s">
        <v>3836</v>
      </c>
      <c r="D1498" s="335" t="str">
        <f t="shared" si="47"/>
        <v>Atchison County, MO</v>
      </c>
      <c r="E1498" s="335" t="str">
        <f t="shared" si="48"/>
        <v>29</v>
      </c>
      <c r="F1498" s="335" t="str">
        <f>_xlfn.XLOOKUP(E1498, statelist[State FIPS Code], statelist[EPA Region], "not found", 0, 1)</f>
        <v>EPA Region 7</v>
      </c>
    </row>
    <row r="1499" spans="1:6" x14ac:dyDescent="0.25">
      <c r="A1499" s="334" t="s">
        <v>3840</v>
      </c>
      <c r="B1499" s="335" t="s">
        <v>3841</v>
      </c>
      <c r="C1499" s="335" t="s">
        <v>3836</v>
      </c>
      <c r="D1499" s="335" t="str">
        <f t="shared" si="47"/>
        <v>Audrain County, MO</v>
      </c>
      <c r="E1499" s="335" t="str">
        <f t="shared" si="48"/>
        <v>29</v>
      </c>
      <c r="F1499" s="335" t="str">
        <f>_xlfn.XLOOKUP(E1499, statelist[State FIPS Code], statelist[EPA Region], "not found", 0, 1)</f>
        <v>EPA Region 7</v>
      </c>
    </row>
    <row r="1500" spans="1:6" x14ac:dyDescent="0.25">
      <c r="A1500" s="334" t="s">
        <v>3842</v>
      </c>
      <c r="B1500" s="335" t="s">
        <v>3437</v>
      </c>
      <c r="C1500" s="335" t="s">
        <v>3836</v>
      </c>
      <c r="D1500" s="335" t="str">
        <f t="shared" si="47"/>
        <v>Barry County, MO</v>
      </c>
      <c r="E1500" s="335" t="str">
        <f t="shared" si="48"/>
        <v>29</v>
      </c>
      <c r="F1500" s="335" t="str">
        <f>_xlfn.XLOOKUP(E1500, statelist[State FIPS Code], statelist[EPA Region], "not found", 0, 1)</f>
        <v>EPA Region 7</v>
      </c>
    </row>
    <row r="1501" spans="1:6" x14ac:dyDescent="0.25">
      <c r="A1501" s="334" t="s">
        <v>3843</v>
      </c>
      <c r="B1501" s="335" t="s">
        <v>2858</v>
      </c>
      <c r="C1501" s="335" t="s">
        <v>3836</v>
      </c>
      <c r="D1501" s="335" t="str">
        <f t="shared" si="47"/>
        <v>Barton County, MO</v>
      </c>
      <c r="E1501" s="335" t="str">
        <f t="shared" si="48"/>
        <v>29</v>
      </c>
      <c r="F1501" s="335" t="str">
        <f>_xlfn.XLOOKUP(E1501, statelist[State FIPS Code], statelist[EPA Region], "not found", 0, 1)</f>
        <v>EPA Region 7</v>
      </c>
    </row>
    <row r="1502" spans="1:6" x14ac:dyDescent="0.25">
      <c r="A1502" s="334" t="s">
        <v>3844</v>
      </c>
      <c r="B1502" s="335" t="s">
        <v>3845</v>
      </c>
      <c r="C1502" s="335" t="s">
        <v>3836</v>
      </c>
      <c r="D1502" s="335" t="str">
        <f t="shared" si="47"/>
        <v>Bates County, MO</v>
      </c>
      <c r="E1502" s="335" t="str">
        <f t="shared" si="48"/>
        <v>29</v>
      </c>
      <c r="F1502" s="335" t="str">
        <f>_xlfn.XLOOKUP(E1502, statelist[State FIPS Code], statelist[EPA Region], "not found", 0, 1)</f>
        <v>EPA Region 7</v>
      </c>
    </row>
    <row r="1503" spans="1:6" x14ac:dyDescent="0.25">
      <c r="A1503" s="334" t="s">
        <v>3846</v>
      </c>
      <c r="B1503" s="335" t="s">
        <v>1528</v>
      </c>
      <c r="C1503" s="335" t="s">
        <v>3836</v>
      </c>
      <c r="D1503" s="335" t="str">
        <f t="shared" si="47"/>
        <v>Benton County, MO</v>
      </c>
      <c r="E1503" s="335" t="str">
        <f t="shared" si="48"/>
        <v>29</v>
      </c>
      <c r="F1503" s="335" t="str">
        <f>_xlfn.XLOOKUP(E1503, statelist[State FIPS Code], statelist[EPA Region], "not found", 0, 1)</f>
        <v>EPA Region 7</v>
      </c>
    </row>
    <row r="1504" spans="1:6" x14ac:dyDescent="0.25">
      <c r="A1504" s="334" t="s">
        <v>3847</v>
      </c>
      <c r="B1504" s="335" t="s">
        <v>3848</v>
      </c>
      <c r="C1504" s="335" t="s">
        <v>3836</v>
      </c>
      <c r="D1504" s="335" t="str">
        <f t="shared" si="47"/>
        <v>Bollinger County, MO</v>
      </c>
      <c r="E1504" s="335" t="str">
        <f t="shared" si="48"/>
        <v>29</v>
      </c>
      <c r="F1504" s="335" t="str">
        <f>_xlfn.XLOOKUP(E1504, statelist[State FIPS Code], statelist[EPA Region], "not found", 0, 1)</f>
        <v>EPA Region 7</v>
      </c>
    </row>
    <row r="1505" spans="1:6" x14ac:dyDescent="0.25">
      <c r="A1505" s="334" t="s">
        <v>3849</v>
      </c>
      <c r="B1505" s="335" t="s">
        <v>1530</v>
      </c>
      <c r="C1505" s="335" t="s">
        <v>3836</v>
      </c>
      <c r="D1505" s="335" t="str">
        <f t="shared" si="47"/>
        <v>Boone County, MO</v>
      </c>
      <c r="E1505" s="335" t="str">
        <f t="shared" si="48"/>
        <v>29</v>
      </c>
      <c r="F1505" s="335" t="str">
        <f>_xlfn.XLOOKUP(E1505, statelist[State FIPS Code], statelist[EPA Region], "not found", 0, 1)</f>
        <v>EPA Region 7</v>
      </c>
    </row>
    <row r="1506" spans="1:6" x14ac:dyDescent="0.25">
      <c r="A1506" s="334" t="s">
        <v>3850</v>
      </c>
      <c r="B1506" s="335" t="s">
        <v>2721</v>
      </c>
      <c r="C1506" s="335" t="s">
        <v>3836</v>
      </c>
      <c r="D1506" s="335" t="str">
        <f t="shared" si="47"/>
        <v>Buchanan County, MO</v>
      </c>
      <c r="E1506" s="335" t="str">
        <f t="shared" si="48"/>
        <v>29</v>
      </c>
      <c r="F1506" s="335" t="str">
        <f>_xlfn.XLOOKUP(E1506, statelist[State FIPS Code], statelist[EPA Region], "not found", 0, 1)</f>
        <v>EPA Region 7</v>
      </c>
    </row>
    <row r="1507" spans="1:6" x14ac:dyDescent="0.25">
      <c r="A1507" s="334" t="s">
        <v>3851</v>
      </c>
      <c r="B1507" s="335" t="s">
        <v>1307</v>
      </c>
      <c r="C1507" s="335" t="s">
        <v>3836</v>
      </c>
      <c r="D1507" s="335" t="str">
        <f t="shared" si="47"/>
        <v>Butler County, MO</v>
      </c>
      <c r="E1507" s="335" t="str">
        <f t="shared" si="48"/>
        <v>29</v>
      </c>
      <c r="F1507" s="335" t="str">
        <f>_xlfn.XLOOKUP(E1507, statelist[State FIPS Code], statelist[EPA Region], "not found", 0, 1)</f>
        <v>EPA Region 7</v>
      </c>
    </row>
    <row r="1508" spans="1:6" x14ac:dyDescent="0.25">
      <c r="A1508" s="334" t="s">
        <v>3852</v>
      </c>
      <c r="B1508" s="335" t="s">
        <v>3050</v>
      </c>
      <c r="C1508" s="335" t="s">
        <v>3836</v>
      </c>
      <c r="D1508" s="335" t="str">
        <f t="shared" si="47"/>
        <v>Caldwell County, MO</v>
      </c>
      <c r="E1508" s="335" t="str">
        <f t="shared" si="48"/>
        <v>29</v>
      </c>
      <c r="F1508" s="335" t="str">
        <f>_xlfn.XLOOKUP(E1508, statelist[State FIPS Code], statelist[EPA Region], "not found", 0, 1)</f>
        <v>EPA Region 7</v>
      </c>
    </row>
    <row r="1509" spans="1:6" x14ac:dyDescent="0.25">
      <c r="A1509" s="334" t="s">
        <v>3853</v>
      </c>
      <c r="B1509" s="335" t="s">
        <v>3854</v>
      </c>
      <c r="C1509" s="335" t="s">
        <v>3836</v>
      </c>
      <c r="D1509" s="335" t="str">
        <f t="shared" si="47"/>
        <v>Callaway County, MO</v>
      </c>
      <c r="E1509" s="335" t="str">
        <f t="shared" si="48"/>
        <v>29</v>
      </c>
      <c r="F1509" s="335" t="str">
        <f>_xlfn.XLOOKUP(E1509, statelist[State FIPS Code], statelist[EPA Region], "not found", 0, 1)</f>
        <v>EPA Region 7</v>
      </c>
    </row>
    <row r="1510" spans="1:6" x14ac:dyDescent="0.25">
      <c r="A1510" s="334" t="s">
        <v>3855</v>
      </c>
      <c r="B1510" s="335" t="s">
        <v>2092</v>
      </c>
      <c r="C1510" s="335" t="s">
        <v>3836</v>
      </c>
      <c r="D1510" s="335" t="str">
        <f t="shared" si="47"/>
        <v>Camden County, MO</v>
      </c>
      <c r="E1510" s="335" t="str">
        <f t="shared" si="48"/>
        <v>29</v>
      </c>
      <c r="F1510" s="335" t="str">
        <f>_xlfn.XLOOKUP(E1510, statelist[State FIPS Code], statelist[EPA Region], "not found", 0, 1)</f>
        <v>EPA Region 7</v>
      </c>
    </row>
    <row r="1511" spans="1:6" x14ac:dyDescent="0.25">
      <c r="A1511" s="334" t="s">
        <v>3856</v>
      </c>
      <c r="B1511" s="335" t="s">
        <v>3857</v>
      </c>
      <c r="C1511" s="335" t="s">
        <v>3836</v>
      </c>
      <c r="D1511" s="335" t="str">
        <f t="shared" si="47"/>
        <v>Cape Girardeau County, MO</v>
      </c>
      <c r="E1511" s="335" t="str">
        <f t="shared" si="48"/>
        <v>29</v>
      </c>
      <c r="F1511" s="335" t="str">
        <f>_xlfn.XLOOKUP(E1511, statelist[State FIPS Code], statelist[EPA Region], "not found", 0, 1)</f>
        <v>EPA Region 7</v>
      </c>
    </row>
    <row r="1512" spans="1:6" x14ac:dyDescent="0.25">
      <c r="A1512" s="334" t="s">
        <v>3858</v>
      </c>
      <c r="B1512" s="335" t="s">
        <v>1535</v>
      </c>
      <c r="C1512" s="335" t="s">
        <v>3836</v>
      </c>
      <c r="D1512" s="335" t="str">
        <f t="shared" si="47"/>
        <v>Carroll County, MO</v>
      </c>
      <c r="E1512" s="335" t="str">
        <f t="shared" si="48"/>
        <v>29</v>
      </c>
      <c r="F1512" s="335" t="str">
        <f>_xlfn.XLOOKUP(E1512, statelist[State FIPS Code], statelist[EPA Region], "not found", 0, 1)</f>
        <v>EPA Region 7</v>
      </c>
    </row>
    <row r="1513" spans="1:6" x14ac:dyDescent="0.25">
      <c r="A1513" s="334" t="s">
        <v>3859</v>
      </c>
      <c r="B1513" s="335" t="s">
        <v>3059</v>
      </c>
      <c r="C1513" s="335" t="s">
        <v>3836</v>
      </c>
      <c r="D1513" s="335" t="str">
        <f t="shared" si="47"/>
        <v>Carter County, MO</v>
      </c>
      <c r="E1513" s="335" t="str">
        <f t="shared" si="48"/>
        <v>29</v>
      </c>
      <c r="F1513" s="335" t="str">
        <f>_xlfn.XLOOKUP(E1513, statelist[State FIPS Code], statelist[EPA Region], "not found", 0, 1)</f>
        <v>EPA Region 7</v>
      </c>
    </row>
    <row r="1514" spans="1:6" x14ac:dyDescent="0.25">
      <c r="A1514" s="334" t="s">
        <v>3860</v>
      </c>
      <c r="B1514" s="335" t="s">
        <v>2427</v>
      </c>
      <c r="C1514" s="335" t="s">
        <v>3836</v>
      </c>
      <c r="D1514" s="335" t="str">
        <f t="shared" si="47"/>
        <v>Cass County, MO</v>
      </c>
      <c r="E1514" s="335" t="str">
        <f t="shared" si="48"/>
        <v>29</v>
      </c>
      <c r="F1514" s="335" t="str">
        <f>_xlfn.XLOOKUP(E1514, statelist[State FIPS Code], statelist[EPA Region], "not found", 0, 1)</f>
        <v>EPA Region 7</v>
      </c>
    </row>
    <row r="1515" spans="1:6" x14ac:dyDescent="0.25">
      <c r="A1515" s="334" t="s">
        <v>3861</v>
      </c>
      <c r="B1515" s="335" t="s">
        <v>2729</v>
      </c>
      <c r="C1515" s="335" t="s">
        <v>3836</v>
      </c>
      <c r="D1515" s="335" t="str">
        <f t="shared" si="47"/>
        <v>Cedar County, MO</v>
      </c>
      <c r="E1515" s="335" t="str">
        <f t="shared" si="48"/>
        <v>29</v>
      </c>
      <c r="F1515" s="335" t="str">
        <f>_xlfn.XLOOKUP(E1515, statelist[State FIPS Code], statelist[EPA Region], "not found", 0, 1)</f>
        <v>EPA Region 7</v>
      </c>
    </row>
    <row r="1516" spans="1:6" x14ac:dyDescent="0.25">
      <c r="A1516" s="334" t="s">
        <v>3862</v>
      </c>
      <c r="B1516" s="335" t="s">
        <v>3863</v>
      </c>
      <c r="C1516" s="335" t="s">
        <v>3836</v>
      </c>
      <c r="D1516" s="335" t="str">
        <f t="shared" si="47"/>
        <v>Chariton County, MO</v>
      </c>
      <c r="E1516" s="335" t="str">
        <f t="shared" si="48"/>
        <v>29</v>
      </c>
      <c r="F1516" s="335" t="str">
        <f>_xlfn.XLOOKUP(E1516, statelist[State FIPS Code], statelist[EPA Region], "not found", 0, 1)</f>
        <v>EPA Region 7</v>
      </c>
    </row>
    <row r="1517" spans="1:6" x14ac:dyDescent="0.25">
      <c r="A1517" s="334" t="s">
        <v>3864</v>
      </c>
      <c r="B1517" s="335" t="s">
        <v>2431</v>
      </c>
      <c r="C1517" s="335" t="s">
        <v>3836</v>
      </c>
      <c r="D1517" s="335" t="str">
        <f t="shared" si="47"/>
        <v>Christian County, MO</v>
      </c>
      <c r="E1517" s="335" t="str">
        <f t="shared" si="48"/>
        <v>29</v>
      </c>
      <c r="F1517" s="335" t="str">
        <f>_xlfn.XLOOKUP(E1517, statelist[State FIPS Code], statelist[EPA Region], "not found", 0, 1)</f>
        <v>EPA Region 7</v>
      </c>
    </row>
    <row r="1518" spans="1:6" x14ac:dyDescent="0.25">
      <c r="A1518" s="334" t="s">
        <v>3865</v>
      </c>
      <c r="B1518" s="335" t="s">
        <v>1539</v>
      </c>
      <c r="C1518" s="335" t="s">
        <v>3836</v>
      </c>
      <c r="D1518" s="335" t="str">
        <f t="shared" si="47"/>
        <v>Clark County, MO</v>
      </c>
      <c r="E1518" s="335" t="str">
        <f t="shared" si="48"/>
        <v>29</v>
      </c>
      <c r="F1518" s="335" t="str">
        <f>_xlfn.XLOOKUP(E1518, statelist[State FIPS Code], statelist[EPA Region], "not found", 0, 1)</f>
        <v>EPA Region 7</v>
      </c>
    </row>
    <row r="1519" spans="1:6" x14ac:dyDescent="0.25">
      <c r="A1519" s="334" t="s">
        <v>3866</v>
      </c>
      <c r="B1519" s="335" t="s">
        <v>1321</v>
      </c>
      <c r="C1519" s="335" t="s">
        <v>3836</v>
      </c>
      <c r="D1519" s="335" t="str">
        <f t="shared" si="47"/>
        <v>Clay County, MO</v>
      </c>
      <c r="E1519" s="335" t="str">
        <f t="shared" si="48"/>
        <v>29</v>
      </c>
      <c r="F1519" s="335" t="str">
        <f>_xlfn.XLOOKUP(E1519, statelist[State FIPS Code], statelist[EPA Region], "not found", 0, 1)</f>
        <v>EPA Region 7</v>
      </c>
    </row>
    <row r="1520" spans="1:6" x14ac:dyDescent="0.25">
      <c r="A1520" s="334" t="s">
        <v>3867</v>
      </c>
      <c r="B1520" s="335" t="s">
        <v>2435</v>
      </c>
      <c r="C1520" s="335" t="s">
        <v>3836</v>
      </c>
      <c r="D1520" s="335" t="str">
        <f t="shared" si="47"/>
        <v>Clinton County, MO</v>
      </c>
      <c r="E1520" s="335" t="str">
        <f t="shared" si="48"/>
        <v>29</v>
      </c>
      <c r="F1520" s="335" t="str">
        <f>_xlfn.XLOOKUP(E1520, statelist[State FIPS Code], statelist[EPA Region], "not found", 0, 1)</f>
        <v>EPA Region 7</v>
      </c>
    </row>
    <row r="1521" spans="1:6" x14ac:dyDescent="0.25">
      <c r="A1521" s="334" t="s">
        <v>3868</v>
      </c>
      <c r="B1521" s="335" t="s">
        <v>3869</v>
      </c>
      <c r="C1521" s="335" t="s">
        <v>3836</v>
      </c>
      <c r="D1521" s="335" t="str">
        <f t="shared" si="47"/>
        <v>Cole County, MO</v>
      </c>
      <c r="E1521" s="335" t="str">
        <f t="shared" si="48"/>
        <v>29</v>
      </c>
      <c r="F1521" s="335" t="str">
        <f>_xlfn.XLOOKUP(E1521, statelist[State FIPS Code], statelist[EPA Region], "not found", 0, 1)</f>
        <v>EPA Region 7</v>
      </c>
    </row>
    <row r="1522" spans="1:6" x14ac:dyDescent="0.25">
      <c r="A1522" s="334" t="s">
        <v>3870</v>
      </c>
      <c r="B1522" s="335" t="s">
        <v>3871</v>
      </c>
      <c r="C1522" s="335" t="s">
        <v>3836</v>
      </c>
      <c r="D1522" s="335" t="str">
        <f t="shared" si="47"/>
        <v>Cooper County, MO</v>
      </c>
      <c r="E1522" s="335" t="str">
        <f t="shared" si="48"/>
        <v>29</v>
      </c>
      <c r="F1522" s="335" t="str">
        <f>_xlfn.XLOOKUP(E1522, statelist[State FIPS Code], statelist[EPA Region], "not found", 0, 1)</f>
        <v>EPA Region 7</v>
      </c>
    </row>
    <row r="1523" spans="1:6" x14ac:dyDescent="0.25">
      <c r="A1523" s="334" t="s">
        <v>3872</v>
      </c>
      <c r="B1523" s="335" t="s">
        <v>1551</v>
      </c>
      <c r="C1523" s="335" t="s">
        <v>3836</v>
      </c>
      <c r="D1523" s="335" t="str">
        <f t="shared" si="47"/>
        <v>Crawford County, MO</v>
      </c>
      <c r="E1523" s="335" t="str">
        <f t="shared" si="48"/>
        <v>29</v>
      </c>
      <c r="F1523" s="335" t="str">
        <f>_xlfn.XLOOKUP(E1523, statelist[State FIPS Code], statelist[EPA Region], "not found", 0, 1)</f>
        <v>EPA Region 7</v>
      </c>
    </row>
    <row r="1524" spans="1:6" x14ac:dyDescent="0.25">
      <c r="A1524" s="334" t="s">
        <v>3873</v>
      </c>
      <c r="B1524" s="335" t="s">
        <v>2127</v>
      </c>
      <c r="C1524" s="335" t="s">
        <v>3836</v>
      </c>
      <c r="D1524" s="335" t="str">
        <f t="shared" si="47"/>
        <v>Dade County, MO</v>
      </c>
      <c r="E1524" s="335" t="str">
        <f t="shared" si="48"/>
        <v>29</v>
      </c>
      <c r="F1524" s="335" t="str">
        <f>_xlfn.XLOOKUP(E1524, statelist[State FIPS Code], statelist[EPA Region], "not found", 0, 1)</f>
        <v>EPA Region 7</v>
      </c>
    </row>
    <row r="1525" spans="1:6" x14ac:dyDescent="0.25">
      <c r="A1525" s="334" t="s">
        <v>3874</v>
      </c>
      <c r="B1525" s="335" t="s">
        <v>1341</v>
      </c>
      <c r="C1525" s="335" t="s">
        <v>3836</v>
      </c>
      <c r="D1525" s="335" t="str">
        <f t="shared" si="47"/>
        <v>Dallas County, MO</v>
      </c>
      <c r="E1525" s="335" t="str">
        <f t="shared" si="48"/>
        <v>29</v>
      </c>
      <c r="F1525" s="335" t="str">
        <f>_xlfn.XLOOKUP(E1525, statelist[State FIPS Code], statelist[EPA Region], "not found", 0, 1)</f>
        <v>EPA Region 7</v>
      </c>
    </row>
    <row r="1526" spans="1:6" x14ac:dyDescent="0.25">
      <c r="A1526" s="334" t="s">
        <v>3875</v>
      </c>
      <c r="B1526" s="335" t="s">
        <v>2588</v>
      </c>
      <c r="C1526" s="335" t="s">
        <v>3836</v>
      </c>
      <c r="D1526" s="335" t="str">
        <f t="shared" si="47"/>
        <v>Daviess County, MO</v>
      </c>
      <c r="E1526" s="335" t="str">
        <f t="shared" si="48"/>
        <v>29</v>
      </c>
      <c r="F1526" s="335" t="str">
        <f>_xlfn.XLOOKUP(E1526, statelist[State FIPS Code], statelist[EPA Region], "not found", 0, 1)</f>
        <v>EPA Region 7</v>
      </c>
    </row>
    <row r="1527" spans="1:6" x14ac:dyDescent="0.25">
      <c r="A1527" s="334" t="s">
        <v>3876</v>
      </c>
      <c r="B1527" s="335" t="s">
        <v>1343</v>
      </c>
      <c r="C1527" s="335" t="s">
        <v>3836</v>
      </c>
      <c r="D1527" s="335" t="str">
        <f t="shared" si="47"/>
        <v>DeKalb County, MO</v>
      </c>
      <c r="E1527" s="335" t="str">
        <f t="shared" si="48"/>
        <v>29</v>
      </c>
      <c r="F1527" s="335" t="str">
        <f>_xlfn.XLOOKUP(E1527, statelist[State FIPS Code], statelist[EPA Region], "not found", 0, 1)</f>
        <v>EPA Region 7</v>
      </c>
    </row>
    <row r="1528" spans="1:6" x14ac:dyDescent="0.25">
      <c r="A1528" s="334" t="s">
        <v>3877</v>
      </c>
      <c r="B1528" s="335" t="s">
        <v>3878</v>
      </c>
      <c r="C1528" s="335" t="s">
        <v>3836</v>
      </c>
      <c r="D1528" s="335" t="str">
        <f t="shared" si="47"/>
        <v>Dent County, MO</v>
      </c>
      <c r="E1528" s="335" t="str">
        <f t="shared" si="48"/>
        <v>29</v>
      </c>
      <c r="F1528" s="335" t="str">
        <f>_xlfn.XLOOKUP(E1528, statelist[State FIPS Code], statelist[EPA Region], "not found", 0, 1)</f>
        <v>EPA Region 7</v>
      </c>
    </row>
    <row r="1529" spans="1:6" x14ac:dyDescent="0.25">
      <c r="A1529" s="334" t="s">
        <v>3879</v>
      </c>
      <c r="B1529" s="335" t="s">
        <v>1806</v>
      </c>
      <c r="C1529" s="335" t="s">
        <v>3836</v>
      </c>
      <c r="D1529" s="335" t="str">
        <f t="shared" si="47"/>
        <v>Douglas County, MO</v>
      </c>
      <c r="E1529" s="335" t="str">
        <f t="shared" si="48"/>
        <v>29</v>
      </c>
      <c r="F1529" s="335" t="str">
        <f>_xlfn.XLOOKUP(E1529, statelist[State FIPS Code], statelist[EPA Region], "not found", 0, 1)</f>
        <v>EPA Region 7</v>
      </c>
    </row>
    <row r="1530" spans="1:6" x14ac:dyDescent="0.25">
      <c r="A1530" s="334" t="s">
        <v>3880</v>
      </c>
      <c r="B1530" s="335" t="s">
        <v>3881</v>
      </c>
      <c r="C1530" s="335" t="s">
        <v>3836</v>
      </c>
      <c r="D1530" s="335" t="str">
        <f t="shared" si="47"/>
        <v>Dunklin County, MO</v>
      </c>
      <c r="E1530" s="335" t="str">
        <f t="shared" si="48"/>
        <v>29</v>
      </c>
      <c r="F1530" s="335" t="str">
        <f>_xlfn.XLOOKUP(E1530, statelist[State FIPS Code], statelist[EPA Region], "not found", 0, 1)</f>
        <v>EPA Region 7</v>
      </c>
    </row>
    <row r="1531" spans="1:6" x14ac:dyDescent="0.25">
      <c r="A1531" s="334" t="s">
        <v>3882</v>
      </c>
      <c r="B1531" s="335" t="s">
        <v>1353</v>
      </c>
      <c r="C1531" s="335" t="s">
        <v>3836</v>
      </c>
      <c r="D1531" s="335" t="str">
        <f t="shared" si="47"/>
        <v>Franklin County, MO</v>
      </c>
      <c r="E1531" s="335" t="str">
        <f t="shared" si="48"/>
        <v>29</v>
      </c>
      <c r="F1531" s="335" t="str">
        <f>_xlfn.XLOOKUP(E1531, statelist[State FIPS Code], statelist[EPA Region], "not found", 0, 1)</f>
        <v>EPA Region 7</v>
      </c>
    </row>
    <row r="1532" spans="1:6" x14ac:dyDescent="0.25">
      <c r="A1532" s="334" t="s">
        <v>3883</v>
      </c>
      <c r="B1532" s="335" t="s">
        <v>3884</v>
      </c>
      <c r="C1532" s="335" t="s">
        <v>3836</v>
      </c>
      <c r="D1532" s="335" t="str">
        <f t="shared" si="47"/>
        <v>Gasconade County, MO</v>
      </c>
      <c r="E1532" s="335" t="str">
        <f t="shared" si="48"/>
        <v>29</v>
      </c>
      <c r="F1532" s="335" t="str">
        <f>_xlfn.XLOOKUP(E1532, statelist[State FIPS Code], statelist[EPA Region], "not found", 0, 1)</f>
        <v>EPA Region 7</v>
      </c>
    </row>
    <row r="1533" spans="1:6" x14ac:dyDescent="0.25">
      <c r="A1533" s="334" t="s">
        <v>3885</v>
      </c>
      <c r="B1533" s="335" t="s">
        <v>3886</v>
      </c>
      <c r="C1533" s="335" t="s">
        <v>3836</v>
      </c>
      <c r="D1533" s="335" t="str">
        <f t="shared" si="47"/>
        <v>Gentry County, MO</v>
      </c>
      <c r="E1533" s="335" t="str">
        <f t="shared" si="48"/>
        <v>29</v>
      </c>
      <c r="F1533" s="335" t="str">
        <f>_xlfn.XLOOKUP(E1533, statelist[State FIPS Code], statelist[EPA Region], "not found", 0, 1)</f>
        <v>EPA Region 7</v>
      </c>
    </row>
    <row r="1534" spans="1:6" x14ac:dyDescent="0.25">
      <c r="A1534" s="334" t="s">
        <v>3887</v>
      </c>
      <c r="B1534" s="335" t="s">
        <v>1357</v>
      </c>
      <c r="C1534" s="335" t="s">
        <v>3836</v>
      </c>
      <c r="D1534" s="335" t="str">
        <f t="shared" si="47"/>
        <v>Greene County, MO</v>
      </c>
      <c r="E1534" s="335" t="str">
        <f t="shared" si="48"/>
        <v>29</v>
      </c>
      <c r="F1534" s="335" t="str">
        <f>_xlfn.XLOOKUP(E1534, statelist[State FIPS Code], statelist[EPA Region], "not found", 0, 1)</f>
        <v>EPA Region 7</v>
      </c>
    </row>
    <row r="1535" spans="1:6" x14ac:dyDescent="0.25">
      <c r="A1535" s="334" t="s">
        <v>3888</v>
      </c>
      <c r="B1535" s="335" t="s">
        <v>2462</v>
      </c>
      <c r="C1535" s="335" t="s">
        <v>3836</v>
      </c>
      <c r="D1535" s="335" t="str">
        <f t="shared" si="47"/>
        <v>Grundy County, MO</v>
      </c>
      <c r="E1535" s="335" t="str">
        <f t="shared" si="48"/>
        <v>29</v>
      </c>
      <c r="F1535" s="335" t="str">
        <f>_xlfn.XLOOKUP(E1535, statelist[State FIPS Code], statelist[EPA Region], "not found", 0, 1)</f>
        <v>EPA Region 7</v>
      </c>
    </row>
    <row r="1536" spans="1:6" x14ac:dyDescent="0.25">
      <c r="A1536" s="334" t="s">
        <v>3889</v>
      </c>
      <c r="B1536" s="335" t="s">
        <v>2612</v>
      </c>
      <c r="C1536" s="335" t="s">
        <v>3836</v>
      </c>
      <c r="D1536" s="335" t="str">
        <f t="shared" si="47"/>
        <v>Harrison County, MO</v>
      </c>
      <c r="E1536" s="335" t="str">
        <f t="shared" si="48"/>
        <v>29</v>
      </c>
      <c r="F1536" s="335" t="str">
        <f>_xlfn.XLOOKUP(E1536, statelist[State FIPS Code], statelist[EPA Region], "not found", 0, 1)</f>
        <v>EPA Region 7</v>
      </c>
    </row>
    <row r="1537" spans="1:6" x14ac:dyDescent="0.25">
      <c r="A1537" s="334" t="s">
        <v>3890</v>
      </c>
      <c r="B1537" s="335" t="s">
        <v>1361</v>
      </c>
      <c r="C1537" s="335" t="s">
        <v>3836</v>
      </c>
      <c r="D1537" s="335" t="str">
        <f t="shared" si="47"/>
        <v>Henry County, MO</v>
      </c>
      <c r="E1537" s="335" t="str">
        <f t="shared" si="48"/>
        <v>29</v>
      </c>
      <c r="F1537" s="335" t="str">
        <f>_xlfn.XLOOKUP(E1537, statelist[State FIPS Code], statelist[EPA Region], "not found", 0, 1)</f>
        <v>EPA Region 7</v>
      </c>
    </row>
    <row r="1538" spans="1:6" x14ac:dyDescent="0.25">
      <c r="A1538" s="334" t="s">
        <v>3891</v>
      </c>
      <c r="B1538" s="335" t="s">
        <v>3892</v>
      </c>
      <c r="C1538" s="335" t="s">
        <v>3836</v>
      </c>
      <c r="D1538" s="335" t="str">
        <f t="shared" si="47"/>
        <v>Hickory County, MO</v>
      </c>
      <c r="E1538" s="335" t="str">
        <f t="shared" si="48"/>
        <v>29</v>
      </c>
      <c r="F1538" s="335" t="str">
        <f>_xlfn.XLOOKUP(E1538, statelist[State FIPS Code], statelist[EPA Region], "not found", 0, 1)</f>
        <v>EPA Region 7</v>
      </c>
    </row>
    <row r="1539" spans="1:6" x14ac:dyDescent="0.25">
      <c r="A1539" s="334" t="s">
        <v>3893</v>
      </c>
      <c r="B1539" s="335" t="s">
        <v>3894</v>
      </c>
      <c r="C1539" s="335" t="s">
        <v>3836</v>
      </c>
      <c r="D1539" s="335" t="str">
        <f t="shared" si="47"/>
        <v>Holt County, MO</v>
      </c>
      <c r="E1539" s="335" t="str">
        <f t="shared" si="48"/>
        <v>29</v>
      </c>
      <c r="F1539" s="335" t="str">
        <f>_xlfn.XLOOKUP(E1539, statelist[State FIPS Code], statelist[EPA Region], "not found", 0, 1)</f>
        <v>EPA Region 7</v>
      </c>
    </row>
    <row r="1540" spans="1:6" x14ac:dyDescent="0.25">
      <c r="A1540" s="334" t="s">
        <v>3895</v>
      </c>
      <c r="B1540" s="335" t="s">
        <v>1576</v>
      </c>
      <c r="C1540" s="335" t="s">
        <v>3836</v>
      </c>
      <c r="D1540" s="335" t="str">
        <f t="shared" si="47"/>
        <v>Howard County, MO</v>
      </c>
      <c r="E1540" s="335" t="str">
        <f t="shared" si="48"/>
        <v>29</v>
      </c>
      <c r="F1540" s="335" t="str">
        <f>_xlfn.XLOOKUP(E1540, statelist[State FIPS Code], statelist[EPA Region], "not found", 0, 1)</f>
        <v>EPA Region 7</v>
      </c>
    </row>
    <row r="1541" spans="1:6" x14ac:dyDescent="0.25">
      <c r="A1541" s="334" t="s">
        <v>3896</v>
      </c>
      <c r="B1541" s="335" t="s">
        <v>3897</v>
      </c>
      <c r="C1541" s="335" t="s">
        <v>3836</v>
      </c>
      <c r="D1541" s="335" t="str">
        <f t="shared" si="47"/>
        <v>Howell County, MO</v>
      </c>
      <c r="E1541" s="335" t="str">
        <f t="shared" si="48"/>
        <v>29</v>
      </c>
      <c r="F1541" s="335" t="str">
        <f>_xlfn.XLOOKUP(E1541, statelist[State FIPS Code], statelist[EPA Region], "not found", 0, 1)</f>
        <v>EPA Region 7</v>
      </c>
    </row>
    <row r="1542" spans="1:6" x14ac:dyDescent="0.25">
      <c r="A1542" s="334" t="s">
        <v>3898</v>
      </c>
      <c r="B1542" s="335" t="s">
        <v>3484</v>
      </c>
      <c r="C1542" s="335" t="s">
        <v>3836</v>
      </c>
      <c r="D1542" s="335" t="str">
        <f t="shared" si="47"/>
        <v>Iron County, MO</v>
      </c>
      <c r="E1542" s="335" t="str">
        <f t="shared" si="48"/>
        <v>29</v>
      </c>
      <c r="F1542" s="335" t="str">
        <f>_xlfn.XLOOKUP(E1542, statelist[State FIPS Code], statelist[EPA Region], "not found", 0, 1)</f>
        <v>EPA Region 7</v>
      </c>
    </row>
    <row r="1543" spans="1:6" x14ac:dyDescent="0.25">
      <c r="A1543" s="334" t="s">
        <v>3899</v>
      </c>
      <c r="B1543" s="335" t="s">
        <v>1365</v>
      </c>
      <c r="C1543" s="335" t="s">
        <v>3836</v>
      </c>
      <c r="D1543" s="335" t="str">
        <f t="shared" si="47"/>
        <v>Jackson County, MO</v>
      </c>
      <c r="E1543" s="335" t="str">
        <f t="shared" si="48"/>
        <v>29</v>
      </c>
      <c r="F1543" s="335" t="str">
        <f>_xlfn.XLOOKUP(E1543, statelist[State FIPS Code], statelist[EPA Region], "not found", 0, 1)</f>
        <v>EPA Region 7</v>
      </c>
    </row>
    <row r="1544" spans="1:6" x14ac:dyDescent="0.25">
      <c r="A1544" s="334" t="s">
        <v>3900</v>
      </c>
      <c r="B1544" s="335" t="s">
        <v>2193</v>
      </c>
      <c r="C1544" s="335" t="s">
        <v>3836</v>
      </c>
      <c r="D1544" s="335" t="str">
        <f t="shared" si="47"/>
        <v>Jasper County, MO</v>
      </c>
      <c r="E1544" s="335" t="str">
        <f t="shared" si="48"/>
        <v>29</v>
      </c>
      <c r="F1544" s="335" t="str">
        <f>_xlfn.XLOOKUP(E1544, statelist[State FIPS Code], statelist[EPA Region], "not found", 0, 1)</f>
        <v>EPA Region 7</v>
      </c>
    </row>
    <row r="1545" spans="1:6" x14ac:dyDescent="0.25">
      <c r="A1545" s="334" t="s">
        <v>3901</v>
      </c>
      <c r="B1545" s="335" t="s">
        <v>1367</v>
      </c>
      <c r="C1545" s="335" t="s">
        <v>3836</v>
      </c>
      <c r="D1545" s="335" t="str">
        <f t="shared" si="47"/>
        <v>Jefferson County, MO</v>
      </c>
      <c r="E1545" s="335" t="str">
        <f t="shared" si="48"/>
        <v>29</v>
      </c>
      <c r="F1545" s="335" t="str">
        <f>_xlfn.XLOOKUP(E1545, statelist[State FIPS Code], statelist[EPA Region], "not found", 0, 1)</f>
        <v>EPA Region 7</v>
      </c>
    </row>
    <row r="1546" spans="1:6" x14ac:dyDescent="0.25">
      <c r="A1546" s="334" t="s">
        <v>3902</v>
      </c>
      <c r="B1546" s="335" t="s">
        <v>1584</v>
      </c>
      <c r="C1546" s="335" t="s">
        <v>3836</v>
      </c>
      <c r="D1546" s="335" t="str">
        <f t="shared" si="47"/>
        <v>Johnson County, MO</v>
      </c>
      <c r="E1546" s="335" t="str">
        <f t="shared" si="48"/>
        <v>29</v>
      </c>
      <c r="F1546" s="335" t="str">
        <f>_xlfn.XLOOKUP(E1546, statelist[State FIPS Code], statelist[EPA Region], "not found", 0, 1)</f>
        <v>EPA Region 7</v>
      </c>
    </row>
    <row r="1547" spans="1:6" x14ac:dyDescent="0.25">
      <c r="A1547" s="334" t="s">
        <v>3903</v>
      </c>
      <c r="B1547" s="335" t="s">
        <v>2487</v>
      </c>
      <c r="C1547" s="335" t="s">
        <v>3836</v>
      </c>
      <c r="D1547" s="335" t="str">
        <f t="shared" si="47"/>
        <v>Knox County, MO</v>
      </c>
      <c r="E1547" s="335" t="str">
        <f t="shared" si="48"/>
        <v>29</v>
      </c>
      <c r="F1547" s="335" t="str">
        <f>_xlfn.XLOOKUP(E1547, statelist[State FIPS Code], statelist[EPA Region], "not found", 0, 1)</f>
        <v>EPA Region 7</v>
      </c>
    </row>
    <row r="1548" spans="1:6" x14ac:dyDescent="0.25">
      <c r="A1548" s="334" t="s">
        <v>3904</v>
      </c>
      <c r="B1548" s="335" t="s">
        <v>3905</v>
      </c>
      <c r="C1548" s="335" t="s">
        <v>3836</v>
      </c>
      <c r="D1548" s="335" t="str">
        <f t="shared" ref="D1548:D1611" si="49">_xlfn.TEXTJOIN(", ", TRUE, B1548,C1548)</f>
        <v>Laclede County, MO</v>
      </c>
      <c r="E1548" s="335" t="str">
        <f t="shared" ref="E1548:E1611" si="50">LEFT(A1548, 2)</f>
        <v>29</v>
      </c>
      <c r="F1548" s="335" t="str">
        <f>_xlfn.XLOOKUP(E1548, statelist[State FIPS Code], statelist[EPA Region], "not found", 0, 1)</f>
        <v>EPA Region 7</v>
      </c>
    </row>
    <row r="1549" spans="1:6" x14ac:dyDescent="0.25">
      <c r="A1549" s="334" t="s">
        <v>3906</v>
      </c>
      <c r="B1549" s="335" t="s">
        <v>1586</v>
      </c>
      <c r="C1549" s="335" t="s">
        <v>3836</v>
      </c>
      <c r="D1549" s="335" t="str">
        <f t="shared" si="49"/>
        <v>Lafayette County, MO</v>
      </c>
      <c r="E1549" s="335" t="str">
        <f t="shared" si="50"/>
        <v>29</v>
      </c>
      <c r="F1549" s="335" t="str">
        <f>_xlfn.XLOOKUP(E1549, statelist[State FIPS Code], statelist[EPA Region], "not found", 0, 1)</f>
        <v>EPA Region 7</v>
      </c>
    </row>
    <row r="1550" spans="1:6" x14ac:dyDescent="0.25">
      <c r="A1550" s="334" t="s">
        <v>3907</v>
      </c>
      <c r="B1550" s="335" t="s">
        <v>1373</v>
      </c>
      <c r="C1550" s="335" t="s">
        <v>3836</v>
      </c>
      <c r="D1550" s="335" t="str">
        <f t="shared" si="49"/>
        <v>Lawrence County, MO</v>
      </c>
      <c r="E1550" s="335" t="str">
        <f t="shared" si="50"/>
        <v>29</v>
      </c>
      <c r="F1550" s="335" t="str">
        <f>_xlfn.XLOOKUP(E1550, statelist[State FIPS Code], statelist[EPA Region], "not found", 0, 1)</f>
        <v>EPA Region 7</v>
      </c>
    </row>
    <row r="1551" spans="1:6" x14ac:dyDescent="0.25">
      <c r="A1551" s="334" t="s">
        <v>3908</v>
      </c>
      <c r="B1551" s="335" t="s">
        <v>2389</v>
      </c>
      <c r="C1551" s="335" t="s">
        <v>3836</v>
      </c>
      <c r="D1551" s="335" t="str">
        <f t="shared" si="49"/>
        <v>Lewis County, MO</v>
      </c>
      <c r="E1551" s="335" t="str">
        <f t="shared" si="50"/>
        <v>29</v>
      </c>
      <c r="F1551" s="335" t="str">
        <f>_xlfn.XLOOKUP(E1551, statelist[State FIPS Code], statelist[EPA Region], "not found", 0, 1)</f>
        <v>EPA Region 7</v>
      </c>
    </row>
    <row r="1552" spans="1:6" x14ac:dyDescent="0.25">
      <c r="A1552" s="334" t="s">
        <v>3909</v>
      </c>
      <c r="B1552" s="335" t="s">
        <v>1590</v>
      </c>
      <c r="C1552" s="335" t="s">
        <v>3836</v>
      </c>
      <c r="D1552" s="335" t="str">
        <f t="shared" si="49"/>
        <v>Lincoln County, MO</v>
      </c>
      <c r="E1552" s="335" t="str">
        <f t="shared" si="50"/>
        <v>29</v>
      </c>
      <c r="F1552" s="335" t="str">
        <f>_xlfn.XLOOKUP(E1552, statelist[State FIPS Code], statelist[EPA Region], "not found", 0, 1)</f>
        <v>EPA Region 7</v>
      </c>
    </row>
    <row r="1553" spans="1:6" x14ac:dyDescent="0.25">
      <c r="A1553" s="334" t="s">
        <v>3910</v>
      </c>
      <c r="B1553" s="335" t="s">
        <v>2783</v>
      </c>
      <c r="C1553" s="335" t="s">
        <v>3836</v>
      </c>
      <c r="D1553" s="335" t="str">
        <f t="shared" si="49"/>
        <v>Linn County, MO</v>
      </c>
      <c r="E1553" s="335" t="str">
        <f t="shared" si="50"/>
        <v>29</v>
      </c>
      <c r="F1553" s="335" t="str">
        <f>_xlfn.XLOOKUP(E1553, statelist[State FIPS Code], statelist[EPA Region], "not found", 0, 1)</f>
        <v>EPA Region 7</v>
      </c>
    </row>
    <row r="1554" spans="1:6" x14ac:dyDescent="0.25">
      <c r="A1554" s="334" t="s">
        <v>3911</v>
      </c>
      <c r="B1554" s="335" t="s">
        <v>2494</v>
      </c>
      <c r="C1554" s="335" t="s">
        <v>3836</v>
      </c>
      <c r="D1554" s="335" t="str">
        <f t="shared" si="49"/>
        <v>Livingston County, MO</v>
      </c>
      <c r="E1554" s="335" t="str">
        <f t="shared" si="50"/>
        <v>29</v>
      </c>
      <c r="F1554" s="335" t="str">
        <f>_xlfn.XLOOKUP(E1554, statelist[State FIPS Code], statelist[EPA Region], "not found", 0, 1)</f>
        <v>EPA Region 7</v>
      </c>
    </row>
    <row r="1555" spans="1:6" x14ac:dyDescent="0.25">
      <c r="A1555" s="334" t="s">
        <v>3912</v>
      </c>
      <c r="B1555" s="335" t="s">
        <v>3913</v>
      </c>
      <c r="C1555" s="335" t="s">
        <v>3836</v>
      </c>
      <c r="D1555" s="335" t="str">
        <f t="shared" si="49"/>
        <v>McDonald County, MO</v>
      </c>
      <c r="E1555" s="335" t="str">
        <f t="shared" si="50"/>
        <v>29</v>
      </c>
      <c r="F1555" s="335" t="str">
        <f>_xlfn.XLOOKUP(E1555, statelist[State FIPS Code], statelist[EPA Region], "not found", 0, 1)</f>
        <v>EPA Region 7</v>
      </c>
    </row>
    <row r="1556" spans="1:6" x14ac:dyDescent="0.25">
      <c r="A1556" s="334" t="s">
        <v>3914</v>
      </c>
      <c r="B1556" s="335" t="s">
        <v>1381</v>
      </c>
      <c r="C1556" s="335" t="s">
        <v>3836</v>
      </c>
      <c r="D1556" s="335" t="str">
        <f t="shared" si="49"/>
        <v>Macon County, MO</v>
      </c>
      <c r="E1556" s="335" t="str">
        <f t="shared" si="50"/>
        <v>29</v>
      </c>
      <c r="F1556" s="335" t="str">
        <f>_xlfn.XLOOKUP(E1556, statelist[State FIPS Code], statelist[EPA Region], "not found", 0, 1)</f>
        <v>EPA Region 7</v>
      </c>
    </row>
    <row r="1557" spans="1:6" x14ac:dyDescent="0.25">
      <c r="A1557" s="334" t="s">
        <v>3915</v>
      </c>
      <c r="B1557" s="335" t="s">
        <v>1383</v>
      </c>
      <c r="C1557" s="335" t="s">
        <v>3836</v>
      </c>
      <c r="D1557" s="335" t="str">
        <f t="shared" si="49"/>
        <v>Madison County, MO</v>
      </c>
      <c r="E1557" s="335" t="str">
        <f t="shared" si="50"/>
        <v>29</v>
      </c>
      <c r="F1557" s="335" t="str">
        <f>_xlfn.XLOOKUP(E1557, statelist[State FIPS Code], statelist[EPA Region], "not found", 0, 1)</f>
        <v>EPA Region 7</v>
      </c>
    </row>
    <row r="1558" spans="1:6" x14ac:dyDescent="0.25">
      <c r="A1558" s="334" t="s">
        <v>3916</v>
      </c>
      <c r="B1558" s="335" t="s">
        <v>3917</v>
      </c>
      <c r="C1558" s="335" t="s">
        <v>3836</v>
      </c>
      <c r="D1558" s="335" t="str">
        <f t="shared" si="49"/>
        <v>Maries County, MO</v>
      </c>
      <c r="E1558" s="335" t="str">
        <f t="shared" si="50"/>
        <v>29</v>
      </c>
      <c r="F1558" s="335" t="str">
        <f>_xlfn.XLOOKUP(E1558, statelist[State FIPS Code], statelist[EPA Region], "not found", 0, 1)</f>
        <v>EPA Region 7</v>
      </c>
    </row>
    <row r="1559" spans="1:6" x14ac:dyDescent="0.25">
      <c r="A1559" s="334" t="s">
        <v>3918</v>
      </c>
      <c r="B1559" s="335" t="s">
        <v>1387</v>
      </c>
      <c r="C1559" s="335" t="s">
        <v>3836</v>
      </c>
      <c r="D1559" s="335" t="str">
        <f t="shared" si="49"/>
        <v>Marion County, MO</v>
      </c>
      <c r="E1559" s="335" t="str">
        <f t="shared" si="50"/>
        <v>29</v>
      </c>
      <c r="F1559" s="335" t="str">
        <f>_xlfn.XLOOKUP(E1559, statelist[State FIPS Code], statelist[EPA Region], "not found", 0, 1)</f>
        <v>EPA Region 7</v>
      </c>
    </row>
    <row r="1560" spans="1:6" x14ac:dyDescent="0.25">
      <c r="A1560" s="334" t="s">
        <v>3919</v>
      </c>
      <c r="B1560" s="335" t="s">
        <v>2515</v>
      </c>
      <c r="C1560" s="335" t="s">
        <v>3836</v>
      </c>
      <c r="D1560" s="335" t="str">
        <f t="shared" si="49"/>
        <v>Mercer County, MO</v>
      </c>
      <c r="E1560" s="335" t="str">
        <f t="shared" si="50"/>
        <v>29</v>
      </c>
      <c r="F1560" s="335" t="str">
        <f>_xlfn.XLOOKUP(E1560, statelist[State FIPS Code], statelist[EPA Region], "not found", 0, 1)</f>
        <v>EPA Region 7</v>
      </c>
    </row>
    <row r="1561" spans="1:6" x14ac:dyDescent="0.25">
      <c r="A1561" s="334" t="s">
        <v>3920</v>
      </c>
      <c r="B1561" s="335" t="s">
        <v>1600</v>
      </c>
      <c r="C1561" s="335" t="s">
        <v>3836</v>
      </c>
      <c r="D1561" s="335" t="str">
        <f t="shared" si="49"/>
        <v>Miller County, MO</v>
      </c>
      <c r="E1561" s="335" t="str">
        <f t="shared" si="50"/>
        <v>29</v>
      </c>
      <c r="F1561" s="335" t="str">
        <f>_xlfn.XLOOKUP(E1561, statelist[State FIPS Code], statelist[EPA Region], "not found", 0, 1)</f>
        <v>EPA Region 7</v>
      </c>
    </row>
    <row r="1562" spans="1:6" x14ac:dyDescent="0.25">
      <c r="A1562" s="334" t="s">
        <v>3921</v>
      </c>
      <c r="B1562" s="335" t="s">
        <v>1602</v>
      </c>
      <c r="C1562" s="335" t="s">
        <v>3836</v>
      </c>
      <c r="D1562" s="335" t="str">
        <f t="shared" si="49"/>
        <v>Mississippi County, MO</v>
      </c>
      <c r="E1562" s="335" t="str">
        <f t="shared" si="50"/>
        <v>29</v>
      </c>
      <c r="F1562" s="335" t="str">
        <f>_xlfn.XLOOKUP(E1562, statelist[State FIPS Code], statelist[EPA Region], "not found", 0, 1)</f>
        <v>EPA Region 7</v>
      </c>
    </row>
    <row r="1563" spans="1:6" x14ac:dyDescent="0.25">
      <c r="A1563" s="334" t="s">
        <v>3922</v>
      </c>
      <c r="B1563" s="335" t="s">
        <v>3923</v>
      </c>
      <c r="C1563" s="335" t="s">
        <v>3836</v>
      </c>
      <c r="D1563" s="335" t="str">
        <f t="shared" si="49"/>
        <v>Moniteau County, MO</v>
      </c>
      <c r="E1563" s="335" t="str">
        <f t="shared" si="50"/>
        <v>29</v>
      </c>
      <c r="F1563" s="335" t="str">
        <f>_xlfn.XLOOKUP(E1563, statelist[State FIPS Code], statelist[EPA Region], "not found", 0, 1)</f>
        <v>EPA Region 7</v>
      </c>
    </row>
    <row r="1564" spans="1:6" x14ac:dyDescent="0.25">
      <c r="A1564" s="334" t="s">
        <v>3924</v>
      </c>
      <c r="B1564" s="335" t="s">
        <v>1393</v>
      </c>
      <c r="C1564" s="335" t="s">
        <v>3836</v>
      </c>
      <c r="D1564" s="335" t="str">
        <f t="shared" si="49"/>
        <v>Monroe County, MO</v>
      </c>
      <c r="E1564" s="335" t="str">
        <f t="shared" si="50"/>
        <v>29</v>
      </c>
      <c r="F1564" s="335" t="str">
        <f>_xlfn.XLOOKUP(E1564, statelist[State FIPS Code], statelist[EPA Region], "not found", 0, 1)</f>
        <v>EPA Region 7</v>
      </c>
    </row>
    <row r="1565" spans="1:6" x14ac:dyDescent="0.25">
      <c r="A1565" s="334" t="s">
        <v>3925</v>
      </c>
      <c r="B1565" s="335" t="s">
        <v>1395</v>
      </c>
      <c r="C1565" s="335" t="s">
        <v>3836</v>
      </c>
      <c r="D1565" s="335" t="str">
        <f t="shared" si="49"/>
        <v>Montgomery County, MO</v>
      </c>
      <c r="E1565" s="335" t="str">
        <f t="shared" si="50"/>
        <v>29</v>
      </c>
      <c r="F1565" s="335" t="str">
        <f>_xlfn.XLOOKUP(E1565, statelist[State FIPS Code], statelist[EPA Region], "not found", 0, 1)</f>
        <v>EPA Region 7</v>
      </c>
    </row>
    <row r="1566" spans="1:6" x14ac:dyDescent="0.25">
      <c r="A1566" s="334" t="s">
        <v>3926</v>
      </c>
      <c r="B1566" s="335" t="s">
        <v>1397</v>
      </c>
      <c r="C1566" s="335" t="s">
        <v>3836</v>
      </c>
      <c r="D1566" s="335" t="str">
        <f t="shared" si="49"/>
        <v>Morgan County, MO</v>
      </c>
      <c r="E1566" s="335" t="str">
        <f t="shared" si="50"/>
        <v>29</v>
      </c>
      <c r="F1566" s="335" t="str">
        <f>_xlfn.XLOOKUP(E1566, statelist[State FIPS Code], statelist[EPA Region], "not found", 0, 1)</f>
        <v>EPA Region 7</v>
      </c>
    </row>
    <row r="1567" spans="1:6" x14ac:dyDescent="0.25">
      <c r="A1567" s="334" t="s">
        <v>3927</v>
      </c>
      <c r="B1567" s="335" t="s">
        <v>3928</v>
      </c>
      <c r="C1567" s="335" t="s">
        <v>3836</v>
      </c>
      <c r="D1567" s="335" t="str">
        <f t="shared" si="49"/>
        <v>New Madrid County, MO</v>
      </c>
      <c r="E1567" s="335" t="str">
        <f t="shared" si="50"/>
        <v>29</v>
      </c>
      <c r="F1567" s="335" t="str">
        <f>_xlfn.XLOOKUP(E1567, statelist[State FIPS Code], statelist[EPA Region], "not found", 0, 1)</f>
        <v>EPA Region 7</v>
      </c>
    </row>
    <row r="1568" spans="1:6" x14ac:dyDescent="0.25">
      <c r="A1568" s="334" t="s">
        <v>3929</v>
      </c>
      <c r="B1568" s="335" t="s">
        <v>1608</v>
      </c>
      <c r="C1568" s="335" t="s">
        <v>3836</v>
      </c>
      <c r="D1568" s="335" t="str">
        <f t="shared" si="49"/>
        <v>Newton County, MO</v>
      </c>
      <c r="E1568" s="335" t="str">
        <f t="shared" si="50"/>
        <v>29</v>
      </c>
      <c r="F1568" s="335" t="str">
        <f>_xlfn.XLOOKUP(E1568, statelist[State FIPS Code], statelist[EPA Region], "not found", 0, 1)</f>
        <v>EPA Region 7</v>
      </c>
    </row>
    <row r="1569" spans="1:6" x14ac:dyDescent="0.25">
      <c r="A1569" s="334" t="s">
        <v>3930</v>
      </c>
      <c r="B1569" s="335" t="s">
        <v>3931</v>
      </c>
      <c r="C1569" s="335" t="s">
        <v>3836</v>
      </c>
      <c r="D1569" s="335" t="str">
        <f t="shared" si="49"/>
        <v>Nodaway County, MO</v>
      </c>
      <c r="E1569" s="335" t="str">
        <f t="shared" si="50"/>
        <v>29</v>
      </c>
      <c r="F1569" s="335" t="str">
        <f>_xlfn.XLOOKUP(E1569, statelist[State FIPS Code], statelist[EPA Region], "not found", 0, 1)</f>
        <v>EPA Region 7</v>
      </c>
    </row>
    <row r="1570" spans="1:6" x14ac:dyDescent="0.25">
      <c r="A1570" s="334" t="s">
        <v>3932</v>
      </c>
      <c r="B1570" s="335" t="s">
        <v>3933</v>
      </c>
      <c r="C1570" s="335" t="s">
        <v>3836</v>
      </c>
      <c r="D1570" s="335" t="str">
        <f t="shared" si="49"/>
        <v>Oregon County, MO</v>
      </c>
      <c r="E1570" s="335" t="str">
        <f t="shared" si="50"/>
        <v>29</v>
      </c>
      <c r="F1570" s="335" t="str">
        <f>_xlfn.XLOOKUP(E1570, statelist[State FIPS Code], statelist[EPA Region], "not found", 0, 1)</f>
        <v>EPA Region 7</v>
      </c>
    </row>
    <row r="1571" spans="1:6" x14ac:dyDescent="0.25">
      <c r="A1571" s="334" t="s">
        <v>3934</v>
      </c>
      <c r="B1571" s="335" t="s">
        <v>2959</v>
      </c>
      <c r="C1571" s="335" t="s">
        <v>3836</v>
      </c>
      <c r="D1571" s="335" t="str">
        <f t="shared" si="49"/>
        <v>Osage County, MO</v>
      </c>
      <c r="E1571" s="335" t="str">
        <f t="shared" si="50"/>
        <v>29</v>
      </c>
      <c r="F1571" s="335" t="str">
        <f>_xlfn.XLOOKUP(E1571, statelist[State FIPS Code], statelist[EPA Region], "not found", 0, 1)</f>
        <v>EPA Region 7</v>
      </c>
    </row>
    <row r="1572" spans="1:6" x14ac:dyDescent="0.25">
      <c r="A1572" s="334" t="s">
        <v>3935</v>
      </c>
      <c r="B1572" s="335" t="s">
        <v>3936</v>
      </c>
      <c r="C1572" s="335" t="s">
        <v>3836</v>
      </c>
      <c r="D1572" s="335" t="str">
        <f t="shared" si="49"/>
        <v>Ozark County, MO</v>
      </c>
      <c r="E1572" s="335" t="str">
        <f t="shared" si="50"/>
        <v>29</v>
      </c>
      <c r="F1572" s="335" t="str">
        <f>_xlfn.XLOOKUP(E1572, statelist[State FIPS Code], statelist[EPA Region], "not found", 0, 1)</f>
        <v>EPA Region 7</v>
      </c>
    </row>
    <row r="1573" spans="1:6" x14ac:dyDescent="0.25">
      <c r="A1573" s="334" t="s">
        <v>3937</v>
      </c>
      <c r="B1573" s="335" t="s">
        <v>3938</v>
      </c>
      <c r="C1573" s="335" t="s">
        <v>3836</v>
      </c>
      <c r="D1573" s="335" t="str">
        <f t="shared" si="49"/>
        <v>Pemiscot County, MO</v>
      </c>
      <c r="E1573" s="335" t="str">
        <f t="shared" si="50"/>
        <v>29</v>
      </c>
      <c r="F1573" s="335" t="str">
        <f>_xlfn.XLOOKUP(E1573, statelist[State FIPS Code], statelist[EPA Region], "not found", 0, 1)</f>
        <v>EPA Region 7</v>
      </c>
    </row>
    <row r="1574" spans="1:6" x14ac:dyDescent="0.25">
      <c r="A1574" s="334" t="s">
        <v>3939</v>
      </c>
      <c r="B1574" s="335" t="s">
        <v>1399</v>
      </c>
      <c r="C1574" s="335" t="s">
        <v>3836</v>
      </c>
      <c r="D1574" s="335" t="str">
        <f t="shared" si="49"/>
        <v>Perry County, MO</v>
      </c>
      <c r="E1574" s="335" t="str">
        <f t="shared" si="50"/>
        <v>29</v>
      </c>
      <c r="F1574" s="335" t="str">
        <f>_xlfn.XLOOKUP(E1574, statelist[State FIPS Code], statelist[EPA Region], "not found", 0, 1)</f>
        <v>EPA Region 7</v>
      </c>
    </row>
    <row r="1575" spans="1:6" x14ac:dyDescent="0.25">
      <c r="A1575" s="334" t="s">
        <v>3940</v>
      </c>
      <c r="B1575" s="335" t="s">
        <v>3941</v>
      </c>
      <c r="C1575" s="335" t="s">
        <v>3836</v>
      </c>
      <c r="D1575" s="335" t="str">
        <f t="shared" si="49"/>
        <v>Pettis County, MO</v>
      </c>
      <c r="E1575" s="335" t="str">
        <f t="shared" si="50"/>
        <v>29</v>
      </c>
      <c r="F1575" s="335" t="str">
        <f>_xlfn.XLOOKUP(E1575, statelist[State FIPS Code], statelist[EPA Region], "not found", 0, 1)</f>
        <v>EPA Region 7</v>
      </c>
    </row>
    <row r="1576" spans="1:6" x14ac:dyDescent="0.25">
      <c r="A1576" s="334" t="s">
        <v>3942</v>
      </c>
      <c r="B1576" s="335" t="s">
        <v>3943</v>
      </c>
      <c r="C1576" s="335" t="s">
        <v>3836</v>
      </c>
      <c r="D1576" s="335" t="str">
        <f t="shared" si="49"/>
        <v>Phelps County, MO</v>
      </c>
      <c r="E1576" s="335" t="str">
        <f t="shared" si="50"/>
        <v>29</v>
      </c>
      <c r="F1576" s="335" t="str">
        <f>_xlfn.XLOOKUP(E1576, statelist[State FIPS Code], statelist[EPA Region], "not found", 0, 1)</f>
        <v>EPA Region 7</v>
      </c>
    </row>
    <row r="1577" spans="1:6" x14ac:dyDescent="0.25">
      <c r="A1577" s="334" t="s">
        <v>3944</v>
      </c>
      <c r="B1577" s="335" t="s">
        <v>1403</v>
      </c>
      <c r="C1577" s="335" t="s">
        <v>3836</v>
      </c>
      <c r="D1577" s="335" t="str">
        <f t="shared" si="49"/>
        <v>Pike County, MO</v>
      </c>
      <c r="E1577" s="335" t="str">
        <f t="shared" si="50"/>
        <v>29</v>
      </c>
      <c r="F1577" s="335" t="str">
        <f>_xlfn.XLOOKUP(E1577, statelist[State FIPS Code], statelist[EPA Region], "not found", 0, 1)</f>
        <v>EPA Region 7</v>
      </c>
    </row>
    <row r="1578" spans="1:6" x14ac:dyDescent="0.25">
      <c r="A1578" s="334" t="s">
        <v>3945</v>
      </c>
      <c r="B1578" s="335" t="s">
        <v>3946</v>
      </c>
      <c r="C1578" s="335" t="s">
        <v>3836</v>
      </c>
      <c r="D1578" s="335" t="str">
        <f t="shared" si="49"/>
        <v>Platte County, MO</v>
      </c>
      <c r="E1578" s="335" t="str">
        <f t="shared" si="50"/>
        <v>29</v>
      </c>
      <c r="F1578" s="335" t="str">
        <f>_xlfn.XLOOKUP(E1578, statelist[State FIPS Code], statelist[EPA Region], "not found", 0, 1)</f>
        <v>EPA Region 7</v>
      </c>
    </row>
    <row r="1579" spans="1:6" x14ac:dyDescent="0.25">
      <c r="A1579" s="334" t="s">
        <v>3947</v>
      </c>
      <c r="B1579" s="335" t="s">
        <v>1618</v>
      </c>
      <c r="C1579" s="335" t="s">
        <v>3836</v>
      </c>
      <c r="D1579" s="335" t="str">
        <f t="shared" si="49"/>
        <v>Polk County, MO</v>
      </c>
      <c r="E1579" s="335" t="str">
        <f t="shared" si="50"/>
        <v>29</v>
      </c>
      <c r="F1579" s="335" t="str">
        <f>_xlfn.XLOOKUP(E1579, statelist[State FIPS Code], statelist[EPA Region], "not found", 0, 1)</f>
        <v>EPA Region 7</v>
      </c>
    </row>
    <row r="1580" spans="1:6" x14ac:dyDescent="0.25">
      <c r="A1580" s="334" t="s">
        <v>3948</v>
      </c>
      <c r="B1580" s="335" t="s">
        <v>1624</v>
      </c>
      <c r="C1580" s="335" t="s">
        <v>3836</v>
      </c>
      <c r="D1580" s="335" t="str">
        <f t="shared" si="49"/>
        <v>Pulaski County, MO</v>
      </c>
      <c r="E1580" s="335" t="str">
        <f t="shared" si="50"/>
        <v>29</v>
      </c>
      <c r="F1580" s="335" t="str">
        <f>_xlfn.XLOOKUP(E1580, statelist[State FIPS Code], statelist[EPA Region], "not found", 0, 1)</f>
        <v>EPA Region 7</v>
      </c>
    </row>
    <row r="1581" spans="1:6" x14ac:dyDescent="0.25">
      <c r="A1581" s="334" t="s">
        <v>3949</v>
      </c>
      <c r="B1581" s="335" t="s">
        <v>2032</v>
      </c>
      <c r="C1581" s="335" t="s">
        <v>3836</v>
      </c>
      <c r="D1581" s="335" t="str">
        <f t="shared" si="49"/>
        <v>Putnam County, MO</v>
      </c>
      <c r="E1581" s="335" t="str">
        <f t="shared" si="50"/>
        <v>29</v>
      </c>
      <c r="F1581" s="335" t="str">
        <f>_xlfn.XLOOKUP(E1581, statelist[State FIPS Code], statelist[EPA Region], "not found", 0, 1)</f>
        <v>EPA Region 7</v>
      </c>
    </row>
    <row r="1582" spans="1:6" x14ac:dyDescent="0.25">
      <c r="A1582" s="334" t="s">
        <v>3950</v>
      </c>
      <c r="B1582" s="335" t="s">
        <v>3951</v>
      </c>
      <c r="C1582" s="335" t="s">
        <v>3836</v>
      </c>
      <c r="D1582" s="335" t="str">
        <f t="shared" si="49"/>
        <v>Ralls County, MO</v>
      </c>
      <c r="E1582" s="335" t="str">
        <f t="shared" si="50"/>
        <v>29</v>
      </c>
      <c r="F1582" s="335" t="str">
        <f>_xlfn.XLOOKUP(E1582, statelist[State FIPS Code], statelist[EPA Region], "not found", 0, 1)</f>
        <v>EPA Region 7</v>
      </c>
    </row>
    <row r="1583" spans="1:6" x14ac:dyDescent="0.25">
      <c r="A1583" s="334" t="s">
        <v>3952</v>
      </c>
      <c r="B1583" s="335" t="s">
        <v>1405</v>
      </c>
      <c r="C1583" s="335" t="s">
        <v>3836</v>
      </c>
      <c r="D1583" s="335" t="str">
        <f t="shared" si="49"/>
        <v>Randolph County, MO</v>
      </c>
      <c r="E1583" s="335" t="str">
        <f t="shared" si="50"/>
        <v>29</v>
      </c>
      <c r="F1583" s="335" t="str">
        <f>_xlfn.XLOOKUP(E1583, statelist[State FIPS Code], statelist[EPA Region], "not found", 0, 1)</f>
        <v>EPA Region 7</v>
      </c>
    </row>
    <row r="1584" spans="1:6" x14ac:dyDescent="0.25">
      <c r="A1584" s="334" t="s">
        <v>3953</v>
      </c>
      <c r="B1584" s="335" t="s">
        <v>3954</v>
      </c>
      <c r="C1584" s="335" t="s">
        <v>3836</v>
      </c>
      <c r="D1584" s="335" t="str">
        <f t="shared" si="49"/>
        <v>Ray County, MO</v>
      </c>
      <c r="E1584" s="335" t="str">
        <f t="shared" si="50"/>
        <v>29</v>
      </c>
      <c r="F1584" s="335" t="str">
        <f>_xlfn.XLOOKUP(E1584, statelist[State FIPS Code], statelist[EPA Region], "not found", 0, 1)</f>
        <v>EPA Region 7</v>
      </c>
    </row>
    <row r="1585" spans="1:6" x14ac:dyDescent="0.25">
      <c r="A1585" s="334" t="s">
        <v>3955</v>
      </c>
      <c r="B1585" s="335" t="s">
        <v>3956</v>
      </c>
      <c r="C1585" s="335" t="s">
        <v>3836</v>
      </c>
      <c r="D1585" s="335" t="str">
        <f t="shared" si="49"/>
        <v>Reynolds County, MO</v>
      </c>
      <c r="E1585" s="335" t="str">
        <f t="shared" si="50"/>
        <v>29</v>
      </c>
      <c r="F1585" s="335" t="str">
        <f>_xlfn.XLOOKUP(E1585, statelist[State FIPS Code], statelist[EPA Region], "not found", 0, 1)</f>
        <v>EPA Region 7</v>
      </c>
    </row>
    <row r="1586" spans="1:6" x14ac:dyDescent="0.25">
      <c r="A1586" s="334" t="s">
        <v>3957</v>
      </c>
      <c r="B1586" s="335" t="s">
        <v>2665</v>
      </c>
      <c r="C1586" s="335" t="s">
        <v>3836</v>
      </c>
      <c r="D1586" s="335" t="str">
        <f t="shared" si="49"/>
        <v>Ripley County, MO</v>
      </c>
      <c r="E1586" s="335" t="str">
        <f t="shared" si="50"/>
        <v>29</v>
      </c>
      <c r="F1586" s="335" t="str">
        <f>_xlfn.XLOOKUP(E1586, statelist[State FIPS Code], statelist[EPA Region], "not found", 0, 1)</f>
        <v>EPA Region 7</v>
      </c>
    </row>
    <row r="1587" spans="1:6" x14ac:dyDescent="0.25">
      <c r="A1587" s="334" t="s">
        <v>3958</v>
      </c>
      <c r="B1587" s="335" t="s">
        <v>3959</v>
      </c>
      <c r="C1587" s="335" t="s">
        <v>3836</v>
      </c>
      <c r="D1587" s="335" t="str">
        <f t="shared" si="49"/>
        <v>St. Charles County, MO</v>
      </c>
      <c r="E1587" s="335" t="str">
        <f t="shared" si="50"/>
        <v>29</v>
      </c>
      <c r="F1587" s="335" t="str">
        <f>_xlfn.XLOOKUP(E1587, statelist[State FIPS Code], statelist[EPA Region], "not found", 0, 1)</f>
        <v>EPA Region 7</v>
      </c>
    </row>
    <row r="1588" spans="1:6" x14ac:dyDescent="0.25">
      <c r="A1588" s="334" t="s">
        <v>3960</v>
      </c>
      <c r="B1588" s="335" t="s">
        <v>1409</v>
      </c>
      <c r="C1588" s="335" t="s">
        <v>3836</v>
      </c>
      <c r="D1588" s="335" t="str">
        <f t="shared" si="49"/>
        <v>St. Clair County, MO</v>
      </c>
      <c r="E1588" s="335" t="str">
        <f t="shared" si="50"/>
        <v>29</v>
      </c>
      <c r="F1588" s="335" t="str">
        <f>_xlfn.XLOOKUP(E1588, statelist[State FIPS Code], statelist[EPA Region], "not found", 0, 1)</f>
        <v>EPA Region 7</v>
      </c>
    </row>
    <row r="1589" spans="1:6" x14ac:dyDescent="0.25">
      <c r="A1589" s="334" t="s">
        <v>3961</v>
      </c>
      <c r="B1589" s="335" t="s">
        <v>3962</v>
      </c>
      <c r="C1589" s="335" t="s">
        <v>3836</v>
      </c>
      <c r="D1589" s="335" t="str">
        <f t="shared" si="49"/>
        <v>Ste. Genevieve County, MO</v>
      </c>
      <c r="E1589" s="335" t="str">
        <f t="shared" si="50"/>
        <v>29</v>
      </c>
      <c r="F1589" s="335" t="str">
        <f>_xlfn.XLOOKUP(E1589, statelist[State FIPS Code], statelist[EPA Region], "not found", 0, 1)</f>
        <v>EPA Region 7</v>
      </c>
    </row>
    <row r="1590" spans="1:6" x14ac:dyDescent="0.25">
      <c r="A1590" s="334" t="s">
        <v>3963</v>
      </c>
      <c r="B1590" s="335" t="s">
        <v>3964</v>
      </c>
      <c r="C1590" s="335" t="s">
        <v>3836</v>
      </c>
      <c r="D1590" s="335" t="str">
        <f t="shared" si="49"/>
        <v>St. Francois County, MO</v>
      </c>
      <c r="E1590" s="335" t="str">
        <f t="shared" si="50"/>
        <v>29</v>
      </c>
      <c r="F1590" s="335" t="str">
        <f>_xlfn.XLOOKUP(E1590, statelist[State FIPS Code], statelist[EPA Region], "not found", 0, 1)</f>
        <v>EPA Region 7</v>
      </c>
    </row>
    <row r="1591" spans="1:6" x14ac:dyDescent="0.25">
      <c r="A1591" s="334" t="s">
        <v>3965</v>
      </c>
      <c r="B1591" s="335" t="s">
        <v>3684</v>
      </c>
      <c r="C1591" s="335" t="s">
        <v>3836</v>
      </c>
      <c r="D1591" s="335" t="str">
        <f t="shared" si="49"/>
        <v>St. Louis County, MO</v>
      </c>
      <c r="E1591" s="335" t="str">
        <f t="shared" si="50"/>
        <v>29</v>
      </c>
      <c r="F1591" s="335" t="str">
        <f>_xlfn.XLOOKUP(E1591, statelist[State FIPS Code], statelist[EPA Region], "not found", 0, 1)</f>
        <v>EPA Region 7</v>
      </c>
    </row>
    <row r="1592" spans="1:6" x14ac:dyDescent="0.25">
      <c r="A1592" s="334" t="s">
        <v>3966</v>
      </c>
      <c r="B1592" s="335" t="s">
        <v>1629</v>
      </c>
      <c r="C1592" s="335" t="s">
        <v>3836</v>
      </c>
      <c r="D1592" s="335" t="str">
        <f t="shared" si="49"/>
        <v>Saline County, MO</v>
      </c>
      <c r="E1592" s="335" t="str">
        <f t="shared" si="50"/>
        <v>29</v>
      </c>
      <c r="F1592" s="335" t="str">
        <f>_xlfn.XLOOKUP(E1592, statelist[State FIPS Code], statelist[EPA Region], "not found", 0, 1)</f>
        <v>EPA Region 7</v>
      </c>
    </row>
    <row r="1593" spans="1:6" x14ac:dyDescent="0.25">
      <c r="A1593" s="334" t="s">
        <v>3967</v>
      </c>
      <c r="B1593" s="335" t="s">
        <v>2542</v>
      </c>
      <c r="C1593" s="335" t="s">
        <v>3836</v>
      </c>
      <c r="D1593" s="335" t="str">
        <f t="shared" si="49"/>
        <v>Schuyler County, MO</v>
      </c>
      <c r="E1593" s="335" t="str">
        <f t="shared" si="50"/>
        <v>29</v>
      </c>
      <c r="F1593" s="335" t="str">
        <f>_xlfn.XLOOKUP(E1593, statelist[State FIPS Code], statelist[EPA Region], "not found", 0, 1)</f>
        <v>EPA Region 7</v>
      </c>
    </row>
    <row r="1594" spans="1:6" x14ac:dyDescent="0.25">
      <c r="A1594" s="334" t="s">
        <v>3968</v>
      </c>
      <c r="B1594" s="335" t="s">
        <v>3969</v>
      </c>
      <c r="C1594" s="335" t="s">
        <v>3836</v>
      </c>
      <c r="D1594" s="335" t="str">
        <f t="shared" si="49"/>
        <v>Scotland County, MO</v>
      </c>
      <c r="E1594" s="335" t="str">
        <f t="shared" si="50"/>
        <v>29</v>
      </c>
      <c r="F1594" s="335" t="str">
        <f>_xlfn.XLOOKUP(E1594, statelist[State FIPS Code], statelist[EPA Region], "not found", 0, 1)</f>
        <v>EPA Region 7</v>
      </c>
    </row>
    <row r="1595" spans="1:6" x14ac:dyDescent="0.25">
      <c r="A1595" s="334" t="s">
        <v>3970</v>
      </c>
      <c r="B1595" s="335" t="s">
        <v>1631</v>
      </c>
      <c r="C1595" s="335" t="s">
        <v>3836</v>
      </c>
      <c r="D1595" s="335" t="str">
        <f t="shared" si="49"/>
        <v>Scott County, MO</v>
      </c>
      <c r="E1595" s="335" t="str">
        <f t="shared" si="50"/>
        <v>29</v>
      </c>
      <c r="F1595" s="335" t="str">
        <f>_xlfn.XLOOKUP(E1595, statelist[State FIPS Code], statelist[EPA Region], "not found", 0, 1)</f>
        <v>EPA Region 7</v>
      </c>
    </row>
    <row r="1596" spans="1:6" x14ac:dyDescent="0.25">
      <c r="A1596" s="334" t="s">
        <v>3971</v>
      </c>
      <c r="B1596" s="335" t="s">
        <v>3972</v>
      </c>
      <c r="C1596" s="335" t="s">
        <v>3836</v>
      </c>
      <c r="D1596" s="335" t="str">
        <f t="shared" si="49"/>
        <v>Shannon County, MO</v>
      </c>
      <c r="E1596" s="335" t="str">
        <f t="shared" si="50"/>
        <v>29</v>
      </c>
      <c r="F1596" s="335" t="str">
        <f>_xlfn.XLOOKUP(E1596, statelist[State FIPS Code], statelist[EPA Region], "not found", 0, 1)</f>
        <v>EPA Region 7</v>
      </c>
    </row>
    <row r="1597" spans="1:6" x14ac:dyDescent="0.25">
      <c r="A1597" s="334" t="s">
        <v>3973</v>
      </c>
      <c r="B1597" s="335" t="s">
        <v>1411</v>
      </c>
      <c r="C1597" s="335" t="s">
        <v>3836</v>
      </c>
      <c r="D1597" s="335" t="str">
        <f t="shared" si="49"/>
        <v>Shelby County, MO</v>
      </c>
      <c r="E1597" s="335" t="str">
        <f t="shared" si="50"/>
        <v>29</v>
      </c>
      <c r="F1597" s="335" t="str">
        <f>_xlfn.XLOOKUP(E1597, statelist[State FIPS Code], statelist[EPA Region], "not found", 0, 1)</f>
        <v>EPA Region 7</v>
      </c>
    </row>
    <row r="1598" spans="1:6" x14ac:dyDescent="0.25">
      <c r="A1598" s="334" t="s">
        <v>3974</v>
      </c>
      <c r="B1598" s="335" t="s">
        <v>3975</v>
      </c>
      <c r="C1598" s="335" t="s">
        <v>3836</v>
      </c>
      <c r="D1598" s="335" t="str">
        <f t="shared" si="49"/>
        <v>Stoddard County, MO</v>
      </c>
      <c r="E1598" s="335" t="str">
        <f t="shared" si="50"/>
        <v>29</v>
      </c>
      <c r="F1598" s="335" t="str">
        <f>_xlfn.XLOOKUP(E1598, statelist[State FIPS Code], statelist[EPA Region], "not found", 0, 1)</f>
        <v>EPA Region 7</v>
      </c>
    </row>
    <row r="1599" spans="1:6" x14ac:dyDescent="0.25">
      <c r="A1599" s="334" t="s">
        <v>3976</v>
      </c>
      <c r="B1599" s="335" t="s">
        <v>1641</v>
      </c>
      <c r="C1599" s="335" t="s">
        <v>3836</v>
      </c>
      <c r="D1599" s="335" t="str">
        <f t="shared" si="49"/>
        <v>Stone County, MO</v>
      </c>
      <c r="E1599" s="335" t="str">
        <f t="shared" si="50"/>
        <v>29</v>
      </c>
      <c r="F1599" s="335" t="str">
        <f>_xlfn.XLOOKUP(E1599, statelist[State FIPS Code], statelist[EPA Region], "not found", 0, 1)</f>
        <v>EPA Region 7</v>
      </c>
    </row>
    <row r="1600" spans="1:6" x14ac:dyDescent="0.25">
      <c r="A1600" s="334" t="s">
        <v>3977</v>
      </c>
      <c r="B1600" s="335" t="s">
        <v>2679</v>
      </c>
      <c r="C1600" s="335" t="s">
        <v>3836</v>
      </c>
      <c r="D1600" s="335" t="str">
        <f t="shared" si="49"/>
        <v>Sullivan County, MO</v>
      </c>
      <c r="E1600" s="335" t="str">
        <f t="shared" si="50"/>
        <v>29</v>
      </c>
      <c r="F1600" s="335" t="str">
        <f>_xlfn.XLOOKUP(E1600, statelist[State FIPS Code], statelist[EPA Region], "not found", 0, 1)</f>
        <v>EPA Region 7</v>
      </c>
    </row>
    <row r="1601" spans="1:6" x14ac:dyDescent="0.25">
      <c r="A1601" s="334" t="s">
        <v>3978</v>
      </c>
      <c r="B1601" s="335" t="s">
        <v>3979</v>
      </c>
      <c r="C1601" s="335" t="s">
        <v>3836</v>
      </c>
      <c r="D1601" s="335" t="str">
        <f t="shared" si="49"/>
        <v>Taney County, MO</v>
      </c>
      <c r="E1601" s="335" t="str">
        <f t="shared" si="50"/>
        <v>29</v>
      </c>
      <c r="F1601" s="335" t="str">
        <f>_xlfn.XLOOKUP(E1601, statelist[State FIPS Code], statelist[EPA Region], "not found", 0, 1)</f>
        <v>EPA Region 7</v>
      </c>
    </row>
    <row r="1602" spans="1:6" x14ac:dyDescent="0.25">
      <c r="A1602" s="334" t="s">
        <v>3980</v>
      </c>
      <c r="B1602" s="335" t="s">
        <v>3981</v>
      </c>
      <c r="C1602" s="335" t="s">
        <v>3836</v>
      </c>
      <c r="D1602" s="335" t="str">
        <f t="shared" si="49"/>
        <v>Texas County, MO</v>
      </c>
      <c r="E1602" s="335" t="str">
        <f t="shared" si="50"/>
        <v>29</v>
      </c>
      <c r="F1602" s="335" t="str">
        <f>_xlfn.XLOOKUP(E1602, statelist[State FIPS Code], statelist[EPA Region], "not found", 0, 1)</f>
        <v>EPA Region 7</v>
      </c>
    </row>
    <row r="1603" spans="1:6" x14ac:dyDescent="0.25">
      <c r="A1603" s="334" t="s">
        <v>3982</v>
      </c>
      <c r="B1603" s="335" t="s">
        <v>3983</v>
      </c>
      <c r="C1603" s="335" t="s">
        <v>3836</v>
      </c>
      <c r="D1603" s="335" t="str">
        <f t="shared" si="49"/>
        <v>Vernon County, MO</v>
      </c>
      <c r="E1603" s="335" t="str">
        <f t="shared" si="50"/>
        <v>29</v>
      </c>
      <c r="F1603" s="335" t="str">
        <f>_xlfn.XLOOKUP(E1603, statelist[State FIPS Code], statelist[EPA Region], "not found", 0, 1)</f>
        <v>EPA Region 7</v>
      </c>
    </row>
    <row r="1604" spans="1:6" x14ac:dyDescent="0.25">
      <c r="A1604" s="334" t="s">
        <v>3984</v>
      </c>
      <c r="B1604" s="335" t="s">
        <v>2306</v>
      </c>
      <c r="C1604" s="335" t="s">
        <v>3836</v>
      </c>
      <c r="D1604" s="335" t="str">
        <f t="shared" si="49"/>
        <v>Warren County, MO</v>
      </c>
      <c r="E1604" s="335" t="str">
        <f t="shared" si="50"/>
        <v>29</v>
      </c>
      <c r="F1604" s="335" t="str">
        <f>_xlfn.XLOOKUP(E1604, statelist[State FIPS Code], statelist[EPA Region], "not found", 0, 1)</f>
        <v>EPA Region 7</v>
      </c>
    </row>
    <row r="1605" spans="1:6" x14ac:dyDescent="0.25">
      <c r="A1605" s="334" t="s">
        <v>3985</v>
      </c>
      <c r="B1605" s="335" t="s">
        <v>1423</v>
      </c>
      <c r="C1605" s="335" t="s">
        <v>3836</v>
      </c>
      <c r="D1605" s="335" t="str">
        <f t="shared" si="49"/>
        <v>Washington County, MO</v>
      </c>
      <c r="E1605" s="335" t="str">
        <f t="shared" si="50"/>
        <v>29</v>
      </c>
      <c r="F1605" s="335" t="str">
        <f>_xlfn.XLOOKUP(E1605, statelist[State FIPS Code], statelist[EPA Region], "not found", 0, 1)</f>
        <v>EPA Region 7</v>
      </c>
    </row>
    <row r="1606" spans="1:6" x14ac:dyDescent="0.25">
      <c r="A1606" s="334" t="s">
        <v>3986</v>
      </c>
      <c r="B1606" s="335" t="s">
        <v>2309</v>
      </c>
      <c r="C1606" s="335" t="s">
        <v>3836</v>
      </c>
      <c r="D1606" s="335" t="str">
        <f t="shared" si="49"/>
        <v>Wayne County, MO</v>
      </c>
      <c r="E1606" s="335" t="str">
        <f t="shared" si="50"/>
        <v>29</v>
      </c>
      <c r="F1606" s="335" t="str">
        <f>_xlfn.XLOOKUP(E1606, statelist[State FIPS Code], statelist[EPA Region], "not found", 0, 1)</f>
        <v>EPA Region 7</v>
      </c>
    </row>
    <row r="1607" spans="1:6" x14ac:dyDescent="0.25">
      <c r="A1607" s="334" t="s">
        <v>3987</v>
      </c>
      <c r="B1607" s="335" t="s">
        <v>2311</v>
      </c>
      <c r="C1607" s="335" t="s">
        <v>3836</v>
      </c>
      <c r="D1607" s="335" t="str">
        <f t="shared" si="49"/>
        <v>Webster County, MO</v>
      </c>
      <c r="E1607" s="335" t="str">
        <f t="shared" si="50"/>
        <v>29</v>
      </c>
      <c r="F1607" s="335" t="str">
        <f>_xlfn.XLOOKUP(E1607, statelist[State FIPS Code], statelist[EPA Region], "not found", 0, 1)</f>
        <v>EPA Region 7</v>
      </c>
    </row>
    <row r="1608" spans="1:6" x14ac:dyDescent="0.25">
      <c r="A1608" s="334" t="s">
        <v>3988</v>
      </c>
      <c r="B1608" s="335" t="s">
        <v>2323</v>
      </c>
      <c r="C1608" s="335" t="s">
        <v>3836</v>
      </c>
      <c r="D1608" s="335" t="str">
        <f t="shared" si="49"/>
        <v>Worth County, MO</v>
      </c>
      <c r="E1608" s="335" t="str">
        <f t="shared" si="50"/>
        <v>29</v>
      </c>
      <c r="F1608" s="335" t="str">
        <f>_xlfn.XLOOKUP(E1608, statelist[State FIPS Code], statelist[EPA Region], "not found", 0, 1)</f>
        <v>EPA Region 7</v>
      </c>
    </row>
    <row r="1609" spans="1:6" x14ac:dyDescent="0.25">
      <c r="A1609" s="334" t="s">
        <v>3989</v>
      </c>
      <c r="B1609" s="335" t="s">
        <v>2848</v>
      </c>
      <c r="C1609" s="335" t="s">
        <v>3836</v>
      </c>
      <c r="D1609" s="335" t="str">
        <f t="shared" si="49"/>
        <v>Wright County, MO</v>
      </c>
      <c r="E1609" s="335" t="str">
        <f t="shared" si="50"/>
        <v>29</v>
      </c>
      <c r="F1609" s="335" t="str">
        <f>_xlfn.XLOOKUP(E1609, statelist[State FIPS Code], statelist[EPA Region], "not found", 0, 1)</f>
        <v>EPA Region 7</v>
      </c>
    </row>
    <row r="1610" spans="1:6" x14ac:dyDescent="0.25">
      <c r="A1610" s="334" t="s">
        <v>3990</v>
      </c>
      <c r="B1610" s="335" t="s">
        <v>3991</v>
      </c>
      <c r="C1610" s="335" t="s">
        <v>3836</v>
      </c>
      <c r="D1610" s="335" t="str">
        <f t="shared" si="49"/>
        <v>St. Louis city, MO</v>
      </c>
      <c r="E1610" s="335" t="str">
        <f t="shared" si="50"/>
        <v>29</v>
      </c>
      <c r="F1610" s="335" t="str">
        <f>_xlfn.XLOOKUP(E1610, statelist[State FIPS Code], statelist[EPA Region], "not found", 0, 1)</f>
        <v>EPA Region 7</v>
      </c>
    </row>
    <row r="1611" spans="1:6" x14ac:dyDescent="0.25">
      <c r="A1611" s="334" t="s">
        <v>3992</v>
      </c>
      <c r="B1611" s="335" t="s">
        <v>3993</v>
      </c>
      <c r="C1611" s="335" t="s">
        <v>3994</v>
      </c>
      <c r="D1611" s="335" t="str">
        <f t="shared" si="49"/>
        <v>Beaverhead County, MT</v>
      </c>
      <c r="E1611" s="335" t="str">
        <f t="shared" si="50"/>
        <v>30</v>
      </c>
      <c r="F1611" s="335" t="str">
        <f>_xlfn.XLOOKUP(E1611, statelist[State FIPS Code], statelist[EPA Region], "not found", 0, 1)</f>
        <v>EPA Region 8</v>
      </c>
    </row>
    <row r="1612" spans="1:6" x14ac:dyDescent="0.25">
      <c r="A1612" s="334" t="s">
        <v>3995</v>
      </c>
      <c r="B1612" s="335" t="s">
        <v>3996</v>
      </c>
      <c r="C1612" s="335" t="s">
        <v>3994</v>
      </c>
      <c r="D1612" s="335" t="str">
        <f t="shared" ref="D1612:D1675" si="51">_xlfn.TEXTJOIN(", ", TRUE, B1612,C1612)</f>
        <v>Big Horn County, MT</v>
      </c>
      <c r="E1612" s="335" t="str">
        <f t="shared" ref="E1612:E1675" si="52">LEFT(A1612, 2)</f>
        <v>30</v>
      </c>
      <c r="F1612" s="335" t="str">
        <f>_xlfn.XLOOKUP(E1612, statelist[State FIPS Code], statelist[EPA Region], "not found", 0, 1)</f>
        <v>EPA Region 8</v>
      </c>
    </row>
    <row r="1613" spans="1:6" x14ac:dyDescent="0.25">
      <c r="A1613" s="334" t="s">
        <v>3997</v>
      </c>
      <c r="B1613" s="335" t="s">
        <v>2348</v>
      </c>
      <c r="C1613" s="335" t="s">
        <v>3994</v>
      </c>
      <c r="D1613" s="335" t="str">
        <f t="shared" si="51"/>
        <v>Blaine County, MT</v>
      </c>
      <c r="E1613" s="335" t="str">
        <f t="shared" si="52"/>
        <v>30</v>
      </c>
      <c r="F1613" s="335" t="str">
        <f>_xlfn.XLOOKUP(E1613, statelist[State FIPS Code], statelist[EPA Region], "not found", 0, 1)</f>
        <v>EPA Region 8</v>
      </c>
    </row>
    <row r="1614" spans="1:6" x14ac:dyDescent="0.25">
      <c r="A1614" s="334" t="s">
        <v>3998</v>
      </c>
      <c r="B1614" s="335" t="s">
        <v>3999</v>
      </c>
      <c r="C1614" s="335" t="s">
        <v>3994</v>
      </c>
      <c r="D1614" s="335" t="str">
        <f t="shared" si="51"/>
        <v>Broadwater County, MT</v>
      </c>
      <c r="E1614" s="335" t="str">
        <f t="shared" si="52"/>
        <v>30</v>
      </c>
      <c r="F1614" s="335" t="str">
        <f>_xlfn.XLOOKUP(E1614, statelist[State FIPS Code], statelist[EPA Region], "not found", 0, 1)</f>
        <v>EPA Region 8</v>
      </c>
    </row>
    <row r="1615" spans="1:6" x14ac:dyDescent="0.25">
      <c r="A1615" s="334" t="s">
        <v>4000</v>
      </c>
      <c r="B1615" s="335" t="s">
        <v>4001</v>
      </c>
      <c r="C1615" s="335" t="s">
        <v>3994</v>
      </c>
      <c r="D1615" s="335" t="str">
        <f t="shared" si="51"/>
        <v>Carbon County, MT</v>
      </c>
      <c r="E1615" s="335" t="str">
        <f t="shared" si="52"/>
        <v>30</v>
      </c>
      <c r="F1615" s="335" t="str">
        <f>_xlfn.XLOOKUP(E1615, statelist[State FIPS Code], statelist[EPA Region], "not found", 0, 1)</f>
        <v>EPA Region 8</v>
      </c>
    </row>
    <row r="1616" spans="1:6" x14ac:dyDescent="0.25">
      <c r="A1616" s="334" t="s">
        <v>4002</v>
      </c>
      <c r="B1616" s="335" t="s">
        <v>3059</v>
      </c>
      <c r="C1616" s="335" t="s">
        <v>3994</v>
      </c>
      <c r="D1616" s="335" t="str">
        <f t="shared" si="51"/>
        <v>Carter County, MT</v>
      </c>
      <c r="E1616" s="335" t="str">
        <f t="shared" si="52"/>
        <v>30</v>
      </c>
      <c r="F1616" s="335" t="str">
        <f>_xlfn.XLOOKUP(E1616, statelist[State FIPS Code], statelist[EPA Region], "not found", 0, 1)</f>
        <v>EPA Region 8</v>
      </c>
    </row>
    <row r="1617" spans="1:6" x14ac:dyDescent="0.25">
      <c r="A1617" s="334" t="s">
        <v>4003</v>
      </c>
      <c r="B1617" s="335" t="s">
        <v>4004</v>
      </c>
      <c r="C1617" s="335" t="s">
        <v>3994</v>
      </c>
      <c r="D1617" s="335" t="str">
        <f t="shared" si="51"/>
        <v>Cascade County, MT</v>
      </c>
      <c r="E1617" s="335" t="str">
        <f t="shared" si="52"/>
        <v>30</v>
      </c>
      <c r="F1617" s="335" t="str">
        <f>_xlfn.XLOOKUP(E1617, statelist[State FIPS Code], statelist[EPA Region], "not found", 0, 1)</f>
        <v>EPA Region 8</v>
      </c>
    </row>
    <row r="1618" spans="1:6" x14ac:dyDescent="0.25">
      <c r="A1618" s="334" t="s">
        <v>4005</v>
      </c>
      <c r="B1618" s="335" t="s">
        <v>4006</v>
      </c>
      <c r="C1618" s="335" t="s">
        <v>3994</v>
      </c>
      <c r="D1618" s="335" t="str">
        <f t="shared" si="51"/>
        <v>Chouteau County, MT</v>
      </c>
      <c r="E1618" s="335" t="str">
        <f t="shared" si="52"/>
        <v>30</v>
      </c>
      <c r="F1618" s="335" t="str">
        <f>_xlfn.XLOOKUP(E1618, statelist[State FIPS Code], statelist[EPA Region], "not found", 0, 1)</f>
        <v>EPA Region 8</v>
      </c>
    </row>
    <row r="1619" spans="1:6" x14ac:dyDescent="0.25">
      <c r="A1619" s="334" t="s">
        <v>4007</v>
      </c>
      <c r="B1619" s="335" t="s">
        <v>1798</v>
      </c>
      <c r="C1619" s="335" t="s">
        <v>3994</v>
      </c>
      <c r="D1619" s="335" t="str">
        <f t="shared" si="51"/>
        <v>Custer County, MT</v>
      </c>
      <c r="E1619" s="335" t="str">
        <f t="shared" si="52"/>
        <v>30</v>
      </c>
      <c r="F1619" s="335" t="str">
        <f>_xlfn.XLOOKUP(E1619, statelist[State FIPS Code], statelist[EPA Region], "not found", 0, 1)</f>
        <v>EPA Region 8</v>
      </c>
    </row>
    <row r="1620" spans="1:6" x14ac:dyDescent="0.25">
      <c r="A1620" s="334" t="s">
        <v>4008</v>
      </c>
      <c r="B1620" s="335" t="s">
        <v>4009</v>
      </c>
      <c r="C1620" s="335" t="s">
        <v>3994</v>
      </c>
      <c r="D1620" s="335" t="str">
        <f t="shared" si="51"/>
        <v>Daniels County, MT</v>
      </c>
      <c r="E1620" s="335" t="str">
        <f t="shared" si="52"/>
        <v>30</v>
      </c>
      <c r="F1620" s="335" t="str">
        <f>_xlfn.XLOOKUP(E1620, statelist[State FIPS Code], statelist[EPA Region], "not found", 0, 1)</f>
        <v>EPA Region 8</v>
      </c>
    </row>
    <row r="1621" spans="1:6" x14ac:dyDescent="0.25">
      <c r="A1621" s="334" t="s">
        <v>4010</v>
      </c>
      <c r="B1621" s="335" t="s">
        <v>2129</v>
      </c>
      <c r="C1621" s="335" t="s">
        <v>3994</v>
      </c>
      <c r="D1621" s="335" t="str">
        <f t="shared" si="51"/>
        <v>Dawson County, MT</v>
      </c>
      <c r="E1621" s="335" t="str">
        <f t="shared" si="52"/>
        <v>30</v>
      </c>
      <c r="F1621" s="335" t="str">
        <f>_xlfn.XLOOKUP(E1621, statelist[State FIPS Code], statelist[EPA Region], "not found", 0, 1)</f>
        <v>EPA Region 8</v>
      </c>
    </row>
    <row r="1622" spans="1:6" x14ac:dyDescent="0.25">
      <c r="A1622" s="334" t="s">
        <v>4011</v>
      </c>
      <c r="B1622" s="335" t="s">
        <v>4012</v>
      </c>
      <c r="C1622" s="335" t="s">
        <v>3994</v>
      </c>
      <c r="D1622" s="335" t="str">
        <f t="shared" si="51"/>
        <v>Deer Lodge County, MT</v>
      </c>
      <c r="E1622" s="335" t="str">
        <f t="shared" si="52"/>
        <v>30</v>
      </c>
      <c r="F1622" s="335" t="str">
        <f>_xlfn.XLOOKUP(E1622, statelist[State FIPS Code], statelist[EPA Region], "not found", 0, 1)</f>
        <v>EPA Region 8</v>
      </c>
    </row>
    <row r="1623" spans="1:6" x14ac:dyDescent="0.25">
      <c r="A1623" s="334" t="s">
        <v>4013</v>
      </c>
      <c r="B1623" s="335" t="s">
        <v>4014</v>
      </c>
      <c r="C1623" s="335" t="s">
        <v>3994</v>
      </c>
      <c r="D1623" s="335" t="str">
        <f t="shared" si="51"/>
        <v>Fallon County, MT</v>
      </c>
      <c r="E1623" s="335" t="str">
        <f t="shared" si="52"/>
        <v>30</v>
      </c>
      <c r="F1623" s="335" t="str">
        <f>_xlfn.XLOOKUP(E1623, statelist[State FIPS Code], statelist[EPA Region], "not found", 0, 1)</f>
        <v>EPA Region 8</v>
      </c>
    </row>
    <row r="1624" spans="1:6" x14ac:dyDescent="0.25">
      <c r="A1624" s="334" t="s">
        <v>4015</v>
      </c>
      <c r="B1624" s="335" t="s">
        <v>4016</v>
      </c>
      <c r="C1624" s="335" t="s">
        <v>3994</v>
      </c>
      <c r="D1624" s="335" t="str">
        <f t="shared" si="51"/>
        <v>Fergus County, MT</v>
      </c>
      <c r="E1624" s="335" t="str">
        <f t="shared" si="52"/>
        <v>30</v>
      </c>
      <c r="F1624" s="335" t="str">
        <f>_xlfn.XLOOKUP(E1624, statelist[State FIPS Code], statelist[EPA Region], "not found", 0, 1)</f>
        <v>EPA Region 8</v>
      </c>
    </row>
    <row r="1625" spans="1:6" x14ac:dyDescent="0.25">
      <c r="A1625" s="334" t="s">
        <v>4017</v>
      </c>
      <c r="B1625" s="335" t="s">
        <v>4018</v>
      </c>
      <c r="C1625" s="335" t="s">
        <v>3994</v>
      </c>
      <c r="D1625" s="335" t="str">
        <f t="shared" si="51"/>
        <v>Flathead County, MT</v>
      </c>
      <c r="E1625" s="335" t="str">
        <f t="shared" si="52"/>
        <v>30</v>
      </c>
      <c r="F1625" s="335" t="str">
        <f>_xlfn.XLOOKUP(E1625, statelist[State FIPS Code], statelist[EPA Region], "not found", 0, 1)</f>
        <v>EPA Region 8</v>
      </c>
    </row>
    <row r="1626" spans="1:6" x14ac:dyDescent="0.25">
      <c r="A1626" s="334" t="s">
        <v>4019</v>
      </c>
      <c r="B1626" s="335" t="s">
        <v>2459</v>
      </c>
      <c r="C1626" s="335" t="s">
        <v>3994</v>
      </c>
      <c r="D1626" s="335" t="str">
        <f t="shared" si="51"/>
        <v>Gallatin County, MT</v>
      </c>
      <c r="E1626" s="335" t="str">
        <f t="shared" si="52"/>
        <v>30</v>
      </c>
      <c r="F1626" s="335" t="str">
        <f>_xlfn.XLOOKUP(E1626, statelist[State FIPS Code], statelist[EPA Region], "not found", 0, 1)</f>
        <v>EPA Region 8</v>
      </c>
    </row>
    <row r="1627" spans="1:6" x14ac:dyDescent="0.25">
      <c r="A1627" s="334" t="s">
        <v>4020</v>
      </c>
      <c r="B1627" s="335" t="s">
        <v>1816</v>
      </c>
      <c r="C1627" s="335" t="s">
        <v>3994</v>
      </c>
      <c r="D1627" s="335" t="str">
        <f t="shared" si="51"/>
        <v>Garfield County, MT</v>
      </c>
      <c r="E1627" s="335" t="str">
        <f t="shared" si="52"/>
        <v>30</v>
      </c>
      <c r="F1627" s="335" t="str">
        <f>_xlfn.XLOOKUP(E1627, statelist[State FIPS Code], statelist[EPA Region], "not found", 0, 1)</f>
        <v>EPA Region 8</v>
      </c>
    </row>
    <row r="1628" spans="1:6" x14ac:dyDescent="0.25">
      <c r="A1628" s="334" t="s">
        <v>4021</v>
      </c>
      <c r="B1628" s="335" t="s">
        <v>4022</v>
      </c>
      <c r="C1628" s="335" t="s">
        <v>3994</v>
      </c>
      <c r="D1628" s="335" t="str">
        <f t="shared" si="51"/>
        <v>Glacier County, MT</v>
      </c>
      <c r="E1628" s="335" t="str">
        <f t="shared" si="52"/>
        <v>30</v>
      </c>
      <c r="F1628" s="335" t="str">
        <f>_xlfn.XLOOKUP(E1628, statelist[State FIPS Code], statelist[EPA Region], "not found", 0, 1)</f>
        <v>EPA Region 8</v>
      </c>
    </row>
    <row r="1629" spans="1:6" x14ac:dyDescent="0.25">
      <c r="A1629" s="334" t="s">
        <v>4023</v>
      </c>
      <c r="B1629" s="335" t="s">
        <v>4024</v>
      </c>
      <c r="C1629" s="335" t="s">
        <v>3994</v>
      </c>
      <c r="D1629" s="335" t="str">
        <f t="shared" si="51"/>
        <v>Golden Valley County, MT</v>
      </c>
      <c r="E1629" s="335" t="str">
        <f t="shared" si="52"/>
        <v>30</v>
      </c>
      <c r="F1629" s="335" t="str">
        <f>_xlfn.XLOOKUP(E1629, statelist[State FIPS Code], statelist[EPA Region], "not found", 0, 1)</f>
        <v>EPA Region 8</v>
      </c>
    </row>
    <row r="1630" spans="1:6" x14ac:dyDescent="0.25">
      <c r="A1630" s="334" t="s">
        <v>4025</v>
      </c>
      <c r="B1630" s="335" t="s">
        <v>4026</v>
      </c>
      <c r="C1630" s="335" t="s">
        <v>3994</v>
      </c>
      <c r="D1630" s="335" t="str">
        <f t="shared" si="51"/>
        <v>Granite County, MT</v>
      </c>
      <c r="E1630" s="335" t="str">
        <f t="shared" si="52"/>
        <v>30</v>
      </c>
      <c r="F1630" s="335" t="str">
        <f>_xlfn.XLOOKUP(E1630, statelist[State FIPS Code], statelist[EPA Region], "not found", 0, 1)</f>
        <v>EPA Region 8</v>
      </c>
    </row>
    <row r="1631" spans="1:6" x14ac:dyDescent="0.25">
      <c r="A1631" s="334" t="s">
        <v>4027</v>
      </c>
      <c r="B1631" s="335" t="s">
        <v>4028</v>
      </c>
      <c r="C1631" s="335" t="s">
        <v>3994</v>
      </c>
      <c r="D1631" s="335" t="str">
        <f t="shared" si="51"/>
        <v>Hill County, MT</v>
      </c>
      <c r="E1631" s="335" t="str">
        <f t="shared" si="52"/>
        <v>30</v>
      </c>
      <c r="F1631" s="335" t="str">
        <f>_xlfn.XLOOKUP(E1631, statelist[State FIPS Code], statelist[EPA Region], "not found", 0, 1)</f>
        <v>EPA Region 8</v>
      </c>
    </row>
    <row r="1632" spans="1:6" x14ac:dyDescent="0.25">
      <c r="A1632" s="334" t="s">
        <v>4029</v>
      </c>
      <c r="B1632" s="335" t="s">
        <v>1367</v>
      </c>
      <c r="C1632" s="335" t="s">
        <v>3994</v>
      </c>
      <c r="D1632" s="335" t="str">
        <f t="shared" si="51"/>
        <v>Jefferson County, MT</v>
      </c>
      <c r="E1632" s="335" t="str">
        <f t="shared" si="52"/>
        <v>30</v>
      </c>
      <c r="F1632" s="335" t="str">
        <f>_xlfn.XLOOKUP(E1632, statelist[State FIPS Code], statelist[EPA Region], "not found", 0, 1)</f>
        <v>EPA Region 8</v>
      </c>
    </row>
    <row r="1633" spans="1:6" x14ac:dyDescent="0.25">
      <c r="A1633" s="334" t="s">
        <v>4030</v>
      </c>
      <c r="B1633" s="335" t="s">
        <v>4031</v>
      </c>
      <c r="C1633" s="335" t="s">
        <v>3994</v>
      </c>
      <c r="D1633" s="335" t="str">
        <f t="shared" si="51"/>
        <v>Judith Basin County, MT</v>
      </c>
      <c r="E1633" s="335" t="str">
        <f t="shared" si="52"/>
        <v>30</v>
      </c>
      <c r="F1633" s="335" t="str">
        <f>_xlfn.XLOOKUP(E1633, statelist[State FIPS Code], statelist[EPA Region], "not found", 0, 1)</f>
        <v>EPA Region 8</v>
      </c>
    </row>
    <row r="1634" spans="1:6" x14ac:dyDescent="0.25">
      <c r="A1634" s="334" t="s">
        <v>4032</v>
      </c>
      <c r="B1634" s="335" t="s">
        <v>1687</v>
      </c>
      <c r="C1634" s="335" t="s">
        <v>3994</v>
      </c>
      <c r="D1634" s="335" t="str">
        <f t="shared" si="51"/>
        <v>Lake County, MT</v>
      </c>
      <c r="E1634" s="335" t="str">
        <f t="shared" si="52"/>
        <v>30</v>
      </c>
      <c r="F1634" s="335" t="str">
        <f>_xlfn.XLOOKUP(E1634, statelist[State FIPS Code], statelist[EPA Region], "not found", 0, 1)</f>
        <v>EPA Region 8</v>
      </c>
    </row>
    <row r="1635" spans="1:6" x14ac:dyDescent="0.25">
      <c r="A1635" s="334" t="s">
        <v>4033</v>
      </c>
      <c r="B1635" s="335" t="s">
        <v>4034</v>
      </c>
      <c r="C1635" s="335" t="s">
        <v>3994</v>
      </c>
      <c r="D1635" s="335" t="str">
        <f t="shared" si="51"/>
        <v>Lewis and Clark County, MT</v>
      </c>
      <c r="E1635" s="335" t="str">
        <f t="shared" si="52"/>
        <v>30</v>
      </c>
      <c r="F1635" s="335" t="str">
        <f>_xlfn.XLOOKUP(E1635, statelist[State FIPS Code], statelist[EPA Region], "not found", 0, 1)</f>
        <v>EPA Region 8</v>
      </c>
    </row>
    <row r="1636" spans="1:6" x14ac:dyDescent="0.25">
      <c r="A1636" s="334" t="s">
        <v>4035</v>
      </c>
      <c r="B1636" s="335" t="s">
        <v>2006</v>
      </c>
      <c r="C1636" s="335" t="s">
        <v>3994</v>
      </c>
      <c r="D1636" s="335" t="str">
        <f t="shared" si="51"/>
        <v>Liberty County, MT</v>
      </c>
      <c r="E1636" s="335" t="str">
        <f t="shared" si="52"/>
        <v>30</v>
      </c>
      <c r="F1636" s="335" t="str">
        <f>_xlfn.XLOOKUP(E1636, statelist[State FIPS Code], statelist[EPA Region], "not found", 0, 1)</f>
        <v>EPA Region 8</v>
      </c>
    </row>
    <row r="1637" spans="1:6" x14ac:dyDescent="0.25">
      <c r="A1637" s="334" t="s">
        <v>4036</v>
      </c>
      <c r="B1637" s="335" t="s">
        <v>1590</v>
      </c>
      <c r="C1637" s="335" t="s">
        <v>3994</v>
      </c>
      <c r="D1637" s="335" t="str">
        <f t="shared" si="51"/>
        <v>Lincoln County, MT</v>
      </c>
      <c r="E1637" s="335" t="str">
        <f t="shared" si="52"/>
        <v>30</v>
      </c>
      <c r="F1637" s="335" t="str">
        <f>_xlfn.XLOOKUP(E1637, statelist[State FIPS Code], statelist[EPA Region], "not found", 0, 1)</f>
        <v>EPA Region 8</v>
      </c>
    </row>
    <row r="1638" spans="1:6" x14ac:dyDescent="0.25">
      <c r="A1638" s="334" t="s">
        <v>4037</v>
      </c>
      <c r="B1638" s="335" t="s">
        <v>4038</v>
      </c>
      <c r="C1638" s="335" t="s">
        <v>3994</v>
      </c>
      <c r="D1638" s="335" t="str">
        <f t="shared" si="51"/>
        <v>McCone County, MT</v>
      </c>
      <c r="E1638" s="335" t="str">
        <f t="shared" si="52"/>
        <v>30</v>
      </c>
      <c r="F1638" s="335" t="str">
        <f>_xlfn.XLOOKUP(E1638, statelist[State FIPS Code], statelist[EPA Region], "not found", 0, 1)</f>
        <v>EPA Region 8</v>
      </c>
    </row>
    <row r="1639" spans="1:6" x14ac:dyDescent="0.25">
      <c r="A1639" s="334" t="s">
        <v>4039</v>
      </c>
      <c r="B1639" s="335" t="s">
        <v>1383</v>
      </c>
      <c r="C1639" s="335" t="s">
        <v>3994</v>
      </c>
      <c r="D1639" s="335" t="str">
        <f t="shared" si="51"/>
        <v>Madison County, MT</v>
      </c>
      <c r="E1639" s="335" t="str">
        <f t="shared" si="52"/>
        <v>30</v>
      </c>
      <c r="F1639" s="335" t="str">
        <f>_xlfn.XLOOKUP(E1639, statelist[State FIPS Code], statelist[EPA Region], "not found", 0, 1)</f>
        <v>EPA Region 8</v>
      </c>
    </row>
    <row r="1640" spans="1:6" x14ac:dyDescent="0.25">
      <c r="A1640" s="334" t="s">
        <v>4040</v>
      </c>
      <c r="B1640" s="335" t="s">
        <v>4041</v>
      </c>
      <c r="C1640" s="335" t="s">
        <v>3994</v>
      </c>
      <c r="D1640" s="335" t="str">
        <f t="shared" si="51"/>
        <v>Meagher County, MT</v>
      </c>
      <c r="E1640" s="335" t="str">
        <f t="shared" si="52"/>
        <v>30</v>
      </c>
      <c r="F1640" s="335" t="str">
        <f>_xlfn.XLOOKUP(E1640, statelist[State FIPS Code], statelist[EPA Region], "not found", 0, 1)</f>
        <v>EPA Region 8</v>
      </c>
    </row>
    <row r="1641" spans="1:6" x14ac:dyDescent="0.25">
      <c r="A1641" s="334" t="s">
        <v>4042</v>
      </c>
      <c r="B1641" s="335" t="s">
        <v>1845</v>
      </c>
      <c r="C1641" s="335" t="s">
        <v>3994</v>
      </c>
      <c r="D1641" s="335" t="str">
        <f t="shared" si="51"/>
        <v>Mineral County, MT</v>
      </c>
      <c r="E1641" s="335" t="str">
        <f t="shared" si="52"/>
        <v>30</v>
      </c>
      <c r="F1641" s="335" t="str">
        <f>_xlfn.XLOOKUP(E1641, statelist[State FIPS Code], statelist[EPA Region], "not found", 0, 1)</f>
        <v>EPA Region 8</v>
      </c>
    </row>
    <row r="1642" spans="1:6" x14ac:dyDescent="0.25">
      <c r="A1642" s="334" t="s">
        <v>4043</v>
      </c>
      <c r="B1642" s="335" t="s">
        <v>4044</v>
      </c>
      <c r="C1642" s="335" t="s">
        <v>3994</v>
      </c>
      <c r="D1642" s="335" t="str">
        <f t="shared" si="51"/>
        <v>Missoula County, MT</v>
      </c>
      <c r="E1642" s="335" t="str">
        <f t="shared" si="52"/>
        <v>30</v>
      </c>
      <c r="F1642" s="335" t="str">
        <f>_xlfn.XLOOKUP(E1642, statelist[State FIPS Code], statelist[EPA Region], "not found", 0, 1)</f>
        <v>EPA Region 8</v>
      </c>
    </row>
    <row r="1643" spans="1:6" x14ac:dyDescent="0.25">
      <c r="A1643" s="334" t="s">
        <v>4045</v>
      </c>
      <c r="B1643" s="335" t="s">
        <v>4046</v>
      </c>
      <c r="C1643" s="335" t="s">
        <v>3994</v>
      </c>
      <c r="D1643" s="335" t="str">
        <f t="shared" si="51"/>
        <v>Musselshell County, MT</v>
      </c>
      <c r="E1643" s="335" t="str">
        <f t="shared" si="52"/>
        <v>30</v>
      </c>
      <c r="F1643" s="335" t="str">
        <f>_xlfn.XLOOKUP(E1643, statelist[State FIPS Code], statelist[EPA Region], "not found", 0, 1)</f>
        <v>EPA Region 8</v>
      </c>
    </row>
    <row r="1644" spans="1:6" x14ac:dyDescent="0.25">
      <c r="A1644" s="334" t="s">
        <v>4047</v>
      </c>
      <c r="B1644" s="335" t="s">
        <v>1858</v>
      </c>
      <c r="C1644" s="335" t="s">
        <v>3994</v>
      </c>
      <c r="D1644" s="335" t="str">
        <f t="shared" si="51"/>
        <v>Park County, MT</v>
      </c>
      <c r="E1644" s="335" t="str">
        <f t="shared" si="52"/>
        <v>30</v>
      </c>
      <c r="F1644" s="335" t="str">
        <f>_xlfn.XLOOKUP(E1644, statelist[State FIPS Code], statelist[EPA Region], "not found", 0, 1)</f>
        <v>EPA Region 8</v>
      </c>
    </row>
    <row r="1645" spans="1:6" x14ac:dyDescent="0.25">
      <c r="A1645" s="334" t="s">
        <v>4048</v>
      </c>
      <c r="B1645" s="335" t="s">
        <v>4049</v>
      </c>
      <c r="C1645" s="335" t="s">
        <v>3994</v>
      </c>
      <c r="D1645" s="335" t="str">
        <f t="shared" si="51"/>
        <v>Petroleum County, MT</v>
      </c>
      <c r="E1645" s="335" t="str">
        <f t="shared" si="52"/>
        <v>30</v>
      </c>
      <c r="F1645" s="335" t="str">
        <f>_xlfn.XLOOKUP(E1645, statelist[State FIPS Code], statelist[EPA Region], "not found", 0, 1)</f>
        <v>EPA Region 8</v>
      </c>
    </row>
    <row r="1646" spans="1:6" x14ac:dyDescent="0.25">
      <c r="A1646" s="334" t="s">
        <v>4050</v>
      </c>
      <c r="B1646" s="335" t="s">
        <v>1613</v>
      </c>
      <c r="C1646" s="335" t="s">
        <v>3994</v>
      </c>
      <c r="D1646" s="335" t="str">
        <f t="shared" si="51"/>
        <v>Phillips County, MT</v>
      </c>
      <c r="E1646" s="335" t="str">
        <f t="shared" si="52"/>
        <v>30</v>
      </c>
      <c r="F1646" s="335" t="str">
        <f>_xlfn.XLOOKUP(E1646, statelist[State FIPS Code], statelist[EPA Region], "not found", 0, 1)</f>
        <v>EPA Region 8</v>
      </c>
    </row>
    <row r="1647" spans="1:6" x14ac:dyDescent="0.25">
      <c r="A1647" s="334" t="s">
        <v>4051</v>
      </c>
      <c r="B1647" s="335" t="s">
        <v>4052</v>
      </c>
      <c r="C1647" s="335" t="s">
        <v>3994</v>
      </c>
      <c r="D1647" s="335" t="str">
        <f t="shared" si="51"/>
        <v>Pondera County, MT</v>
      </c>
      <c r="E1647" s="335" t="str">
        <f t="shared" si="52"/>
        <v>30</v>
      </c>
      <c r="F1647" s="335" t="str">
        <f>_xlfn.XLOOKUP(E1647, statelist[State FIPS Code], statelist[EPA Region], "not found", 0, 1)</f>
        <v>EPA Region 8</v>
      </c>
    </row>
    <row r="1648" spans="1:6" x14ac:dyDescent="0.25">
      <c r="A1648" s="334" t="s">
        <v>4053</v>
      </c>
      <c r="B1648" s="335" t="s">
        <v>4054</v>
      </c>
      <c r="C1648" s="335" t="s">
        <v>3994</v>
      </c>
      <c r="D1648" s="335" t="str">
        <f t="shared" si="51"/>
        <v>Powder River County, MT</v>
      </c>
      <c r="E1648" s="335" t="str">
        <f t="shared" si="52"/>
        <v>30</v>
      </c>
      <c r="F1648" s="335" t="str">
        <f>_xlfn.XLOOKUP(E1648, statelist[State FIPS Code], statelist[EPA Region], "not found", 0, 1)</f>
        <v>EPA Region 8</v>
      </c>
    </row>
    <row r="1649" spans="1:6" x14ac:dyDescent="0.25">
      <c r="A1649" s="334" t="s">
        <v>4055</v>
      </c>
      <c r="B1649" s="335" t="s">
        <v>3168</v>
      </c>
      <c r="C1649" s="335" t="s">
        <v>3994</v>
      </c>
      <c r="D1649" s="335" t="str">
        <f t="shared" si="51"/>
        <v>Powell County, MT</v>
      </c>
      <c r="E1649" s="335" t="str">
        <f t="shared" si="52"/>
        <v>30</v>
      </c>
      <c r="F1649" s="335" t="str">
        <f>_xlfn.XLOOKUP(E1649, statelist[State FIPS Code], statelist[EPA Region], "not found", 0, 1)</f>
        <v>EPA Region 8</v>
      </c>
    </row>
    <row r="1650" spans="1:6" x14ac:dyDescent="0.25">
      <c r="A1650" s="334" t="s">
        <v>4056</v>
      </c>
      <c r="B1650" s="335" t="s">
        <v>1622</v>
      </c>
      <c r="C1650" s="335" t="s">
        <v>3994</v>
      </c>
      <c r="D1650" s="335" t="str">
        <f t="shared" si="51"/>
        <v>Prairie County, MT</v>
      </c>
      <c r="E1650" s="335" t="str">
        <f t="shared" si="52"/>
        <v>30</v>
      </c>
      <c r="F1650" s="335" t="str">
        <f>_xlfn.XLOOKUP(E1650, statelist[State FIPS Code], statelist[EPA Region], "not found", 0, 1)</f>
        <v>EPA Region 8</v>
      </c>
    </row>
    <row r="1651" spans="1:6" x14ac:dyDescent="0.25">
      <c r="A1651" s="334" t="s">
        <v>4057</v>
      </c>
      <c r="B1651" s="335" t="s">
        <v>4058</v>
      </c>
      <c r="C1651" s="335" t="s">
        <v>3994</v>
      </c>
      <c r="D1651" s="335" t="str">
        <f t="shared" si="51"/>
        <v>Ravalli County, MT</v>
      </c>
      <c r="E1651" s="335" t="str">
        <f t="shared" si="52"/>
        <v>30</v>
      </c>
      <c r="F1651" s="335" t="str">
        <f>_xlfn.XLOOKUP(E1651, statelist[State FIPS Code], statelist[EPA Region], "not found", 0, 1)</f>
        <v>EPA Region 8</v>
      </c>
    </row>
    <row r="1652" spans="1:6" x14ac:dyDescent="0.25">
      <c r="A1652" s="334" t="s">
        <v>4059</v>
      </c>
      <c r="B1652" s="335" t="s">
        <v>2534</v>
      </c>
      <c r="C1652" s="335" t="s">
        <v>3994</v>
      </c>
      <c r="D1652" s="335" t="str">
        <f t="shared" si="51"/>
        <v>Richland County, MT</v>
      </c>
      <c r="E1652" s="335" t="str">
        <f t="shared" si="52"/>
        <v>30</v>
      </c>
      <c r="F1652" s="335" t="str">
        <f>_xlfn.XLOOKUP(E1652, statelist[State FIPS Code], statelist[EPA Region], "not found", 0, 1)</f>
        <v>EPA Region 8</v>
      </c>
    </row>
    <row r="1653" spans="1:6" x14ac:dyDescent="0.25">
      <c r="A1653" s="334" t="s">
        <v>4060</v>
      </c>
      <c r="B1653" s="335" t="s">
        <v>4061</v>
      </c>
      <c r="C1653" s="335" t="s">
        <v>3994</v>
      </c>
      <c r="D1653" s="335" t="str">
        <f t="shared" si="51"/>
        <v>Roosevelt County, MT</v>
      </c>
      <c r="E1653" s="335" t="str">
        <f t="shared" si="52"/>
        <v>30</v>
      </c>
      <c r="F1653" s="335" t="str">
        <f>_xlfn.XLOOKUP(E1653, statelist[State FIPS Code], statelist[EPA Region], "not found", 0, 1)</f>
        <v>EPA Region 8</v>
      </c>
    </row>
    <row r="1654" spans="1:6" x14ac:dyDescent="0.25">
      <c r="A1654" s="334" t="s">
        <v>4062</v>
      </c>
      <c r="B1654" s="335" t="s">
        <v>4063</v>
      </c>
      <c r="C1654" s="335" t="s">
        <v>3994</v>
      </c>
      <c r="D1654" s="335" t="str">
        <f t="shared" si="51"/>
        <v>Rosebud County, MT</v>
      </c>
      <c r="E1654" s="335" t="str">
        <f t="shared" si="52"/>
        <v>30</v>
      </c>
      <c r="F1654" s="335" t="str">
        <f>_xlfn.XLOOKUP(E1654, statelist[State FIPS Code], statelist[EPA Region], "not found", 0, 1)</f>
        <v>EPA Region 8</v>
      </c>
    </row>
    <row r="1655" spans="1:6" x14ac:dyDescent="0.25">
      <c r="A1655" s="334" t="s">
        <v>4064</v>
      </c>
      <c r="B1655" s="335" t="s">
        <v>4065</v>
      </c>
      <c r="C1655" s="335" t="s">
        <v>3994</v>
      </c>
      <c r="D1655" s="335" t="str">
        <f t="shared" si="51"/>
        <v>Sanders County, MT</v>
      </c>
      <c r="E1655" s="335" t="str">
        <f t="shared" si="52"/>
        <v>30</v>
      </c>
      <c r="F1655" s="335" t="str">
        <f>_xlfn.XLOOKUP(E1655, statelist[State FIPS Code], statelist[EPA Region], "not found", 0, 1)</f>
        <v>EPA Region 8</v>
      </c>
    </row>
    <row r="1656" spans="1:6" x14ac:dyDescent="0.25">
      <c r="A1656" s="334" t="s">
        <v>4066</v>
      </c>
      <c r="B1656" s="335" t="s">
        <v>2993</v>
      </c>
      <c r="C1656" s="335" t="s">
        <v>3994</v>
      </c>
      <c r="D1656" s="335" t="str">
        <f t="shared" si="51"/>
        <v>Sheridan County, MT</v>
      </c>
      <c r="E1656" s="335" t="str">
        <f t="shared" si="52"/>
        <v>30</v>
      </c>
      <c r="F1656" s="335" t="str">
        <f>_xlfn.XLOOKUP(E1656, statelist[State FIPS Code], statelist[EPA Region], "not found", 0, 1)</f>
        <v>EPA Region 8</v>
      </c>
    </row>
    <row r="1657" spans="1:6" x14ac:dyDescent="0.25">
      <c r="A1657" s="334" t="s">
        <v>4067</v>
      </c>
      <c r="B1657" s="335" t="s">
        <v>4068</v>
      </c>
      <c r="C1657" s="335" t="s">
        <v>3994</v>
      </c>
      <c r="D1657" s="335" t="str">
        <f t="shared" si="51"/>
        <v>Silver Bow County, MT</v>
      </c>
      <c r="E1657" s="335" t="str">
        <f t="shared" si="52"/>
        <v>30</v>
      </c>
      <c r="F1657" s="335" t="str">
        <f>_xlfn.XLOOKUP(E1657, statelist[State FIPS Code], statelist[EPA Region], "not found", 0, 1)</f>
        <v>EPA Region 8</v>
      </c>
    </row>
    <row r="1658" spans="1:6" x14ac:dyDescent="0.25">
      <c r="A1658" s="334" t="s">
        <v>4069</v>
      </c>
      <c r="B1658" s="335" t="s">
        <v>4070</v>
      </c>
      <c r="C1658" s="335" t="s">
        <v>3994</v>
      </c>
      <c r="D1658" s="335" t="str">
        <f t="shared" si="51"/>
        <v>Stillwater County, MT</v>
      </c>
      <c r="E1658" s="335" t="str">
        <f t="shared" si="52"/>
        <v>30</v>
      </c>
      <c r="F1658" s="335" t="str">
        <f>_xlfn.XLOOKUP(E1658, statelist[State FIPS Code], statelist[EPA Region], "not found", 0, 1)</f>
        <v>EPA Region 8</v>
      </c>
    </row>
    <row r="1659" spans="1:6" x14ac:dyDescent="0.25">
      <c r="A1659" s="334" t="s">
        <v>4071</v>
      </c>
      <c r="B1659" s="335" t="s">
        <v>4072</v>
      </c>
      <c r="C1659" s="335" t="s">
        <v>3994</v>
      </c>
      <c r="D1659" s="335" t="str">
        <f t="shared" si="51"/>
        <v>Sweet Grass County, MT</v>
      </c>
      <c r="E1659" s="335" t="str">
        <f t="shared" si="52"/>
        <v>30</v>
      </c>
      <c r="F1659" s="335" t="str">
        <f>_xlfn.XLOOKUP(E1659, statelist[State FIPS Code], statelist[EPA Region], "not found", 0, 1)</f>
        <v>EPA Region 8</v>
      </c>
    </row>
    <row r="1660" spans="1:6" x14ac:dyDescent="0.25">
      <c r="A1660" s="334" t="s">
        <v>4073</v>
      </c>
      <c r="B1660" s="335" t="s">
        <v>2407</v>
      </c>
      <c r="C1660" s="335" t="s">
        <v>3994</v>
      </c>
      <c r="D1660" s="335" t="str">
        <f t="shared" si="51"/>
        <v>Teton County, MT</v>
      </c>
      <c r="E1660" s="335" t="str">
        <f t="shared" si="52"/>
        <v>30</v>
      </c>
      <c r="F1660" s="335" t="str">
        <f>_xlfn.XLOOKUP(E1660, statelist[State FIPS Code], statelist[EPA Region], "not found", 0, 1)</f>
        <v>EPA Region 8</v>
      </c>
    </row>
    <row r="1661" spans="1:6" x14ac:dyDescent="0.25">
      <c r="A1661" s="334" t="s">
        <v>4074</v>
      </c>
      <c r="B1661" s="335" t="s">
        <v>4075</v>
      </c>
      <c r="C1661" s="335" t="s">
        <v>3994</v>
      </c>
      <c r="D1661" s="335" t="str">
        <f t="shared" si="51"/>
        <v>Toole County, MT</v>
      </c>
      <c r="E1661" s="335" t="str">
        <f t="shared" si="52"/>
        <v>30</v>
      </c>
      <c r="F1661" s="335" t="str">
        <f>_xlfn.XLOOKUP(E1661, statelist[State FIPS Code], statelist[EPA Region], "not found", 0, 1)</f>
        <v>EPA Region 8</v>
      </c>
    </row>
    <row r="1662" spans="1:6" x14ac:dyDescent="0.25">
      <c r="A1662" s="334" t="s">
        <v>4076</v>
      </c>
      <c r="B1662" s="335" t="s">
        <v>4077</v>
      </c>
      <c r="C1662" s="335" t="s">
        <v>3994</v>
      </c>
      <c r="D1662" s="335" t="str">
        <f t="shared" si="51"/>
        <v>Treasure County, MT</v>
      </c>
      <c r="E1662" s="335" t="str">
        <f t="shared" si="52"/>
        <v>30</v>
      </c>
      <c r="F1662" s="335" t="str">
        <f>_xlfn.XLOOKUP(E1662, statelist[State FIPS Code], statelist[EPA Region], "not found", 0, 1)</f>
        <v>EPA Region 8</v>
      </c>
    </row>
    <row r="1663" spans="1:6" x14ac:dyDescent="0.25">
      <c r="A1663" s="334" t="s">
        <v>4078</v>
      </c>
      <c r="B1663" s="335" t="s">
        <v>2411</v>
      </c>
      <c r="C1663" s="335" t="s">
        <v>3994</v>
      </c>
      <c r="D1663" s="335" t="str">
        <f t="shared" si="51"/>
        <v>Valley County, MT</v>
      </c>
      <c r="E1663" s="335" t="str">
        <f t="shared" si="52"/>
        <v>30</v>
      </c>
      <c r="F1663" s="335" t="str">
        <f>_xlfn.XLOOKUP(E1663, statelist[State FIPS Code], statelist[EPA Region], "not found", 0, 1)</f>
        <v>EPA Region 8</v>
      </c>
    </row>
    <row r="1664" spans="1:6" x14ac:dyDescent="0.25">
      <c r="A1664" s="334" t="s">
        <v>4079</v>
      </c>
      <c r="B1664" s="335" t="s">
        <v>4080</v>
      </c>
      <c r="C1664" s="335" t="s">
        <v>3994</v>
      </c>
      <c r="D1664" s="335" t="str">
        <f t="shared" si="51"/>
        <v>Wheatland County, MT</v>
      </c>
      <c r="E1664" s="335" t="str">
        <f t="shared" si="52"/>
        <v>30</v>
      </c>
      <c r="F1664" s="335" t="str">
        <f>_xlfn.XLOOKUP(E1664, statelist[State FIPS Code], statelist[EPA Region], "not found", 0, 1)</f>
        <v>EPA Region 8</v>
      </c>
    </row>
    <row r="1665" spans="1:6" x14ac:dyDescent="0.25">
      <c r="A1665" s="334" t="s">
        <v>4081</v>
      </c>
      <c r="B1665" s="335" t="s">
        <v>4082</v>
      </c>
      <c r="C1665" s="335" t="s">
        <v>3994</v>
      </c>
      <c r="D1665" s="335" t="str">
        <f t="shared" si="51"/>
        <v>Wibaux County, MT</v>
      </c>
      <c r="E1665" s="335" t="str">
        <f t="shared" si="52"/>
        <v>30</v>
      </c>
      <c r="F1665" s="335" t="str">
        <f>_xlfn.XLOOKUP(E1665, statelist[State FIPS Code], statelist[EPA Region], "not found", 0, 1)</f>
        <v>EPA Region 8</v>
      </c>
    </row>
    <row r="1666" spans="1:6" x14ac:dyDescent="0.25">
      <c r="A1666" s="334" t="s">
        <v>4083</v>
      </c>
      <c r="B1666" s="335" t="s">
        <v>4084</v>
      </c>
      <c r="C1666" s="335" t="s">
        <v>3994</v>
      </c>
      <c r="D1666" s="335" t="str">
        <f t="shared" si="51"/>
        <v>Yellowstone County, MT</v>
      </c>
      <c r="E1666" s="335" t="str">
        <f t="shared" si="52"/>
        <v>30</v>
      </c>
      <c r="F1666" s="335" t="str">
        <f>_xlfn.XLOOKUP(E1666, statelist[State FIPS Code], statelist[EPA Region], "not found", 0, 1)</f>
        <v>EPA Region 8</v>
      </c>
    </row>
    <row r="1667" spans="1:6" x14ac:dyDescent="0.25">
      <c r="A1667" s="334" t="s">
        <v>4085</v>
      </c>
      <c r="B1667" s="335" t="s">
        <v>1769</v>
      </c>
      <c r="C1667" s="335" t="s">
        <v>4086</v>
      </c>
      <c r="D1667" s="335" t="str">
        <f t="shared" si="51"/>
        <v>Adams County, NE</v>
      </c>
      <c r="E1667" s="335" t="str">
        <f t="shared" si="52"/>
        <v>31</v>
      </c>
      <c r="F1667" s="335" t="str">
        <f>_xlfn.XLOOKUP(E1667, statelist[State FIPS Code], statelist[EPA Region], "not found", 0, 1)</f>
        <v>EPA Region 7</v>
      </c>
    </row>
    <row r="1668" spans="1:6" x14ac:dyDescent="0.25">
      <c r="A1668" s="334" t="s">
        <v>4087</v>
      </c>
      <c r="B1668" s="335" t="s">
        <v>4088</v>
      </c>
      <c r="C1668" s="335" t="s">
        <v>4086</v>
      </c>
      <c r="D1668" s="335" t="str">
        <f t="shared" si="51"/>
        <v>Antelope County, NE</v>
      </c>
      <c r="E1668" s="335" t="str">
        <f t="shared" si="52"/>
        <v>31</v>
      </c>
      <c r="F1668" s="335" t="str">
        <f>_xlfn.XLOOKUP(E1668, statelist[State FIPS Code], statelist[EPA Region], "not found", 0, 1)</f>
        <v>EPA Region 7</v>
      </c>
    </row>
    <row r="1669" spans="1:6" x14ac:dyDescent="0.25">
      <c r="A1669" s="334" t="s">
        <v>4089</v>
      </c>
      <c r="B1669" s="335" t="s">
        <v>4090</v>
      </c>
      <c r="C1669" s="335" t="s">
        <v>4086</v>
      </c>
      <c r="D1669" s="335" t="str">
        <f t="shared" si="51"/>
        <v>Arthur County, NE</v>
      </c>
      <c r="E1669" s="335" t="str">
        <f t="shared" si="52"/>
        <v>31</v>
      </c>
      <c r="F1669" s="335" t="str">
        <f>_xlfn.XLOOKUP(E1669, statelist[State FIPS Code], statelist[EPA Region], "not found", 0, 1)</f>
        <v>EPA Region 7</v>
      </c>
    </row>
    <row r="1670" spans="1:6" x14ac:dyDescent="0.25">
      <c r="A1670" s="334" t="s">
        <v>4091</v>
      </c>
      <c r="B1670" s="335" t="s">
        <v>4092</v>
      </c>
      <c r="C1670" s="335" t="s">
        <v>4086</v>
      </c>
      <c r="D1670" s="335" t="str">
        <f t="shared" si="51"/>
        <v>Banner County, NE</v>
      </c>
      <c r="E1670" s="335" t="str">
        <f t="shared" si="52"/>
        <v>31</v>
      </c>
      <c r="F1670" s="335" t="str">
        <f>_xlfn.XLOOKUP(E1670, statelist[State FIPS Code], statelist[EPA Region], "not found", 0, 1)</f>
        <v>EPA Region 7</v>
      </c>
    </row>
    <row r="1671" spans="1:6" x14ac:dyDescent="0.25">
      <c r="A1671" s="334" t="s">
        <v>4093</v>
      </c>
      <c r="B1671" s="335" t="s">
        <v>2348</v>
      </c>
      <c r="C1671" s="335" t="s">
        <v>4086</v>
      </c>
      <c r="D1671" s="335" t="str">
        <f t="shared" si="51"/>
        <v>Blaine County, NE</v>
      </c>
      <c r="E1671" s="335" t="str">
        <f t="shared" si="52"/>
        <v>31</v>
      </c>
      <c r="F1671" s="335" t="str">
        <f>_xlfn.XLOOKUP(E1671, statelist[State FIPS Code], statelist[EPA Region], "not found", 0, 1)</f>
        <v>EPA Region 7</v>
      </c>
    </row>
    <row r="1672" spans="1:6" x14ac:dyDescent="0.25">
      <c r="A1672" s="334" t="s">
        <v>4094</v>
      </c>
      <c r="B1672" s="335" t="s">
        <v>1530</v>
      </c>
      <c r="C1672" s="335" t="s">
        <v>4086</v>
      </c>
      <c r="D1672" s="335" t="str">
        <f t="shared" si="51"/>
        <v>Boone County, NE</v>
      </c>
      <c r="E1672" s="335" t="str">
        <f t="shared" si="52"/>
        <v>31</v>
      </c>
      <c r="F1672" s="335" t="str">
        <f>_xlfn.XLOOKUP(E1672, statelist[State FIPS Code], statelist[EPA Region], "not found", 0, 1)</f>
        <v>EPA Region 7</v>
      </c>
    </row>
    <row r="1673" spans="1:6" x14ac:dyDescent="0.25">
      <c r="A1673" s="334" t="s">
        <v>4095</v>
      </c>
      <c r="B1673" s="335" t="s">
        <v>4096</v>
      </c>
      <c r="C1673" s="335" t="s">
        <v>4086</v>
      </c>
      <c r="D1673" s="335" t="str">
        <f t="shared" si="51"/>
        <v>Box Butte County, NE</v>
      </c>
      <c r="E1673" s="335" t="str">
        <f t="shared" si="52"/>
        <v>31</v>
      </c>
      <c r="F1673" s="335" t="str">
        <f>_xlfn.XLOOKUP(E1673, statelist[State FIPS Code], statelist[EPA Region], "not found", 0, 1)</f>
        <v>EPA Region 7</v>
      </c>
    </row>
    <row r="1674" spans="1:6" x14ac:dyDescent="0.25">
      <c r="A1674" s="334" t="s">
        <v>4097</v>
      </c>
      <c r="B1674" s="335" t="s">
        <v>3037</v>
      </c>
      <c r="C1674" s="335" t="s">
        <v>4086</v>
      </c>
      <c r="D1674" s="335" t="str">
        <f t="shared" si="51"/>
        <v>Boyd County, NE</v>
      </c>
      <c r="E1674" s="335" t="str">
        <f t="shared" si="52"/>
        <v>31</v>
      </c>
      <c r="F1674" s="335" t="str">
        <f>_xlfn.XLOOKUP(E1674, statelist[State FIPS Code], statelist[EPA Region], "not found", 0, 1)</f>
        <v>EPA Region 7</v>
      </c>
    </row>
    <row r="1675" spans="1:6" x14ac:dyDescent="0.25">
      <c r="A1675" s="334" t="s">
        <v>4098</v>
      </c>
      <c r="B1675" s="335" t="s">
        <v>2421</v>
      </c>
      <c r="C1675" s="335" t="s">
        <v>4086</v>
      </c>
      <c r="D1675" s="335" t="str">
        <f t="shared" si="51"/>
        <v>Brown County, NE</v>
      </c>
      <c r="E1675" s="335" t="str">
        <f t="shared" si="52"/>
        <v>31</v>
      </c>
      <c r="F1675" s="335" t="str">
        <f>_xlfn.XLOOKUP(E1675, statelist[State FIPS Code], statelist[EPA Region], "not found", 0, 1)</f>
        <v>EPA Region 7</v>
      </c>
    </row>
    <row r="1676" spans="1:6" x14ac:dyDescent="0.25">
      <c r="A1676" s="334" t="s">
        <v>4099</v>
      </c>
      <c r="B1676" s="335" t="s">
        <v>4100</v>
      </c>
      <c r="C1676" s="335" t="s">
        <v>4086</v>
      </c>
      <c r="D1676" s="335" t="str">
        <f t="shared" ref="D1676:D1739" si="53">_xlfn.TEXTJOIN(", ", TRUE, B1676,C1676)</f>
        <v>Buffalo County, NE</v>
      </c>
      <c r="E1676" s="335" t="str">
        <f t="shared" ref="E1676:E1739" si="54">LEFT(A1676, 2)</f>
        <v>31</v>
      </c>
      <c r="F1676" s="335" t="str">
        <f>_xlfn.XLOOKUP(E1676, statelist[State FIPS Code], statelist[EPA Region], "not found", 0, 1)</f>
        <v>EPA Region 7</v>
      </c>
    </row>
    <row r="1677" spans="1:6" x14ac:dyDescent="0.25">
      <c r="A1677" s="334" t="s">
        <v>4101</v>
      </c>
      <c r="B1677" s="335" t="s">
        <v>4102</v>
      </c>
      <c r="C1677" s="335" t="s">
        <v>4086</v>
      </c>
      <c r="D1677" s="335" t="str">
        <f t="shared" si="53"/>
        <v>Burt County, NE</v>
      </c>
      <c r="E1677" s="335" t="str">
        <f t="shared" si="54"/>
        <v>31</v>
      </c>
      <c r="F1677" s="335" t="str">
        <f>_xlfn.XLOOKUP(E1677, statelist[State FIPS Code], statelist[EPA Region], "not found", 0, 1)</f>
        <v>EPA Region 7</v>
      </c>
    </row>
    <row r="1678" spans="1:6" x14ac:dyDescent="0.25">
      <c r="A1678" s="334" t="s">
        <v>4103</v>
      </c>
      <c r="B1678" s="335" t="s">
        <v>1307</v>
      </c>
      <c r="C1678" s="335" t="s">
        <v>4086</v>
      </c>
      <c r="D1678" s="335" t="str">
        <f t="shared" si="53"/>
        <v>Butler County, NE</v>
      </c>
      <c r="E1678" s="335" t="str">
        <f t="shared" si="54"/>
        <v>31</v>
      </c>
      <c r="F1678" s="335" t="str">
        <f>_xlfn.XLOOKUP(E1678, statelist[State FIPS Code], statelist[EPA Region], "not found", 0, 1)</f>
        <v>EPA Region 7</v>
      </c>
    </row>
    <row r="1679" spans="1:6" x14ac:dyDescent="0.25">
      <c r="A1679" s="334" t="s">
        <v>4104</v>
      </c>
      <c r="B1679" s="335" t="s">
        <v>2427</v>
      </c>
      <c r="C1679" s="335" t="s">
        <v>4086</v>
      </c>
      <c r="D1679" s="335" t="str">
        <f t="shared" si="53"/>
        <v>Cass County, NE</v>
      </c>
      <c r="E1679" s="335" t="str">
        <f t="shared" si="54"/>
        <v>31</v>
      </c>
      <c r="F1679" s="335" t="str">
        <f>_xlfn.XLOOKUP(E1679, statelist[State FIPS Code], statelist[EPA Region], "not found", 0, 1)</f>
        <v>EPA Region 7</v>
      </c>
    </row>
    <row r="1680" spans="1:6" x14ac:dyDescent="0.25">
      <c r="A1680" s="334" t="s">
        <v>4105</v>
      </c>
      <c r="B1680" s="335" t="s">
        <v>2729</v>
      </c>
      <c r="C1680" s="335" t="s">
        <v>4086</v>
      </c>
      <c r="D1680" s="335" t="str">
        <f t="shared" si="53"/>
        <v>Cedar County, NE</v>
      </c>
      <c r="E1680" s="335" t="str">
        <f t="shared" si="54"/>
        <v>31</v>
      </c>
      <c r="F1680" s="335" t="str">
        <f>_xlfn.XLOOKUP(E1680, statelist[State FIPS Code], statelist[EPA Region], "not found", 0, 1)</f>
        <v>EPA Region 7</v>
      </c>
    </row>
    <row r="1681" spans="1:6" x14ac:dyDescent="0.25">
      <c r="A1681" s="334" t="s">
        <v>4106</v>
      </c>
      <c r="B1681" s="335" t="s">
        <v>2864</v>
      </c>
      <c r="C1681" s="335" t="s">
        <v>4086</v>
      </c>
      <c r="D1681" s="335" t="str">
        <f t="shared" si="53"/>
        <v>Chase County, NE</v>
      </c>
      <c r="E1681" s="335" t="str">
        <f t="shared" si="54"/>
        <v>31</v>
      </c>
      <c r="F1681" s="335" t="str">
        <f>_xlfn.XLOOKUP(E1681, statelist[State FIPS Code], statelist[EPA Region], "not found", 0, 1)</f>
        <v>EPA Region 7</v>
      </c>
    </row>
    <row r="1682" spans="1:6" x14ac:dyDescent="0.25">
      <c r="A1682" s="334" t="s">
        <v>4107</v>
      </c>
      <c r="B1682" s="335" t="s">
        <v>4108</v>
      </c>
      <c r="C1682" s="335" t="s">
        <v>4086</v>
      </c>
      <c r="D1682" s="335" t="str">
        <f t="shared" si="53"/>
        <v>Cherry County, NE</v>
      </c>
      <c r="E1682" s="335" t="str">
        <f t="shared" si="54"/>
        <v>31</v>
      </c>
      <c r="F1682" s="335" t="str">
        <f>_xlfn.XLOOKUP(E1682, statelist[State FIPS Code], statelist[EPA Region], "not found", 0, 1)</f>
        <v>EPA Region 7</v>
      </c>
    </row>
    <row r="1683" spans="1:6" x14ac:dyDescent="0.25">
      <c r="A1683" s="334" t="s">
        <v>4109</v>
      </c>
      <c r="B1683" s="335" t="s">
        <v>1788</v>
      </c>
      <c r="C1683" s="335" t="s">
        <v>4086</v>
      </c>
      <c r="D1683" s="335" t="str">
        <f t="shared" si="53"/>
        <v>Cheyenne County, NE</v>
      </c>
      <c r="E1683" s="335" t="str">
        <f t="shared" si="54"/>
        <v>31</v>
      </c>
      <c r="F1683" s="335" t="str">
        <f>_xlfn.XLOOKUP(E1683, statelist[State FIPS Code], statelist[EPA Region], "not found", 0, 1)</f>
        <v>EPA Region 7</v>
      </c>
    </row>
    <row r="1684" spans="1:6" x14ac:dyDescent="0.25">
      <c r="A1684" s="334" t="s">
        <v>4110</v>
      </c>
      <c r="B1684" s="335" t="s">
        <v>1321</v>
      </c>
      <c r="C1684" s="335" t="s">
        <v>4086</v>
      </c>
      <c r="D1684" s="335" t="str">
        <f t="shared" si="53"/>
        <v>Clay County, NE</v>
      </c>
      <c r="E1684" s="335" t="str">
        <f t="shared" si="54"/>
        <v>31</v>
      </c>
      <c r="F1684" s="335" t="str">
        <f>_xlfn.XLOOKUP(E1684, statelist[State FIPS Code], statelist[EPA Region], "not found", 0, 1)</f>
        <v>EPA Region 7</v>
      </c>
    </row>
    <row r="1685" spans="1:6" x14ac:dyDescent="0.25">
      <c r="A1685" s="334" t="s">
        <v>4111</v>
      </c>
      <c r="B1685" s="335" t="s">
        <v>4112</v>
      </c>
      <c r="C1685" s="335" t="s">
        <v>4086</v>
      </c>
      <c r="D1685" s="335" t="str">
        <f t="shared" si="53"/>
        <v>Colfax County, NE</v>
      </c>
      <c r="E1685" s="335" t="str">
        <f t="shared" si="54"/>
        <v>31</v>
      </c>
      <c r="F1685" s="335" t="str">
        <f>_xlfn.XLOOKUP(E1685, statelist[State FIPS Code], statelist[EPA Region], "not found", 0, 1)</f>
        <v>EPA Region 7</v>
      </c>
    </row>
    <row r="1686" spans="1:6" x14ac:dyDescent="0.25">
      <c r="A1686" s="334" t="s">
        <v>4113</v>
      </c>
      <c r="B1686" s="335" t="s">
        <v>4114</v>
      </c>
      <c r="C1686" s="335" t="s">
        <v>4086</v>
      </c>
      <c r="D1686" s="335" t="str">
        <f t="shared" si="53"/>
        <v>Cuming County, NE</v>
      </c>
      <c r="E1686" s="335" t="str">
        <f t="shared" si="54"/>
        <v>31</v>
      </c>
      <c r="F1686" s="335" t="str">
        <f>_xlfn.XLOOKUP(E1686, statelist[State FIPS Code], statelist[EPA Region], "not found", 0, 1)</f>
        <v>EPA Region 7</v>
      </c>
    </row>
    <row r="1687" spans="1:6" x14ac:dyDescent="0.25">
      <c r="A1687" s="334" t="s">
        <v>4115</v>
      </c>
      <c r="B1687" s="335" t="s">
        <v>1798</v>
      </c>
      <c r="C1687" s="335" t="s">
        <v>4086</v>
      </c>
      <c r="D1687" s="335" t="str">
        <f t="shared" si="53"/>
        <v>Custer County, NE</v>
      </c>
      <c r="E1687" s="335" t="str">
        <f t="shared" si="54"/>
        <v>31</v>
      </c>
      <c r="F1687" s="335" t="str">
        <f>_xlfn.XLOOKUP(E1687, statelist[State FIPS Code], statelist[EPA Region], "not found", 0, 1)</f>
        <v>EPA Region 7</v>
      </c>
    </row>
    <row r="1688" spans="1:6" x14ac:dyDescent="0.25">
      <c r="A1688" s="334" t="s">
        <v>4116</v>
      </c>
      <c r="B1688" s="335" t="s">
        <v>3598</v>
      </c>
      <c r="C1688" s="335" t="s">
        <v>4086</v>
      </c>
      <c r="D1688" s="335" t="str">
        <f t="shared" si="53"/>
        <v>Dakota County, NE</v>
      </c>
      <c r="E1688" s="335" t="str">
        <f t="shared" si="54"/>
        <v>31</v>
      </c>
      <c r="F1688" s="335" t="str">
        <f>_xlfn.XLOOKUP(E1688, statelist[State FIPS Code], statelist[EPA Region], "not found", 0, 1)</f>
        <v>EPA Region 7</v>
      </c>
    </row>
    <row r="1689" spans="1:6" x14ac:dyDescent="0.25">
      <c r="A1689" s="334" t="s">
        <v>4117</v>
      </c>
      <c r="B1689" s="335" t="s">
        <v>4118</v>
      </c>
      <c r="C1689" s="335" t="s">
        <v>4086</v>
      </c>
      <c r="D1689" s="335" t="str">
        <f t="shared" si="53"/>
        <v>Dawes County, NE</v>
      </c>
      <c r="E1689" s="335" t="str">
        <f t="shared" si="54"/>
        <v>31</v>
      </c>
      <c r="F1689" s="335" t="str">
        <f>_xlfn.XLOOKUP(E1689, statelist[State FIPS Code], statelist[EPA Region], "not found", 0, 1)</f>
        <v>EPA Region 7</v>
      </c>
    </row>
    <row r="1690" spans="1:6" x14ac:dyDescent="0.25">
      <c r="A1690" s="334" t="s">
        <v>4119</v>
      </c>
      <c r="B1690" s="335" t="s">
        <v>2129</v>
      </c>
      <c r="C1690" s="335" t="s">
        <v>4086</v>
      </c>
      <c r="D1690" s="335" t="str">
        <f t="shared" si="53"/>
        <v>Dawson County, NE</v>
      </c>
      <c r="E1690" s="335" t="str">
        <f t="shared" si="54"/>
        <v>31</v>
      </c>
      <c r="F1690" s="335" t="str">
        <f>_xlfn.XLOOKUP(E1690, statelist[State FIPS Code], statelist[EPA Region], "not found", 0, 1)</f>
        <v>EPA Region 7</v>
      </c>
    </row>
    <row r="1691" spans="1:6" x14ac:dyDescent="0.25">
      <c r="A1691" s="334" t="s">
        <v>4120</v>
      </c>
      <c r="B1691" s="335" t="s">
        <v>4121</v>
      </c>
      <c r="C1691" s="335" t="s">
        <v>4086</v>
      </c>
      <c r="D1691" s="335" t="str">
        <f t="shared" si="53"/>
        <v>Deuel County, NE</v>
      </c>
      <c r="E1691" s="335" t="str">
        <f t="shared" si="54"/>
        <v>31</v>
      </c>
      <c r="F1691" s="335" t="str">
        <f>_xlfn.XLOOKUP(E1691, statelist[State FIPS Code], statelist[EPA Region], "not found", 0, 1)</f>
        <v>EPA Region 7</v>
      </c>
    </row>
    <row r="1692" spans="1:6" x14ac:dyDescent="0.25">
      <c r="A1692" s="334" t="s">
        <v>4122</v>
      </c>
      <c r="B1692" s="335" t="s">
        <v>4123</v>
      </c>
      <c r="C1692" s="335" t="s">
        <v>4086</v>
      </c>
      <c r="D1692" s="335" t="str">
        <f t="shared" si="53"/>
        <v>Dixon County, NE</v>
      </c>
      <c r="E1692" s="335" t="str">
        <f t="shared" si="54"/>
        <v>31</v>
      </c>
      <c r="F1692" s="335" t="str">
        <f>_xlfn.XLOOKUP(E1692, statelist[State FIPS Code], statelist[EPA Region], "not found", 0, 1)</f>
        <v>EPA Region 7</v>
      </c>
    </row>
    <row r="1693" spans="1:6" x14ac:dyDescent="0.25">
      <c r="A1693" s="334" t="s">
        <v>4124</v>
      </c>
      <c r="B1693" s="335" t="s">
        <v>2134</v>
      </c>
      <c r="C1693" s="335" t="s">
        <v>4086</v>
      </c>
      <c r="D1693" s="335" t="str">
        <f t="shared" si="53"/>
        <v>Dodge County, NE</v>
      </c>
      <c r="E1693" s="335" t="str">
        <f t="shared" si="54"/>
        <v>31</v>
      </c>
      <c r="F1693" s="335" t="str">
        <f>_xlfn.XLOOKUP(E1693, statelist[State FIPS Code], statelist[EPA Region], "not found", 0, 1)</f>
        <v>EPA Region 7</v>
      </c>
    </row>
    <row r="1694" spans="1:6" x14ac:dyDescent="0.25">
      <c r="A1694" s="334" t="s">
        <v>4125</v>
      </c>
      <c r="B1694" s="335" t="s">
        <v>1806</v>
      </c>
      <c r="C1694" s="335" t="s">
        <v>4086</v>
      </c>
      <c r="D1694" s="335" t="str">
        <f t="shared" si="53"/>
        <v>Douglas County, NE</v>
      </c>
      <c r="E1694" s="335" t="str">
        <f t="shared" si="54"/>
        <v>31</v>
      </c>
      <c r="F1694" s="335" t="str">
        <f>_xlfn.XLOOKUP(E1694, statelist[State FIPS Code], statelist[EPA Region], "not found", 0, 1)</f>
        <v>EPA Region 7</v>
      </c>
    </row>
    <row r="1695" spans="1:6" x14ac:dyDescent="0.25">
      <c r="A1695" s="334" t="s">
        <v>4126</v>
      </c>
      <c r="B1695" s="335" t="s">
        <v>4127</v>
      </c>
      <c r="C1695" s="335" t="s">
        <v>4086</v>
      </c>
      <c r="D1695" s="335" t="str">
        <f t="shared" si="53"/>
        <v>Dundy County, NE</v>
      </c>
      <c r="E1695" s="335" t="str">
        <f t="shared" si="54"/>
        <v>31</v>
      </c>
      <c r="F1695" s="335" t="str">
        <f>_xlfn.XLOOKUP(E1695, statelist[State FIPS Code], statelist[EPA Region], "not found", 0, 1)</f>
        <v>EPA Region 7</v>
      </c>
    </row>
    <row r="1696" spans="1:6" x14ac:dyDescent="0.25">
      <c r="A1696" s="334" t="s">
        <v>4128</v>
      </c>
      <c r="B1696" s="335" t="s">
        <v>3604</v>
      </c>
      <c r="C1696" s="335" t="s">
        <v>4086</v>
      </c>
      <c r="D1696" s="335" t="str">
        <f t="shared" si="53"/>
        <v>Fillmore County, NE</v>
      </c>
      <c r="E1696" s="335" t="str">
        <f t="shared" si="54"/>
        <v>31</v>
      </c>
      <c r="F1696" s="335" t="str">
        <f>_xlfn.XLOOKUP(E1696, statelist[State FIPS Code], statelist[EPA Region], "not found", 0, 1)</f>
        <v>EPA Region 7</v>
      </c>
    </row>
    <row r="1697" spans="1:6" x14ac:dyDescent="0.25">
      <c r="A1697" s="334" t="s">
        <v>4129</v>
      </c>
      <c r="B1697" s="335" t="s">
        <v>1353</v>
      </c>
      <c r="C1697" s="335" t="s">
        <v>4086</v>
      </c>
      <c r="D1697" s="335" t="str">
        <f t="shared" si="53"/>
        <v>Franklin County, NE</v>
      </c>
      <c r="E1697" s="335" t="str">
        <f t="shared" si="54"/>
        <v>31</v>
      </c>
      <c r="F1697" s="335" t="str">
        <f>_xlfn.XLOOKUP(E1697, statelist[State FIPS Code], statelist[EPA Region], "not found", 0, 1)</f>
        <v>EPA Region 7</v>
      </c>
    </row>
    <row r="1698" spans="1:6" x14ac:dyDescent="0.25">
      <c r="A1698" s="334" t="s">
        <v>4130</v>
      </c>
      <c r="B1698" s="335" t="s">
        <v>4131</v>
      </c>
      <c r="C1698" s="335" t="s">
        <v>4086</v>
      </c>
      <c r="D1698" s="335" t="str">
        <f t="shared" si="53"/>
        <v>Frontier County, NE</v>
      </c>
      <c r="E1698" s="335" t="str">
        <f t="shared" si="54"/>
        <v>31</v>
      </c>
      <c r="F1698" s="335" t="str">
        <f>_xlfn.XLOOKUP(E1698, statelist[State FIPS Code], statelist[EPA Region], "not found", 0, 1)</f>
        <v>EPA Region 7</v>
      </c>
    </row>
    <row r="1699" spans="1:6" x14ac:dyDescent="0.25">
      <c r="A1699" s="334" t="s">
        <v>4132</v>
      </c>
      <c r="B1699" s="335" t="s">
        <v>4133</v>
      </c>
      <c r="C1699" s="335" t="s">
        <v>4086</v>
      </c>
      <c r="D1699" s="335" t="str">
        <f t="shared" si="53"/>
        <v>Furnas County, NE</v>
      </c>
      <c r="E1699" s="335" t="str">
        <f t="shared" si="54"/>
        <v>31</v>
      </c>
      <c r="F1699" s="335" t="str">
        <f>_xlfn.XLOOKUP(E1699, statelist[State FIPS Code], statelist[EPA Region], "not found", 0, 1)</f>
        <v>EPA Region 7</v>
      </c>
    </row>
    <row r="1700" spans="1:6" x14ac:dyDescent="0.25">
      <c r="A1700" s="334" t="s">
        <v>4134</v>
      </c>
      <c r="B1700" s="335" t="s">
        <v>4135</v>
      </c>
      <c r="C1700" s="335" t="s">
        <v>4086</v>
      </c>
      <c r="D1700" s="335" t="str">
        <f t="shared" si="53"/>
        <v>Gage County, NE</v>
      </c>
      <c r="E1700" s="335" t="str">
        <f t="shared" si="54"/>
        <v>31</v>
      </c>
      <c r="F1700" s="335" t="str">
        <f>_xlfn.XLOOKUP(E1700, statelist[State FIPS Code], statelist[EPA Region], "not found", 0, 1)</f>
        <v>EPA Region 7</v>
      </c>
    </row>
    <row r="1701" spans="1:6" x14ac:dyDescent="0.25">
      <c r="A1701" s="334" t="s">
        <v>4136</v>
      </c>
      <c r="B1701" s="335" t="s">
        <v>4137</v>
      </c>
      <c r="C1701" s="335" t="s">
        <v>4086</v>
      </c>
      <c r="D1701" s="335" t="str">
        <f t="shared" si="53"/>
        <v>Garden County, NE</v>
      </c>
      <c r="E1701" s="335" t="str">
        <f t="shared" si="54"/>
        <v>31</v>
      </c>
      <c r="F1701" s="335" t="str">
        <f>_xlfn.XLOOKUP(E1701, statelist[State FIPS Code], statelist[EPA Region], "not found", 0, 1)</f>
        <v>EPA Region 7</v>
      </c>
    </row>
    <row r="1702" spans="1:6" x14ac:dyDescent="0.25">
      <c r="A1702" s="334" t="s">
        <v>4138</v>
      </c>
      <c r="B1702" s="335" t="s">
        <v>1816</v>
      </c>
      <c r="C1702" s="335" t="s">
        <v>4086</v>
      </c>
      <c r="D1702" s="335" t="str">
        <f t="shared" si="53"/>
        <v>Garfield County, NE</v>
      </c>
      <c r="E1702" s="335" t="str">
        <f t="shared" si="54"/>
        <v>31</v>
      </c>
      <c r="F1702" s="335" t="str">
        <f>_xlfn.XLOOKUP(E1702, statelist[State FIPS Code], statelist[EPA Region], "not found", 0, 1)</f>
        <v>EPA Region 7</v>
      </c>
    </row>
    <row r="1703" spans="1:6" x14ac:dyDescent="0.25">
      <c r="A1703" s="334" t="s">
        <v>4139</v>
      </c>
      <c r="B1703" s="335" t="s">
        <v>4140</v>
      </c>
      <c r="C1703" s="335" t="s">
        <v>4086</v>
      </c>
      <c r="D1703" s="335" t="str">
        <f t="shared" si="53"/>
        <v>Gosper County, NE</v>
      </c>
      <c r="E1703" s="335" t="str">
        <f t="shared" si="54"/>
        <v>31</v>
      </c>
      <c r="F1703" s="335" t="str">
        <f>_xlfn.XLOOKUP(E1703, statelist[State FIPS Code], statelist[EPA Region], "not found", 0, 1)</f>
        <v>EPA Region 7</v>
      </c>
    </row>
    <row r="1704" spans="1:6" x14ac:dyDescent="0.25">
      <c r="A1704" s="334" t="s">
        <v>4141</v>
      </c>
      <c r="B1704" s="335" t="s">
        <v>1569</v>
      </c>
      <c r="C1704" s="335" t="s">
        <v>4086</v>
      </c>
      <c r="D1704" s="335" t="str">
        <f t="shared" si="53"/>
        <v>Grant County, NE</v>
      </c>
      <c r="E1704" s="335" t="str">
        <f t="shared" si="54"/>
        <v>31</v>
      </c>
      <c r="F1704" s="335" t="str">
        <f>_xlfn.XLOOKUP(E1704, statelist[State FIPS Code], statelist[EPA Region], "not found", 0, 1)</f>
        <v>EPA Region 7</v>
      </c>
    </row>
    <row r="1705" spans="1:6" x14ac:dyDescent="0.25">
      <c r="A1705" s="334" t="s">
        <v>4142</v>
      </c>
      <c r="B1705" s="335" t="s">
        <v>2905</v>
      </c>
      <c r="C1705" s="335" t="s">
        <v>4086</v>
      </c>
      <c r="D1705" s="335" t="str">
        <f t="shared" si="53"/>
        <v>Greeley County, NE</v>
      </c>
      <c r="E1705" s="335" t="str">
        <f t="shared" si="54"/>
        <v>31</v>
      </c>
      <c r="F1705" s="335" t="str">
        <f>_xlfn.XLOOKUP(E1705, statelist[State FIPS Code], statelist[EPA Region], "not found", 0, 1)</f>
        <v>EPA Region 7</v>
      </c>
    </row>
    <row r="1706" spans="1:6" x14ac:dyDescent="0.25">
      <c r="A1706" s="334" t="s">
        <v>4143</v>
      </c>
      <c r="B1706" s="335" t="s">
        <v>2176</v>
      </c>
      <c r="C1706" s="335" t="s">
        <v>4086</v>
      </c>
      <c r="D1706" s="335" t="str">
        <f t="shared" si="53"/>
        <v>Hall County, NE</v>
      </c>
      <c r="E1706" s="335" t="str">
        <f t="shared" si="54"/>
        <v>31</v>
      </c>
      <c r="F1706" s="335" t="str">
        <f>_xlfn.XLOOKUP(E1706, statelist[State FIPS Code], statelist[EPA Region], "not found", 0, 1)</f>
        <v>EPA Region 7</v>
      </c>
    </row>
    <row r="1707" spans="1:6" x14ac:dyDescent="0.25">
      <c r="A1707" s="334" t="s">
        <v>4144</v>
      </c>
      <c r="B1707" s="335" t="s">
        <v>1981</v>
      </c>
      <c r="C1707" s="335" t="s">
        <v>4086</v>
      </c>
      <c r="D1707" s="335" t="str">
        <f t="shared" si="53"/>
        <v>Hamilton County, NE</v>
      </c>
      <c r="E1707" s="335" t="str">
        <f t="shared" si="54"/>
        <v>31</v>
      </c>
      <c r="F1707" s="335" t="str">
        <f>_xlfn.XLOOKUP(E1707, statelist[State FIPS Code], statelist[EPA Region], "not found", 0, 1)</f>
        <v>EPA Region 7</v>
      </c>
    </row>
    <row r="1708" spans="1:6" x14ac:dyDescent="0.25">
      <c r="A1708" s="334" t="s">
        <v>4145</v>
      </c>
      <c r="B1708" s="335" t="s">
        <v>3096</v>
      </c>
      <c r="C1708" s="335" t="s">
        <v>4086</v>
      </c>
      <c r="D1708" s="335" t="str">
        <f t="shared" si="53"/>
        <v>Harlan County, NE</v>
      </c>
      <c r="E1708" s="335" t="str">
        <f t="shared" si="54"/>
        <v>31</v>
      </c>
      <c r="F1708" s="335" t="str">
        <f>_xlfn.XLOOKUP(E1708, statelist[State FIPS Code], statelist[EPA Region], "not found", 0, 1)</f>
        <v>EPA Region 7</v>
      </c>
    </row>
    <row r="1709" spans="1:6" x14ac:dyDescent="0.25">
      <c r="A1709" s="334" t="s">
        <v>4146</v>
      </c>
      <c r="B1709" s="335" t="s">
        <v>4147</v>
      </c>
      <c r="C1709" s="335" t="s">
        <v>4086</v>
      </c>
      <c r="D1709" s="335" t="str">
        <f t="shared" si="53"/>
        <v>Hayes County, NE</v>
      </c>
      <c r="E1709" s="335" t="str">
        <f t="shared" si="54"/>
        <v>31</v>
      </c>
      <c r="F1709" s="335" t="str">
        <f>_xlfn.XLOOKUP(E1709, statelist[State FIPS Code], statelist[EPA Region], "not found", 0, 1)</f>
        <v>EPA Region 7</v>
      </c>
    </row>
    <row r="1710" spans="1:6" x14ac:dyDescent="0.25">
      <c r="A1710" s="334" t="s">
        <v>4148</v>
      </c>
      <c r="B1710" s="335" t="s">
        <v>4149</v>
      </c>
      <c r="C1710" s="335" t="s">
        <v>4086</v>
      </c>
      <c r="D1710" s="335" t="str">
        <f t="shared" si="53"/>
        <v>Hitchcock County, NE</v>
      </c>
      <c r="E1710" s="335" t="str">
        <f t="shared" si="54"/>
        <v>31</v>
      </c>
      <c r="F1710" s="335" t="str">
        <f>_xlfn.XLOOKUP(E1710, statelist[State FIPS Code], statelist[EPA Region], "not found", 0, 1)</f>
        <v>EPA Region 7</v>
      </c>
    </row>
    <row r="1711" spans="1:6" x14ac:dyDescent="0.25">
      <c r="A1711" s="334" t="s">
        <v>4150</v>
      </c>
      <c r="B1711" s="335" t="s">
        <v>3894</v>
      </c>
      <c r="C1711" s="335" t="s">
        <v>4086</v>
      </c>
      <c r="D1711" s="335" t="str">
        <f t="shared" si="53"/>
        <v>Holt County, NE</v>
      </c>
      <c r="E1711" s="335" t="str">
        <f t="shared" si="54"/>
        <v>31</v>
      </c>
      <c r="F1711" s="335" t="str">
        <f>_xlfn.XLOOKUP(E1711, statelist[State FIPS Code], statelist[EPA Region], "not found", 0, 1)</f>
        <v>EPA Region 7</v>
      </c>
    </row>
    <row r="1712" spans="1:6" x14ac:dyDescent="0.25">
      <c r="A1712" s="334" t="s">
        <v>4151</v>
      </c>
      <c r="B1712" s="335" t="s">
        <v>4152</v>
      </c>
      <c r="C1712" s="335" t="s">
        <v>4086</v>
      </c>
      <c r="D1712" s="335" t="str">
        <f t="shared" si="53"/>
        <v>Hooker County, NE</v>
      </c>
      <c r="E1712" s="335" t="str">
        <f t="shared" si="54"/>
        <v>31</v>
      </c>
      <c r="F1712" s="335" t="str">
        <f>_xlfn.XLOOKUP(E1712, statelist[State FIPS Code], statelist[EPA Region], "not found", 0, 1)</f>
        <v>EPA Region 7</v>
      </c>
    </row>
    <row r="1713" spans="1:6" x14ac:dyDescent="0.25">
      <c r="A1713" s="334" t="s">
        <v>4153</v>
      </c>
      <c r="B1713" s="335" t="s">
        <v>1576</v>
      </c>
      <c r="C1713" s="335" t="s">
        <v>4086</v>
      </c>
      <c r="D1713" s="335" t="str">
        <f t="shared" si="53"/>
        <v>Howard County, NE</v>
      </c>
      <c r="E1713" s="335" t="str">
        <f t="shared" si="54"/>
        <v>31</v>
      </c>
      <c r="F1713" s="335" t="str">
        <f>_xlfn.XLOOKUP(E1713, statelist[State FIPS Code], statelist[EPA Region], "not found", 0, 1)</f>
        <v>EPA Region 7</v>
      </c>
    </row>
    <row r="1714" spans="1:6" x14ac:dyDescent="0.25">
      <c r="A1714" s="334" t="s">
        <v>4154</v>
      </c>
      <c r="B1714" s="335" t="s">
        <v>1367</v>
      </c>
      <c r="C1714" s="335" t="s">
        <v>4086</v>
      </c>
      <c r="D1714" s="335" t="str">
        <f t="shared" si="53"/>
        <v>Jefferson County, NE</v>
      </c>
      <c r="E1714" s="335" t="str">
        <f t="shared" si="54"/>
        <v>31</v>
      </c>
      <c r="F1714" s="335" t="str">
        <f>_xlfn.XLOOKUP(E1714, statelist[State FIPS Code], statelist[EPA Region], "not found", 0, 1)</f>
        <v>EPA Region 7</v>
      </c>
    </row>
    <row r="1715" spans="1:6" x14ac:dyDescent="0.25">
      <c r="A1715" s="334" t="s">
        <v>4155</v>
      </c>
      <c r="B1715" s="335" t="s">
        <v>1584</v>
      </c>
      <c r="C1715" s="335" t="s">
        <v>4086</v>
      </c>
      <c r="D1715" s="335" t="str">
        <f t="shared" si="53"/>
        <v>Johnson County, NE</v>
      </c>
      <c r="E1715" s="335" t="str">
        <f t="shared" si="54"/>
        <v>31</v>
      </c>
      <c r="F1715" s="335" t="str">
        <f>_xlfn.XLOOKUP(E1715, statelist[State FIPS Code], statelist[EPA Region], "not found", 0, 1)</f>
        <v>EPA Region 7</v>
      </c>
    </row>
    <row r="1716" spans="1:6" x14ac:dyDescent="0.25">
      <c r="A1716" s="334" t="s">
        <v>4156</v>
      </c>
      <c r="B1716" s="335" t="s">
        <v>4157</v>
      </c>
      <c r="C1716" s="335" t="s">
        <v>4086</v>
      </c>
      <c r="D1716" s="335" t="str">
        <f t="shared" si="53"/>
        <v>Kearney County, NE</v>
      </c>
      <c r="E1716" s="335" t="str">
        <f t="shared" si="54"/>
        <v>31</v>
      </c>
      <c r="F1716" s="335" t="str">
        <f>_xlfn.XLOOKUP(E1716, statelist[State FIPS Code], statelist[EPA Region], "not found", 0, 1)</f>
        <v>EPA Region 7</v>
      </c>
    </row>
    <row r="1717" spans="1:6" x14ac:dyDescent="0.25">
      <c r="A1717" s="334" t="s">
        <v>4158</v>
      </c>
      <c r="B1717" s="335" t="s">
        <v>4159</v>
      </c>
      <c r="C1717" s="335" t="s">
        <v>4086</v>
      </c>
      <c r="D1717" s="335" t="str">
        <f t="shared" si="53"/>
        <v>Keith County, NE</v>
      </c>
      <c r="E1717" s="335" t="str">
        <f t="shared" si="54"/>
        <v>31</v>
      </c>
      <c r="F1717" s="335" t="str">
        <f>_xlfn.XLOOKUP(E1717, statelist[State FIPS Code], statelist[EPA Region], "not found", 0, 1)</f>
        <v>EPA Region 7</v>
      </c>
    </row>
    <row r="1718" spans="1:6" x14ac:dyDescent="0.25">
      <c r="A1718" s="334" t="s">
        <v>4160</v>
      </c>
      <c r="B1718" s="335" t="s">
        <v>4161</v>
      </c>
      <c r="C1718" s="335" t="s">
        <v>4086</v>
      </c>
      <c r="D1718" s="335" t="str">
        <f t="shared" si="53"/>
        <v>Keya Paha County, NE</v>
      </c>
      <c r="E1718" s="335" t="str">
        <f t="shared" si="54"/>
        <v>31</v>
      </c>
      <c r="F1718" s="335" t="str">
        <f>_xlfn.XLOOKUP(E1718, statelist[State FIPS Code], statelist[EPA Region], "not found", 0, 1)</f>
        <v>EPA Region 7</v>
      </c>
    </row>
    <row r="1719" spans="1:6" x14ac:dyDescent="0.25">
      <c r="A1719" s="334" t="s">
        <v>4162</v>
      </c>
      <c r="B1719" s="335" t="s">
        <v>4163</v>
      </c>
      <c r="C1719" s="335" t="s">
        <v>4086</v>
      </c>
      <c r="D1719" s="335" t="str">
        <f t="shared" si="53"/>
        <v>Kimball County, NE</v>
      </c>
      <c r="E1719" s="335" t="str">
        <f t="shared" si="54"/>
        <v>31</v>
      </c>
      <c r="F1719" s="335" t="str">
        <f>_xlfn.XLOOKUP(E1719, statelist[State FIPS Code], statelist[EPA Region], "not found", 0, 1)</f>
        <v>EPA Region 7</v>
      </c>
    </row>
    <row r="1720" spans="1:6" x14ac:dyDescent="0.25">
      <c r="A1720" s="334" t="s">
        <v>4164</v>
      </c>
      <c r="B1720" s="335" t="s">
        <v>2487</v>
      </c>
      <c r="C1720" s="335" t="s">
        <v>4086</v>
      </c>
      <c r="D1720" s="335" t="str">
        <f t="shared" si="53"/>
        <v>Knox County, NE</v>
      </c>
      <c r="E1720" s="335" t="str">
        <f t="shared" si="54"/>
        <v>31</v>
      </c>
      <c r="F1720" s="335" t="str">
        <f>_xlfn.XLOOKUP(E1720, statelist[State FIPS Code], statelist[EPA Region], "not found", 0, 1)</f>
        <v>EPA Region 7</v>
      </c>
    </row>
    <row r="1721" spans="1:6" x14ac:dyDescent="0.25">
      <c r="A1721" s="334" t="s">
        <v>4165</v>
      </c>
      <c r="B1721" s="335" t="s">
        <v>4166</v>
      </c>
      <c r="C1721" s="335" t="s">
        <v>4086</v>
      </c>
      <c r="D1721" s="335" t="str">
        <f t="shared" si="53"/>
        <v>Lancaster County, NE</v>
      </c>
      <c r="E1721" s="335" t="str">
        <f t="shared" si="54"/>
        <v>31</v>
      </c>
      <c r="F1721" s="335" t="str">
        <f>_xlfn.XLOOKUP(E1721, statelist[State FIPS Code], statelist[EPA Region], "not found", 0, 1)</f>
        <v>EPA Region 7</v>
      </c>
    </row>
    <row r="1722" spans="1:6" x14ac:dyDescent="0.25">
      <c r="A1722" s="334" t="s">
        <v>4167</v>
      </c>
      <c r="B1722" s="335" t="s">
        <v>1590</v>
      </c>
      <c r="C1722" s="335" t="s">
        <v>4086</v>
      </c>
      <c r="D1722" s="335" t="str">
        <f t="shared" si="53"/>
        <v>Lincoln County, NE</v>
      </c>
      <c r="E1722" s="335" t="str">
        <f t="shared" si="54"/>
        <v>31</v>
      </c>
      <c r="F1722" s="335" t="str">
        <f>_xlfn.XLOOKUP(E1722, statelist[State FIPS Code], statelist[EPA Region], "not found", 0, 1)</f>
        <v>EPA Region 7</v>
      </c>
    </row>
    <row r="1723" spans="1:6" x14ac:dyDescent="0.25">
      <c r="A1723" s="334" t="s">
        <v>4168</v>
      </c>
      <c r="B1723" s="335" t="s">
        <v>1594</v>
      </c>
      <c r="C1723" s="335" t="s">
        <v>4086</v>
      </c>
      <c r="D1723" s="335" t="str">
        <f t="shared" si="53"/>
        <v>Logan County, NE</v>
      </c>
      <c r="E1723" s="335" t="str">
        <f t="shared" si="54"/>
        <v>31</v>
      </c>
      <c r="F1723" s="335" t="str">
        <f>_xlfn.XLOOKUP(E1723, statelist[State FIPS Code], statelist[EPA Region], "not found", 0, 1)</f>
        <v>EPA Region 7</v>
      </c>
    </row>
    <row r="1724" spans="1:6" x14ac:dyDescent="0.25">
      <c r="A1724" s="334" t="s">
        <v>4169</v>
      </c>
      <c r="B1724" s="335" t="s">
        <v>4170</v>
      </c>
      <c r="C1724" s="335" t="s">
        <v>4086</v>
      </c>
      <c r="D1724" s="335" t="str">
        <f t="shared" si="53"/>
        <v>Loup County, NE</v>
      </c>
      <c r="E1724" s="335" t="str">
        <f t="shared" si="54"/>
        <v>31</v>
      </c>
      <c r="F1724" s="335" t="str">
        <f>_xlfn.XLOOKUP(E1724, statelist[State FIPS Code], statelist[EPA Region], "not found", 0, 1)</f>
        <v>EPA Region 7</v>
      </c>
    </row>
    <row r="1725" spans="1:6" x14ac:dyDescent="0.25">
      <c r="A1725" s="334" t="s">
        <v>4171</v>
      </c>
      <c r="B1725" s="335" t="s">
        <v>2938</v>
      </c>
      <c r="C1725" s="335" t="s">
        <v>4086</v>
      </c>
      <c r="D1725" s="335" t="str">
        <f t="shared" si="53"/>
        <v>McPherson County, NE</v>
      </c>
      <c r="E1725" s="335" t="str">
        <f t="shared" si="54"/>
        <v>31</v>
      </c>
      <c r="F1725" s="335" t="str">
        <f>_xlfn.XLOOKUP(E1725, statelist[State FIPS Code], statelist[EPA Region], "not found", 0, 1)</f>
        <v>EPA Region 7</v>
      </c>
    </row>
    <row r="1726" spans="1:6" x14ac:dyDescent="0.25">
      <c r="A1726" s="334" t="s">
        <v>4172</v>
      </c>
      <c r="B1726" s="335" t="s">
        <v>1383</v>
      </c>
      <c r="C1726" s="335" t="s">
        <v>4086</v>
      </c>
      <c r="D1726" s="335" t="str">
        <f t="shared" si="53"/>
        <v>Madison County, NE</v>
      </c>
      <c r="E1726" s="335" t="str">
        <f t="shared" si="54"/>
        <v>31</v>
      </c>
      <c r="F1726" s="335" t="str">
        <f>_xlfn.XLOOKUP(E1726, statelist[State FIPS Code], statelist[EPA Region], "not found", 0, 1)</f>
        <v>EPA Region 7</v>
      </c>
    </row>
    <row r="1727" spans="1:6" x14ac:dyDescent="0.25">
      <c r="A1727" s="334" t="s">
        <v>4173</v>
      </c>
      <c r="B1727" s="335" t="s">
        <v>4174</v>
      </c>
      <c r="C1727" s="335" t="s">
        <v>4086</v>
      </c>
      <c r="D1727" s="335" t="str">
        <f t="shared" si="53"/>
        <v>Merrick County, NE</v>
      </c>
      <c r="E1727" s="335" t="str">
        <f t="shared" si="54"/>
        <v>31</v>
      </c>
      <c r="F1727" s="335" t="str">
        <f>_xlfn.XLOOKUP(E1727, statelist[State FIPS Code], statelist[EPA Region], "not found", 0, 1)</f>
        <v>EPA Region 7</v>
      </c>
    </row>
    <row r="1728" spans="1:6" x14ac:dyDescent="0.25">
      <c r="A1728" s="334" t="s">
        <v>4175</v>
      </c>
      <c r="B1728" s="335" t="s">
        <v>4176</v>
      </c>
      <c r="C1728" s="335" t="s">
        <v>4086</v>
      </c>
      <c r="D1728" s="335" t="str">
        <f t="shared" si="53"/>
        <v>Morrill County, NE</v>
      </c>
      <c r="E1728" s="335" t="str">
        <f t="shared" si="54"/>
        <v>31</v>
      </c>
      <c r="F1728" s="335" t="str">
        <f>_xlfn.XLOOKUP(E1728, statelist[State FIPS Code], statelist[EPA Region], "not found", 0, 1)</f>
        <v>EPA Region 7</v>
      </c>
    </row>
    <row r="1729" spans="1:6" x14ac:dyDescent="0.25">
      <c r="A1729" s="334" t="s">
        <v>4177</v>
      </c>
      <c r="B1729" s="335" t="s">
        <v>4178</v>
      </c>
      <c r="C1729" s="335" t="s">
        <v>4086</v>
      </c>
      <c r="D1729" s="335" t="str">
        <f t="shared" si="53"/>
        <v>Nance County, NE</v>
      </c>
      <c r="E1729" s="335" t="str">
        <f t="shared" si="54"/>
        <v>31</v>
      </c>
      <c r="F1729" s="335" t="str">
        <f>_xlfn.XLOOKUP(E1729, statelist[State FIPS Code], statelist[EPA Region], "not found", 0, 1)</f>
        <v>EPA Region 7</v>
      </c>
    </row>
    <row r="1730" spans="1:6" x14ac:dyDescent="0.25">
      <c r="A1730" s="334" t="s">
        <v>4179</v>
      </c>
      <c r="B1730" s="335" t="s">
        <v>2951</v>
      </c>
      <c r="C1730" s="335" t="s">
        <v>4086</v>
      </c>
      <c r="D1730" s="335" t="str">
        <f t="shared" si="53"/>
        <v>Nemaha County, NE</v>
      </c>
      <c r="E1730" s="335" t="str">
        <f t="shared" si="54"/>
        <v>31</v>
      </c>
      <c r="F1730" s="335" t="str">
        <f>_xlfn.XLOOKUP(E1730, statelist[State FIPS Code], statelist[EPA Region], "not found", 0, 1)</f>
        <v>EPA Region 7</v>
      </c>
    </row>
    <row r="1731" spans="1:6" x14ac:dyDescent="0.25">
      <c r="A1731" s="334" t="s">
        <v>4180</v>
      </c>
      <c r="B1731" s="335" t="s">
        <v>4181</v>
      </c>
      <c r="C1731" s="335" t="s">
        <v>4086</v>
      </c>
      <c r="D1731" s="335" t="str">
        <f t="shared" si="53"/>
        <v>Nuckolls County, NE</v>
      </c>
      <c r="E1731" s="335" t="str">
        <f t="shared" si="54"/>
        <v>31</v>
      </c>
      <c r="F1731" s="335" t="str">
        <f>_xlfn.XLOOKUP(E1731, statelist[State FIPS Code], statelist[EPA Region], "not found", 0, 1)</f>
        <v>EPA Region 7</v>
      </c>
    </row>
    <row r="1732" spans="1:6" x14ac:dyDescent="0.25">
      <c r="A1732" s="334" t="s">
        <v>4182</v>
      </c>
      <c r="B1732" s="335" t="s">
        <v>4183</v>
      </c>
      <c r="C1732" s="335" t="s">
        <v>4086</v>
      </c>
      <c r="D1732" s="335" t="str">
        <f t="shared" si="53"/>
        <v>Otoe County, NE</v>
      </c>
      <c r="E1732" s="335" t="str">
        <f t="shared" si="54"/>
        <v>31</v>
      </c>
      <c r="F1732" s="335" t="str">
        <f>_xlfn.XLOOKUP(E1732, statelist[State FIPS Code], statelist[EPA Region], "not found", 0, 1)</f>
        <v>EPA Region 7</v>
      </c>
    </row>
    <row r="1733" spans="1:6" x14ac:dyDescent="0.25">
      <c r="A1733" s="334" t="s">
        <v>4184</v>
      </c>
      <c r="B1733" s="335" t="s">
        <v>2965</v>
      </c>
      <c r="C1733" s="335" t="s">
        <v>4086</v>
      </c>
      <c r="D1733" s="335" t="str">
        <f t="shared" si="53"/>
        <v>Pawnee County, NE</v>
      </c>
      <c r="E1733" s="335" t="str">
        <f t="shared" si="54"/>
        <v>31</v>
      </c>
      <c r="F1733" s="335" t="str">
        <f>_xlfn.XLOOKUP(E1733, statelist[State FIPS Code], statelist[EPA Region], "not found", 0, 1)</f>
        <v>EPA Region 7</v>
      </c>
    </row>
    <row r="1734" spans="1:6" x14ac:dyDescent="0.25">
      <c r="A1734" s="334" t="s">
        <v>4185</v>
      </c>
      <c r="B1734" s="335" t="s">
        <v>4186</v>
      </c>
      <c r="C1734" s="335" t="s">
        <v>4086</v>
      </c>
      <c r="D1734" s="335" t="str">
        <f t="shared" si="53"/>
        <v>Perkins County, NE</v>
      </c>
      <c r="E1734" s="335" t="str">
        <f t="shared" si="54"/>
        <v>31</v>
      </c>
      <c r="F1734" s="335" t="str">
        <f>_xlfn.XLOOKUP(E1734, statelist[State FIPS Code], statelist[EPA Region], "not found", 0, 1)</f>
        <v>EPA Region 7</v>
      </c>
    </row>
    <row r="1735" spans="1:6" x14ac:dyDescent="0.25">
      <c r="A1735" s="334" t="s">
        <v>4187</v>
      </c>
      <c r="B1735" s="335" t="s">
        <v>3943</v>
      </c>
      <c r="C1735" s="335" t="s">
        <v>4086</v>
      </c>
      <c r="D1735" s="335" t="str">
        <f t="shared" si="53"/>
        <v>Phelps County, NE</v>
      </c>
      <c r="E1735" s="335" t="str">
        <f t="shared" si="54"/>
        <v>31</v>
      </c>
      <c r="F1735" s="335" t="str">
        <f>_xlfn.XLOOKUP(E1735, statelist[State FIPS Code], statelist[EPA Region], "not found", 0, 1)</f>
        <v>EPA Region 7</v>
      </c>
    </row>
    <row r="1736" spans="1:6" x14ac:dyDescent="0.25">
      <c r="A1736" s="334" t="s">
        <v>4188</v>
      </c>
      <c r="B1736" s="335" t="s">
        <v>2245</v>
      </c>
      <c r="C1736" s="335" t="s">
        <v>4086</v>
      </c>
      <c r="D1736" s="335" t="str">
        <f t="shared" si="53"/>
        <v>Pierce County, NE</v>
      </c>
      <c r="E1736" s="335" t="str">
        <f t="shared" si="54"/>
        <v>31</v>
      </c>
      <c r="F1736" s="335" t="str">
        <f>_xlfn.XLOOKUP(E1736, statelist[State FIPS Code], statelist[EPA Region], "not found", 0, 1)</f>
        <v>EPA Region 7</v>
      </c>
    </row>
    <row r="1737" spans="1:6" x14ac:dyDescent="0.25">
      <c r="A1737" s="334" t="s">
        <v>4189</v>
      </c>
      <c r="B1737" s="335" t="s">
        <v>3946</v>
      </c>
      <c r="C1737" s="335" t="s">
        <v>4086</v>
      </c>
      <c r="D1737" s="335" t="str">
        <f t="shared" si="53"/>
        <v>Platte County, NE</v>
      </c>
      <c r="E1737" s="335" t="str">
        <f t="shared" si="54"/>
        <v>31</v>
      </c>
      <c r="F1737" s="335" t="str">
        <f>_xlfn.XLOOKUP(E1737, statelist[State FIPS Code], statelist[EPA Region], "not found", 0, 1)</f>
        <v>EPA Region 7</v>
      </c>
    </row>
    <row r="1738" spans="1:6" x14ac:dyDescent="0.25">
      <c r="A1738" s="334" t="s">
        <v>4190</v>
      </c>
      <c r="B1738" s="335" t="s">
        <v>1618</v>
      </c>
      <c r="C1738" s="335" t="s">
        <v>4086</v>
      </c>
      <c r="D1738" s="335" t="str">
        <f t="shared" si="53"/>
        <v>Polk County, NE</v>
      </c>
      <c r="E1738" s="335" t="str">
        <f t="shared" si="54"/>
        <v>31</v>
      </c>
      <c r="F1738" s="335" t="str">
        <f>_xlfn.XLOOKUP(E1738, statelist[State FIPS Code], statelist[EPA Region], "not found", 0, 1)</f>
        <v>EPA Region 7</v>
      </c>
    </row>
    <row r="1739" spans="1:6" x14ac:dyDescent="0.25">
      <c r="A1739" s="334" t="s">
        <v>4191</v>
      </c>
      <c r="B1739" s="335" t="s">
        <v>4192</v>
      </c>
      <c r="C1739" s="335" t="s">
        <v>4086</v>
      </c>
      <c r="D1739" s="335" t="str">
        <f t="shared" si="53"/>
        <v>Red Willow County, NE</v>
      </c>
      <c r="E1739" s="335" t="str">
        <f t="shared" si="54"/>
        <v>31</v>
      </c>
      <c r="F1739" s="335" t="str">
        <f>_xlfn.XLOOKUP(E1739, statelist[State FIPS Code], statelist[EPA Region], "not found", 0, 1)</f>
        <v>EPA Region 7</v>
      </c>
    </row>
    <row r="1740" spans="1:6" x14ac:dyDescent="0.25">
      <c r="A1740" s="334" t="s">
        <v>4193</v>
      </c>
      <c r="B1740" s="335" t="s">
        <v>4194</v>
      </c>
      <c r="C1740" s="335" t="s">
        <v>4086</v>
      </c>
      <c r="D1740" s="335" t="str">
        <f t="shared" ref="D1740:D1803" si="55">_xlfn.TEXTJOIN(", ", TRUE, B1740,C1740)</f>
        <v>Richardson County, NE</v>
      </c>
      <c r="E1740" s="335" t="str">
        <f t="shared" ref="E1740:E1803" si="56">LEFT(A1740, 2)</f>
        <v>31</v>
      </c>
      <c r="F1740" s="335" t="str">
        <f>_xlfn.XLOOKUP(E1740, statelist[State FIPS Code], statelist[EPA Region], "not found", 0, 1)</f>
        <v>EPA Region 7</v>
      </c>
    </row>
    <row r="1741" spans="1:6" x14ac:dyDescent="0.25">
      <c r="A1741" s="334" t="s">
        <v>4195</v>
      </c>
      <c r="B1741" s="335" t="s">
        <v>3680</v>
      </c>
      <c r="C1741" s="335" t="s">
        <v>4086</v>
      </c>
      <c r="D1741" s="335" t="str">
        <f t="shared" si="55"/>
        <v>Rock County, NE</v>
      </c>
      <c r="E1741" s="335" t="str">
        <f t="shared" si="56"/>
        <v>31</v>
      </c>
      <c r="F1741" s="335" t="str">
        <f>_xlfn.XLOOKUP(E1741, statelist[State FIPS Code], statelist[EPA Region], "not found", 0, 1)</f>
        <v>EPA Region 7</v>
      </c>
    </row>
    <row r="1742" spans="1:6" x14ac:dyDescent="0.25">
      <c r="A1742" s="334" t="s">
        <v>4196</v>
      </c>
      <c r="B1742" s="335" t="s">
        <v>1629</v>
      </c>
      <c r="C1742" s="335" t="s">
        <v>4086</v>
      </c>
      <c r="D1742" s="335" t="str">
        <f t="shared" si="55"/>
        <v>Saline County, NE</v>
      </c>
      <c r="E1742" s="335" t="str">
        <f t="shared" si="56"/>
        <v>31</v>
      </c>
      <c r="F1742" s="335" t="str">
        <f>_xlfn.XLOOKUP(E1742, statelist[State FIPS Code], statelist[EPA Region], "not found", 0, 1)</f>
        <v>EPA Region 7</v>
      </c>
    </row>
    <row r="1743" spans="1:6" x14ac:dyDescent="0.25">
      <c r="A1743" s="334" t="s">
        <v>4197</v>
      </c>
      <c r="B1743" s="335" t="s">
        <v>4198</v>
      </c>
      <c r="C1743" s="335" t="s">
        <v>4086</v>
      </c>
      <c r="D1743" s="335" t="str">
        <f t="shared" si="55"/>
        <v>Sarpy County, NE</v>
      </c>
      <c r="E1743" s="335" t="str">
        <f t="shared" si="56"/>
        <v>31</v>
      </c>
      <c r="F1743" s="335" t="str">
        <f>_xlfn.XLOOKUP(E1743, statelist[State FIPS Code], statelist[EPA Region], "not found", 0, 1)</f>
        <v>EPA Region 7</v>
      </c>
    </row>
    <row r="1744" spans="1:6" x14ac:dyDescent="0.25">
      <c r="A1744" s="334" t="s">
        <v>4199</v>
      </c>
      <c r="B1744" s="335" t="s">
        <v>4200</v>
      </c>
      <c r="C1744" s="335" t="s">
        <v>4086</v>
      </c>
      <c r="D1744" s="335" t="str">
        <f t="shared" si="55"/>
        <v>Saunders County, NE</v>
      </c>
      <c r="E1744" s="335" t="str">
        <f t="shared" si="56"/>
        <v>31</v>
      </c>
      <c r="F1744" s="335" t="str">
        <f>_xlfn.XLOOKUP(E1744, statelist[State FIPS Code], statelist[EPA Region], "not found", 0, 1)</f>
        <v>EPA Region 7</v>
      </c>
    </row>
    <row r="1745" spans="1:6" x14ac:dyDescent="0.25">
      <c r="A1745" s="334" t="s">
        <v>4201</v>
      </c>
      <c r="B1745" s="335" t="s">
        <v>4202</v>
      </c>
      <c r="C1745" s="335" t="s">
        <v>4086</v>
      </c>
      <c r="D1745" s="335" t="str">
        <f t="shared" si="55"/>
        <v>Scotts Bluff County, NE</v>
      </c>
      <c r="E1745" s="335" t="str">
        <f t="shared" si="56"/>
        <v>31</v>
      </c>
      <c r="F1745" s="335" t="str">
        <f>_xlfn.XLOOKUP(E1745, statelist[State FIPS Code], statelist[EPA Region], "not found", 0, 1)</f>
        <v>EPA Region 7</v>
      </c>
    </row>
    <row r="1746" spans="1:6" x14ac:dyDescent="0.25">
      <c r="A1746" s="334" t="s">
        <v>4203</v>
      </c>
      <c r="B1746" s="335" t="s">
        <v>2989</v>
      </c>
      <c r="C1746" s="335" t="s">
        <v>4086</v>
      </c>
      <c r="D1746" s="335" t="str">
        <f t="shared" si="55"/>
        <v>Seward County, NE</v>
      </c>
      <c r="E1746" s="335" t="str">
        <f t="shared" si="56"/>
        <v>31</v>
      </c>
      <c r="F1746" s="335" t="str">
        <f>_xlfn.XLOOKUP(E1746, statelist[State FIPS Code], statelist[EPA Region], "not found", 0, 1)</f>
        <v>EPA Region 7</v>
      </c>
    </row>
    <row r="1747" spans="1:6" x14ac:dyDescent="0.25">
      <c r="A1747" s="334" t="s">
        <v>4204</v>
      </c>
      <c r="B1747" s="335" t="s">
        <v>2993</v>
      </c>
      <c r="C1747" s="335" t="s">
        <v>4086</v>
      </c>
      <c r="D1747" s="335" t="str">
        <f t="shared" si="55"/>
        <v>Sheridan County, NE</v>
      </c>
      <c r="E1747" s="335" t="str">
        <f t="shared" si="56"/>
        <v>31</v>
      </c>
      <c r="F1747" s="335" t="str">
        <f>_xlfn.XLOOKUP(E1747, statelist[State FIPS Code], statelist[EPA Region], "not found", 0, 1)</f>
        <v>EPA Region 7</v>
      </c>
    </row>
    <row r="1748" spans="1:6" x14ac:dyDescent="0.25">
      <c r="A1748" s="334" t="s">
        <v>4205</v>
      </c>
      <c r="B1748" s="335" t="s">
        <v>2995</v>
      </c>
      <c r="C1748" s="335" t="s">
        <v>4086</v>
      </c>
      <c r="D1748" s="335" t="str">
        <f t="shared" si="55"/>
        <v>Sherman County, NE</v>
      </c>
      <c r="E1748" s="335" t="str">
        <f t="shared" si="56"/>
        <v>31</v>
      </c>
      <c r="F1748" s="335" t="str">
        <f>_xlfn.XLOOKUP(E1748, statelist[State FIPS Code], statelist[EPA Region], "not found", 0, 1)</f>
        <v>EPA Region 7</v>
      </c>
    </row>
    <row r="1749" spans="1:6" x14ac:dyDescent="0.25">
      <c r="A1749" s="334" t="s">
        <v>4206</v>
      </c>
      <c r="B1749" s="335" t="s">
        <v>2827</v>
      </c>
      <c r="C1749" s="335" t="s">
        <v>4086</v>
      </c>
      <c r="D1749" s="335" t="str">
        <f t="shared" si="55"/>
        <v>Sioux County, NE</v>
      </c>
      <c r="E1749" s="335" t="str">
        <f t="shared" si="56"/>
        <v>31</v>
      </c>
      <c r="F1749" s="335" t="str">
        <f>_xlfn.XLOOKUP(E1749, statelist[State FIPS Code], statelist[EPA Region], "not found", 0, 1)</f>
        <v>EPA Region 7</v>
      </c>
    </row>
    <row r="1750" spans="1:6" x14ac:dyDescent="0.25">
      <c r="A1750" s="334" t="s">
        <v>4207</v>
      </c>
      <c r="B1750" s="335" t="s">
        <v>3001</v>
      </c>
      <c r="C1750" s="335" t="s">
        <v>4086</v>
      </c>
      <c r="D1750" s="335" t="str">
        <f t="shared" si="55"/>
        <v>Stanton County, NE</v>
      </c>
      <c r="E1750" s="335" t="str">
        <f t="shared" si="56"/>
        <v>31</v>
      </c>
      <c r="F1750" s="335" t="str">
        <f>_xlfn.XLOOKUP(E1750, statelist[State FIPS Code], statelist[EPA Region], "not found", 0, 1)</f>
        <v>EPA Region 7</v>
      </c>
    </row>
    <row r="1751" spans="1:6" x14ac:dyDescent="0.25">
      <c r="A1751" s="334" t="s">
        <v>4208</v>
      </c>
      <c r="B1751" s="335" t="s">
        <v>4209</v>
      </c>
      <c r="C1751" s="335" t="s">
        <v>4086</v>
      </c>
      <c r="D1751" s="335" t="str">
        <f t="shared" si="55"/>
        <v>Thayer County, NE</v>
      </c>
      <c r="E1751" s="335" t="str">
        <f t="shared" si="56"/>
        <v>31</v>
      </c>
      <c r="F1751" s="335" t="str">
        <f>_xlfn.XLOOKUP(E1751, statelist[State FIPS Code], statelist[EPA Region], "not found", 0, 1)</f>
        <v>EPA Region 7</v>
      </c>
    </row>
    <row r="1752" spans="1:6" x14ac:dyDescent="0.25">
      <c r="A1752" s="334" t="s">
        <v>4210</v>
      </c>
      <c r="B1752" s="335" t="s">
        <v>2283</v>
      </c>
      <c r="C1752" s="335" t="s">
        <v>4086</v>
      </c>
      <c r="D1752" s="335" t="str">
        <f t="shared" si="55"/>
        <v>Thomas County, NE</v>
      </c>
      <c r="E1752" s="335" t="str">
        <f t="shared" si="56"/>
        <v>31</v>
      </c>
      <c r="F1752" s="335" t="str">
        <f>_xlfn.XLOOKUP(E1752, statelist[State FIPS Code], statelist[EPA Region], "not found", 0, 1)</f>
        <v>EPA Region 7</v>
      </c>
    </row>
    <row r="1753" spans="1:6" x14ac:dyDescent="0.25">
      <c r="A1753" s="334" t="s">
        <v>4211</v>
      </c>
      <c r="B1753" s="335" t="s">
        <v>4212</v>
      </c>
      <c r="C1753" s="335" t="s">
        <v>4086</v>
      </c>
      <c r="D1753" s="335" t="str">
        <f t="shared" si="55"/>
        <v>Thurston County, NE</v>
      </c>
      <c r="E1753" s="335" t="str">
        <f t="shared" si="56"/>
        <v>31</v>
      </c>
      <c r="F1753" s="335" t="str">
        <f>_xlfn.XLOOKUP(E1753, statelist[State FIPS Code], statelist[EPA Region], "not found", 0, 1)</f>
        <v>EPA Region 7</v>
      </c>
    </row>
    <row r="1754" spans="1:6" x14ac:dyDescent="0.25">
      <c r="A1754" s="334" t="s">
        <v>4213</v>
      </c>
      <c r="B1754" s="335" t="s">
        <v>2411</v>
      </c>
      <c r="C1754" s="335" t="s">
        <v>4086</v>
      </c>
      <c r="D1754" s="335" t="str">
        <f t="shared" si="55"/>
        <v>Valley County, NE</v>
      </c>
      <c r="E1754" s="335" t="str">
        <f t="shared" si="56"/>
        <v>31</v>
      </c>
      <c r="F1754" s="335" t="str">
        <f>_xlfn.XLOOKUP(E1754, statelist[State FIPS Code], statelist[EPA Region], "not found", 0, 1)</f>
        <v>EPA Region 7</v>
      </c>
    </row>
    <row r="1755" spans="1:6" x14ac:dyDescent="0.25">
      <c r="A1755" s="334" t="s">
        <v>4214</v>
      </c>
      <c r="B1755" s="335" t="s">
        <v>1423</v>
      </c>
      <c r="C1755" s="335" t="s">
        <v>4086</v>
      </c>
      <c r="D1755" s="335" t="str">
        <f t="shared" si="55"/>
        <v>Washington County, NE</v>
      </c>
      <c r="E1755" s="335" t="str">
        <f t="shared" si="56"/>
        <v>31</v>
      </c>
      <c r="F1755" s="335" t="str">
        <f>_xlfn.XLOOKUP(E1755, statelist[State FIPS Code], statelist[EPA Region], "not found", 0, 1)</f>
        <v>EPA Region 7</v>
      </c>
    </row>
    <row r="1756" spans="1:6" x14ac:dyDescent="0.25">
      <c r="A1756" s="334" t="s">
        <v>4215</v>
      </c>
      <c r="B1756" s="335" t="s">
        <v>2309</v>
      </c>
      <c r="C1756" s="335" t="s">
        <v>4086</v>
      </c>
      <c r="D1756" s="335" t="str">
        <f t="shared" si="55"/>
        <v>Wayne County, NE</v>
      </c>
      <c r="E1756" s="335" t="str">
        <f t="shared" si="56"/>
        <v>31</v>
      </c>
      <c r="F1756" s="335" t="str">
        <f>_xlfn.XLOOKUP(E1756, statelist[State FIPS Code], statelist[EPA Region], "not found", 0, 1)</f>
        <v>EPA Region 7</v>
      </c>
    </row>
    <row r="1757" spans="1:6" x14ac:dyDescent="0.25">
      <c r="A1757" s="334" t="s">
        <v>4216</v>
      </c>
      <c r="B1757" s="335" t="s">
        <v>2311</v>
      </c>
      <c r="C1757" s="335" t="s">
        <v>4086</v>
      </c>
      <c r="D1757" s="335" t="str">
        <f t="shared" si="55"/>
        <v>Webster County, NE</v>
      </c>
      <c r="E1757" s="335" t="str">
        <f t="shared" si="56"/>
        <v>31</v>
      </c>
      <c r="F1757" s="335" t="str">
        <f>_xlfn.XLOOKUP(E1757, statelist[State FIPS Code], statelist[EPA Region], "not found", 0, 1)</f>
        <v>EPA Region 7</v>
      </c>
    </row>
    <row r="1758" spans="1:6" x14ac:dyDescent="0.25">
      <c r="A1758" s="334" t="s">
        <v>4217</v>
      </c>
      <c r="B1758" s="335" t="s">
        <v>2313</v>
      </c>
      <c r="C1758" s="335" t="s">
        <v>4086</v>
      </c>
      <c r="D1758" s="335" t="str">
        <f t="shared" si="55"/>
        <v>Wheeler County, NE</v>
      </c>
      <c r="E1758" s="335" t="str">
        <f t="shared" si="56"/>
        <v>31</v>
      </c>
      <c r="F1758" s="335" t="str">
        <f>_xlfn.XLOOKUP(E1758, statelist[State FIPS Code], statelist[EPA Region], "not found", 0, 1)</f>
        <v>EPA Region 7</v>
      </c>
    </row>
    <row r="1759" spans="1:6" x14ac:dyDescent="0.25">
      <c r="A1759" s="334" t="s">
        <v>4218</v>
      </c>
      <c r="B1759" s="335" t="s">
        <v>3353</v>
      </c>
      <c r="C1759" s="335" t="s">
        <v>4086</v>
      </c>
      <c r="D1759" s="335" t="str">
        <f t="shared" si="55"/>
        <v>York County, NE</v>
      </c>
      <c r="E1759" s="335" t="str">
        <f t="shared" si="56"/>
        <v>31</v>
      </c>
      <c r="F1759" s="335" t="str">
        <f>_xlfn.XLOOKUP(E1759, statelist[State FIPS Code], statelist[EPA Region], "not found", 0, 1)</f>
        <v>EPA Region 7</v>
      </c>
    </row>
    <row r="1760" spans="1:6" x14ac:dyDescent="0.25">
      <c r="A1760" s="334" t="s">
        <v>4219</v>
      </c>
      <c r="B1760" s="335" t="s">
        <v>4220</v>
      </c>
      <c r="C1760" s="335" t="s">
        <v>4221</v>
      </c>
      <c r="D1760" s="335" t="str">
        <f t="shared" si="55"/>
        <v>Churchill County, NV</v>
      </c>
      <c r="E1760" s="335" t="str">
        <f t="shared" si="56"/>
        <v>32</v>
      </c>
      <c r="F1760" s="335" t="str">
        <f>_xlfn.XLOOKUP(E1760, statelist[State FIPS Code], statelist[EPA Region], "not found", 0, 1)</f>
        <v>EPA Region 1</v>
      </c>
    </row>
    <row r="1761" spans="1:6" x14ac:dyDescent="0.25">
      <c r="A1761" s="334" t="s">
        <v>4222</v>
      </c>
      <c r="B1761" s="335" t="s">
        <v>1539</v>
      </c>
      <c r="C1761" s="335" t="s">
        <v>4221</v>
      </c>
      <c r="D1761" s="335" t="str">
        <f t="shared" si="55"/>
        <v>Clark County, NV</v>
      </c>
      <c r="E1761" s="335" t="str">
        <f t="shared" si="56"/>
        <v>32</v>
      </c>
      <c r="F1761" s="335" t="str">
        <f>_xlfn.XLOOKUP(E1761, statelist[State FIPS Code], statelist[EPA Region], "not found", 0, 1)</f>
        <v>EPA Region 1</v>
      </c>
    </row>
    <row r="1762" spans="1:6" x14ac:dyDescent="0.25">
      <c r="A1762" s="334" t="s">
        <v>4223</v>
      </c>
      <c r="B1762" s="335" t="s">
        <v>1806</v>
      </c>
      <c r="C1762" s="335" t="s">
        <v>4221</v>
      </c>
      <c r="D1762" s="335" t="str">
        <f t="shared" si="55"/>
        <v>Douglas County, NV</v>
      </c>
      <c r="E1762" s="335" t="str">
        <f t="shared" si="56"/>
        <v>32</v>
      </c>
      <c r="F1762" s="335" t="str">
        <f>_xlfn.XLOOKUP(E1762, statelist[State FIPS Code], statelist[EPA Region], "not found", 0, 1)</f>
        <v>EPA Region 1</v>
      </c>
    </row>
    <row r="1763" spans="1:6" x14ac:dyDescent="0.25">
      <c r="A1763" s="334" t="s">
        <v>4224</v>
      </c>
      <c r="B1763" s="335" t="s">
        <v>4225</v>
      </c>
      <c r="C1763" s="335" t="s">
        <v>4221</v>
      </c>
      <c r="D1763" s="335" t="str">
        <f t="shared" si="55"/>
        <v>Elko County, NV</v>
      </c>
      <c r="E1763" s="335" t="str">
        <f t="shared" si="56"/>
        <v>32</v>
      </c>
      <c r="F1763" s="335" t="str">
        <f>_xlfn.XLOOKUP(E1763, statelist[State FIPS Code], statelist[EPA Region], "not found", 0, 1)</f>
        <v>EPA Region 1</v>
      </c>
    </row>
    <row r="1764" spans="1:6" x14ac:dyDescent="0.25">
      <c r="A1764" s="334" t="s">
        <v>4226</v>
      </c>
      <c r="B1764" s="335" t="s">
        <v>4227</v>
      </c>
      <c r="C1764" s="335" t="s">
        <v>4221</v>
      </c>
      <c r="D1764" s="335" t="str">
        <f t="shared" si="55"/>
        <v>Esmeralda County, NV</v>
      </c>
      <c r="E1764" s="335" t="str">
        <f t="shared" si="56"/>
        <v>32</v>
      </c>
      <c r="F1764" s="335" t="str">
        <f>_xlfn.XLOOKUP(E1764, statelist[State FIPS Code], statelist[EPA Region], "not found", 0, 1)</f>
        <v>EPA Region 1</v>
      </c>
    </row>
    <row r="1765" spans="1:6" x14ac:dyDescent="0.25">
      <c r="A1765" s="334" t="s">
        <v>4228</v>
      </c>
      <c r="B1765" s="335" t="s">
        <v>4229</v>
      </c>
      <c r="C1765" s="335" t="s">
        <v>4221</v>
      </c>
      <c r="D1765" s="335" t="str">
        <f t="shared" si="55"/>
        <v>Eureka County, NV</v>
      </c>
      <c r="E1765" s="335" t="str">
        <f t="shared" si="56"/>
        <v>32</v>
      </c>
      <c r="F1765" s="335" t="str">
        <f>_xlfn.XLOOKUP(E1765, statelist[State FIPS Code], statelist[EPA Region], "not found", 0, 1)</f>
        <v>EPA Region 1</v>
      </c>
    </row>
    <row r="1766" spans="1:6" x14ac:dyDescent="0.25">
      <c r="A1766" s="334" t="s">
        <v>4230</v>
      </c>
      <c r="B1766" s="335" t="s">
        <v>1677</v>
      </c>
      <c r="C1766" s="335" t="s">
        <v>4221</v>
      </c>
      <c r="D1766" s="335" t="str">
        <f t="shared" si="55"/>
        <v>Humboldt County, NV</v>
      </c>
      <c r="E1766" s="335" t="str">
        <f t="shared" si="56"/>
        <v>32</v>
      </c>
      <c r="F1766" s="335" t="str">
        <f>_xlfn.XLOOKUP(E1766, statelist[State FIPS Code], statelist[EPA Region], "not found", 0, 1)</f>
        <v>EPA Region 1</v>
      </c>
    </row>
    <row r="1767" spans="1:6" x14ac:dyDescent="0.25">
      <c r="A1767" s="334" t="s">
        <v>4231</v>
      </c>
      <c r="B1767" s="335" t="s">
        <v>4232</v>
      </c>
      <c r="C1767" s="335" t="s">
        <v>4221</v>
      </c>
      <c r="D1767" s="335" t="str">
        <f t="shared" si="55"/>
        <v>Lander County, NV</v>
      </c>
      <c r="E1767" s="335" t="str">
        <f t="shared" si="56"/>
        <v>32</v>
      </c>
      <c r="F1767" s="335" t="str">
        <f>_xlfn.XLOOKUP(E1767, statelist[State FIPS Code], statelist[EPA Region], "not found", 0, 1)</f>
        <v>EPA Region 1</v>
      </c>
    </row>
    <row r="1768" spans="1:6" x14ac:dyDescent="0.25">
      <c r="A1768" s="334" t="s">
        <v>4233</v>
      </c>
      <c r="B1768" s="335" t="s">
        <v>1590</v>
      </c>
      <c r="C1768" s="335" t="s">
        <v>4221</v>
      </c>
      <c r="D1768" s="335" t="str">
        <f t="shared" si="55"/>
        <v>Lincoln County, NV</v>
      </c>
      <c r="E1768" s="335" t="str">
        <f t="shared" si="56"/>
        <v>32</v>
      </c>
      <c r="F1768" s="335" t="str">
        <f>_xlfn.XLOOKUP(E1768, statelist[State FIPS Code], statelist[EPA Region], "not found", 0, 1)</f>
        <v>EPA Region 1</v>
      </c>
    </row>
    <row r="1769" spans="1:6" x14ac:dyDescent="0.25">
      <c r="A1769" s="334" t="s">
        <v>4234</v>
      </c>
      <c r="B1769" s="335" t="s">
        <v>2789</v>
      </c>
      <c r="C1769" s="335" t="s">
        <v>4221</v>
      </c>
      <c r="D1769" s="335" t="str">
        <f t="shared" si="55"/>
        <v>Lyon County, NV</v>
      </c>
      <c r="E1769" s="335" t="str">
        <f t="shared" si="56"/>
        <v>32</v>
      </c>
      <c r="F1769" s="335" t="str">
        <f>_xlfn.XLOOKUP(E1769, statelist[State FIPS Code], statelist[EPA Region], "not found", 0, 1)</f>
        <v>EPA Region 1</v>
      </c>
    </row>
    <row r="1770" spans="1:6" x14ac:dyDescent="0.25">
      <c r="A1770" s="334" t="s">
        <v>4235</v>
      </c>
      <c r="B1770" s="335" t="s">
        <v>1845</v>
      </c>
      <c r="C1770" s="335" t="s">
        <v>4221</v>
      </c>
      <c r="D1770" s="335" t="str">
        <f t="shared" si="55"/>
        <v>Mineral County, NV</v>
      </c>
      <c r="E1770" s="335" t="str">
        <f t="shared" si="56"/>
        <v>32</v>
      </c>
      <c r="F1770" s="335" t="str">
        <f>_xlfn.XLOOKUP(E1770, statelist[State FIPS Code], statelist[EPA Region], "not found", 0, 1)</f>
        <v>EPA Region 1</v>
      </c>
    </row>
    <row r="1771" spans="1:6" x14ac:dyDescent="0.25">
      <c r="A1771" s="334" t="s">
        <v>4236</v>
      </c>
      <c r="B1771" s="335" t="s">
        <v>4237</v>
      </c>
      <c r="C1771" s="335" t="s">
        <v>4221</v>
      </c>
      <c r="D1771" s="335" t="str">
        <f t="shared" si="55"/>
        <v>Nye County, NV</v>
      </c>
      <c r="E1771" s="335" t="str">
        <f t="shared" si="56"/>
        <v>32</v>
      </c>
      <c r="F1771" s="335" t="str">
        <f>_xlfn.XLOOKUP(E1771, statelist[State FIPS Code], statelist[EPA Region], "not found", 0, 1)</f>
        <v>EPA Region 1</v>
      </c>
    </row>
    <row r="1772" spans="1:6" x14ac:dyDescent="0.25">
      <c r="A1772" s="334" t="s">
        <v>4238</v>
      </c>
      <c r="B1772" s="335" t="s">
        <v>4239</v>
      </c>
      <c r="C1772" s="335" t="s">
        <v>4221</v>
      </c>
      <c r="D1772" s="335" t="str">
        <f t="shared" si="55"/>
        <v>Pershing County, NV</v>
      </c>
      <c r="E1772" s="335" t="str">
        <f t="shared" si="56"/>
        <v>32</v>
      </c>
      <c r="F1772" s="335" t="str">
        <f>_xlfn.XLOOKUP(E1772, statelist[State FIPS Code], statelist[EPA Region], "not found", 0, 1)</f>
        <v>EPA Region 1</v>
      </c>
    </row>
    <row r="1773" spans="1:6" x14ac:dyDescent="0.25">
      <c r="A1773" s="334" t="s">
        <v>4240</v>
      </c>
      <c r="B1773" s="335" t="s">
        <v>4241</v>
      </c>
      <c r="C1773" s="335" t="s">
        <v>4221</v>
      </c>
      <c r="D1773" s="335" t="str">
        <f t="shared" si="55"/>
        <v>Storey County, NV</v>
      </c>
      <c r="E1773" s="335" t="str">
        <f t="shared" si="56"/>
        <v>32</v>
      </c>
      <c r="F1773" s="335" t="str">
        <f>_xlfn.XLOOKUP(E1773, statelist[State FIPS Code], statelist[EPA Region], "not found", 0, 1)</f>
        <v>EPA Region 1</v>
      </c>
    </row>
    <row r="1774" spans="1:6" x14ac:dyDescent="0.25">
      <c r="A1774" s="334" t="s">
        <v>4242</v>
      </c>
      <c r="B1774" s="335" t="s">
        <v>4243</v>
      </c>
      <c r="C1774" s="335" t="s">
        <v>4221</v>
      </c>
      <c r="D1774" s="335" t="str">
        <f t="shared" si="55"/>
        <v>Washoe County, NV</v>
      </c>
      <c r="E1774" s="335" t="str">
        <f t="shared" si="56"/>
        <v>32</v>
      </c>
      <c r="F1774" s="335" t="str">
        <f>_xlfn.XLOOKUP(E1774, statelist[State FIPS Code], statelist[EPA Region], "not found", 0, 1)</f>
        <v>EPA Region 1</v>
      </c>
    </row>
    <row r="1775" spans="1:6" x14ac:dyDescent="0.25">
      <c r="A1775" s="334" t="s">
        <v>4244</v>
      </c>
      <c r="B1775" s="335" t="s">
        <v>4245</v>
      </c>
      <c r="C1775" s="335" t="s">
        <v>4221</v>
      </c>
      <c r="D1775" s="335" t="str">
        <f t="shared" si="55"/>
        <v>White Pine County, NV</v>
      </c>
      <c r="E1775" s="335" t="str">
        <f t="shared" si="56"/>
        <v>32</v>
      </c>
      <c r="F1775" s="335" t="str">
        <f>_xlfn.XLOOKUP(E1775, statelist[State FIPS Code], statelist[EPA Region], "not found", 0, 1)</f>
        <v>EPA Region 1</v>
      </c>
    </row>
    <row r="1776" spans="1:6" x14ac:dyDescent="0.25">
      <c r="A1776" s="334" t="s">
        <v>4246</v>
      </c>
      <c r="B1776" s="335" t="s">
        <v>4247</v>
      </c>
      <c r="C1776" s="335" t="s">
        <v>4221</v>
      </c>
      <c r="D1776" s="335" t="str">
        <f t="shared" si="55"/>
        <v>Carson City, NV</v>
      </c>
      <c r="E1776" s="335" t="str">
        <f t="shared" si="56"/>
        <v>32</v>
      </c>
      <c r="F1776" s="335" t="str">
        <f>_xlfn.XLOOKUP(E1776, statelist[State FIPS Code], statelist[EPA Region], "not found", 0, 1)</f>
        <v>EPA Region 1</v>
      </c>
    </row>
    <row r="1777" spans="1:6" x14ac:dyDescent="0.25">
      <c r="A1777" s="334" t="s">
        <v>4248</v>
      </c>
      <c r="B1777" s="335" t="s">
        <v>4249</v>
      </c>
      <c r="C1777" s="335" t="s">
        <v>4250</v>
      </c>
      <c r="D1777" s="335" t="str">
        <f t="shared" si="55"/>
        <v>Belknap County, NH</v>
      </c>
      <c r="E1777" s="335" t="str">
        <f t="shared" si="56"/>
        <v>33</v>
      </c>
      <c r="F1777" s="335" t="str">
        <f>_xlfn.XLOOKUP(E1777, statelist[State FIPS Code], statelist[EPA Region], "not found", 0, 1)</f>
        <v>not found</v>
      </c>
    </row>
    <row r="1778" spans="1:6" x14ac:dyDescent="0.25">
      <c r="A1778" s="334" t="s">
        <v>4251</v>
      </c>
      <c r="B1778" s="335" t="s">
        <v>1535</v>
      </c>
      <c r="C1778" s="335" t="s">
        <v>4250</v>
      </c>
      <c r="D1778" s="335" t="str">
        <f t="shared" si="55"/>
        <v>Carroll County, NH</v>
      </c>
      <c r="E1778" s="335" t="str">
        <f t="shared" si="56"/>
        <v>33</v>
      </c>
      <c r="F1778" s="335" t="str">
        <f>_xlfn.XLOOKUP(E1778, statelist[State FIPS Code], statelist[EPA Region], "not found", 0, 1)</f>
        <v>not found</v>
      </c>
    </row>
    <row r="1779" spans="1:6" x14ac:dyDescent="0.25">
      <c r="A1779" s="334" t="s">
        <v>4252</v>
      </c>
      <c r="B1779" s="335" t="s">
        <v>4253</v>
      </c>
      <c r="C1779" s="335" t="s">
        <v>4250</v>
      </c>
      <c r="D1779" s="335" t="str">
        <f t="shared" si="55"/>
        <v>Cheshire County, NH</v>
      </c>
      <c r="E1779" s="335" t="str">
        <f t="shared" si="56"/>
        <v>33</v>
      </c>
      <c r="F1779" s="335" t="str">
        <f>_xlfn.XLOOKUP(E1779, statelist[State FIPS Code], statelist[EPA Region], "not found", 0, 1)</f>
        <v>not found</v>
      </c>
    </row>
    <row r="1780" spans="1:6" x14ac:dyDescent="0.25">
      <c r="A1780" s="334" t="s">
        <v>4254</v>
      </c>
      <c r="B1780" s="335" t="s">
        <v>4255</v>
      </c>
      <c r="C1780" s="335" t="s">
        <v>4250</v>
      </c>
      <c r="D1780" s="335" t="str">
        <f t="shared" si="55"/>
        <v>Coos County, NH</v>
      </c>
      <c r="E1780" s="335" t="str">
        <f t="shared" si="56"/>
        <v>33</v>
      </c>
      <c r="F1780" s="335" t="str">
        <f>_xlfn.XLOOKUP(E1780, statelist[State FIPS Code], statelist[EPA Region], "not found", 0, 1)</f>
        <v>not found</v>
      </c>
    </row>
    <row r="1781" spans="1:6" x14ac:dyDescent="0.25">
      <c r="A1781" s="334" t="s">
        <v>4256</v>
      </c>
      <c r="B1781" s="335" t="s">
        <v>4257</v>
      </c>
      <c r="C1781" s="335" t="s">
        <v>4250</v>
      </c>
      <c r="D1781" s="335" t="str">
        <f t="shared" si="55"/>
        <v>Grafton County, NH</v>
      </c>
      <c r="E1781" s="335" t="str">
        <f t="shared" si="56"/>
        <v>33</v>
      </c>
      <c r="F1781" s="335" t="str">
        <f>_xlfn.XLOOKUP(E1781, statelist[State FIPS Code], statelist[EPA Region], "not found", 0, 1)</f>
        <v>not found</v>
      </c>
    </row>
    <row r="1782" spans="1:6" x14ac:dyDescent="0.25">
      <c r="A1782" s="334" t="s">
        <v>4258</v>
      </c>
      <c r="B1782" s="335" t="s">
        <v>1991</v>
      </c>
      <c r="C1782" s="335" t="s">
        <v>4250</v>
      </c>
      <c r="D1782" s="335" t="str">
        <f t="shared" si="55"/>
        <v>Hillsborough County, NH</v>
      </c>
      <c r="E1782" s="335" t="str">
        <f t="shared" si="56"/>
        <v>33</v>
      </c>
      <c r="F1782" s="335" t="str">
        <f>_xlfn.XLOOKUP(E1782, statelist[State FIPS Code], statelist[EPA Region], "not found", 0, 1)</f>
        <v>not found</v>
      </c>
    </row>
    <row r="1783" spans="1:6" x14ac:dyDescent="0.25">
      <c r="A1783" s="334" t="s">
        <v>4259</v>
      </c>
      <c r="B1783" s="335" t="s">
        <v>4260</v>
      </c>
      <c r="C1783" s="335" t="s">
        <v>4250</v>
      </c>
      <c r="D1783" s="335" t="str">
        <f t="shared" si="55"/>
        <v>Merrimack County, NH</v>
      </c>
      <c r="E1783" s="335" t="str">
        <f t="shared" si="56"/>
        <v>33</v>
      </c>
      <c r="F1783" s="335" t="str">
        <f>_xlfn.XLOOKUP(E1783, statelist[State FIPS Code], statelist[EPA Region], "not found", 0, 1)</f>
        <v>not found</v>
      </c>
    </row>
    <row r="1784" spans="1:6" x14ac:dyDescent="0.25">
      <c r="A1784" s="334" t="s">
        <v>4261</v>
      </c>
      <c r="B1784" s="335" t="s">
        <v>4262</v>
      </c>
      <c r="C1784" s="335" t="s">
        <v>4250</v>
      </c>
      <c r="D1784" s="335" t="str">
        <f t="shared" si="55"/>
        <v>Rockingham County, NH</v>
      </c>
      <c r="E1784" s="335" t="str">
        <f t="shared" si="56"/>
        <v>33</v>
      </c>
      <c r="F1784" s="335" t="str">
        <f>_xlfn.XLOOKUP(E1784, statelist[State FIPS Code], statelist[EPA Region], "not found", 0, 1)</f>
        <v>not found</v>
      </c>
    </row>
    <row r="1785" spans="1:6" x14ac:dyDescent="0.25">
      <c r="A1785" s="334" t="s">
        <v>4263</v>
      </c>
      <c r="B1785" s="335" t="s">
        <v>4264</v>
      </c>
      <c r="C1785" s="335" t="s">
        <v>4250</v>
      </c>
      <c r="D1785" s="335" t="str">
        <f t="shared" si="55"/>
        <v>Strafford County, NH</v>
      </c>
      <c r="E1785" s="335" t="str">
        <f t="shared" si="56"/>
        <v>33</v>
      </c>
      <c r="F1785" s="335" t="str">
        <f>_xlfn.XLOOKUP(E1785, statelist[State FIPS Code], statelist[EPA Region], "not found", 0, 1)</f>
        <v>not found</v>
      </c>
    </row>
    <row r="1786" spans="1:6" x14ac:dyDescent="0.25">
      <c r="A1786" s="334" t="s">
        <v>4265</v>
      </c>
      <c r="B1786" s="335" t="s">
        <v>2679</v>
      </c>
      <c r="C1786" s="335" t="s">
        <v>4250</v>
      </c>
      <c r="D1786" s="335" t="str">
        <f t="shared" si="55"/>
        <v>Sullivan County, NH</v>
      </c>
      <c r="E1786" s="335" t="str">
        <f t="shared" si="56"/>
        <v>33</v>
      </c>
      <c r="F1786" s="335" t="str">
        <f>_xlfn.XLOOKUP(E1786, statelist[State FIPS Code], statelist[EPA Region], "not found", 0, 1)</f>
        <v>not found</v>
      </c>
    </row>
    <row r="1787" spans="1:6" x14ac:dyDescent="0.25">
      <c r="A1787" s="334" t="s">
        <v>4266</v>
      </c>
      <c r="B1787" s="335" t="s">
        <v>4267</v>
      </c>
      <c r="C1787" s="335" t="s">
        <v>4268</v>
      </c>
      <c r="D1787" s="335" t="str">
        <f t="shared" si="55"/>
        <v>Atlantic County, NJ</v>
      </c>
      <c r="E1787" s="335" t="str">
        <f t="shared" si="56"/>
        <v>34</v>
      </c>
      <c r="F1787" s="335" t="str">
        <f>_xlfn.XLOOKUP(E1787, statelist[State FIPS Code], statelist[EPA Region], "not found", 0, 1)</f>
        <v>EPA Region 2</v>
      </c>
    </row>
    <row r="1788" spans="1:6" x14ac:dyDescent="0.25">
      <c r="A1788" s="334" t="s">
        <v>4269</v>
      </c>
      <c r="B1788" s="335" t="s">
        <v>4270</v>
      </c>
      <c r="C1788" s="335" t="s">
        <v>4268</v>
      </c>
      <c r="D1788" s="335" t="str">
        <f t="shared" si="55"/>
        <v>Bergen County, NJ</v>
      </c>
      <c r="E1788" s="335" t="str">
        <f t="shared" si="56"/>
        <v>34</v>
      </c>
      <c r="F1788" s="335" t="str">
        <f>_xlfn.XLOOKUP(E1788, statelist[State FIPS Code], statelist[EPA Region], "not found", 0, 1)</f>
        <v>EPA Region 2</v>
      </c>
    </row>
    <row r="1789" spans="1:6" x14ac:dyDescent="0.25">
      <c r="A1789" s="334" t="s">
        <v>4271</v>
      </c>
      <c r="B1789" s="335" t="s">
        <v>4272</v>
      </c>
      <c r="C1789" s="335" t="s">
        <v>4268</v>
      </c>
      <c r="D1789" s="335" t="str">
        <f t="shared" si="55"/>
        <v>Burlington County, NJ</v>
      </c>
      <c r="E1789" s="335" t="str">
        <f t="shared" si="56"/>
        <v>34</v>
      </c>
      <c r="F1789" s="335" t="str">
        <f>_xlfn.XLOOKUP(E1789, statelist[State FIPS Code], statelist[EPA Region], "not found", 0, 1)</f>
        <v>EPA Region 2</v>
      </c>
    </row>
    <row r="1790" spans="1:6" x14ac:dyDescent="0.25">
      <c r="A1790" s="334" t="s">
        <v>4273</v>
      </c>
      <c r="B1790" s="335" t="s">
        <v>2092</v>
      </c>
      <c r="C1790" s="335" t="s">
        <v>4268</v>
      </c>
      <c r="D1790" s="335" t="str">
        <f t="shared" si="55"/>
        <v>Camden County, NJ</v>
      </c>
      <c r="E1790" s="335" t="str">
        <f t="shared" si="56"/>
        <v>34</v>
      </c>
      <c r="F1790" s="335" t="str">
        <f>_xlfn.XLOOKUP(E1790, statelist[State FIPS Code], statelist[EPA Region], "not found", 0, 1)</f>
        <v>EPA Region 2</v>
      </c>
    </row>
    <row r="1791" spans="1:6" x14ac:dyDescent="0.25">
      <c r="A1791" s="334" t="s">
        <v>4274</v>
      </c>
      <c r="B1791" s="335" t="s">
        <v>4275</v>
      </c>
      <c r="C1791" s="335" t="s">
        <v>4268</v>
      </c>
      <c r="D1791" s="335" t="str">
        <f t="shared" si="55"/>
        <v>Cape May County, NJ</v>
      </c>
      <c r="E1791" s="335" t="str">
        <f t="shared" si="56"/>
        <v>34</v>
      </c>
      <c r="F1791" s="335" t="str">
        <f>_xlfn.XLOOKUP(E1791, statelist[State FIPS Code], statelist[EPA Region], "not found", 0, 1)</f>
        <v>EPA Region 2</v>
      </c>
    </row>
    <row r="1792" spans="1:6" x14ac:dyDescent="0.25">
      <c r="A1792" s="334" t="s">
        <v>4276</v>
      </c>
      <c r="B1792" s="335" t="s">
        <v>2441</v>
      </c>
      <c r="C1792" s="335" t="s">
        <v>4268</v>
      </c>
      <c r="D1792" s="335" t="str">
        <f t="shared" si="55"/>
        <v>Cumberland County, NJ</v>
      </c>
      <c r="E1792" s="335" t="str">
        <f t="shared" si="56"/>
        <v>34</v>
      </c>
      <c r="F1792" s="335" t="str">
        <f>_xlfn.XLOOKUP(E1792, statelist[State FIPS Code], statelist[EPA Region], "not found", 0, 1)</f>
        <v>EPA Region 2</v>
      </c>
    </row>
    <row r="1793" spans="1:6" x14ac:dyDescent="0.25">
      <c r="A1793" s="334" t="s">
        <v>4277</v>
      </c>
      <c r="B1793" s="335" t="s">
        <v>3406</v>
      </c>
      <c r="C1793" s="335" t="s">
        <v>4268</v>
      </c>
      <c r="D1793" s="335" t="str">
        <f t="shared" si="55"/>
        <v>Essex County, NJ</v>
      </c>
      <c r="E1793" s="335" t="str">
        <f t="shared" si="56"/>
        <v>34</v>
      </c>
      <c r="F1793" s="335" t="str">
        <f>_xlfn.XLOOKUP(E1793, statelist[State FIPS Code], statelist[EPA Region], "not found", 0, 1)</f>
        <v>EPA Region 2</v>
      </c>
    </row>
    <row r="1794" spans="1:6" x14ac:dyDescent="0.25">
      <c r="A1794" s="334" t="s">
        <v>4278</v>
      </c>
      <c r="B1794" s="335" t="s">
        <v>4279</v>
      </c>
      <c r="C1794" s="335" t="s">
        <v>4268</v>
      </c>
      <c r="D1794" s="335" t="str">
        <f t="shared" si="55"/>
        <v>Gloucester County, NJ</v>
      </c>
      <c r="E1794" s="335" t="str">
        <f t="shared" si="56"/>
        <v>34</v>
      </c>
      <c r="F1794" s="335" t="str">
        <f>_xlfn.XLOOKUP(E1794, statelist[State FIPS Code], statelist[EPA Region], "not found", 0, 1)</f>
        <v>EPA Region 2</v>
      </c>
    </row>
    <row r="1795" spans="1:6" x14ac:dyDescent="0.25">
      <c r="A1795" s="334" t="s">
        <v>4280</v>
      </c>
      <c r="B1795" s="335" t="s">
        <v>4281</v>
      </c>
      <c r="C1795" s="335" t="s">
        <v>4268</v>
      </c>
      <c r="D1795" s="335" t="str">
        <f t="shared" si="55"/>
        <v>Hudson County, NJ</v>
      </c>
      <c r="E1795" s="335" t="str">
        <f t="shared" si="56"/>
        <v>34</v>
      </c>
      <c r="F1795" s="335" t="str">
        <f>_xlfn.XLOOKUP(E1795, statelist[State FIPS Code], statelist[EPA Region], "not found", 0, 1)</f>
        <v>EPA Region 2</v>
      </c>
    </row>
    <row r="1796" spans="1:6" x14ac:dyDescent="0.25">
      <c r="A1796" s="334" t="s">
        <v>4282</v>
      </c>
      <c r="B1796" s="335" t="s">
        <v>4283</v>
      </c>
      <c r="C1796" s="335" t="s">
        <v>4268</v>
      </c>
      <c r="D1796" s="335" t="str">
        <f t="shared" si="55"/>
        <v>Hunterdon County, NJ</v>
      </c>
      <c r="E1796" s="335" t="str">
        <f t="shared" si="56"/>
        <v>34</v>
      </c>
      <c r="F1796" s="335" t="str">
        <f>_xlfn.XLOOKUP(E1796, statelist[State FIPS Code], statelist[EPA Region], "not found", 0, 1)</f>
        <v>EPA Region 2</v>
      </c>
    </row>
    <row r="1797" spans="1:6" x14ac:dyDescent="0.25">
      <c r="A1797" s="334" t="s">
        <v>4284</v>
      </c>
      <c r="B1797" s="335" t="s">
        <v>2515</v>
      </c>
      <c r="C1797" s="335" t="s">
        <v>4268</v>
      </c>
      <c r="D1797" s="335" t="str">
        <f t="shared" si="55"/>
        <v>Mercer County, NJ</v>
      </c>
      <c r="E1797" s="335" t="str">
        <f t="shared" si="56"/>
        <v>34</v>
      </c>
      <c r="F1797" s="335" t="str">
        <f>_xlfn.XLOOKUP(E1797, statelist[State FIPS Code], statelist[EPA Region], "not found", 0, 1)</f>
        <v>EPA Region 2</v>
      </c>
    </row>
    <row r="1798" spans="1:6" x14ac:dyDescent="0.25">
      <c r="A1798" s="334" t="s">
        <v>4285</v>
      </c>
      <c r="B1798" s="335" t="s">
        <v>1917</v>
      </c>
      <c r="C1798" s="335" t="s">
        <v>4268</v>
      </c>
      <c r="D1798" s="335" t="str">
        <f t="shared" si="55"/>
        <v>Middlesex County, NJ</v>
      </c>
      <c r="E1798" s="335" t="str">
        <f t="shared" si="56"/>
        <v>34</v>
      </c>
      <c r="F1798" s="335" t="str">
        <f>_xlfn.XLOOKUP(E1798, statelist[State FIPS Code], statelist[EPA Region], "not found", 0, 1)</f>
        <v>EPA Region 2</v>
      </c>
    </row>
    <row r="1799" spans="1:6" x14ac:dyDescent="0.25">
      <c r="A1799" s="334" t="s">
        <v>4286</v>
      </c>
      <c r="B1799" s="335" t="s">
        <v>4287</v>
      </c>
      <c r="C1799" s="335" t="s">
        <v>4268</v>
      </c>
      <c r="D1799" s="335" t="str">
        <f t="shared" si="55"/>
        <v>Monmouth County, NJ</v>
      </c>
      <c r="E1799" s="335" t="str">
        <f t="shared" si="56"/>
        <v>34</v>
      </c>
      <c r="F1799" s="335" t="str">
        <f>_xlfn.XLOOKUP(E1799, statelist[State FIPS Code], statelist[EPA Region], "not found", 0, 1)</f>
        <v>EPA Region 2</v>
      </c>
    </row>
    <row r="1800" spans="1:6" x14ac:dyDescent="0.25">
      <c r="A1800" s="334" t="s">
        <v>4288</v>
      </c>
      <c r="B1800" s="335" t="s">
        <v>2947</v>
      </c>
      <c r="C1800" s="335" t="s">
        <v>4268</v>
      </c>
      <c r="D1800" s="335" t="str">
        <f t="shared" si="55"/>
        <v>Morris County, NJ</v>
      </c>
      <c r="E1800" s="335" t="str">
        <f t="shared" si="56"/>
        <v>34</v>
      </c>
      <c r="F1800" s="335" t="str">
        <f>_xlfn.XLOOKUP(E1800, statelist[State FIPS Code], statelist[EPA Region], "not found", 0, 1)</f>
        <v>EPA Region 2</v>
      </c>
    </row>
    <row r="1801" spans="1:6" x14ac:dyDescent="0.25">
      <c r="A1801" s="334" t="s">
        <v>4289</v>
      </c>
      <c r="B1801" s="335" t="s">
        <v>4290</v>
      </c>
      <c r="C1801" s="335" t="s">
        <v>4268</v>
      </c>
      <c r="D1801" s="335" t="str">
        <f t="shared" si="55"/>
        <v>Ocean County, NJ</v>
      </c>
      <c r="E1801" s="335" t="str">
        <f t="shared" si="56"/>
        <v>34</v>
      </c>
      <c r="F1801" s="335" t="str">
        <f>_xlfn.XLOOKUP(E1801, statelist[State FIPS Code], statelist[EPA Region], "not found", 0, 1)</f>
        <v>EPA Region 2</v>
      </c>
    </row>
    <row r="1802" spans="1:6" x14ac:dyDescent="0.25">
      <c r="A1802" s="334" t="s">
        <v>4291</v>
      </c>
      <c r="B1802" s="335" t="s">
        <v>4292</v>
      </c>
      <c r="C1802" s="335" t="s">
        <v>4268</v>
      </c>
      <c r="D1802" s="335" t="str">
        <f t="shared" si="55"/>
        <v>Passaic County, NJ</v>
      </c>
      <c r="E1802" s="335" t="str">
        <f t="shared" si="56"/>
        <v>34</v>
      </c>
      <c r="F1802" s="335" t="str">
        <f>_xlfn.XLOOKUP(E1802, statelist[State FIPS Code], statelist[EPA Region], "not found", 0, 1)</f>
        <v>EPA Region 2</v>
      </c>
    </row>
    <row r="1803" spans="1:6" x14ac:dyDescent="0.25">
      <c r="A1803" s="334" t="s">
        <v>4293</v>
      </c>
      <c r="B1803" s="335" t="s">
        <v>4294</v>
      </c>
      <c r="C1803" s="335" t="s">
        <v>4268</v>
      </c>
      <c r="D1803" s="335" t="str">
        <f t="shared" si="55"/>
        <v>Salem County, NJ</v>
      </c>
      <c r="E1803" s="335" t="str">
        <f t="shared" si="56"/>
        <v>34</v>
      </c>
      <c r="F1803" s="335" t="str">
        <f>_xlfn.XLOOKUP(E1803, statelist[State FIPS Code], statelist[EPA Region], "not found", 0, 1)</f>
        <v>EPA Region 2</v>
      </c>
    </row>
    <row r="1804" spans="1:6" x14ac:dyDescent="0.25">
      <c r="A1804" s="334" t="s">
        <v>4295</v>
      </c>
      <c r="B1804" s="335" t="s">
        <v>3348</v>
      </c>
      <c r="C1804" s="335" t="s">
        <v>4268</v>
      </c>
      <c r="D1804" s="335" t="str">
        <f t="shared" ref="D1804:D1867" si="57">_xlfn.TEXTJOIN(", ", TRUE, B1804,C1804)</f>
        <v>Somerset County, NJ</v>
      </c>
      <c r="E1804" s="335" t="str">
        <f t="shared" ref="E1804:E1867" si="58">LEFT(A1804, 2)</f>
        <v>34</v>
      </c>
      <c r="F1804" s="335" t="str">
        <f>_xlfn.XLOOKUP(E1804, statelist[State FIPS Code], statelist[EPA Region], "not found", 0, 1)</f>
        <v>EPA Region 2</v>
      </c>
    </row>
    <row r="1805" spans="1:6" x14ac:dyDescent="0.25">
      <c r="A1805" s="334" t="s">
        <v>4296</v>
      </c>
      <c r="B1805" s="335" t="s">
        <v>1937</v>
      </c>
      <c r="C1805" s="335" t="s">
        <v>4268</v>
      </c>
      <c r="D1805" s="335" t="str">
        <f t="shared" si="57"/>
        <v>Sussex County, NJ</v>
      </c>
      <c r="E1805" s="335" t="str">
        <f t="shared" si="58"/>
        <v>34</v>
      </c>
      <c r="F1805" s="335" t="str">
        <f>_xlfn.XLOOKUP(E1805, statelist[State FIPS Code], statelist[EPA Region], "not found", 0, 1)</f>
        <v>EPA Region 2</v>
      </c>
    </row>
    <row r="1806" spans="1:6" x14ac:dyDescent="0.25">
      <c r="A1806" s="334" t="s">
        <v>4297</v>
      </c>
      <c r="B1806" s="335" t="s">
        <v>1643</v>
      </c>
      <c r="C1806" s="335" t="s">
        <v>4268</v>
      </c>
      <c r="D1806" s="335" t="str">
        <f t="shared" si="57"/>
        <v>Union County, NJ</v>
      </c>
      <c r="E1806" s="335" t="str">
        <f t="shared" si="58"/>
        <v>34</v>
      </c>
      <c r="F1806" s="335" t="str">
        <f>_xlfn.XLOOKUP(E1806, statelist[State FIPS Code], statelist[EPA Region], "not found", 0, 1)</f>
        <v>EPA Region 2</v>
      </c>
    </row>
    <row r="1807" spans="1:6" x14ac:dyDescent="0.25">
      <c r="A1807" s="334" t="s">
        <v>4298</v>
      </c>
      <c r="B1807" s="335" t="s">
        <v>2306</v>
      </c>
      <c r="C1807" s="335" t="s">
        <v>4268</v>
      </c>
      <c r="D1807" s="335" t="str">
        <f t="shared" si="57"/>
        <v>Warren County, NJ</v>
      </c>
      <c r="E1807" s="335" t="str">
        <f t="shared" si="58"/>
        <v>34</v>
      </c>
      <c r="F1807" s="335" t="str">
        <f>_xlfn.XLOOKUP(E1807, statelist[State FIPS Code], statelist[EPA Region], "not found", 0, 1)</f>
        <v>EPA Region 2</v>
      </c>
    </row>
    <row r="1808" spans="1:6" x14ac:dyDescent="0.25">
      <c r="A1808" s="334" t="s">
        <v>4299</v>
      </c>
      <c r="B1808" s="335" t="s">
        <v>4300</v>
      </c>
      <c r="C1808" s="335" t="s">
        <v>4301</v>
      </c>
      <c r="D1808" s="335" t="str">
        <f t="shared" si="57"/>
        <v>Bernalillo County, NM</v>
      </c>
      <c r="E1808" s="335" t="str">
        <f t="shared" si="58"/>
        <v>35</v>
      </c>
      <c r="F1808" s="335" t="str">
        <f>_xlfn.XLOOKUP(E1808, statelist[State FIPS Code], statelist[EPA Region], "not found", 0, 1)</f>
        <v>EPA Region 6</v>
      </c>
    </row>
    <row r="1809" spans="1:6" x14ac:dyDescent="0.25">
      <c r="A1809" s="334" t="s">
        <v>4302</v>
      </c>
      <c r="B1809" s="335" t="s">
        <v>4303</v>
      </c>
      <c r="C1809" s="335" t="s">
        <v>4301</v>
      </c>
      <c r="D1809" s="335" t="str">
        <f t="shared" si="57"/>
        <v>Catron County, NM</v>
      </c>
      <c r="E1809" s="335" t="str">
        <f t="shared" si="58"/>
        <v>35</v>
      </c>
      <c r="F1809" s="335" t="str">
        <f>_xlfn.XLOOKUP(E1809, statelist[State FIPS Code], statelist[EPA Region], "not found", 0, 1)</f>
        <v>EPA Region 6</v>
      </c>
    </row>
    <row r="1810" spans="1:6" x14ac:dyDescent="0.25">
      <c r="A1810" s="334" t="s">
        <v>4304</v>
      </c>
      <c r="B1810" s="335" t="s">
        <v>4305</v>
      </c>
      <c r="C1810" s="335" t="s">
        <v>4301</v>
      </c>
      <c r="D1810" s="335" t="str">
        <f t="shared" si="57"/>
        <v>Chaves County, NM</v>
      </c>
      <c r="E1810" s="335" t="str">
        <f t="shared" si="58"/>
        <v>35</v>
      </c>
      <c r="F1810" s="335" t="str">
        <f>_xlfn.XLOOKUP(E1810, statelist[State FIPS Code], statelist[EPA Region], "not found", 0, 1)</f>
        <v>EPA Region 6</v>
      </c>
    </row>
    <row r="1811" spans="1:6" x14ac:dyDescent="0.25">
      <c r="A1811" s="334" t="s">
        <v>4306</v>
      </c>
      <c r="B1811" s="335" t="s">
        <v>4307</v>
      </c>
      <c r="C1811" s="335" t="s">
        <v>4301</v>
      </c>
      <c r="D1811" s="335" t="str">
        <f t="shared" si="57"/>
        <v>Cibola County, NM</v>
      </c>
      <c r="E1811" s="335" t="str">
        <f t="shared" si="58"/>
        <v>35</v>
      </c>
      <c r="F1811" s="335" t="str">
        <f>_xlfn.XLOOKUP(E1811, statelist[State FIPS Code], statelist[EPA Region], "not found", 0, 1)</f>
        <v>EPA Region 6</v>
      </c>
    </row>
    <row r="1812" spans="1:6" x14ac:dyDescent="0.25">
      <c r="A1812" s="334" t="s">
        <v>4308</v>
      </c>
      <c r="B1812" s="335" t="s">
        <v>4112</v>
      </c>
      <c r="C1812" s="335" t="s">
        <v>4301</v>
      </c>
      <c r="D1812" s="335" t="str">
        <f t="shared" si="57"/>
        <v>Colfax County, NM</v>
      </c>
      <c r="E1812" s="335" t="str">
        <f t="shared" si="58"/>
        <v>35</v>
      </c>
      <c r="F1812" s="335" t="str">
        <f>_xlfn.XLOOKUP(E1812, statelist[State FIPS Code], statelist[EPA Region], "not found", 0, 1)</f>
        <v>EPA Region 6</v>
      </c>
    </row>
    <row r="1813" spans="1:6" x14ac:dyDescent="0.25">
      <c r="A1813" s="334" t="s">
        <v>4309</v>
      </c>
      <c r="B1813" s="335" t="s">
        <v>4310</v>
      </c>
      <c r="C1813" s="335" t="s">
        <v>4301</v>
      </c>
      <c r="D1813" s="335" t="str">
        <f t="shared" si="57"/>
        <v>Curry County, NM</v>
      </c>
      <c r="E1813" s="335" t="str">
        <f t="shared" si="58"/>
        <v>35</v>
      </c>
      <c r="F1813" s="335" t="str">
        <f>_xlfn.XLOOKUP(E1813, statelist[State FIPS Code], statelist[EPA Region], "not found", 0, 1)</f>
        <v>EPA Region 6</v>
      </c>
    </row>
    <row r="1814" spans="1:6" x14ac:dyDescent="0.25">
      <c r="A1814" s="334" t="s">
        <v>4311</v>
      </c>
      <c r="B1814" s="335" t="s">
        <v>4312</v>
      </c>
      <c r="C1814" s="335" t="s">
        <v>4301</v>
      </c>
      <c r="D1814" s="335" t="str">
        <f t="shared" si="57"/>
        <v>De Baca County, NM</v>
      </c>
      <c r="E1814" s="335" t="str">
        <f t="shared" si="58"/>
        <v>35</v>
      </c>
      <c r="F1814" s="335" t="str">
        <f>_xlfn.XLOOKUP(E1814, statelist[State FIPS Code], statelist[EPA Region], "not found", 0, 1)</f>
        <v>EPA Region 6</v>
      </c>
    </row>
    <row r="1815" spans="1:6" x14ac:dyDescent="0.25">
      <c r="A1815" s="334" t="s">
        <v>4313</v>
      </c>
      <c r="B1815" s="335" t="s">
        <v>4314</v>
      </c>
      <c r="C1815" s="335" t="s">
        <v>4301</v>
      </c>
      <c r="D1815" s="335" t="str">
        <f t="shared" si="57"/>
        <v>Dona Ana County, NM</v>
      </c>
      <c r="E1815" s="335" t="str">
        <f t="shared" si="58"/>
        <v>35</v>
      </c>
      <c r="F1815" s="335" t="str">
        <f>_xlfn.XLOOKUP(E1815, statelist[State FIPS Code], statelist[EPA Region], "not found", 0, 1)</f>
        <v>EPA Region 6</v>
      </c>
    </row>
    <row r="1816" spans="1:6" x14ac:dyDescent="0.25">
      <c r="A1816" s="334" t="s">
        <v>4315</v>
      </c>
      <c r="B1816" s="335" t="s">
        <v>4316</v>
      </c>
      <c r="C1816" s="335" t="s">
        <v>4301</v>
      </c>
      <c r="D1816" s="335" t="str">
        <f t="shared" si="57"/>
        <v>Eddy County, NM</v>
      </c>
      <c r="E1816" s="335" t="str">
        <f t="shared" si="58"/>
        <v>35</v>
      </c>
      <c r="F1816" s="335" t="str">
        <f>_xlfn.XLOOKUP(E1816, statelist[State FIPS Code], statelist[EPA Region], "not found", 0, 1)</f>
        <v>EPA Region 6</v>
      </c>
    </row>
    <row r="1817" spans="1:6" x14ac:dyDescent="0.25">
      <c r="A1817" s="334" t="s">
        <v>4317</v>
      </c>
      <c r="B1817" s="335" t="s">
        <v>1569</v>
      </c>
      <c r="C1817" s="335" t="s">
        <v>4301</v>
      </c>
      <c r="D1817" s="335" t="str">
        <f t="shared" si="57"/>
        <v>Grant County, NM</v>
      </c>
      <c r="E1817" s="335" t="str">
        <f t="shared" si="58"/>
        <v>35</v>
      </c>
      <c r="F1817" s="335" t="str">
        <f>_xlfn.XLOOKUP(E1817, statelist[State FIPS Code], statelist[EPA Region], "not found", 0, 1)</f>
        <v>EPA Region 6</v>
      </c>
    </row>
    <row r="1818" spans="1:6" x14ac:dyDescent="0.25">
      <c r="A1818" s="334" t="s">
        <v>4318</v>
      </c>
      <c r="B1818" s="335" t="s">
        <v>4319</v>
      </c>
      <c r="C1818" s="335" t="s">
        <v>4301</v>
      </c>
      <c r="D1818" s="335" t="str">
        <f t="shared" si="57"/>
        <v>Guadalupe County, NM</v>
      </c>
      <c r="E1818" s="335" t="str">
        <f t="shared" si="58"/>
        <v>35</v>
      </c>
      <c r="F1818" s="335" t="str">
        <f>_xlfn.XLOOKUP(E1818, statelist[State FIPS Code], statelist[EPA Region], "not found", 0, 1)</f>
        <v>EPA Region 6</v>
      </c>
    </row>
    <row r="1819" spans="1:6" x14ac:dyDescent="0.25">
      <c r="A1819" s="334" t="s">
        <v>4320</v>
      </c>
      <c r="B1819" s="335" t="s">
        <v>4321</v>
      </c>
      <c r="C1819" s="335" t="s">
        <v>4301</v>
      </c>
      <c r="D1819" s="335" t="str">
        <f t="shared" si="57"/>
        <v>Harding County, NM</v>
      </c>
      <c r="E1819" s="335" t="str">
        <f t="shared" si="58"/>
        <v>35</v>
      </c>
      <c r="F1819" s="335" t="str">
        <f>_xlfn.XLOOKUP(E1819, statelist[State FIPS Code], statelist[EPA Region], "not found", 0, 1)</f>
        <v>EPA Region 6</v>
      </c>
    </row>
    <row r="1820" spans="1:6" x14ac:dyDescent="0.25">
      <c r="A1820" s="334" t="s">
        <v>4322</v>
      </c>
      <c r="B1820" s="335" t="s">
        <v>4323</v>
      </c>
      <c r="C1820" s="335" t="s">
        <v>4301</v>
      </c>
      <c r="D1820" s="335" t="str">
        <f t="shared" si="57"/>
        <v>Hidalgo County, NM</v>
      </c>
      <c r="E1820" s="335" t="str">
        <f t="shared" si="58"/>
        <v>35</v>
      </c>
      <c r="F1820" s="335" t="str">
        <f>_xlfn.XLOOKUP(E1820, statelist[State FIPS Code], statelist[EPA Region], "not found", 0, 1)</f>
        <v>EPA Region 6</v>
      </c>
    </row>
    <row r="1821" spans="1:6" x14ac:dyDescent="0.25">
      <c r="A1821" s="334" t="s">
        <v>4324</v>
      </c>
      <c r="B1821" s="335" t="s">
        <v>4325</v>
      </c>
      <c r="C1821" s="335" t="s">
        <v>4301</v>
      </c>
      <c r="D1821" s="335" t="str">
        <f t="shared" si="57"/>
        <v>Lea County, NM</v>
      </c>
      <c r="E1821" s="335" t="str">
        <f t="shared" si="58"/>
        <v>35</v>
      </c>
      <c r="F1821" s="335" t="str">
        <f>_xlfn.XLOOKUP(E1821, statelist[State FIPS Code], statelist[EPA Region], "not found", 0, 1)</f>
        <v>EPA Region 6</v>
      </c>
    </row>
    <row r="1822" spans="1:6" x14ac:dyDescent="0.25">
      <c r="A1822" s="334" t="s">
        <v>4326</v>
      </c>
      <c r="B1822" s="335" t="s">
        <v>1590</v>
      </c>
      <c r="C1822" s="335" t="s">
        <v>4301</v>
      </c>
      <c r="D1822" s="335" t="str">
        <f t="shared" si="57"/>
        <v>Lincoln County, NM</v>
      </c>
      <c r="E1822" s="335" t="str">
        <f t="shared" si="58"/>
        <v>35</v>
      </c>
      <c r="F1822" s="335" t="str">
        <f>_xlfn.XLOOKUP(E1822, statelist[State FIPS Code], statelist[EPA Region], "not found", 0, 1)</f>
        <v>EPA Region 6</v>
      </c>
    </row>
    <row r="1823" spans="1:6" x14ac:dyDescent="0.25">
      <c r="A1823" s="334" t="s">
        <v>4327</v>
      </c>
      <c r="B1823" s="335" t="s">
        <v>4328</v>
      </c>
      <c r="C1823" s="335" t="s">
        <v>4301</v>
      </c>
      <c r="D1823" s="335" t="str">
        <f t="shared" si="57"/>
        <v>Los Alamos County, NM</v>
      </c>
      <c r="E1823" s="335" t="str">
        <f t="shared" si="58"/>
        <v>35</v>
      </c>
      <c r="F1823" s="335" t="str">
        <f>_xlfn.XLOOKUP(E1823, statelist[State FIPS Code], statelist[EPA Region], "not found", 0, 1)</f>
        <v>EPA Region 6</v>
      </c>
    </row>
    <row r="1824" spans="1:6" x14ac:dyDescent="0.25">
      <c r="A1824" s="334" t="s">
        <v>4329</v>
      </c>
      <c r="B1824" s="335" t="s">
        <v>4330</v>
      </c>
      <c r="C1824" s="335" t="s">
        <v>4301</v>
      </c>
      <c r="D1824" s="335" t="str">
        <f t="shared" si="57"/>
        <v>Luna County, NM</v>
      </c>
      <c r="E1824" s="335" t="str">
        <f t="shared" si="58"/>
        <v>35</v>
      </c>
      <c r="F1824" s="335" t="str">
        <f>_xlfn.XLOOKUP(E1824, statelist[State FIPS Code], statelist[EPA Region], "not found", 0, 1)</f>
        <v>EPA Region 6</v>
      </c>
    </row>
    <row r="1825" spans="1:6" x14ac:dyDescent="0.25">
      <c r="A1825" s="334" t="s">
        <v>4331</v>
      </c>
      <c r="B1825" s="335" t="s">
        <v>4332</v>
      </c>
      <c r="C1825" s="335" t="s">
        <v>4301</v>
      </c>
      <c r="D1825" s="335" t="str">
        <f t="shared" si="57"/>
        <v>McKinley County, NM</v>
      </c>
      <c r="E1825" s="335" t="str">
        <f t="shared" si="58"/>
        <v>35</v>
      </c>
      <c r="F1825" s="335" t="str">
        <f>_xlfn.XLOOKUP(E1825, statelist[State FIPS Code], statelist[EPA Region], "not found", 0, 1)</f>
        <v>EPA Region 6</v>
      </c>
    </row>
    <row r="1826" spans="1:6" x14ac:dyDescent="0.25">
      <c r="A1826" s="334" t="s">
        <v>4333</v>
      </c>
      <c r="B1826" s="335" t="s">
        <v>4334</v>
      </c>
      <c r="C1826" s="335" t="s">
        <v>4301</v>
      </c>
      <c r="D1826" s="335" t="str">
        <f t="shared" si="57"/>
        <v>Mora County, NM</v>
      </c>
      <c r="E1826" s="335" t="str">
        <f t="shared" si="58"/>
        <v>35</v>
      </c>
      <c r="F1826" s="335" t="str">
        <f>_xlfn.XLOOKUP(E1826, statelist[State FIPS Code], statelist[EPA Region], "not found", 0, 1)</f>
        <v>EPA Region 6</v>
      </c>
    </row>
    <row r="1827" spans="1:6" x14ac:dyDescent="0.25">
      <c r="A1827" s="334" t="s">
        <v>4335</v>
      </c>
      <c r="B1827" s="335" t="s">
        <v>1854</v>
      </c>
      <c r="C1827" s="335" t="s">
        <v>4301</v>
      </c>
      <c r="D1827" s="335" t="str">
        <f t="shared" si="57"/>
        <v>Otero County, NM</v>
      </c>
      <c r="E1827" s="335" t="str">
        <f t="shared" si="58"/>
        <v>35</v>
      </c>
      <c r="F1827" s="335" t="str">
        <f>_xlfn.XLOOKUP(E1827, statelist[State FIPS Code], statelist[EPA Region], "not found", 0, 1)</f>
        <v>EPA Region 6</v>
      </c>
    </row>
    <row r="1828" spans="1:6" x14ac:dyDescent="0.25">
      <c r="A1828" s="334" t="s">
        <v>4336</v>
      </c>
      <c r="B1828" s="335" t="s">
        <v>4337</v>
      </c>
      <c r="C1828" s="335" t="s">
        <v>4301</v>
      </c>
      <c r="D1828" s="335" t="str">
        <f t="shared" si="57"/>
        <v>Quay County, NM</v>
      </c>
      <c r="E1828" s="335" t="str">
        <f t="shared" si="58"/>
        <v>35</v>
      </c>
      <c r="F1828" s="335" t="str">
        <f>_xlfn.XLOOKUP(E1828, statelist[State FIPS Code], statelist[EPA Region], "not found", 0, 1)</f>
        <v>EPA Region 6</v>
      </c>
    </row>
    <row r="1829" spans="1:6" x14ac:dyDescent="0.25">
      <c r="A1829" s="334" t="s">
        <v>4338</v>
      </c>
      <c r="B1829" s="335" t="s">
        <v>4339</v>
      </c>
      <c r="C1829" s="335" t="s">
        <v>4301</v>
      </c>
      <c r="D1829" s="335" t="str">
        <f t="shared" si="57"/>
        <v>Rio Arriba County, NM</v>
      </c>
      <c r="E1829" s="335" t="str">
        <f t="shared" si="58"/>
        <v>35</v>
      </c>
      <c r="F1829" s="335" t="str">
        <f>_xlfn.XLOOKUP(E1829, statelist[State FIPS Code], statelist[EPA Region], "not found", 0, 1)</f>
        <v>EPA Region 6</v>
      </c>
    </row>
    <row r="1830" spans="1:6" x14ac:dyDescent="0.25">
      <c r="A1830" s="334" t="s">
        <v>4340</v>
      </c>
      <c r="B1830" s="335" t="s">
        <v>4061</v>
      </c>
      <c r="C1830" s="335" t="s">
        <v>4301</v>
      </c>
      <c r="D1830" s="335" t="str">
        <f t="shared" si="57"/>
        <v>Roosevelt County, NM</v>
      </c>
      <c r="E1830" s="335" t="str">
        <f t="shared" si="58"/>
        <v>35</v>
      </c>
      <c r="F1830" s="335" t="str">
        <f>_xlfn.XLOOKUP(E1830, statelist[State FIPS Code], statelist[EPA Region], "not found", 0, 1)</f>
        <v>EPA Region 6</v>
      </c>
    </row>
    <row r="1831" spans="1:6" x14ac:dyDescent="0.25">
      <c r="A1831" s="334" t="s">
        <v>4341</v>
      </c>
      <c r="B1831" s="335" t="s">
        <v>4342</v>
      </c>
      <c r="C1831" s="335" t="s">
        <v>4301</v>
      </c>
      <c r="D1831" s="335" t="str">
        <f t="shared" si="57"/>
        <v>Sandoval County, NM</v>
      </c>
      <c r="E1831" s="335" t="str">
        <f t="shared" si="58"/>
        <v>35</v>
      </c>
      <c r="F1831" s="335" t="str">
        <f>_xlfn.XLOOKUP(E1831, statelist[State FIPS Code], statelist[EPA Region], "not found", 0, 1)</f>
        <v>EPA Region 6</v>
      </c>
    </row>
    <row r="1832" spans="1:6" x14ac:dyDescent="0.25">
      <c r="A1832" s="334" t="s">
        <v>4343</v>
      </c>
      <c r="B1832" s="335" t="s">
        <v>1875</v>
      </c>
      <c r="C1832" s="335" t="s">
        <v>4301</v>
      </c>
      <c r="D1832" s="335" t="str">
        <f t="shared" si="57"/>
        <v>San Juan County, NM</v>
      </c>
      <c r="E1832" s="335" t="str">
        <f t="shared" si="58"/>
        <v>35</v>
      </c>
      <c r="F1832" s="335" t="str">
        <f>_xlfn.XLOOKUP(E1832, statelist[State FIPS Code], statelist[EPA Region], "not found", 0, 1)</f>
        <v>EPA Region 6</v>
      </c>
    </row>
    <row r="1833" spans="1:6" x14ac:dyDescent="0.25">
      <c r="A1833" s="334" t="s">
        <v>4344</v>
      </c>
      <c r="B1833" s="335" t="s">
        <v>1877</v>
      </c>
      <c r="C1833" s="335" t="s">
        <v>4301</v>
      </c>
      <c r="D1833" s="335" t="str">
        <f t="shared" si="57"/>
        <v>San Miguel County, NM</v>
      </c>
      <c r="E1833" s="335" t="str">
        <f t="shared" si="58"/>
        <v>35</v>
      </c>
      <c r="F1833" s="335" t="str">
        <f>_xlfn.XLOOKUP(E1833, statelist[State FIPS Code], statelist[EPA Region], "not found", 0, 1)</f>
        <v>EPA Region 6</v>
      </c>
    </row>
    <row r="1834" spans="1:6" x14ac:dyDescent="0.25">
      <c r="A1834" s="334" t="s">
        <v>4345</v>
      </c>
      <c r="B1834" s="335" t="s">
        <v>4346</v>
      </c>
      <c r="C1834" s="335" t="s">
        <v>4301</v>
      </c>
      <c r="D1834" s="335" t="str">
        <f t="shared" si="57"/>
        <v>Santa Fe County, NM</v>
      </c>
      <c r="E1834" s="335" t="str">
        <f t="shared" si="58"/>
        <v>35</v>
      </c>
      <c r="F1834" s="335" t="str">
        <f>_xlfn.XLOOKUP(E1834, statelist[State FIPS Code], statelist[EPA Region], "not found", 0, 1)</f>
        <v>EPA Region 6</v>
      </c>
    </row>
    <row r="1835" spans="1:6" x14ac:dyDescent="0.25">
      <c r="A1835" s="334" t="s">
        <v>4347</v>
      </c>
      <c r="B1835" s="335" t="s">
        <v>1743</v>
      </c>
      <c r="C1835" s="335" t="s">
        <v>4301</v>
      </c>
      <c r="D1835" s="335" t="str">
        <f t="shared" si="57"/>
        <v>Sierra County, NM</v>
      </c>
      <c r="E1835" s="335" t="str">
        <f t="shared" si="58"/>
        <v>35</v>
      </c>
      <c r="F1835" s="335" t="str">
        <f>_xlfn.XLOOKUP(E1835, statelist[State FIPS Code], statelist[EPA Region], "not found", 0, 1)</f>
        <v>EPA Region 6</v>
      </c>
    </row>
    <row r="1836" spans="1:6" x14ac:dyDescent="0.25">
      <c r="A1836" s="334" t="s">
        <v>4348</v>
      </c>
      <c r="B1836" s="335" t="s">
        <v>4349</v>
      </c>
      <c r="C1836" s="335" t="s">
        <v>4301</v>
      </c>
      <c r="D1836" s="335" t="str">
        <f t="shared" si="57"/>
        <v>Socorro County, NM</v>
      </c>
      <c r="E1836" s="335" t="str">
        <f t="shared" si="58"/>
        <v>35</v>
      </c>
      <c r="F1836" s="335" t="str">
        <f>_xlfn.XLOOKUP(E1836, statelist[State FIPS Code], statelist[EPA Region], "not found", 0, 1)</f>
        <v>EPA Region 6</v>
      </c>
    </row>
    <row r="1837" spans="1:6" x14ac:dyDescent="0.25">
      <c r="A1837" s="334" t="s">
        <v>4350</v>
      </c>
      <c r="B1837" s="335" t="s">
        <v>4351</v>
      </c>
      <c r="C1837" s="335" t="s">
        <v>4301</v>
      </c>
      <c r="D1837" s="335" t="str">
        <f t="shared" si="57"/>
        <v>Taos County, NM</v>
      </c>
      <c r="E1837" s="335" t="str">
        <f t="shared" si="58"/>
        <v>35</v>
      </c>
      <c r="F1837" s="335" t="str">
        <f>_xlfn.XLOOKUP(E1837, statelist[State FIPS Code], statelist[EPA Region], "not found", 0, 1)</f>
        <v>EPA Region 6</v>
      </c>
    </row>
    <row r="1838" spans="1:6" x14ac:dyDescent="0.25">
      <c r="A1838" s="334" t="s">
        <v>4352</v>
      </c>
      <c r="B1838" s="335" t="s">
        <v>4353</v>
      </c>
      <c r="C1838" s="335" t="s">
        <v>4301</v>
      </c>
      <c r="D1838" s="335" t="str">
        <f t="shared" si="57"/>
        <v>Torrance County, NM</v>
      </c>
      <c r="E1838" s="335" t="str">
        <f t="shared" si="58"/>
        <v>35</v>
      </c>
      <c r="F1838" s="335" t="str">
        <f>_xlfn.XLOOKUP(E1838, statelist[State FIPS Code], statelist[EPA Region], "not found", 0, 1)</f>
        <v>EPA Region 6</v>
      </c>
    </row>
    <row r="1839" spans="1:6" x14ac:dyDescent="0.25">
      <c r="A1839" s="334" t="s">
        <v>4354</v>
      </c>
      <c r="B1839" s="335" t="s">
        <v>1643</v>
      </c>
      <c r="C1839" s="335" t="s">
        <v>4301</v>
      </c>
      <c r="D1839" s="335" t="str">
        <f t="shared" si="57"/>
        <v>Union County, NM</v>
      </c>
      <c r="E1839" s="335" t="str">
        <f t="shared" si="58"/>
        <v>35</v>
      </c>
      <c r="F1839" s="335" t="str">
        <f>_xlfn.XLOOKUP(E1839, statelist[State FIPS Code], statelist[EPA Region], "not found", 0, 1)</f>
        <v>EPA Region 6</v>
      </c>
    </row>
    <row r="1840" spans="1:6" x14ac:dyDescent="0.25">
      <c r="A1840" s="334" t="s">
        <v>4355</v>
      </c>
      <c r="B1840" s="335" t="s">
        <v>4356</v>
      </c>
      <c r="C1840" s="335" t="s">
        <v>4301</v>
      </c>
      <c r="D1840" s="335" t="str">
        <f t="shared" si="57"/>
        <v>Valencia County, NM</v>
      </c>
      <c r="E1840" s="335" t="str">
        <f t="shared" si="58"/>
        <v>35</v>
      </c>
      <c r="F1840" s="335" t="str">
        <f>_xlfn.XLOOKUP(E1840, statelist[State FIPS Code], statelist[EPA Region], "not found", 0, 1)</f>
        <v>EPA Region 6</v>
      </c>
    </row>
    <row r="1841" spans="1:6" x14ac:dyDescent="0.25">
      <c r="A1841" s="334" t="s">
        <v>4357</v>
      </c>
      <c r="B1841" s="335" t="s">
        <v>4358</v>
      </c>
      <c r="C1841" s="335" t="s">
        <v>4359</v>
      </c>
      <c r="D1841" s="335" t="str">
        <f t="shared" si="57"/>
        <v>Albany County, NY</v>
      </c>
      <c r="E1841" s="335" t="str">
        <f t="shared" si="58"/>
        <v>36</v>
      </c>
      <c r="F1841" s="335" t="str">
        <f>_xlfn.XLOOKUP(E1841, statelist[State FIPS Code], statelist[EPA Region], "not found", 0, 1)</f>
        <v>EPA Region 2</v>
      </c>
    </row>
    <row r="1842" spans="1:6" x14ac:dyDescent="0.25">
      <c r="A1842" s="334" t="s">
        <v>4360</v>
      </c>
      <c r="B1842" s="335" t="s">
        <v>3355</v>
      </c>
      <c r="C1842" s="335" t="s">
        <v>4359</v>
      </c>
      <c r="D1842" s="335" t="str">
        <f t="shared" si="57"/>
        <v>Allegany County, NY</v>
      </c>
      <c r="E1842" s="335" t="str">
        <f t="shared" si="58"/>
        <v>36</v>
      </c>
      <c r="F1842" s="335" t="str">
        <f>_xlfn.XLOOKUP(E1842, statelist[State FIPS Code], statelist[EPA Region], "not found", 0, 1)</f>
        <v>EPA Region 2</v>
      </c>
    </row>
    <row r="1843" spans="1:6" x14ac:dyDescent="0.25">
      <c r="A1843" s="334" t="s">
        <v>4361</v>
      </c>
      <c r="B1843" s="335" t="s">
        <v>4362</v>
      </c>
      <c r="C1843" s="335" t="s">
        <v>4359</v>
      </c>
      <c r="D1843" s="335" t="str">
        <f t="shared" si="57"/>
        <v>Bronx County, NY</v>
      </c>
      <c r="E1843" s="335" t="str">
        <f t="shared" si="58"/>
        <v>36</v>
      </c>
      <c r="F1843" s="335" t="str">
        <f>_xlfn.XLOOKUP(E1843, statelist[State FIPS Code], statelist[EPA Region], "not found", 0, 1)</f>
        <v>EPA Region 2</v>
      </c>
    </row>
    <row r="1844" spans="1:6" x14ac:dyDescent="0.25">
      <c r="A1844" s="334" t="s">
        <v>4363</v>
      </c>
      <c r="B1844" s="335" t="s">
        <v>4364</v>
      </c>
      <c r="C1844" s="335" t="s">
        <v>4359</v>
      </c>
      <c r="D1844" s="335" t="str">
        <f t="shared" si="57"/>
        <v>Broome County, NY</v>
      </c>
      <c r="E1844" s="335" t="str">
        <f t="shared" si="58"/>
        <v>36</v>
      </c>
      <c r="F1844" s="335" t="str">
        <f>_xlfn.XLOOKUP(E1844, statelist[State FIPS Code], statelist[EPA Region], "not found", 0, 1)</f>
        <v>EPA Region 2</v>
      </c>
    </row>
    <row r="1845" spans="1:6" x14ac:dyDescent="0.25">
      <c r="A1845" s="334" t="s">
        <v>4365</v>
      </c>
      <c r="B1845" s="335" t="s">
        <v>4366</v>
      </c>
      <c r="C1845" s="335" t="s">
        <v>4359</v>
      </c>
      <c r="D1845" s="335" t="str">
        <f t="shared" si="57"/>
        <v>Cattaraugus County, NY</v>
      </c>
      <c r="E1845" s="335" t="str">
        <f t="shared" si="58"/>
        <v>36</v>
      </c>
      <c r="F1845" s="335" t="str">
        <f>_xlfn.XLOOKUP(E1845, statelist[State FIPS Code], statelist[EPA Region], "not found", 0, 1)</f>
        <v>EPA Region 2</v>
      </c>
    </row>
    <row r="1846" spans="1:6" x14ac:dyDescent="0.25">
      <c r="A1846" s="334" t="s">
        <v>4367</v>
      </c>
      <c r="B1846" s="335" t="s">
        <v>4368</v>
      </c>
      <c r="C1846" s="335" t="s">
        <v>4359</v>
      </c>
      <c r="D1846" s="335" t="str">
        <f t="shared" si="57"/>
        <v>Cayuga County, NY</v>
      </c>
      <c r="E1846" s="335" t="str">
        <f t="shared" si="58"/>
        <v>36</v>
      </c>
      <c r="F1846" s="335" t="str">
        <f>_xlfn.XLOOKUP(E1846, statelist[State FIPS Code], statelist[EPA Region], "not found", 0, 1)</f>
        <v>EPA Region 2</v>
      </c>
    </row>
    <row r="1847" spans="1:6" x14ac:dyDescent="0.25">
      <c r="A1847" s="334" t="s">
        <v>4369</v>
      </c>
      <c r="B1847" s="335" t="s">
        <v>2866</v>
      </c>
      <c r="C1847" s="335" t="s">
        <v>4359</v>
      </c>
      <c r="D1847" s="335" t="str">
        <f t="shared" si="57"/>
        <v>Chautauqua County, NY</v>
      </c>
      <c r="E1847" s="335" t="str">
        <f t="shared" si="58"/>
        <v>36</v>
      </c>
      <c r="F1847" s="335" t="str">
        <f>_xlfn.XLOOKUP(E1847, statelist[State FIPS Code], statelist[EPA Region], "not found", 0, 1)</f>
        <v>EPA Region 2</v>
      </c>
    </row>
    <row r="1848" spans="1:6" x14ac:dyDescent="0.25">
      <c r="A1848" s="334" t="s">
        <v>4370</v>
      </c>
      <c r="B1848" s="335" t="s">
        <v>4371</v>
      </c>
      <c r="C1848" s="335" t="s">
        <v>4359</v>
      </c>
      <c r="D1848" s="335" t="str">
        <f t="shared" si="57"/>
        <v>Chemung County, NY</v>
      </c>
      <c r="E1848" s="335" t="str">
        <f t="shared" si="58"/>
        <v>36</v>
      </c>
      <c r="F1848" s="335" t="str">
        <f>_xlfn.XLOOKUP(E1848, statelist[State FIPS Code], statelist[EPA Region], "not found", 0, 1)</f>
        <v>EPA Region 2</v>
      </c>
    </row>
    <row r="1849" spans="1:6" x14ac:dyDescent="0.25">
      <c r="A1849" s="334" t="s">
        <v>4372</v>
      </c>
      <c r="B1849" s="335" t="s">
        <v>4373</v>
      </c>
      <c r="C1849" s="335" t="s">
        <v>4359</v>
      </c>
      <c r="D1849" s="335" t="str">
        <f t="shared" si="57"/>
        <v>Chenango County, NY</v>
      </c>
      <c r="E1849" s="335" t="str">
        <f t="shared" si="58"/>
        <v>36</v>
      </c>
      <c r="F1849" s="335" t="str">
        <f>_xlfn.XLOOKUP(E1849, statelist[State FIPS Code], statelist[EPA Region], "not found", 0, 1)</f>
        <v>EPA Region 2</v>
      </c>
    </row>
    <row r="1850" spans="1:6" x14ac:dyDescent="0.25">
      <c r="A1850" s="334" t="s">
        <v>4374</v>
      </c>
      <c r="B1850" s="335" t="s">
        <v>2435</v>
      </c>
      <c r="C1850" s="335" t="s">
        <v>4359</v>
      </c>
      <c r="D1850" s="335" t="str">
        <f t="shared" si="57"/>
        <v>Clinton County, NY</v>
      </c>
      <c r="E1850" s="335" t="str">
        <f t="shared" si="58"/>
        <v>36</v>
      </c>
      <c r="F1850" s="335" t="str">
        <f>_xlfn.XLOOKUP(E1850, statelist[State FIPS Code], statelist[EPA Region], "not found", 0, 1)</f>
        <v>EPA Region 2</v>
      </c>
    </row>
    <row r="1851" spans="1:6" x14ac:dyDescent="0.25">
      <c r="A1851" s="334" t="s">
        <v>4375</v>
      </c>
      <c r="B1851" s="335" t="s">
        <v>1545</v>
      </c>
      <c r="C1851" s="335" t="s">
        <v>4359</v>
      </c>
      <c r="D1851" s="335" t="str">
        <f t="shared" si="57"/>
        <v>Columbia County, NY</v>
      </c>
      <c r="E1851" s="335" t="str">
        <f t="shared" si="58"/>
        <v>36</v>
      </c>
      <c r="F1851" s="335" t="str">
        <f>_xlfn.XLOOKUP(E1851, statelist[State FIPS Code], statelist[EPA Region], "not found", 0, 1)</f>
        <v>EPA Region 2</v>
      </c>
    </row>
    <row r="1852" spans="1:6" x14ac:dyDescent="0.25">
      <c r="A1852" s="334" t="s">
        <v>4376</v>
      </c>
      <c r="B1852" s="335" t="s">
        <v>4377</v>
      </c>
      <c r="C1852" s="335" t="s">
        <v>4359</v>
      </c>
      <c r="D1852" s="335" t="str">
        <f t="shared" si="57"/>
        <v>Cortland County, NY</v>
      </c>
      <c r="E1852" s="335" t="str">
        <f t="shared" si="58"/>
        <v>36</v>
      </c>
      <c r="F1852" s="335" t="str">
        <f>_xlfn.XLOOKUP(E1852, statelist[State FIPS Code], statelist[EPA Region], "not found", 0, 1)</f>
        <v>EPA Region 2</v>
      </c>
    </row>
    <row r="1853" spans="1:6" x14ac:dyDescent="0.25">
      <c r="A1853" s="334" t="s">
        <v>4378</v>
      </c>
      <c r="B1853" s="335" t="s">
        <v>2594</v>
      </c>
      <c r="C1853" s="335" t="s">
        <v>4359</v>
      </c>
      <c r="D1853" s="335" t="str">
        <f t="shared" si="57"/>
        <v>Delaware County, NY</v>
      </c>
      <c r="E1853" s="335" t="str">
        <f t="shared" si="58"/>
        <v>36</v>
      </c>
      <c r="F1853" s="335" t="str">
        <f>_xlfn.XLOOKUP(E1853, statelist[State FIPS Code], statelist[EPA Region], "not found", 0, 1)</f>
        <v>EPA Region 2</v>
      </c>
    </row>
    <row r="1854" spans="1:6" x14ac:dyDescent="0.25">
      <c r="A1854" s="334" t="s">
        <v>4379</v>
      </c>
      <c r="B1854" s="335" t="s">
        <v>4380</v>
      </c>
      <c r="C1854" s="335" t="s">
        <v>4359</v>
      </c>
      <c r="D1854" s="335" t="str">
        <f t="shared" si="57"/>
        <v>Dutchess County, NY</v>
      </c>
      <c r="E1854" s="335" t="str">
        <f t="shared" si="58"/>
        <v>36</v>
      </c>
      <c r="F1854" s="335" t="str">
        <f>_xlfn.XLOOKUP(E1854, statelist[State FIPS Code], statelist[EPA Region], "not found", 0, 1)</f>
        <v>EPA Region 2</v>
      </c>
    </row>
    <row r="1855" spans="1:6" x14ac:dyDescent="0.25">
      <c r="A1855" s="334" t="s">
        <v>4381</v>
      </c>
      <c r="B1855" s="335" t="s">
        <v>4382</v>
      </c>
      <c r="C1855" s="335" t="s">
        <v>4359</v>
      </c>
      <c r="D1855" s="335" t="str">
        <f t="shared" si="57"/>
        <v>Erie County, NY</v>
      </c>
      <c r="E1855" s="335" t="str">
        <f t="shared" si="58"/>
        <v>36</v>
      </c>
      <c r="F1855" s="335" t="str">
        <f>_xlfn.XLOOKUP(E1855, statelist[State FIPS Code], statelist[EPA Region], "not found", 0, 1)</f>
        <v>EPA Region 2</v>
      </c>
    </row>
    <row r="1856" spans="1:6" x14ac:dyDescent="0.25">
      <c r="A1856" s="334" t="s">
        <v>4383</v>
      </c>
      <c r="B1856" s="335" t="s">
        <v>3406</v>
      </c>
      <c r="C1856" s="335" t="s">
        <v>4359</v>
      </c>
      <c r="D1856" s="335" t="str">
        <f t="shared" si="57"/>
        <v>Essex County, NY</v>
      </c>
      <c r="E1856" s="335" t="str">
        <f t="shared" si="58"/>
        <v>36</v>
      </c>
      <c r="F1856" s="335" t="str">
        <f>_xlfn.XLOOKUP(E1856, statelist[State FIPS Code], statelist[EPA Region], "not found", 0, 1)</f>
        <v>EPA Region 2</v>
      </c>
    </row>
    <row r="1857" spans="1:6" x14ac:dyDescent="0.25">
      <c r="A1857" s="334" t="s">
        <v>4384</v>
      </c>
      <c r="B1857" s="335" t="s">
        <v>1353</v>
      </c>
      <c r="C1857" s="335" t="s">
        <v>4359</v>
      </c>
      <c r="D1857" s="335" t="str">
        <f t="shared" si="57"/>
        <v>Franklin County, NY</v>
      </c>
      <c r="E1857" s="335" t="str">
        <f t="shared" si="58"/>
        <v>36</v>
      </c>
      <c r="F1857" s="335" t="str">
        <f>_xlfn.XLOOKUP(E1857, statelist[State FIPS Code], statelist[EPA Region], "not found", 0, 1)</f>
        <v>EPA Region 2</v>
      </c>
    </row>
    <row r="1858" spans="1:6" x14ac:dyDescent="0.25">
      <c r="A1858" s="334" t="s">
        <v>4385</v>
      </c>
      <c r="B1858" s="335" t="s">
        <v>1565</v>
      </c>
      <c r="C1858" s="335" t="s">
        <v>4359</v>
      </c>
      <c r="D1858" s="335" t="str">
        <f t="shared" si="57"/>
        <v>Fulton County, NY</v>
      </c>
      <c r="E1858" s="335" t="str">
        <f t="shared" si="58"/>
        <v>36</v>
      </c>
      <c r="F1858" s="335" t="str">
        <f>_xlfn.XLOOKUP(E1858, statelist[State FIPS Code], statelist[EPA Region], "not found", 0, 1)</f>
        <v>EPA Region 2</v>
      </c>
    </row>
    <row r="1859" spans="1:6" x14ac:dyDescent="0.25">
      <c r="A1859" s="334" t="s">
        <v>4386</v>
      </c>
      <c r="B1859" s="335" t="s">
        <v>3462</v>
      </c>
      <c r="C1859" s="335" t="s">
        <v>4359</v>
      </c>
      <c r="D1859" s="335" t="str">
        <f t="shared" si="57"/>
        <v>Genesee County, NY</v>
      </c>
      <c r="E1859" s="335" t="str">
        <f t="shared" si="58"/>
        <v>36</v>
      </c>
      <c r="F1859" s="335" t="str">
        <f>_xlfn.XLOOKUP(E1859, statelist[State FIPS Code], statelist[EPA Region], "not found", 0, 1)</f>
        <v>EPA Region 2</v>
      </c>
    </row>
    <row r="1860" spans="1:6" x14ac:dyDescent="0.25">
      <c r="A1860" s="334" t="s">
        <v>4387</v>
      </c>
      <c r="B1860" s="335" t="s">
        <v>1357</v>
      </c>
      <c r="C1860" s="335" t="s">
        <v>4359</v>
      </c>
      <c r="D1860" s="335" t="str">
        <f t="shared" si="57"/>
        <v>Greene County, NY</v>
      </c>
      <c r="E1860" s="335" t="str">
        <f t="shared" si="58"/>
        <v>36</v>
      </c>
      <c r="F1860" s="335" t="str">
        <f>_xlfn.XLOOKUP(E1860, statelist[State FIPS Code], statelist[EPA Region], "not found", 0, 1)</f>
        <v>EPA Region 2</v>
      </c>
    </row>
    <row r="1861" spans="1:6" x14ac:dyDescent="0.25">
      <c r="A1861" s="334" t="s">
        <v>4388</v>
      </c>
      <c r="B1861" s="335" t="s">
        <v>1981</v>
      </c>
      <c r="C1861" s="335" t="s">
        <v>4359</v>
      </c>
      <c r="D1861" s="335" t="str">
        <f t="shared" si="57"/>
        <v>Hamilton County, NY</v>
      </c>
      <c r="E1861" s="335" t="str">
        <f t="shared" si="58"/>
        <v>36</v>
      </c>
      <c r="F1861" s="335" t="str">
        <f>_xlfn.XLOOKUP(E1861, statelist[State FIPS Code], statelist[EPA Region], "not found", 0, 1)</f>
        <v>EPA Region 2</v>
      </c>
    </row>
    <row r="1862" spans="1:6" x14ac:dyDescent="0.25">
      <c r="A1862" s="334" t="s">
        <v>4389</v>
      </c>
      <c r="B1862" s="335" t="s">
        <v>4390</v>
      </c>
      <c r="C1862" s="335" t="s">
        <v>4359</v>
      </c>
      <c r="D1862" s="335" t="str">
        <f t="shared" si="57"/>
        <v>Herkimer County, NY</v>
      </c>
      <c r="E1862" s="335" t="str">
        <f t="shared" si="58"/>
        <v>36</v>
      </c>
      <c r="F1862" s="335" t="str">
        <f>_xlfn.XLOOKUP(E1862, statelist[State FIPS Code], statelist[EPA Region], "not found", 0, 1)</f>
        <v>EPA Region 2</v>
      </c>
    </row>
    <row r="1863" spans="1:6" x14ac:dyDescent="0.25">
      <c r="A1863" s="334" t="s">
        <v>4391</v>
      </c>
      <c r="B1863" s="335" t="s">
        <v>1367</v>
      </c>
      <c r="C1863" s="335" t="s">
        <v>4359</v>
      </c>
      <c r="D1863" s="335" t="str">
        <f t="shared" si="57"/>
        <v>Jefferson County, NY</v>
      </c>
      <c r="E1863" s="335" t="str">
        <f t="shared" si="58"/>
        <v>36</v>
      </c>
      <c r="F1863" s="335" t="str">
        <f>_xlfn.XLOOKUP(E1863, statelist[State FIPS Code], statelist[EPA Region], "not found", 0, 1)</f>
        <v>EPA Region 2</v>
      </c>
    </row>
    <row r="1864" spans="1:6" x14ac:dyDescent="0.25">
      <c r="A1864" s="334" t="s">
        <v>4392</v>
      </c>
      <c r="B1864" s="335" t="s">
        <v>1685</v>
      </c>
      <c r="C1864" s="335" t="s">
        <v>4359</v>
      </c>
      <c r="D1864" s="335" t="str">
        <f t="shared" si="57"/>
        <v>Kings County, NY</v>
      </c>
      <c r="E1864" s="335" t="str">
        <f t="shared" si="58"/>
        <v>36</v>
      </c>
      <c r="F1864" s="335" t="str">
        <f>_xlfn.XLOOKUP(E1864, statelist[State FIPS Code], statelist[EPA Region], "not found", 0, 1)</f>
        <v>EPA Region 2</v>
      </c>
    </row>
    <row r="1865" spans="1:6" x14ac:dyDescent="0.25">
      <c r="A1865" s="334" t="s">
        <v>4393</v>
      </c>
      <c r="B1865" s="335" t="s">
        <v>2389</v>
      </c>
      <c r="C1865" s="335" t="s">
        <v>4359</v>
      </c>
      <c r="D1865" s="335" t="str">
        <f t="shared" si="57"/>
        <v>Lewis County, NY</v>
      </c>
      <c r="E1865" s="335" t="str">
        <f t="shared" si="58"/>
        <v>36</v>
      </c>
      <c r="F1865" s="335" t="str">
        <f>_xlfn.XLOOKUP(E1865, statelist[State FIPS Code], statelist[EPA Region], "not found", 0, 1)</f>
        <v>EPA Region 2</v>
      </c>
    </row>
    <row r="1866" spans="1:6" x14ac:dyDescent="0.25">
      <c r="A1866" s="334" t="s">
        <v>4394</v>
      </c>
      <c r="B1866" s="335" t="s">
        <v>2494</v>
      </c>
      <c r="C1866" s="335" t="s">
        <v>4359</v>
      </c>
      <c r="D1866" s="335" t="str">
        <f t="shared" si="57"/>
        <v>Livingston County, NY</v>
      </c>
      <c r="E1866" s="335" t="str">
        <f t="shared" si="58"/>
        <v>36</v>
      </c>
      <c r="F1866" s="335" t="str">
        <f>_xlfn.XLOOKUP(E1866, statelist[State FIPS Code], statelist[EPA Region], "not found", 0, 1)</f>
        <v>EPA Region 2</v>
      </c>
    </row>
    <row r="1867" spans="1:6" x14ac:dyDescent="0.25">
      <c r="A1867" s="334" t="s">
        <v>4395</v>
      </c>
      <c r="B1867" s="335" t="s">
        <v>1383</v>
      </c>
      <c r="C1867" s="335" t="s">
        <v>4359</v>
      </c>
      <c r="D1867" s="335" t="str">
        <f t="shared" si="57"/>
        <v>Madison County, NY</v>
      </c>
      <c r="E1867" s="335" t="str">
        <f t="shared" si="58"/>
        <v>36</v>
      </c>
      <c r="F1867" s="335" t="str">
        <f>_xlfn.XLOOKUP(E1867, statelist[State FIPS Code], statelist[EPA Region], "not found", 0, 1)</f>
        <v>EPA Region 2</v>
      </c>
    </row>
    <row r="1868" spans="1:6" x14ac:dyDescent="0.25">
      <c r="A1868" s="334" t="s">
        <v>4396</v>
      </c>
      <c r="B1868" s="335" t="s">
        <v>1393</v>
      </c>
      <c r="C1868" s="335" t="s">
        <v>4359</v>
      </c>
      <c r="D1868" s="335" t="str">
        <f t="shared" ref="D1868:D1931" si="59">_xlfn.TEXTJOIN(", ", TRUE, B1868,C1868)</f>
        <v>Monroe County, NY</v>
      </c>
      <c r="E1868" s="335" t="str">
        <f t="shared" ref="E1868:E1931" si="60">LEFT(A1868, 2)</f>
        <v>36</v>
      </c>
      <c r="F1868" s="335" t="str">
        <f>_xlfn.XLOOKUP(E1868, statelist[State FIPS Code], statelist[EPA Region], "not found", 0, 1)</f>
        <v>EPA Region 2</v>
      </c>
    </row>
    <row r="1869" spans="1:6" x14ac:dyDescent="0.25">
      <c r="A1869" s="334" t="s">
        <v>4397</v>
      </c>
      <c r="B1869" s="335" t="s">
        <v>1395</v>
      </c>
      <c r="C1869" s="335" t="s">
        <v>4359</v>
      </c>
      <c r="D1869" s="335" t="str">
        <f t="shared" si="59"/>
        <v>Montgomery County, NY</v>
      </c>
      <c r="E1869" s="335" t="str">
        <f t="shared" si="60"/>
        <v>36</v>
      </c>
      <c r="F1869" s="335" t="str">
        <f>_xlfn.XLOOKUP(E1869, statelist[State FIPS Code], statelist[EPA Region], "not found", 0, 1)</f>
        <v>EPA Region 2</v>
      </c>
    </row>
    <row r="1870" spans="1:6" x14ac:dyDescent="0.25">
      <c r="A1870" s="334" t="s">
        <v>4398</v>
      </c>
      <c r="B1870" s="335" t="s">
        <v>2016</v>
      </c>
      <c r="C1870" s="335" t="s">
        <v>4359</v>
      </c>
      <c r="D1870" s="335" t="str">
        <f t="shared" si="59"/>
        <v>Nassau County, NY</v>
      </c>
      <c r="E1870" s="335" t="str">
        <f t="shared" si="60"/>
        <v>36</v>
      </c>
      <c r="F1870" s="335" t="str">
        <f>_xlfn.XLOOKUP(E1870, statelist[State FIPS Code], statelist[EPA Region], "not found", 0, 1)</f>
        <v>EPA Region 2</v>
      </c>
    </row>
    <row r="1871" spans="1:6" x14ac:dyDescent="0.25">
      <c r="A1871" s="334" t="s">
        <v>4399</v>
      </c>
      <c r="B1871" s="335" t="s">
        <v>4400</v>
      </c>
      <c r="C1871" s="335" t="s">
        <v>4359</v>
      </c>
      <c r="D1871" s="335" t="str">
        <f t="shared" si="59"/>
        <v>New York County, NY</v>
      </c>
      <c r="E1871" s="335" t="str">
        <f t="shared" si="60"/>
        <v>36</v>
      </c>
      <c r="F1871" s="335" t="str">
        <f>_xlfn.XLOOKUP(E1871, statelist[State FIPS Code], statelist[EPA Region], "not found", 0, 1)</f>
        <v>EPA Region 2</v>
      </c>
    </row>
    <row r="1872" spans="1:6" x14ac:dyDescent="0.25">
      <c r="A1872" s="334" t="s">
        <v>4401</v>
      </c>
      <c r="B1872" s="335" t="s">
        <v>4402</v>
      </c>
      <c r="C1872" s="335" t="s">
        <v>4359</v>
      </c>
      <c r="D1872" s="335" t="str">
        <f t="shared" si="59"/>
        <v>Niagara County, NY</v>
      </c>
      <c r="E1872" s="335" t="str">
        <f t="shared" si="60"/>
        <v>36</v>
      </c>
      <c r="F1872" s="335" t="str">
        <f>_xlfn.XLOOKUP(E1872, statelist[State FIPS Code], statelist[EPA Region], "not found", 0, 1)</f>
        <v>EPA Region 2</v>
      </c>
    </row>
    <row r="1873" spans="1:6" x14ac:dyDescent="0.25">
      <c r="A1873" s="334" t="s">
        <v>4403</v>
      </c>
      <c r="B1873" s="335" t="s">
        <v>2397</v>
      </c>
      <c r="C1873" s="335" t="s">
        <v>4359</v>
      </c>
      <c r="D1873" s="335" t="str">
        <f t="shared" si="59"/>
        <v>Oneida County, NY</v>
      </c>
      <c r="E1873" s="335" t="str">
        <f t="shared" si="60"/>
        <v>36</v>
      </c>
      <c r="F1873" s="335" t="str">
        <f>_xlfn.XLOOKUP(E1873, statelist[State FIPS Code], statelist[EPA Region], "not found", 0, 1)</f>
        <v>EPA Region 2</v>
      </c>
    </row>
    <row r="1874" spans="1:6" x14ac:dyDescent="0.25">
      <c r="A1874" s="334" t="s">
        <v>4404</v>
      </c>
      <c r="B1874" s="335" t="s">
        <v>4405</v>
      </c>
      <c r="C1874" s="335" t="s">
        <v>4359</v>
      </c>
      <c r="D1874" s="335" t="str">
        <f t="shared" si="59"/>
        <v>Onondaga County, NY</v>
      </c>
      <c r="E1874" s="335" t="str">
        <f t="shared" si="60"/>
        <v>36</v>
      </c>
      <c r="F1874" s="335" t="str">
        <f>_xlfn.XLOOKUP(E1874, statelist[State FIPS Code], statelist[EPA Region], "not found", 0, 1)</f>
        <v>EPA Region 2</v>
      </c>
    </row>
    <row r="1875" spans="1:6" x14ac:dyDescent="0.25">
      <c r="A1875" s="334" t="s">
        <v>4406</v>
      </c>
      <c r="B1875" s="335" t="s">
        <v>4407</v>
      </c>
      <c r="C1875" s="335" t="s">
        <v>4359</v>
      </c>
      <c r="D1875" s="335" t="str">
        <f t="shared" si="59"/>
        <v>Ontario County, NY</v>
      </c>
      <c r="E1875" s="335" t="str">
        <f t="shared" si="60"/>
        <v>36</v>
      </c>
      <c r="F1875" s="335" t="str">
        <f>_xlfn.XLOOKUP(E1875, statelist[State FIPS Code], statelist[EPA Region], "not found", 0, 1)</f>
        <v>EPA Region 2</v>
      </c>
    </row>
    <row r="1876" spans="1:6" x14ac:dyDescent="0.25">
      <c r="A1876" s="334" t="s">
        <v>4408</v>
      </c>
      <c r="B1876" s="335" t="s">
        <v>1712</v>
      </c>
      <c r="C1876" s="335" t="s">
        <v>4359</v>
      </c>
      <c r="D1876" s="335" t="str">
        <f t="shared" si="59"/>
        <v>Orange County, NY</v>
      </c>
      <c r="E1876" s="335" t="str">
        <f t="shared" si="60"/>
        <v>36</v>
      </c>
      <c r="F1876" s="335" t="str">
        <f>_xlfn.XLOOKUP(E1876, statelist[State FIPS Code], statelist[EPA Region], "not found", 0, 1)</f>
        <v>EPA Region 2</v>
      </c>
    </row>
    <row r="1877" spans="1:6" x14ac:dyDescent="0.25">
      <c r="A1877" s="334" t="s">
        <v>4409</v>
      </c>
      <c r="B1877" s="335" t="s">
        <v>4410</v>
      </c>
      <c r="C1877" s="335" t="s">
        <v>4359</v>
      </c>
      <c r="D1877" s="335" t="str">
        <f t="shared" si="59"/>
        <v>Orleans County, NY</v>
      </c>
      <c r="E1877" s="335" t="str">
        <f t="shared" si="60"/>
        <v>36</v>
      </c>
      <c r="F1877" s="335" t="str">
        <f>_xlfn.XLOOKUP(E1877, statelist[State FIPS Code], statelist[EPA Region], "not found", 0, 1)</f>
        <v>EPA Region 2</v>
      </c>
    </row>
    <row r="1878" spans="1:6" x14ac:dyDescent="0.25">
      <c r="A1878" s="334" t="s">
        <v>4411</v>
      </c>
      <c r="B1878" s="335" t="s">
        <v>4412</v>
      </c>
      <c r="C1878" s="335" t="s">
        <v>4359</v>
      </c>
      <c r="D1878" s="335" t="str">
        <f t="shared" si="59"/>
        <v>Oswego County, NY</v>
      </c>
      <c r="E1878" s="335" t="str">
        <f t="shared" si="60"/>
        <v>36</v>
      </c>
      <c r="F1878" s="335" t="str">
        <f>_xlfn.XLOOKUP(E1878, statelist[State FIPS Code], statelist[EPA Region], "not found", 0, 1)</f>
        <v>EPA Region 2</v>
      </c>
    </row>
    <row r="1879" spans="1:6" x14ac:dyDescent="0.25">
      <c r="A1879" s="334" t="s">
        <v>4413</v>
      </c>
      <c r="B1879" s="335" t="s">
        <v>3543</v>
      </c>
      <c r="C1879" s="335" t="s">
        <v>4359</v>
      </c>
      <c r="D1879" s="335" t="str">
        <f t="shared" si="59"/>
        <v>Otsego County, NY</v>
      </c>
      <c r="E1879" s="335" t="str">
        <f t="shared" si="60"/>
        <v>36</v>
      </c>
      <c r="F1879" s="335" t="str">
        <f>_xlfn.XLOOKUP(E1879, statelist[State FIPS Code], statelist[EPA Region], "not found", 0, 1)</f>
        <v>EPA Region 2</v>
      </c>
    </row>
    <row r="1880" spans="1:6" x14ac:dyDescent="0.25">
      <c r="A1880" s="334" t="s">
        <v>4414</v>
      </c>
      <c r="B1880" s="335" t="s">
        <v>2032</v>
      </c>
      <c r="C1880" s="335" t="s">
        <v>4359</v>
      </c>
      <c r="D1880" s="335" t="str">
        <f t="shared" si="59"/>
        <v>Putnam County, NY</v>
      </c>
      <c r="E1880" s="335" t="str">
        <f t="shared" si="60"/>
        <v>36</v>
      </c>
      <c r="F1880" s="335" t="str">
        <f>_xlfn.XLOOKUP(E1880, statelist[State FIPS Code], statelist[EPA Region], "not found", 0, 1)</f>
        <v>EPA Region 2</v>
      </c>
    </row>
    <row r="1881" spans="1:6" x14ac:dyDescent="0.25">
      <c r="A1881" s="334" t="s">
        <v>4415</v>
      </c>
      <c r="B1881" s="335" t="s">
        <v>4416</v>
      </c>
      <c r="C1881" s="335" t="s">
        <v>4359</v>
      </c>
      <c r="D1881" s="335" t="str">
        <f t="shared" si="59"/>
        <v>Queens County, NY</v>
      </c>
      <c r="E1881" s="335" t="str">
        <f t="shared" si="60"/>
        <v>36</v>
      </c>
      <c r="F1881" s="335" t="str">
        <f>_xlfn.XLOOKUP(E1881, statelist[State FIPS Code], statelist[EPA Region], "not found", 0, 1)</f>
        <v>EPA Region 2</v>
      </c>
    </row>
    <row r="1882" spans="1:6" x14ac:dyDescent="0.25">
      <c r="A1882" s="334" t="s">
        <v>4417</v>
      </c>
      <c r="B1882" s="335" t="s">
        <v>4418</v>
      </c>
      <c r="C1882" s="335" t="s">
        <v>4359</v>
      </c>
      <c r="D1882" s="335" t="str">
        <f t="shared" si="59"/>
        <v>Rensselaer County, NY</v>
      </c>
      <c r="E1882" s="335" t="str">
        <f t="shared" si="60"/>
        <v>36</v>
      </c>
      <c r="F1882" s="335" t="str">
        <f>_xlfn.XLOOKUP(E1882, statelist[State FIPS Code], statelist[EPA Region], "not found", 0, 1)</f>
        <v>EPA Region 2</v>
      </c>
    </row>
    <row r="1883" spans="1:6" x14ac:dyDescent="0.25">
      <c r="A1883" s="334" t="s">
        <v>4419</v>
      </c>
      <c r="B1883" s="335" t="s">
        <v>2256</v>
      </c>
      <c r="C1883" s="335" t="s">
        <v>4359</v>
      </c>
      <c r="D1883" s="335" t="str">
        <f t="shared" si="59"/>
        <v>Richmond County, NY</v>
      </c>
      <c r="E1883" s="335" t="str">
        <f t="shared" si="60"/>
        <v>36</v>
      </c>
      <c r="F1883" s="335" t="str">
        <f>_xlfn.XLOOKUP(E1883, statelist[State FIPS Code], statelist[EPA Region], "not found", 0, 1)</f>
        <v>EPA Region 2</v>
      </c>
    </row>
    <row r="1884" spans="1:6" x14ac:dyDescent="0.25">
      <c r="A1884" s="334" t="s">
        <v>4420</v>
      </c>
      <c r="B1884" s="335" t="s">
        <v>4421</v>
      </c>
      <c r="C1884" s="335" t="s">
        <v>4359</v>
      </c>
      <c r="D1884" s="335" t="str">
        <f t="shared" si="59"/>
        <v>Rockland County, NY</v>
      </c>
      <c r="E1884" s="335" t="str">
        <f t="shared" si="60"/>
        <v>36</v>
      </c>
      <c r="F1884" s="335" t="str">
        <f>_xlfn.XLOOKUP(E1884, statelist[State FIPS Code], statelist[EPA Region], "not found", 0, 1)</f>
        <v>EPA Region 2</v>
      </c>
    </row>
    <row r="1885" spans="1:6" x14ac:dyDescent="0.25">
      <c r="A1885" s="334" t="s">
        <v>4422</v>
      </c>
      <c r="B1885" s="335" t="s">
        <v>4423</v>
      </c>
      <c r="C1885" s="335" t="s">
        <v>4359</v>
      </c>
      <c r="D1885" s="335" t="str">
        <f t="shared" si="59"/>
        <v>St. Lawrence County, NY</v>
      </c>
      <c r="E1885" s="335" t="str">
        <f t="shared" si="60"/>
        <v>36</v>
      </c>
      <c r="F1885" s="335" t="str">
        <f>_xlfn.XLOOKUP(E1885, statelist[State FIPS Code], statelist[EPA Region], "not found", 0, 1)</f>
        <v>EPA Region 2</v>
      </c>
    </row>
    <row r="1886" spans="1:6" x14ac:dyDescent="0.25">
      <c r="A1886" s="334" t="s">
        <v>4424</v>
      </c>
      <c r="B1886" s="335" t="s">
        <v>4425</v>
      </c>
      <c r="C1886" s="335" t="s">
        <v>4359</v>
      </c>
      <c r="D1886" s="335" t="str">
        <f t="shared" si="59"/>
        <v>Saratoga County, NY</v>
      </c>
      <c r="E1886" s="335" t="str">
        <f t="shared" si="60"/>
        <v>36</v>
      </c>
      <c r="F1886" s="335" t="str">
        <f>_xlfn.XLOOKUP(E1886, statelist[State FIPS Code], statelist[EPA Region], "not found", 0, 1)</f>
        <v>EPA Region 2</v>
      </c>
    </row>
    <row r="1887" spans="1:6" x14ac:dyDescent="0.25">
      <c r="A1887" s="334" t="s">
        <v>4426</v>
      </c>
      <c r="B1887" s="335" t="s">
        <v>4427</v>
      </c>
      <c r="C1887" s="335" t="s">
        <v>4359</v>
      </c>
      <c r="D1887" s="335" t="str">
        <f t="shared" si="59"/>
        <v>Schenectady County, NY</v>
      </c>
      <c r="E1887" s="335" t="str">
        <f t="shared" si="60"/>
        <v>36</v>
      </c>
      <c r="F1887" s="335" t="str">
        <f>_xlfn.XLOOKUP(E1887, statelist[State FIPS Code], statelist[EPA Region], "not found", 0, 1)</f>
        <v>EPA Region 2</v>
      </c>
    </row>
    <row r="1888" spans="1:6" x14ac:dyDescent="0.25">
      <c r="A1888" s="334" t="s">
        <v>4428</v>
      </c>
      <c r="B1888" s="335" t="s">
        <v>4429</v>
      </c>
      <c r="C1888" s="335" t="s">
        <v>4359</v>
      </c>
      <c r="D1888" s="335" t="str">
        <f t="shared" si="59"/>
        <v>Schoharie County, NY</v>
      </c>
      <c r="E1888" s="335" t="str">
        <f t="shared" si="60"/>
        <v>36</v>
      </c>
      <c r="F1888" s="335" t="str">
        <f>_xlfn.XLOOKUP(E1888, statelist[State FIPS Code], statelist[EPA Region], "not found", 0, 1)</f>
        <v>EPA Region 2</v>
      </c>
    </row>
    <row r="1889" spans="1:6" x14ac:dyDescent="0.25">
      <c r="A1889" s="334" t="s">
        <v>4430</v>
      </c>
      <c r="B1889" s="335" t="s">
        <v>2542</v>
      </c>
      <c r="C1889" s="335" t="s">
        <v>4359</v>
      </c>
      <c r="D1889" s="335" t="str">
        <f t="shared" si="59"/>
        <v>Schuyler County, NY</v>
      </c>
      <c r="E1889" s="335" t="str">
        <f t="shared" si="60"/>
        <v>36</v>
      </c>
      <c r="F1889" s="335" t="str">
        <f>_xlfn.XLOOKUP(E1889, statelist[State FIPS Code], statelist[EPA Region], "not found", 0, 1)</f>
        <v>EPA Region 2</v>
      </c>
    </row>
    <row r="1890" spans="1:6" x14ac:dyDescent="0.25">
      <c r="A1890" s="334" t="s">
        <v>4431</v>
      </c>
      <c r="B1890" s="335" t="s">
        <v>4432</v>
      </c>
      <c r="C1890" s="335" t="s">
        <v>4359</v>
      </c>
      <c r="D1890" s="335" t="str">
        <f t="shared" si="59"/>
        <v>Seneca County, NY</v>
      </c>
      <c r="E1890" s="335" t="str">
        <f t="shared" si="60"/>
        <v>36</v>
      </c>
      <c r="F1890" s="335" t="str">
        <f>_xlfn.XLOOKUP(E1890, statelist[State FIPS Code], statelist[EPA Region], "not found", 0, 1)</f>
        <v>EPA Region 2</v>
      </c>
    </row>
    <row r="1891" spans="1:6" x14ac:dyDescent="0.25">
      <c r="A1891" s="334" t="s">
        <v>4433</v>
      </c>
      <c r="B1891" s="335" t="s">
        <v>2677</v>
      </c>
      <c r="C1891" s="335" t="s">
        <v>4359</v>
      </c>
      <c r="D1891" s="335" t="str">
        <f t="shared" si="59"/>
        <v>Steuben County, NY</v>
      </c>
      <c r="E1891" s="335" t="str">
        <f t="shared" si="60"/>
        <v>36</v>
      </c>
      <c r="F1891" s="335" t="str">
        <f>_xlfn.XLOOKUP(E1891, statelist[State FIPS Code], statelist[EPA Region], "not found", 0, 1)</f>
        <v>EPA Region 2</v>
      </c>
    </row>
    <row r="1892" spans="1:6" x14ac:dyDescent="0.25">
      <c r="A1892" s="334" t="s">
        <v>4434</v>
      </c>
      <c r="B1892" s="335" t="s">
        <v>3419</v>
      </c>
      <c r="C1892" s="335" t="s">
        <v>4359</v>
      </c>
      <c r="D1892" s="335" t="str">
        <f t="shared" si="59"/>
        <v>Suffolk County, NY</v>
      </c>
      <c r="E1892" s="335" t="str">
        <f t="shared" si="60"/>
        <v>36</v>
      </c>
      <c r="F1892" s="335" t="str">
        <f>_xlfn.XLOOKUP(E1892, statelist[State FIPS Code], statelist[EPA Region], "not found", 0, 1)</f>
        <v>EPA Region 2</v>
      </c>
    </row>
    <row r="1893" spans="1:6" x14ac:dyDescent="0.25">
      <c r="A1893" s="334" t="s">
        <v>4435</v>
      </c>
      <c r="B1893" s="335" t="s">
        <v>2679</v>
      </c>
      <c r="C1893" s="335" t="s">
        <v>4359</v>
      </c>
      <c r="D1893" s="335" t="str">
        <f t="shared" si="59"/>
        <v>Sullivan County, NY</v>
      </c>
      <c r="E1893" s="335" t="str">
        <f t="shared" si="60"/>
        <v>36</v>
      </c>
      <c r="F1893" s="335" t="str">
        <f>_xlfn.XLOOKUP(E1893, statelist[State FIPS Code], statelist[EPA Region], "not found", 0, 1)</f>
        <v>EPA Region 2</v>
      </c>
    </row>
    <row r="1894" spans="1:6" x14ac:dyDescent="0.25">
      <c r="A1894" s="334" t="s">
        <v>4436</v>
      </c>
      <c r="B1894" s="335" t="s">
        <v>4437</v>
      </c>
      <c r="C1894" s="335" t="s">
        <v>4359</v>
      </c>
      <c r="D1894" s="335" t="str">
        <f t="shared" si="59"/>
        <v>Tioga County, NY</v>
      </c>
      <c r="E1894" s="335" t="str">
        <f t="shared" si="60"/>
        <v>36</v>
      </c>
      <c r="F1894" s="335" t="str">
        <f>_xlfn.XLOOKUP(E1894, statelist[State FIPS Code], statelist[EPA Region], "not found", 0, 1)</f>
        <v>EPA Region 2</v>
      </c>
    </row>
    <row r="1895" spans="1:6" x14ac:dyDescent="0.25">
      <c r="A1895" s="334" t="s">
        <v>4438</v>
      </c>
      <c r="B1895" s="335" t="s">
        <v>4439</v>
      </c>
      <c r="C1895" s="335" t="s">
        <v>4359</v>
      </c>
      <c r="D1895" s="335" t="str">
        <f t="shared" si="59"/>
        <v>Tompkins County, NY</v>
      </c>
      <c r="E1895" s="335" t="str">
        <f t="shared" si="60"/>
        <v>36</v>
      </c>
      <c r="F1895" s="335" t="str">
        <f>_xlfn.XLOOKUP(E1895, statelist[State FIPS Code], statelist[EPA Region], "not found", 0, 1)</f>
        <v>EPA Region 2</v>
      </c>
    </row>
    <row r="1896" spans="1:6" x14ac:dyDescent="0.25">
      <c r="A1896" s="334" t="s">
        <v>4440</v>
      </c>
      <c r="B1896" s="335" t="s">
        <v>4441</v>
      </c>
      <c r="C1896" s="335" t="s">
        <v>4359</v>
      </c>
      <c r="D1896" s="335" t="str">
        <f t="shared" si="59"/>
        <v>Ulster County, NY</v>
      </c>
      <c r="E1896" s="335" t="str">
        <f t="shared" si="60"/>
        <v>36</v>
      </c>
      <c r="F1896" s="335" t="str">
        <f>_xlfn.XLOOKUP(E1896, statelist[State FIPS Code], statelist[EPA Region], "not found", 0, 1)</f>
        <v>EPA Region 2</v>
      </c>
    </row>
    <row r="1897" spans="1:6" x14ac:dyDescent="0.25">
      <c r="A1897" s="334" t="s">
        <v>4442</v>
      </c>
      <c r="B1897" s="335" t="s">
        <v>2306</v>
      </c>
      <c r="C1897" s="335" t="s">
        <v>4359</v>
      </c>
      <c r="D1897" s="335" t="str">
        <f t="shared" si="59"/>
        <v>Warren County, NY</v>
      </c>
      <c r="E1897" s="335" t="str">
        <f t="shared" si="60"/>
        <v>36</v>
      </c>
      <c r="F1897" s="335" t="str">
        <f>_xlfn.XLOOKUP(E1897, statelist[State FIPS Code], statelist[EPA Region], "not found", 0, 1)</f>
        <v>EPA Region 2</v>
      </c>
    </row>
    <row r="1898" spans="1:6" x14ac:dyDescent="0.25">
      <c r="A1898" s="334" t="s">
        <v>4443</v>
      </c>
      <c r="B1898" s="335" t="s">
        <v>1423</v>
      </c>
      <c r="C1898" s="335" t="s">
        <v>4359</v>
      </c>
      <c r="D1898" s="335" t="str">
        <f t="shared" si="59"/>
        <v>Washington County, NY</v>
      </c>
      <c r="E1898" s="335" t="str">
        <f t="shared" si="60"/>
        <v>36</v>
      </c>
      <c r="F1898" s="335" t="str">
        <f>_xlfn.XLOOKUP(E1898, statelist[State FIPS Code], statelist[EPA Region], "not found", 0, 1)</f>
        <v>EPA Region 2</v>
      </c>
    </row>
    <row r="1899" spans="1:6" x14ac:dyDescent="0.25">
      <c r="A1899" s="334" t="s">
        <v>4444</v>
      </c>
      <c r="B1899" s="335" t="s">
        <v>2309</v>
      </c>
      <c r="C1899" s="335" t="s">
        <v>4359</v>
      </c>
      <c r="D1899" s="335" t="str">
        <f t="shared" si="59"/>
        <v>Wayne County, NY</v>
      </c>
      <c r="E1899" s="335" t="str">
        <f t="shared" si="60"/>
        <v>36</v>
      </c>
      <c r="F1899" s="335" t="str">
        <f>_xlfn.XLOOKUP(E1899, statelist[State FIPS Code], statelist[EPA Region], "not found", 0, 1)</f>
        <v>EPA Region 2</v>
      </c>
    </row>
    <row r="1900" spans="1:6" x14ac:dyDescent="0.25">
      <c r="A1900" s="334" t="s">
        <v>4445</v>
      </c>
      <c r="B1900" s="335" t="s">
        <v>4446</v>
      </c>
      <c r="C1900" s="335" t="s">
        <v>4359</v>
      </c>
      <c r="D1900" s="335" t="str">
        <f t="shared" si="59"/>
        <v>Westchester County, NY</v>
      </c>
      <c r="E1900" s="335" t="str">
        <f t="shared" si="60"/>
        <v>36</v>
      </c>
      <c r="F1900" s="335" t="str">
        <f>_xlfn.XLOOKUP(E1900, statelist[State FIPS Code], statelist[EPA Region], "not found", 0, 1)</f>
        <v>EPA Region 2</v>
      </c>
    </row>
    <row r="1901" spans="1:6" x14ac:dyDescent="0.25">
      <c r="A1901" s="334" t="s">
        <v>4447</v>
      </c>
      <c r="B1901" s="335" t="s">
        <v>4448</v>
      </c>
      <c r="C1901" s="335" t="s">
        <v>4359</v>
      </c>
      <c r="D1901" s="335" t="str">
        <f t="shared" si="59"/>
        <v>Wyoming County, NY</v>
      </c>
      <c r="E1901" s="335" t="str">
        <f t="shared" si="60"/>
        <v>36</v>
      </c>
      <c r="F1901" s="335" t="str">
        <f>_xlfn.XLOOKUP(E1901, statelist[State FIPS Code], statelist[EPA Region], "not found", 0, 1)</f>
        <v>EPA Region 2</v>
      </c>
    </row>
    <row r="1902" spans="1:6" x14ac:dyDescent="0.25">
      <c r="A1902" s="334" t="s">
        <v>4449</v>
      </c>
      <c r="B1902" s="335" t="s">
        <v>4450</v>
      </c>
      <c r="C1902" s="335" t="s">
        <v>4359</v>
      </c>
      <c r="D1902" s="335" t="str">
        <f t="shared" si="59"/>
        <v>Yates County, NY</v>
      </c>
      <c r="E1902" s="335" t="str">
        <f t="shared" si="60"/>
        <v>36</v>
      </c>
      <c r="F1902" s="335" t="str">
        <f>_xlfn.XLOOKUP(E1902, statelist[State FIPS Code], statelist[EPA Region], "not found", 0, 1)</f>
        <v>EPA Region 2</v>
      </c>
    </row>
    <row r="1903" spans="1:6" x14ac:dyDescent="0.25">
      <c r="A1903" s="334" t="s">
        <v>4451</v>
      </c>
      <c r="B1903" s="335" t="s">
        <v>4452</v>
      </c>
      <c r="C1903" s="335" t="s">
        <v>4453</v>
      </c>
      <c r="D1903" s="335" t="str">
        <f t="shared" si="59"/>
        <v>Alamance County, NC</v>
      </c>
      <c r="E1903" s="335" t="str">
        <f t="shared" si="60"/>
        <v>37</v>
      </c>
      <c r="F1903" s="335" t="str">
        <f>_xlfn.XLOOKUP(E1903, statelist[State FIPS Code], statelist[EPA Region], "not found", 0, 1)</f>
        <v>EPA Region 4</v>
      </c>
    </row>
    <row r="1904" spans="1:6" x14ac:dyDescent="0.25">
      <c r="A1904" s="334" t="s">
        <v>4454</v>
      </c>
      <c r="B1904" s="335" t="s">
        <v>2416</v>
      </c>
      <c r="C1904" s="335" t="s">
        <v>4453</v>
      </c>
      <c r="D1904" s="335" t="str">
        <f t="shared" si="59"/>
        <v>Alexander County, NC</v>
      </c>
      <c r="E1904" s="335" t="str">
        <f t="shared" si="60"/>
        <v>37</v>
      </c>
      <c r="F1904" s="335" t="str">
        <f>_xlfn.XLOOKUP(E1904, statelist[State FIPS Code], statelist[EPA Region], "not found", 0, 1)</f>
        <v>EPA Region 4</v>
      </c>
    </row>
    <row r="1905" spans="1:6" x14ac:dyDescent="0.25">
      <c r="A1905" s="334" t="s">
        <v>4455</v>
      </c>
      <c r="B1905" s="335" t="s">
        <v>4456</v>
      </c>
      <c r="C1905" s="335" t="s">
        <v>4453</v>
      </c>
      <c r="D1905" s="335" t="str">
        <f t="shared" si="59"/>
        <v>Alleghany County, NC</v>
      </c>
      <c r="E1905" s="335" t="str">
        <f t="shared" si="60"/>
        <v>37</v>
      </c>
      <c r="F1905" s="335" t="str">
        <f>_xlfn.XLOOKUP(E1905, statelist[State FIPS Code], statelist[EPA Region], "not found", 0, 1)</f>
        <v>EPA Region 4</v>
      </c>
    </row>
    <row r="1906" spans="1:6" x14ac:dyDescent="0.25">
      <c r="A1906" s="334" t="s">
        <v>4457</v>
      </c>
      <c r="B1906" s="335" t="s">
        <v>4458</v>
      </c>
      <c r="C1906" s="335" t="s">
        <v>4453</v>
      </c>
      <c r="D1906" s="335" t="str">
        <f t="shared" si="59"/>
        <v>Anson County, NC</v>
      </c>
      <c r="E1906" s="335" t="str">
        <f t="shared" si="60"/>
        <v>37</v>
      </c>
      <c r="F1906" s="335" t="str">
        <f>_xlfn.XLOOKUP(E1906, statelist[State FIPS Code], statelist[EPA Region], "not found", 0, 1)</f>
        <v>EPA Region 4</v>
      </c>
    </row>
    <row r="1907" spans="1:6" x14ac:dyDescent="0.25">
      <c r="A1907" s="334" t="s">
        <v>4459</v>
      </c>
      <c r="B1907" s="335" t="s">
        <v>4460</v>
      </c>
      <c r="C1907" s="335" t="s">
        <v>4453</v>
      </c>
      <c r="D1907" s="335" t="str">
        <f t="shared" si="59"/>
        <v>Ashe County, NC</v>
      </c>
      <c r="E1907" s="335" t="str">
        <f t="shared" si="60"/>
        <v>37</v>
      </c>
      <c r="F1907" s="335" t="str">
        <f>_xlfn.XLOOKUP(E1907, statelist[State FIPS Code], statelist[EPA Region], "not found", 0, 1)</f>
        <v>EPA Region 4</v>
      </c>
    </row>
    <row r="1908" spans="1:6" x14ac:dyDescent="0.25">
      <c r="A1908" s="334" t="s">
        <v>4461</v>
      </c>
      <c r="B1908" s="335" t="s">
        <v>4462</v>
      </c>
      <c r="C1908" s="335" t="s">
        <v>4453</v>
      </c>
      <c r="D1908" s="335" t="str">
        <f t="shared" si="59"/>
        <v>Avery County, NC</v>
      </c>
      <c r="E1908" s="335" t="str">
        <f t="shared" si="60"/>
        <v>37</v>
      </c>
      <c r="F1908" s="335" t="str">
        <f>_xlfn.XLOOKUP(E1908, statelist[State FIPS Code], statelist[EPA Region], "not found", 0, 1)</f>
        <v>EPA Region 4</v>
      </c>
    </row>
    <row r="1909" spans="1:6" x14ac:dyDescent="0.25">
      <c r="A1909" s="334" t="s">
        <v>4463</v>
      </c>
      <c r="B1909" s="335" t="s">
        <v>4464</v>
      </c>
      <c r="C1909" s="335" t="s">
        <v>4453</v>
      </c>
      <c r="D1909" s="335" t="str">
        <f t="shared" si="59"/>
        <v>Beaufort County, NC</v>
      </c>
      <c r="E1909" s="335" t="str">
        <f t="shared" si="60"/>
        <v>37</v>
      </c>
      <c r="F1909" s="335" t="str">
        <f>_xlfn.XLOOKUP(E1909, statelist[State FIPS Code], statelist[EPA Region], "not found", 0, 1)</f>
        <v>EPA Region 4</v>
      </c>
    </row>
    <row r="1910" spans="1:6" x14ac:dyDescent="0.25">
      <c r="A1910" s="334" t="s">
        <v>4465</v>
      </c>
      <c r="B1910" s="335" t="s">
        <v>4466</v>
      </c>
      <c r="C1910" s="335" t="s">
        <v>4453</v>
      </c>
      <c r="D1910" s="335" t="str">
        <f t="shared" si="59"/>
        <v>Bertie County, NC</v>
      </c>
      <c r="E1910" s="335" t="str">
        <f t="shared" si="60"/>
        <v>37</v>
      </c>
      <c r="F1910" s="335" t="str">
        <f>_xlfn.XLOOKUP(E1910, statelist[State FIPS Code], statelist[EPA Region], "not found", 0, 1)</f>
        <v>EPA Region 4</v>
      </c>
    </row>
    <row r="1911" spans="1:6" x14ac:dyDescent="0.25">
      <c r="A1911" s="334" t="s">
        <v>4467</v>
      </c>
      <c r="B1911" s="335" t="s">
        <v>4468</v>
      </c>
      <c r="C1911" s="335" t="s">
        <v>4453</v>
      </c>
      <c r="D1911" s="335" t="str">
        <f t="shared" si="59"/>
        <v>Bladen County, NC</v>
      </c>
      <c r="E1911" s="335" t="str">
        <f t="shared" si="60"/>
        <v>37</v>
      </c>
      <c r="F1911" s="335" t="str">
        <f>_xlfn.XLOOKUP(E1911, statelist[State FIPS Code], statelist[EPA Region], "not found", 0, 1)</f>
        <v>EPA Region 4</v>
      </c>
    </row>
    <row r="1912" spans="1:6" x14ac:dyDescent="0.25">
      <c r="A1912" s="334" t="s">
        <v>4469</v>
      </c>
      <c r="B1912" s="335" t="s">
        <v>4470</v>
      </c>
      <c r="C1912" s="335" t="s">
        <v>4453</v>
      </c>
      <c r="D1912" s="335" t="str">
        <f t="shared" si="59"/>
        <v>Brunswick County, NC</v>
      </c>
      <c r="E1912" s="335" t="str">
        <f t="shared" si="60"/>
        <v>37</v>
      </c>
      <c r="F1912" s="335" t="str">
        <f>_xlfn.XLOOKUP(E1912, statelist[State FIPS Code], statelist[EPA Region], "not found", 0, 1)</f>
        <v>EPA Region 4</v>
      </c>
    </row>
    <row r="1913" spans="1:6" x14ac:dyDescent="0.25">
      <c r="A1913" s="334" t="s">
        <v>4471</v>
      </c>
      <c r="B1913" s="335" t="s">
        <v>4472</v>
      </c>
      <c r="C1913" s="335" t="s">
        <v>4453</v>
      </c>
      <c r="D1913" s="335" t="str">
        <f t="shared" si="59"/>
        <v>Buncombe County, NC</v>
      </c>
      <c r="E1913" s="335" t="str">
        <f t="shared" si="60"/>
        <v>37</v>
      </c>
      <c r="F1913" s="335" t="str">
        <f>_xlfn.XLOOKUP(E1913, statelist[State FIPS Code], statelist[EPA Region], "not found", 0, 1)</f>
        <v>EPA Region 4</v>
      </c>
    </row>
    <row r="1914" spans="1:6" x14ac:dyDescent="0.25">
      <c r="A1914" s="334" t="s">
        <v>4473</v>
      </c>
      <c r="B1914" s="335" t="s">
        <v>2087</v>
      </c>
      <c r="C1914" s="335" t="s">
        <v>4453</v>
      </c>
      <c r="D1914" s="335" t="str">
        <f t="shared" si="59"/>
        <v>Burke County, NC</v>
      </c>
      <c r="E1914" s="335" t="str">
        <f t="shared" si="60"/>
        <v>37</v>
      </c>
      <c r="F1914" s="335" t="str">
        <f>_xlfn.XLOOKUP(E1914, statelist[State FIPS Code], statelist[EPA Region], "not found", 0, 1)</f>
        <v>EPA Region 4</v>
      </c>
    </row>
    <row r="1915" spans="1:6" x14ac:dyDescent="0.25">
      <c r="A1915" s="334" t="s">
        <v>4474</v>
      </c>
      <c r="B1915" s="335" t="s">
        <v>4475</v>
      </c>
      <c r="C1915" s="335" t="s">
        <v>4453</v>
      </c>
      <c r="D1915" s="335" t="str">
        <f t="shared" si="59"/>
        <v>Cabarrus County, NC</v>
      </c>
      <c r="E1915" s="335" t="str">
        <f t="shared" si="60"/>
        <v>37</v>
      </c>
      <c r="F1915" s="335" t="str">
        <f>_xlfn.XLOOKUP(E1915, statelist[State FIPS Code], statelist[EPA Region], "not found", 0, 1)</f>
        <v>EPA Region 4</v>
      </c>
    </row>
    <row r="1916" spans="1:6" x14ac:dyDescent="0.25">
      <c r="A1916" s="334" t="s">
        <v>4476</v>
      </c>
      <c r="B1916" s="335" t="s">
        <v>3050</v>
      </c>
      <c r="C1916" s="335" t="s">
        <v>4453</v>
      </c>
      <c r="D1916" s="335" t="str">
        <f t="shared" si="59"/>
        <v>Caldwell County, NC</v>
      </c>
      <c r="E1916" s="335" t="str">
        <f t="shared" si="60"/>
        <v>37</v>
      </c>
      <c r="F1916" s="335" t="str">
        <f>_xlfn.XLOOKUP(E1916, statelist[State FIPS Code], statelist[EPA Region], "not found", 0, 1)</f>
        <v>EPA Region 4</v>
      </c>
    </row>
    <row r="1917" spans="1:6" x14ac:dyDescent="0.25">
      <c r="A1917" s="334" t="s">
        <v>4477</v>
      </c>
      <c r="B1917" s="335" t="s">
        <v>2092</v>
      </c>
      <c r="C1917" s="335" t="s">
        <v>4453</v>
      </c>
      <c r="D1917" s="335" t="str">
        <f t="shared" si="59"/>
        <v>Camden County, NC</v>
      </c>
      <c r="E1917" s="335" t="str">
        <f t="shared" si="60"/>
        <v>37</v>
      </c>
      <c r="F1917" s="335" t="str">
        <f>_xlfn.XLOOKUP(E1917, statelist[State FIPS Code], statelist[EPA Region], "not found", 0, 1)</f>
        <v>EPA Region 4</v>
      </c>
    </row>
    <row r="1918" spans="1:6" x14ac:dyDescent="0.25">
      <c r="A1918" s="334" t="s">
        <v>4478</v>
      </c>
      <c r="B1918" s="335" t="s">
        <v>4479</v>
      </c>
      <c r="C1918" s="335" t="s">
        <v>4453</v>
      </c>
      <c r="D1918" s="335" t="str">
        <f t="shared" si="59"/>
        <v>Carteret County, NC</v>
      </c>
      <c r="E1918" s="335" t="str">
        <f t="shared" si="60"/>
        <v>37</v>
      </c>
      <c r="F1918" s="335" t="str">
        <f>_xlfn.XLOOKUP(E1918, statelist[State FIPS Code], statelist[EPA Region], "not found", 0, 1)</f>
        <v>EPA Region 4</v>
      </c>
    </row>
    <row r="1919" spans="1:6" x14ac:dyDescent="0.25">
      <c r="A1919" s="334" t="s">
        <v>4480</v>
      </c>
      <c r="B1919" s="335" t="s">
        <v>4481</v>
      </c>
      <c r="C1919" s="335" t="s">
        <v>4453</v>
      </c>
      <c r="D1919" s="335" t="str">
        <f t="shared" si="59"/>
        <v>Caswell County, NC</v>
      </c>
      <c r="E1919" s="335" t="str">
        <f t="shared" si="60"/>
        <v>37</v>
      </c>
      <c r="F1919" s="335" t="str">
        <f>_xlfn.XLOOKUP(E1919, statelist[State FIPS Code], statelist[EPA Region], "not found", 0, 1)</f>
        <v>EPA Region 4</v>
      </c>
    </row>
    <row r="1920" spans="1:6" x14ac:dyDescent="0.25">
      <c r="A1920" s="334" t="s">
        <v>4482</v>
      </c>
      <c r="B1920" s="335" t="s">
        <v>4483</v>
      </c>
      <c r="C1920" s="335" t="s">
        <v>4453</v>
      </c>
      <c r="D1920" s="335" t="str">
        <f t="shared" si="59"/>
        <v>Catawba County, NC</v>
      </c>
      <c r="E1920" s="335" t="str">
        <f t="shared" si="60"/>
        <v>37</v>
      </c>
      <c r="F1920" s="335" t="str">
        <f>_xlfn.XLOOKUP(E1920, statelist[State FIPS Code], statelist[EPA Region], "not found", 0, 1)</f>
        <v>EPA Region 4</v>
      </c>
    </row>
    <row r="1921" spans="1:6" x14ac:dyDescent="0.25">
      <c r="A1921" s="334" t="s">
        <v>4484</v>
      </c>
      <c r="B1921" s="335" t="s">
        <v>2101</v>
      </c>
      <c r="C1921" s="335" t="s">
        <v>4453</v>
      </c>
      <c r="D1921" s="335" t="str">
        <f t="shared" si="59"/>
        <v>Chatham County, NC</v>
      </c>
      <c r="E1921" s="335" t="str">
        <f t="shared" si="60"/>
        <v>37</v>
      </c>
      <c r="F1921" s="335" t="str">
        <f>_xlfn.XLOOKUP(E1921, statelist[State FIPS Code], statelist[EPA Region], "not found", 0, 1)</f>
        <v>EPA Region 4</v>
      </c>
    </row>
    <row r="1922" spans="1:6" x14ac:dyDescent="0.25">
      <c r="A1922" s="334" t="s">
        <v>4485</v>
      </c>
      <c r="B1922" s="335" t="s">
        <v>1313</v>
      </c>
      <c r="C1922" s="335" t="s">
        <v>4453</v>
      </c>
      <c r="D1922" s="335" t="str">
        <f t="shared" si="59"/>
        <v>Cherokee County, NC</v>
      </c>
      <c r="E1922" s="335" t="str">
        <f t="shared" si="60"/>
        <v>37</v>
      </c>
      <c r="F1922" s="335" t="str">
        <f>_xlfn.XLOOKUP(E1922, statelist[State FIPS Code], statelist[EPA Region], "not found", 0, 1)</f>
        <v>EPA Region 4</v>
      </c>
    </row>
    <row r="1923" spans="1:6" x14ac:dyDescent="0.25">
      <c r="A1923" s="334" t="s">
        <v>4486</v>
      </c>
      <c r="B1923" s="335" t="s">
        <v>4487</v>
      </c>
      <c r="C1923" s="335" t="s">
        <v>4453</v>
      </c>
      <c r="D1923" s="335" t="str">
        <f t="shared" si="59"/>
        <v>Chowan County, NC</v>
      </c>
      <c r="E1923" s="335" t="str">
        <f t="shared" si="60"/>
        <v>37</v>
      </c>
      <c r="F1923" s="335" t="str">
        <f>_xlfn.XLOOKUP(E1923, statelist[State FIPS Code], statelist[EPA Region], "not found", 0, 1)</f>
        <v>EPA Region 4</v>
      </c>
    </row>
    <row r="1924" spans="1:6" x14ac:dyDescent="0.25">
      <c r="A1924" s="334" t="s">
        <v>4488</v>
      </c>
      <c r="B1924" s="335" t="s">
        <v>1321</v>
      </c>
      <c r="C1924" s="335" t="s">
        <v>4453</v>
      </c>
      <c r="D1924" s="335" t="str">
        <f t="shared" si="59"/>
        <v>Clay County, NC</v>
      </c>
      <c r="E1924" s="335" t="str">
        <f t="shared" si="60"/>
        <v>37</v>
      </c>
      <c r="F1924" s="335" t="str">
        <f>_xlfn.XLOOKUP(E1924, statelist[State FIPS Code], statelist[EPA Region], "not found", 0, 1)</f>
        <v>EPA Region 4</v>
      </c>
    </row>
    <row r="1925" spans="1:6" x14ac:dyDescent="0.25">
      <c r="A1925" s="334" t="s">
        <v>4489</v>
      </c>
      <c r="B1925" s="335" t="s">
        <v>1543</v>
      </c>
      <c r="C1925" s="335" t="s">
        <v>4453</v>
      </c>
      <c r="D1925" s="335" t="str">
        <f t="shared" si="59"/>
        <v>Cleveland County, NC</v>
      </c>
      <c r="E1925" s="335" t="str">
        <f t="shared" si="60"/>
        <v>37</v>
      </c>
      <c r="F1925" s="335" t="str">
        <f>_xlfn.XLOOKUP(E1925, statelist[State FIPS Code], statelist[EPA Region], "not found", 0, 1)</f>
        <v>EPA Region 4</v>
      </c>
    </row>
    <row r="1926" spans="1:6" x14ac:dyDescent="0.25">
      <c r="A1926" s="334" t="s">
        <v>4490</v>
      </c>
      <c r="B1926" s="335" t="s">
        <v>4491</v>
      </c>
      <c r="C1926" s="335" t="s">
        <v>4453</v>
      </c>
      <c r="D1926" s="335" t="str">
        <f t="shared" si="59"/>
        <v>Columbus County, NC</v>
      </c>
      <c r="E1926" s="335" t="str">
        <f t="shared" si="60"/>
        <v>37</v>
      </c>
      <c r="F1926" s="335" t="str">
        <f>_xlfn.XLOOKUP(E1926, statelist[State FIPS Code], statelist[EPA Region], "not found", 0, 1)</f>
        <v>EPA Region 4</v>
      </c>
    </row>
    <row r="1927" spans="1:6" x14ac:dyDescent="0.25">
      <c r="A1927" s="334" t="s">
        <v>4492</v>
      </c>
      <c r="B1927" s="335" t="s">
        <v>4493</v>
      </c>
      <c r="C1927" s="335" t="s">
        <v>4453</v>
      </c>
      <c r="D1927" s="335" t="str">
        <f t="shared" si="59"/>
        <v>Craven County, NC</v>
      </c>
      <c r="E1927" s="335" t="str">
        <f t="shared" si="60"/>
        <v>37</v>
      </c>
      <c r="F1927" s="335" t="str">
        <f>_xlfn.XLOOKUP(E1927, statelist[State FIPS Code], statelist[EPA Region], "not found", 0, 1)</f>
        <v>EPA Region 4</v>
      </c>
    </row>
    <row r="1928" spans="1:6" x14ac:dyDescent="0.25">
      <c r="A1928" s="334" t="s">
        <v>4494</v>
      </c>
      <c r="B1928" s="335" t="s">
        <v>2441</v>
      </c>
      <c r="C1928" s="335" t="s">
        <v>4453</v>
      </c>
      <c r="D1928" s="335" t="str">
        <f t="shared" si="59"/>
        <v>Cumberland County, NC</v>
      </c>
      <c r="E1928" s="335" t="str">
        <f t="shared" si="60"/>
        <v>37</v>
      </c>
      <c r="F1928" s="335" t="str">
        <f>_xlfn.XLOOKUP(E1928, statelist[State FIPS Code], statelist[EPA Region], "not found", 0, 1)</f>
        <v>EPA Region 4</v>
      </c>
    </row>
    <row r="1929" spans="1:6" x14ac:dyDescent="0.25">
      <c r="A1929" s="334" t="s">
        <v>4495</v>
      </c>
      <c r="B1929" s="335" t="s">
        <v>4496</v>
      </c>
      <c r="C1929" s="335" t="s">
        <v>4453</v>
      </c>
      <c r="D1929" s="335" t="str">
        <f t="shared" si="59"/>
        <v>Currituck County, NC</v>
      </c>
      <c r="E1929" s="335" t="str">
        <f t="shared" si="60"/>
        <v>37</v>
      </c>
      <c r="F1929" s="335" t="str">
        <f>_xlfn.XLOOKUP(E1929, statelist[State FIPS Code], statelist[EPA Region], "not found", 0, 1)</f>
        <v>EPA Region 4</v>
      </c>
    </row>
    <row r="1930" spans="1:6" x14ac:dyDescent="0.25">
      <c r="A1930" s="334" t="s">
        <v>4497</v>
      </c>
      <c r="B1930" s="335" t="s">
        <v>4498</v>
      </c>
      <c r="C1930" s="335" t="s">
        <v>4453</v>
      </c>
      <c r="D1930" s="335" t="str">
        <f t="shared" si="59"/>
        <v>Dare County, NC</v>
      </c>
      <c r="E1930" s="335" t="str">
        <f t="shared" si="60"/>
        <v>37</v>
      </c>
      <c r="F1930" s="335" t="str">
        <f>_xlfn.XLOOKUP(E1930, statelist[State FIPS Code], statelist[EPA Region], "not found", 0, 1)</f>
        <v>EPA Region 4</v>
      </c>
    </row>
    <row r="1931" spans="1:6" x14ac:dyDescent="0.25">
      <c r="A1931" s="334" t="s">
        <v>4499</v>
      </c>
      <c r="B1931" s="335" t="s">
        <v>4500</v>
      </c>
      <c r="C1931" s="335" t="s">
        <v>4453</v>
      </c>
      <c r="D1931" s="335" t="str">
        <f t="shared" si="59"/>
        <v>Davidson County, NC</v>
      </c>
      <c r="E1931" s="335" t="str">
        <f t="shared" si="60"/>
        <v>37</v>
      </c>
      <c r="F1931" s="335" t="str">
        <f>_xlfn.XLOOKUP(E1931, statelist[State FIPS Code], statelist[EPA Region], "not found", 0, 1)</f>
        <v>EPA Region 4</v>
      </c>
    </row>
    <row r="1932" spans="1:6" x14ac:dyDescent="0.25">
      <c r="A1932" s="334" t="s">
        <v>4501</v>
      </c>
      <c r="B1932" s="335" t="s">
        <v>4502</v>
      </c>
      <c r="C1932" s="335" t="s">
        <v>4453</v>
      </c>
      <c r="D1932" s="335" t="str">
        <f t="shared" ref="D1932:D1995" si="61">_xlfn.TEXTJOIN(", ", TRUE, B1932,C1932)</f>
        <v>Davie County, NC</v>
      </c>
      <c r="E1932" s="335" t="str">
        <f t="shared" ref="E1932:E1995" si="62">LEFT(A1932, 2)</f>
        <v>37</v>
      </c>
      <c r="F1932" s="335" t="str">
        <f>_xlfn.XLOOKUP(E1932, statelist[State FIPS Code], statelist[EPA Region], "not found", 0, 1)</f>
        <v>EPA Region 4</v>
      </c>
    </row>
    <row r="1933" spans="1:6" x14ac:dyDescent="0.25">
      <c r="A1933" s="334" t="s">
        <v>4503</v>
      </c>
      <c r="B1933" s="335" t="s">
        <v>4504</v>
      </c>
      <c r="C1933" s="335" t="s">
        <v>4453</v>
      </c>
      <c r="D1933" s="335" t="str">
        <f t="shared" si="61"/>
        <v>Duplin County, NC</v>
      </c>
      <c r="E1933" s="335" t="str">
        <f t="shared" si="62"/>
        <v>37</v>
      </c>
      <c r="F1933" s="335" t="str">
        <f>_xlfn.XLOOKUP(E1933, statelist[State FIPS Code], statelist[EPA Region], "not found", 0, 1)</f>
        <v>EPA Region 4</v>
      </c>
    </row>
    <row r="1934" spans="1:6" x14ac:dyDescent="0.25">
      <c r="A1934" s="334" t="s">
        <v>4505</v>
      </c>
      <c r="B1934" s="335" t="s">
        <v>4506</v>
      </c>
      <c r="C1934" s="335" t="s">
        <v>4453</v>
      </c>
      <c r="D1934" s="335" t="str">
        <f t="shared" si="61"/>
        <v>Durham County, NC</v>
      </c>
      <c r="E1934" s="335" t="str">
        <f t="shared" si="62"/>
        <v>37</v>
      </c>
      <c r="F1934" s="335" t="str">
        <f>_xlfn.XLOOKUP(E1934, statelist[State FIPS Code], statelist[EPA Region], "not found", 0, 1)</f>
        <v>EPA Region 4</v>
      </c>
    </row>
    <row r="1935" spans="1:6" x14ac:dyDescent="0.25">
      <c r="A1935" s="334" t="s">
        <v>4507</v>
      </c>
      <c r="B1935" s="335" t="s">
        <v>4508</v>
      </c>
      <c r="C1935" s="335" t="s">
        <v>4453</v>
      </c>
      <c r="D1935" s="335" t="str">
        <f t="shared" si="61"/>
        <v>Edgecombe County, NC</v>
      </c>
      <c r="E1935" s="335" t="str">
        <f t="shared" si="62"/>
        <v>37</v>
      </c>
      <c r="F1935" s="335" t="str">
        <f>_xlfn.XLOOKUP(E1935, statelist[State FIPS Code], statelist[EPA Region], "not found", 0, 1)</f>
        <v>EPA Region 4</v>
      </c>
    </row>
    <row r="1936" spans="1:6" x14ac:dyDescent="0.25">
      <c r="A1936" s="334" t="s">
        <v>4509</v>
      </c>
      <c r="B1936" s="335" t="s">
        <v>2157</v>
      </c>
      <c r="C1936" s="335" t="s">
        <v>4453</v>
      </c>
      <c r="D1936" s="335" t="str">
        <f t="shared" si="61"/>
        <v>Forsyth County, NC</v>
      </c>
      <c r="E1936" s="335" t="str">
        <f t="shared" si="62"/>
        <v>37</v>
      </c>
      <c r="F1936" s="335" t="str">
        <f>_xlfn.XLOOKUP(E1936, statelist[State FIPS Code], statelist[EPA Region], "not found", 0, 1)</f>
        <v>EPA Region 4</v>
      </c>
    </row>
    <row r="1937" spans="1:6" x14ac:dyDescent="0.25">
      <c r="A1937" s="334" t="s">
        <v>4510</v>
      </c>
      <c r="B1937" s="335" t="s">
        <v>1353</v>
      </c>
      <c r="C1937" s="335" t="s">
        <v>4453</v>
      </c>
      <c r="D1937" s="335" t="str">
        <f t="shared" si="61"/>
        <v>Franklin County, NC</v>
      </c>
      <c r="E1937" s="335" t="str">
        <f t="shared" si="62"/>
        <v>37</v>
      </c>
      <c r="F1937" s="335" t="str">
        <f>_xlfn.XLOOKUP(E1937, statelist[State FIPS Code], statelist[EPA Region], "not found", 0, 1)</f>
        <v>EPA Region 4</v>
      </c>
    </row>
    <row r="1938" spans="1:6" x14ac:dyDescent="0.25">
      <c r="A1938" s="334" t="s">
        <v>4511</v>
      </c>
      <c r="B1938" s="335" t="s">
        <v>4512</v>
      </c>
      <c r="C1938" s="335" t="s">
        <v>4453</v>
      </c>
      <c r="D1938" s="335" t="str">
        <f t="shared" si="61"/>
        <v>Gaston County, NC</v>
      </c>
      <c r="E1938" s="335" t="str">
        <f t="shared" si="62"/>
        <v>37</v>
      </c>
      <c r="F1938" s="335" t="str">
        <f>_xlfn.XLOOKUP(E1938, statelist[State FIPS Code], statelist[EPA Region], "not found", 0, 1)</f>
        <v>EPA Region 4</v>
      </c>
    </row>
    <row r="1939" spans="1:6" x14ac:dyDescent="0.25">
      <c r="A1939" s="334" t="s">
        <v>4513</v>
      </c>
      <c r="B1939" s="335" t="s">
        <v>4514</v>
      </c>
      <c r="C1939" s="335" t="s">
        <v>4453</v>
      </c>
      <c r="D1939" s="335" t="str">
        <f t="shared" si="61"/>
        <v>Gates County, NC</v>
      </c>
      <c r="E1939" s="335" t="str">
        <f t="shared" si="62"/>
        <v>37</v>
      </c>
      <c r="F1939" s="335" t="str">
        <f>_xlfn.XLOOKUP(E1939, statelist[State FIPS Code], statelist[EPA Region], "not found", 0, 1)</f>
        <v>EPA Region 4</v>
      </c>
    </row>
    <row r="1940" spans="1:6" x14ac:dyDescent="0.25">
      <c r="A1940" s="334" t="s">
        <v>4515</v>
      </c>
      <c r="B1940" s="335" t="s">
        <v>1499</v>
      </c>
      <c r="C1940" s="335" t="s">
        <v>4453</v>
      </c>
      <c r="D1940" s="335" t="str">
        <f t="shared" si="61"/>
        <v>Graham County, NC</v>
      </c>
      <c r="E1940" s="335" t="str">
        <f t="shared" si="62"/>
        <v>37</v>
      </c>
      <c r="F1940" s="335" t="str">
        <f>_xlfn.XLOOKUP(E1940, statelist[State FIPS Code], statelist[EPA Region], "not found", 0, 1)</f>
        <v>EPA Region 4</v>
      </c>
    </row>
    <row r="1941" spans="1:6" x14ac:dyDescent="0.25">
      <c r="A1941" s="334" t="s">
        <v>4516</v>
      </c>
      <c r="B1941" s="335" t="s">
        <v>4517</v>
      </c>
      <c r="C1941" s="335" t="s">
        <v>4453</v>
      </c>
      <c r="D1941" s="335" t="str">
        <f t="shared" si="61"/>
        <v>Granville County, NC</v>
      </c>
      <c r="E1941" s="335" t="str">
        <f t="shared" si="62"/>
        <v>37</v>
      </c>
      <c r="F1941" s="335" t="str">
        <f>_xlfn.XLOOKUP(E1941, statelist[State FIPS Code], statelist[EPA Region], "not found", 0, 1)</f>
        <v>EPA Region 4</v>
      </c>
    </row>
    <row r="1942" spans="1:6" x14ac:dyDescent="0.25">
      <c r="A1942" s="334" t="s">
        <v>4518</v>
      </c>
      <c r="B1942" s="335" t="s">
        <v>1357</v>
      </c>
      <c r="C1942" s="335" t="s">
        <v>4453</v>
      </c>
      <c r="D1942" s="335" t="str">
        <f t="shared" si="61"/>
        <v>Greene County, NC</v>
      </c>
      <c r="E1942" s="335" t="str">
        <f t="shared" si="62"/>
        <v>37</v>
      </c>
      <c r="F1942" s="335" t="str">
        <f>_xlfn.XLOOKUP(E1942, statelist[State FIPS Code], statelist[EPA Region], "not found", 0, 1)</f>
        <v>EPA Region 4</v>
      </c>
    </row>
    <row r="1943" spans="1:6" x14ac:dyDescent="0.25">
      <c r="A1943" s="334" t="s">
        <v>4519</v>
      </c>
      <c r="B1943" s="335" t="s">
        <v>4520</v>
      </c>
      <c r="C1943" s="335" t="s">
        <v>4453</v>
      </c>
      <c r="D1943" s="335" t="str">
        <f t="shared" si="61"/>
        <v>Guilford County, NC</v>
      </c>
      <c r="E1943" s="335" t="str">
        <f t="shared" si="62"/>
        <v>37</v>
      </c>
      <c r="F1943" s="335" t="str">
        <f>_xlfn.XLOOKUP(E1943, statelist[State FIPS Code], statelist[EPA Region], "not found", 0, 1)</f>
        <v>EPA Region 4</v>
      </c>
    </row>
    <row r="1944" spans="1:6" x14ac:dyDescent="0.25">
      <c r="A1944" s="334" t="s">
        <v>4521</v>
      </c>
      <c r="B1944" s="335" t="s">
        <v>4522</v>
      </c>
      <c r="C1944" s="335" t="s">
        <v>4453</v>
      </c>
      <c r="D1944" s="335" t="str">
        <f t="shared" si="61"/>
        <v>Halifax County, NC</v>
      </c>
      <c r="E1944" s="335" t="str">
        <f t="shared" si="62"/>
        <v>37</v>
      </c>
      <c r="F1944" s="335" t="str">
        <f>_xlfn.XLOOKUP(E1944, statelist[State FIPS Code], statelist[EPA Region], "not found", 0, 1)</f>
        <v>EPA Region 4</v>
      </c>
    </row>
    <row r="1945" spans="1:6" x14ac:dyDescent="0.25">
      <c r="A1945" s="334" t="s">
        <v>4523</v>
      </c>
      <c r="B1945" s="335" t="s">
        <v>4524</v>
      </c>
      <c r="C1945" s="335" t="s">
        <v>4453</v>
      </c>
      <c r="D1945" s="335" t="str">
        <f t="shared" si="61"/>
        <v>Harnett County, NC</v>
      </c>
      <c r="E1945" s="335" t="str">
        <f t="shared" si="62"/>
        <v>37</v>
      </c>
      <c r="F1945" s="335" t="str">
        <f>_xlfn.XLOOKUP(E1945, statelist[State FIPS Code], statelist[EPA Region], "not found", 0, 1)</f>
        <v>EPA Region 4</v>
      </c>
    </row>
    <row r="1946" spans="1:6" x14ac:dyDescent="0.25">
      <c r="A1946" s="334" t="s">
        <v>4525</v>
      </c>
      <c r="B1946" s="335" t="s">
        <v>4526</v>
      </c>
      <c r="C1946" s="335" t="s">
        <v>4453</v>
      </c>
      <c r="D1946" s="335" t="str">
        <f t="shared" si="61"/>
        <v>Haywood County, NC</v>
      </c>
      <c r="E1946" s="335" t="str">
        <f t="shared" si="62"/>
        <v>37</v>
      </c>
      <c r="F1946" s="335" t="str">
        <f>_xlfn.XLOOKUP(E1946, statelist[State FIPS Code], statelist[EPA Region], "not found", 0, 1)</f>
        <v>EPA Region 4</v>
      </c>
    </row>
    <row r="1947" spans="1:6" x14ac:dyDescent="0.25">
      <c r="A1947" s="334" t="s">
        <v>4527</v>
      </c>
      <c r="B1947" s="335" t="s">
        <v>2468</v>
      </c>
      <c r="C1947" s="335" t="s">
        <v>4453</v>
      </c>
      <c r="D1947" s="335" t="str">
        <f t="shared" si="61"/>
        <v>Henderson County, NC</v>
      </c>
      <c r="E1947" s="335" t="str">
        <f t="shared" si="62"/>
        <v>37</v>
      </c>
      <c r="F1947" s="335" t="str">
        <f>_xlfn.XLOOKUP(E1947, statelist[State FIPS Code], statelist[EPA Region], "not found", 0, 1)</f>
        <v>EPA Region 4</v>
      </c>
    </row>
    <row r="1948" spans="1:6" x14ac:dyDescent="0.25">
      <c r="A1948" s="334" t="s">
        <v>4528</v>
      </c>
      <c r="B1948" s="335" t="s">
        <v>4529</v>
      </c>
      <c r="C1948" s="335" t="s">
        <v>4453</v>
      </c>
      <c r="D1948" s="335" t="str">
        <f t="shared" si="61"/>
        <v>Hertford County, NC</v>
      </c>
      <c r="E1948" s="335" t="str">
        <f t="shared" si="62"/>
        <v>37</v>
      </c>
      <c r="F1948" s="335" t="str">
        <f>_xlfn.XLOOKUP(E1948, statelist[State FIPS Code], statelist[EPA Region], "not found", 0, 1)</f>
        <v>EPA Region 4</v>
      </c>
    </row>
    <row r="1949" spans="1:6" x14ac:dyDescent="0.25">
      <c r="A1949" s="334" t="s">
        <v>4530</v>
      </c>
      <c r="B1949" s="335" t="s">
        <v>4531</v>
      </c>
      <c r="C1949" s="335" t="s">
        <v>4453</v>
      </c>
      <c r="D1949" s="335" t="str">
        <f t="shared" si="61"/>
        <v>Hoke County, NC</v>
      </c>
      <c r="E1949" s="335" t="str">
        <f t="shared" si="62"/>
        <v>37</v>
      </c>
      <c r="F1949" s="335" t="str">
        <f>_xlfn.XLOOKUP(E1949, statelist[State FIPS Code], statelist[EPA Region], "not found", 0, 1)</f>
        <v>EPA Region 4</v>
      </c>
    </row>
    <row r="1950" spans="1:6" x14ac:dyDescent="0.25">
      <c r="A1950" s="334" t="s">
        <v>4532</v>
      </c>
      <c r="B1950" s="335" t="s">
        <v>4533</v>
      </c>
      <c r="C1950" s="335" t="s">
        <v>4453</v>
      </c>
      <c r="D1950" s="335" t="str">
        <f t="shared" si="61"/>
        <v>Hyde County, NC</v>
      </c>
      <c r="E1950" s="335" t="str">
        <f t="shared" si="62"/>
        <v>37</v>
      </c>
      <c r="F1950" s="335" t="str">
        <f>_xlfn.XLOOKUP(E1950, statelist[State FIPS Code], statelist[EPA Region], "not found", 0, 1)</f>
        <v>EPA Region 4</v>
      </c>
    </row>
    <row r="1951" spans="1:6" x14ac:dyDescent="0.25">
      <c r="A1951" s="334" t="s">
        <v>4534</v>
      </c>
      <c r="B1951" s="335" t="s">
        <v>4535</v>
      </c>
      <c r="C1951" s="335" t="s">
        <v>4453</v>
      </c>
      <c r="D1951" s="335" t="str">
        <f t="shared" si="61"/>
        <v>Iredell County, NC</v>
      </c>
      <c r="E1951" s="335" t="str">
        <f t="shared" si="62"/>
        <v>37</v>
      </c>
      <c r="F1951" s="335" t="str">
        <f>_xlfn.XLOOKUP(E1951, statelist[State FIPS Code], statelist[EPA Region], "not found", 0, 1)</f>
        <v>EPA Region 4</v>
      </c>
    </row>
    <row r="1952" spans="1:6" x14ac:dyDescent="0.25">
      <c r="A1952" s="334" t="s">
        <v>4536</v>
      </c>
      <c r="B1952" s="335" t="s">
        <v>1365</v>
      </c>
      <c r="C1952" s="335" t="s">
        <v>4453</v>
      </c>
      <c r="D1952" s="335" t="str">
        <f t="shared" si="61"/>
        <v>Jackson County, NC</v>
      </c>
      <c r="E1952" s="335" t="str">
        <f t="shared" si="62"/>
        <v>37</v>
      </c>
      <c r="F1952" s="335" t="str">
        <f>_xlfn.XLOOKUP(E1952, statelist[State FIPS Code], statelist[EPA Region], "not found", 0, 1)</f>
        <v>EPA Region 4</v>
      </c>
    </row>
    <row r="1953" spans="1:6" x14ac:dyDescent="0.25">
      <c r="A1953" s="334" t="s">
        <v>4537</v>
      </c>
      <c r="B1953" s="335" t="s">
        <v>4538</v>
      </c>
      <c r="C1953" s="335" t="s">
        <v>4453</v>
      </c>
      <c r="D1953" s="335" t="str">
        <f t="shared" si="61"/>
        <v>Johnston County, NC</v>
      </c>
      <c r="E1953" s="335" t="str">
        <f t="shared" si="62"/>
        <v>37</v>
      </c>
      <c r="F1953" s="335" t="str">
        <f>_xlfn.XLOOKUP(E1953, statelist[State FIPS Code], statelist[EPA Region], "not found", 0, 1)</f>
        <v>EPA Region 4</v>
      </c>
    </row>
    <row r="1954" spans="1:6" x14ac:dyDescent="0.25">
      <c r="A1954" s="334" t="s">
        <v>4539</v>
      </c>
      <c r="B1954" s="335" t="s">
        <v>2201</v>
      </c>
      <c r="C1954" s="335" t="s">
        <v>4453</v>
      </c>
      <c r="D1954" s="335" t="str">
        <f t="shared" si="61"/>
        <v>Jones County, NC</v>
      </c>
      <c r="E1954" s="335" t="str">
        <f t="shared" si="62"/>
        <v>37</v>
      </c>
      <c r="F1954" s="335" t="str">
        <f>_xlfn.XLOOKUP(E1954, statelist[State FIPS Code], statelist[EPA Region], "not found", 0, 1)</f>
        <v>EPA Region 4</v>
      </c>
    </row>
    <row r="1955" spans="1:6" x14ac:dyDescent="0.25">
      <c r="A1955" s="334" t="s">
        <v>4540</v>
      </c>
      <c r="B1955" s="335" t="s">
        <v>1375</v>
      </c>
      <c r="C1955" s="335" t="s">
        <v>4453</v>
      </c>
      <c r="D1955" s="335" t="str">
        <f t="shared" si="61"/>
        <v>Lee County, NC</v>
      </c>
      <c r="E1955" s="335" t="str">
        <f t="shared" si="62"/>
        <v>37</v>
      </c>
      <c r="F1955" s="335" t="str">
        <f>_xlfn.XLOOKUP(E1955, statelist[State FIPS Code], statelist[EPA Region], "not found", 0, 1)</f>
        <v>EPA Region 4</v>
      </c>
    </row>
    <row r="1956" spans="1:6" x14ac:dyDescent="0.25">
      <c r="A1956" s="334" t="s">
        <v>4541</v>
      </c>
      <c r="B1956" s="335" t="s">
        <v>4542</v>
      </c>
      <c r="C1956" s="335" t="s">
        <v>4453</v>
      </c>
      <c r="D1956" s="335" t="str">
        <f t="shared" si="61"/>
        <v>Lenoir County, NC</v>
      </c>
      <c r="E1956" s="335" t="str">
        <f t="shared" si="62"/>
        <v>37</v>
      </c>
      <c r="F1956" s="335" t="str">
        <f>_xlfn.XLOOKUP(E1956, statelist[State FIPS Code], statelist[EPA Region], "not found", 0, 1)</f>
        <v>EPA Region 4</v>
      </c>
    </row>
    <row r="1957" spans="1:6" x14ac:dyDescent="0.25">
      <c r="A1957" s="334" t="s">
        <v>4543</v>
      </c>
      <c r="B1957" s="335" t="s">
        <v>1590</v>
      </c>
      <c r="C1957" s="335" t="s">
        <v>4453</v>
      </c>
      <c r="D1957" s="335" t="str">
        <f t="shared" si="61"/>
        <v>Lincoln County, NC</v>
      </c>
      <c r="E1957" s="335" t="str">
        <f t="shared" si="62"/>
        <v>37</v>
      </c>
      <c r="F1957" s="335" t="str">
        <f>_xlfn.XLOOKUP(E1957, statelist[State FIPS Code], statelist[EPA Region], "not found", 0, 1)</f>
        <v>EPA Region 4</v>
      </c>
    </row>
    <row r="1958" spans="1:6" x14ac:dyDescent="0.25">
      <c r="A1958" s="334" t="s">
        <v>4544</v>
      </c>
      <c r="B1958" s="335" t="s">
        <v>4545</v>
      </c>
      <c r="C1958" s="335" t="s">
        <v>4453</v>
      </c>
      <c r="D1958" s="335" t="str">
        <f t="shared" si="61"/>
        <v>McDowell County, NC</v>
      </c>
      <c r="E1958" s="335" t="str">
        <f t="shared" si="62"/>
        <v>37</v>
      </c>
      <c r="F1958" s="335" t="str">
        <f>_xlfn.XLOOKUP(E1958, statelist[State FIPS Code], statelist[EPA Region], "not found", 0, 1)</f>
        <v>EPA Region 4</v>
      </c>
    </row>
    <row r="1959" spans="1:6" x14ac:dyDescent="0.25">
      <c r="A1959" s="334" t="s">
        <v>4546</v>
      </c>
      <c r="B1959" s="335" t="s">
        <v>1381</v>
      </c>
      <c r="C1959" s="335" t="s">
        <v>4453</v>
      </c>
      <c r="D1959" s="335" t="str">
        <f t="shared" si="61"/>
        <v>Macon County, NC</v>
      </c>
      <c r="E1959" s="335" t="str">
        <f t="shared" si="62"/>
        <v>37</v>
      </c>
      <c r="F1959" s="335" t="str">
        <f>_xlfn.XLOOKUP(E1959, statelist[State FIPS Code], statelist[EPA Region], "not found", 0, 1)</f>
        <v>EPA Region 4</v>
      </c>
    </row>
    <row r="1960" spans="1:6" x14ac:dyDescent="0.25">
      <c r="A1960" s="334" t="s">
        <v>4547</v>
      </c>
      <c r="B1960" s="335" t="s">
        <v>1383</v>
      </c>
      <c r="C1960" s="335" t="s">
        <v>4453</v>
      </c>
      <c r="D1960" s="335" t="str">
        <f t="shared" si="61"/>
        <v>Madison County, NC</v>
      </c>
      <c r="E1960" s="335" t="str">
        <f t="shared" si="62"/>
        <v>37</v>
      </c>
      <c r="F1960" s="335" t="str">
        <f>_xlfn.XLOOKUP(E1960, statelist[State FIPS Code], statelist[EPA Region], "not found", 0, 1)</f>
        <v>EPA Region 4</v>
      </c>
    </row>
    <row r="1961" spans="1:6" x14ac:dyDescent="0.25">
      <c r="A1961" s="334" t="s">
        <v>4548</v>
      </c>
      <c r="B1961" s="335" t="s">
        <v>2012</v>
      </c>
      <c r="C1961" s="335" t="s">
        <v>4453</v>
      </c>
      <c r="D1961" s="335" t="str">
        <f t="shared" si="61"/>
        <v>Martin County, NC</v>
      </c>
      <c r="E1961" s="335" t="str">
        <f t="shared" si="62"/>
        <v>37</v>
      </c>
      <c r="F1961" s="335" t="str">
        <f>_xlfn.XLOOKUP(E1961, statelist[State FIPS Code], statelist[EPA Region], "not found", 0, 1)</f>
        <v>EPA Region 4</v>
      </c>
    </row>
    <row r="1962" spans="1:6" x14ac:dyDescent="0.25">
      <c r="A1962" s="334" t="s">
        <v>4549</v>
      </c>
      <c r="B1962" s="335" t="s">
        <v>4550</v>
      </c>
      <c r="C1962" s="335" t="s">
        <v>4453</v>
      </c>
      <c r="D1962" s="335" t="str">
        <f t="shared" si="61"/>
        <v>Mecklenburg County, NC</v>
      </c>
      <c r="E1962" s="335" t="str">
        <f t="shared" si="62"/>
        <v>37</v>
      </c>
      <c r="F1962" s="335" t="str">
        <f>_xlfn.XLOOKUP(E1962, statelist[State FIPS Code], statelist[EPA Region], "not found", 0, 1)</f>
        <v>EPA Region 4</v>
      </c>
    </row>
    <row r="1963" spans="1:6" x14ac:dyDescent="0.25">
      <c r="A1963" s="334" t="s">
        <v>4551</v>
      </c>
      <c r="B1963" s="335" t="s">
        <v>2226</v>
      </c>
      <c r="C1963" s="335" t="s">
        <v>4453</v>
      </c>
      <c r="D1963" s="335" t="str">
        <f t="shared" si="61"/>
        <v>Mitchell County, NC</v>
      </c>
      <c r="E1963" s="335" t="str">
        <f t="shared" si="62"/>
        <v>37</v>
      </c>
      <c r="F1963" s="335" t="str">
        <f>_xlfn.XLOOKUP(E1963, statelist[State FIPS Code], statelist[EPA Region], "not found", 0, 1)</f>
        <v>EPA Region 4</v>
      </c>
    </row>
    <row r="1964" spans="1:6" x14ac:dyDescent="0.25">
      <c r="A1964" s="334" t="s">
        <v>4552</v>
      </c>
      <c r="B1964" s="335" t="s">
        <v>1395</v>
      </c>
      <c r="C1964" s="335" t="s">
        <v>4453</v>
      </c>
      <c r="D1964" s="335" t="str">
        <f t="shared" si="61"/>
        <v>Montgomery County, NC</v>
      </c>
      <c r="E1964" s="335" t="str">
        <f t="shared" si="62"/>
        <v>37</v>
      </c>
      <c r="F1964" s="335" t="str">
        <f>_xlfn.XLOOKUP(E1964, statelist[State FIPS Code], statelist[EPA Region], "not found", 0, 1)</f>
        <v>EPA Region 4</v>
      </c>
    </row>
    <row r="1965" spans="1:6" x14ac:dyDescent="0.25">
      <c r="A1965" s="334" t="s">
        <v>4553</v>
      </c>
      <c r="B1965" s="335" t="s">
        <v>4554</v>
      </c>
      <c r="C1965" s="335" t="s">
        <v>4453</v>
      </c>
      <c r="D1965" s="335" t="str">
        <f t="shared" si="61"/>
        <v>Moore County, NC</v>
      </c>
      <c r="E1965" s="335" t="str">
        <f t="shared" si="62"/>
        <v>37</v>
      </c>
      <c r="F1965" s="335" t="str">
        <f>_xlfn.XLOOKUP(E1965, statelist[State FIPS Code], statelist[EPA Region], "not found", 0, 1)</f>
        <v>EPA Region 4</v>
      </c>
    </row>
    <row r="1966" spans="1:6" x14ac:dyDescent="0.25">
      <c r="A1966" s="334" t="s">
        <v>4555</v>
      </c>
      <c r="B1966" s="335" t="s">
        <v>4556</v>
      </c>
      <c r="C1966" s="335" t="s">
        <v>4453</v>
      </c>
      <c r="D1966" s="335" t="str">
        <f t="shared" si="61"/>
        <v>Nash County, NC</v>
      </c>
      <c r="E1966" s="335" t="str">
        <f t="shared" si="62"/>
        <v>37</v>
      </c>
      <c r="F1966" s="335" t="str">
        <f>_xlfn.XLOOKUP(E1966, statelist[State FIPS Code], statelist[EPA Region], "not found", 0, 1)</f>
        <v>EPA Region 4</v>
      </c>
    </row>
    <row r="1967" spans="1:6" x14ac:dyDescent="0.25">
      <c r="A1967" s="334" t="s">
        <v>4557</v>
      </c>
      <c r="B1967" s="335" t="s">
        <v>4558</v>
      </c>
      <c r="C1967" s="335" t="s">
        <v>4453</v>
      </c>
      <c r="D1967" s="335" t="str">
        <f t="shared" si="61"/>
        <v>New Hanover County, NC</v>
      </c>
      <c r="E1967" s="335" t="str">
        <f t="shared" si="62"/>
        <v>37</v>
      </c>
      <c r="F1967" s="335" t="str">
        <f>_xlfn.XLOOKUP(E1967, statelist[State FIPS Code], statelist[EPA Region], "not found", 0, 1)</f>
        <v>EPA Region 4</v>
      </c>
    </row>
    <row r="1968" spans="1:6" x14ac:dyDescent="0.25">
      <c r="A1968" s="334" t="s">
        <v>4559</v>
      </c>
      <c r="B1968" s="335" t="s">
        <v>4560</v>
      </c>
      <c r="C1968" s="335" t="s">
        <v>4453</v>
      </c>
      <c r="D1968" s="335" t="str">
        <f t="shared" si="61"/>
        <v>Northampton County, NC</v>
      </c>
      <c r="E1968" s="335" t="str">
        <f t="shared" si="62"/>
        <v>37</v>
      </c>
      <c r="F1968" s="335" t="str">
        <f>_xlfn.XLOOKUP(E1968, statelist[State FIPS Code], statelist[EPA Region], "not found", 0, 1)</f>
        <v>EPA Region 4</v>
      </c>
    </row>
    <row r="1969" spans="1:6" x14ac:dyDescent="0.25">
      <c r="A1969" s="334" t="s">
        <v>4561</v>
      </c>
      <c r="B1969" s="335" t="s">
        <v>4562</v>
      </c>
      <c r="C1969" s="335" t="s">
        <v>4453</v>
      </c>
      <c r="D1969" s="335" t="str">
        <f t="shared" si="61"/>
        <v>Onslow County, NC</v>
      </c>
      <c r="E1969" s="335" t="str">
        <f t="shared" si="62"/>
        <v>37</v>
      </c>
      <c r="F1969" s="335" t="str">
        <f>_xlfn.XLOOKUP(E1969, statelist[State FIPS Code], statelist[EPA Region], "not found", 0, 1)</f>
        <v>EPA Region 4</v>
      </c>
    </row>
    <row r="1970" spans="1:6" x14ac:dyDescent="0.25">
      <c r="A1970" s="334" t="s">
        <v>4563</v>
      </c>
      <c r="B1970" s="335" t="s">
        <v>1712</v>
      </c>
      <c r="C1970" s="335" t="s">
        <v>4453</v>
      </c>
      <c r="D1970" s="335" t="str">
        <f t="shared" si="61"/>
        <v>Orange County, NC</v>
      </c>
      <c r="E1970" s="335" t="str">
        <f t="shared" si="62"/>
        <v>37</v>
      </c>
      <c r="F1970" s="335" t="str">
        <f>_xlfn.XLOOKUP(E1970, statelist[State FIPS Code], statelist[EPA Region], "not found", 0, 1)</f>
        <v>EPA Region 4</v>
      </c>
    </row>
    <row r="1971" spans="1:6" x14ac:dyDescent="0.25">
      <c r="A1971" s="334" t="s">
        <v>4564</v>
      </c>
      <c r="B1971" s="335" t="s">
        <v>4565</v>
      </c>
      <c r="C1971" s="335" t="s">
        <v>4453</v>
      </c>
      <c r="D1971" s="335" t="str">
        <f t="shared" si="61"/>
        <v>Pamlico County, NC</v>
      </c>
      <c r="E1971" s="335" t="str">
        <f t="shared" si="62"/>
        <v>37</v>
      </c>
      <c r="F1971" s="335" t="str">
        <f>_xlfn.XLOOKUP(E1971, statelist[State FIPS Code], statelist[EPA Region], "not found", 0, 1)</f>
        <v>EPA Region 4</v>
      </c>
    </row>
    <row r="1972" spans="1:6" x14ac:dyDescent="0.25">
      <c r="A1972" s="334" t="s">
        <v>4566</v>
      </c>
      <c r="B1972" s="335" t="s">
        <v>4567</v>
      </c>
      <c r="C1972" s="335" t="s">
        <v>4453</v>
      </c>
      <c r="D1972" s="335" t="str">
        <f t="shared" si="61"/>
        <v>Pasquotank County, NC</v>
      </c>
      <c r="E1972" s="335" t="str">
        <f t="shared" si="62"/>
        <v>37</v>
      </c>
      <c r="F1972" s="335" t="str">
        <f>_xlfn.XLOOKUP(E1972, statelist[State FIPS Code], statelist[EPA Region], "not found", 0, 1)</f>
        <v>EPA Region 4</v>
      </c>
    </row>
    <row r="1973" spans="1:6" x14ac:dyDescent="0.25">
      <c r="A1973" s="334" t="s">
        <v>4568</v>
      </c>
      <c r="B1973" s="335" t="s">
        <v>4569</v>
      </c>
      <c r="C1973" s="335" t="s">
        <v>4453</v>
      </c>
      <c r="D1973" s="335" t="str">
        <f t="shared" si="61"/>
        <v>Pender County, NC</v>
      </c>
      <c r="E1973" s="335" t="str">
        <f t="shared" si="62"/>
        <v>37</v>
      </c>
      <c r="F1973" s="335" t="str">
        <f>_xlfn.XLOOKUP(E1973, statelist[State FIPS Code], statelist[EPA Region], "not found", 0, 1)</f>
        <v>EPA Region 4</v>
      </c>
    </row>
    <row r="1974" spans="1:6" x14ac:dyDescent="0.25">
      <c r="A1974" s="334" t="s">
        <v>4570</v>
      </c>
      <c r="B1974" s="335" t="s">
        <v>4571</v>
      </c>
      <c r="C1974" s="335" t="s">
        <v>4453</v>
      </c>
      <c r="D1974" s="335" t="str">
        <f t="shared" si="61"/>
        <v>Perquimans County, NC</v>
      </c>
      <c r="E1974" s="335" t="str">
        <f t="shared" si="62"/>
        <v>37</v>
      </c>
      <c r="F1974" s="335" t="str">
        <f>_xlfn.XLOOKUP(E1974, statelist[State FIPS Code], statelist[EPA Region], "not found", 0, 1)</f>
        <v>EPA Region 4</v>
      </c>
    </row>
    <row r="1975" spans="1:6" x14ac:dyDescent="0.25">
      <c r="A1975" s="334" t="s">
        <v>4572</v>
      </c>
      <c r="B1975" s="335" t="s">
        <v>4573</v>
      </c>
      <c r="C1975" s="335" t="s">
        <v>4453</v>
      </c>
      <c r="D1975" s="335" t="str">
        <f t="shared" si="61"/>
        <v>Person County, NC</v>
      </c>
      <c r="E1975" s="335" t="str">
        <f t="shared" si="62"/>
        <v>37</v>
      </c>
      <c r="F1975" s="335" t="str">
        <f>_xlfn.XLOOKUP(E1975, statelist[State FIPS Code], statelist[EPA Region], "not found", 0, 1)</f>
        <v>EPA Region 4</v>
      </c>
    </row>
    <row r="1976" spans="1:6" x14ac:dyDescent="0.25">
      <c r="A1976" s="334" t="s">
        <v>4574</v>
      </c>
      <c r="B1976" s="335" t="s">
        <v>4575</v>
      </c>
      <c r="C1976" s="335" t="s">
        <v>4453</v>
      </c>
      <c r="D1976" s="335" t="str">
        <f t="shared" si="61"/>
        <v>Pitt County, NC</v>
      </c>
      <c r="E1976" s="335" t="str">
        <f t="shared" si="62"/>
        <v>37</v>
      </c>
      <c r="F1976" s="335" t="str">
        <f>_xlfn.XLOOKUP(E1976, statelist[State FIPS Code], statelist[EPA Region], "not found", 0, 1)</f>
        <v>EPA Region 4</v>
      </c>
    </row>
    <row r="1977" spans="1:6" x14ac:dyDescent="0.25">
      <c r="A1977" s="334" t="s">
        <v>4576</v>
      </c>
      <c r="B1977" s="335" t="s">
        <v>1618</v>
      </c>
      <c r="C1977" s="335" t="s">
        <v>4453</v>
      </c>
      <c r="D1977" s="335" t="str">
        <f t="shared" si="61"/>
        <v>Polk County, NC</v>
      </c>
      <c r="E1977" s="335" t="str">
        <f t="shared" si="62"/>
        <v>37</v>
      </c>
      <c r="F1977" s="335" t="str">
        <f>_xlfn.XLOOKUP(E1977, statelist[State FIPS Code], statelist[EPA Region], "not found", 0, 1)</f>
        <v>EPA Region 4</v>
      </c>
    </row>
    <row r="1978" spans="1:6" x14ac:dyDescent="0.25">
      <c r="A1978" s="334" t="s">
        <v>4577</v>
      </c>
      <c r="B1978" s="335" t="s">
        <v>1405</v>
      </c>
      <c r="C1978" s="335" t="s">
        <v>4453</v>
      </c>
      <c r="D1978" s="335" t="str">
        <f t="shared" si="61"/>
        <v>Randolph County, NC</v>
      </c>
      <c r="E1978" s="335" t="str">
        <f t="shared" si="62"/>
        <v>37</v>
      </c>
      <c r="F1978" s="335" t="str">
        <f>_xlfn.XLOOKUP(E1978, statelist[State FIPS Code], statelist[EPA Region], "not found", 0, 1)</f>
        <v>EPA Region 4</v>
      </c>
    </row>
    <row r="1979" spans="1:6" x14ac:dyDescent="0.25">
      <c r="A1979" s="334" t="s">
        <v>4578</v>
      </c>
      <c r="B1979" s="335" t="s">
        <v>2256</v>
      </c>
      <c r="C1979" s="335" t="s">
        <v>4453</v>
      </c>
      <c r="D1979" s="335" t="str">
        <f t="shared" si="61"/>
        <v>Richmond County, NC</v>
      </c>
      <c r="E1979" s="335" t="str">
        <f t="shared" si="62"/>
        <v>37</v>
      </c>
      <c r="F1979" s="335" t="str">
        <f>_xlfn.XLOOKUP(E1979, statelist[State FIPS Code], statelist[EPA Region], "not found", 0, 1)</f>
        <v>EPA Region 4</v>
      </c>
    </row>
    <row r="1980" spans="1:6" x14ac:dyDescent="0.25">
      <c r="A1980" s="334" t="s">
        <v>4579</v>
      </c>
      <c r="B1980" s="335" t="s">
        <v>4580</v>
      </c>
      <c r="C1980" s="335" t="s">
        <v>4453</v>
      </c>
      <c r="D1980" s="335" t="str">
        <f t="shared" si="61"/>
        <v>Robeson County, NC</v>
      </c>
      <c r="E1980" s="335" t="str">
        <f t="shared" si="62"/>
        <v>37</v>
      </c>
      <c r="F1980" s="335" t="str">
        <f>_xlfn.XLOOKUP(E1980, statelist[State FIPS Code], statelist[EPA Region], "not found", 0, 1)</f>
        <v>EPA Region 4</v>
      </c>
    </row>
    <row r="1981" spans="1:6" x14ac:dyDescent="0.25">
      <c r="A1981" s="334" t="s">
        <v>4581</v>
      </c>
      <c r="B1981" s="335" t="s">
        <v>4262</v>
      </c>
      <c r="C1981" s="335" t="s">
        <v>4453</v>
      </c>
      <c r="D1981" s="335" t="str">
        <f t="shared" si="61"/>
        <v>Rockingham County, NC</v>
      </c>
      <c r="E1981" s="335" t="str">
        <f t="shared" si="62"/>
        <v>37</v>
      </c>
      <c r="F1981" s="335" t="str">
        <f>_xlfn.XLOOKUP(E1981, statelist[State FIPS Code], statelist[EPA Region], "not found", 0, 1)</f>
        <v>EPA Region 4</v>
      </c>
    </row>
    <row r="1982" spans="1:6" x14ac:dyDescent="0.25">
      <c r="A1982" s="334" t="s">
        <v>4582</v>
      </c>
      <c r="B1982" s="335" t="s">
        <v>3175</v>
      </c>
      <c r="C1982" s="335" t="s">
        <v>4453</v>
      </c>
      <c r="D1982" s="335" t="str">
        <f t="shared" si="61"/>
        <v>Rowan County, NC</v>
      </c>
      <c r="E1982" s="335" t="str">
        <f t="shared" si="62"/>
        <v>37</v>
      </c>
      <c r="F1982" s="335" t="str">
        <f>_xlfn.XLOOKUP(E1982, statelist[State FIPS Code], statelist[EPA Region], "not found", 0, 1)</f>
        <v>EPA Region 4</v>
      </c>
    </row>
    <row r="1983" spans="1:6" x14ac:dyDescent="0.25">
      <c r="A1983" s="334" t="s">
        <v>4583</v>
      </c>
      <c r="B1983" s="335" t="s">
        <v>4584</v>
      </c>
      <c r="C1983" s="335" t="s">
        <v>4453</v>
      </c>
      <c r="D1983" s="335" t="str">
        <f t="shared" si="61"/>
        <v>Rutherford County, NC</v>
      </c>
      <c r="E1983" s="335" t="str">
        <f t="shared" si="62"/>
        <v>37</v>
      </c>
      <c r="F1983" s="335" t="str">
        <f>_xlfn.XLOOKUP(E1983, statelist[State FIPS Code], statelist[EPA Region], "not found", 0, 1)</f>
        <v>EPA Region 4</v>
      </c>
    </row>
    <row r="1984" spans="1:6" x14ac:dyDescent="0.25">
      <c r="A1984" s="334" t="s">
        <v>4585</v>
      </c>
      <c r="B1984" s="335" t="s">
        <v>4586</v>
      </c>
      <c r="C1984" s="335" t="s">
        <v>4453</v>
      </c>
      <c r="D1984" s="335" t="str">
        <f t="shared" si="61"/>
        <v>Sampson County, NC</v>
      </c>
      <c r="E1984" s="335" t="str">
        <f t="shared" si="62"/>
        <v>37</v>
      </c>
      <c r="F1984" s="335" t="str">
        <f>_xlfn.XLOOKUP(E1984, statelist[State FIPS Code], statelist[EPA Region], "not found", 0, 1)</f>
        <v>EPA Region 4</v>
      </c>
    </row>
    <row r="1985" spans="1:6" x14ac:dyDescent="0.25">
      <c r="A1985" s="334" t="s">
        <v>4587</v>
      </c>
      <c r="B1985" s="335" t="s">
        <v>3969</v>
      </c>
      <c r="C1985" s="335" t="s">
        <v>4453</v>
      </c>
      <c r="D1985" s="335" t="str">
        <f t="shared" si="61"/>
        <v>Scotland County, NC</v>
      </c>
      <c r="E1985" s="335" t="str">
        <f t="shared" si="62"/>
        <v>37</v>
      </c>
      <c r="F1985" s="335" t="str">
        <f>_xlfn.XLOOKUP(E1985, statelist[State FIPS Code], statelist[EPA Region], "not found", 0, 1)</f>
        <v>EPA Region 4</v>
      </c>
    </row>
    <row r="1986" spans="1:6" x14ac:dyDescent="0.25">
      <c r="A1986" s="334" t="s">
        <v>4588</v>
      </c>
      <c r="B1986" s="335" t="s">
        <v>4589</v>
      </c>
      <c r="C1986" s="335" t="s">
        <v>4453</v>
      </c>
      <c r="D1986" s="335" t="str">
        <f t="shared" si="61"/>
        <v>Stanly County, NC</v>
      </c>
      <c r="E1986" s="335" t="str">
        <f t="shared" si="62"/>
        <v>37</v>
      </c>
      <c r="F1986" s="335" t="str">
        <f>_xlfn.XLOOKUP(E1986, statelist[State FIPS Code], statelist[EPA Region], "not found", 0, 1)</f>
        <v>EPA Region 4</v>
      </c>
    </row>
    <row r="1987" spans="1:6" x14ac:dyDescent="0.25">
      <c r="A1987" s="334" t="s">
        <v>4590</v>
      </c>
      <c r="B1987" s="335" t="s">
        <v>4591</v>
      </c>
      <c r="C1987" s="335" t="s">
        <v>4453</v>
      </c>
      <c r="D1987" s="335" t="str">
        <f t="shared" si="61"/>
        <v>Stokes County, NC</v>
      </c>
      <c r="E1987" s="335" t="str">
        <f t="shared" si="62"/>
        <v>37</v>
      </c>
      <c r="F1987" s="335" t="str">
        <f>_xlfn.XLOOKUP(E1987, statelist[State FIPS Code], statelist[EPA Region], "not found", 0, 1)</f>
        <v>EPA Region 4</v>
      </c>
    </row>
    <row r="1988" spans="1:6" x14ac:dyDescent="0.25">
      <c r="A1988" s="334" t="s">
        <v>4592</v>
      </c>
      <c r="B1988" s="335" t="s">
        <v>4593</v>
      </c>
      <c r="C1988" s="335" t="s">
        <v>4453</v>
      </c>
      <c r="D1988" s="335" t="str">
        <f t="shared" si="61"/>
        <v>Surry County, NC</v>
      </c>
      <c r="E1988" s="335" t="str">
        <f t="shared" si="62"/>
        <v>37</v>
      </c>
      <c r="F1988" s="335" t="str">
        <f>_xlfn.XLOOKUP(E1988, statelist[State FIPS Code], statelist[EPA Region], "not found", 0, 1)</f>
        <v>EPA Region 4</v>
      </c>
    </row>
    <row r="1989" spans="1:6" x14ac:dyDescent="0.25">
      <c r="A1989" s="334" t="s">
        <v>4594</v>
      </c>
      <c r="B1989" s="335" t="s">
        <v>4595</v>
      </c>
      <c r="C1989" s="335" t="s">
        <v>4453</v>
      </c>
      <c r="D1989" s="335" t="str">
        <f t="shared" si="61"/>
        <v>Swain County, NC</v>
      </c>
      <c r="E1989" s="335" t="str">
        <f t="shared" si="62"/>
        <v>37</v>
      </c>
      <c r="F1989" s="335" t="str">
        <f>_xlfn.XLOOKUP(E1989, statelist[State FIPS Code], statelist[EPA Region], "not found", 0, 1)</f>
        <v>EPA Region 4</v>
      </c>
    </row>
    <row r="1990" spans="1:6" x14ac:dyDescent="0.25">
      <c r="A1990" s="334" t="s">
        <v>4596</v>
      </c>
      <c r="B1990" s="335" t="s">
        <v>4597</v>
      </c>
      <c r="C1990" s="335" t="s">
        <v>4453</v>
      </c>
      <c r="D1990" s="335" t="str">
        <f t="shared" si="61"/>
        <v>Transylvania County, NC</v>
      </c>
      <c r="E1990" s="335" t="str">
        <f t="shared" si="62"/>
        <v>37</v>
      </c>
      <c r="F1990" s="335" t="str">
        <f>_xlfn.XLOOKUP(E1990, statelist[State FIPS Code], statelist[EPA Region], "not found", 0, 1)</f>
        <v>EPA Region 4</v>
      </c>
    </row>
    <row r="1991" spans="1:6" x14ac:dyDescent="0.25">
      <c r="A1991" s="334" t="s">
        <v>4598</v>
      </c>
      <c r="B1991" s="335" t="s">
        <v>4599</v>
      </c>
      <c r="C1991" s="335" t="s">
        <v>4453</v>
      </c>
      <c r="D1991" s="335" t="str">
        <f t="shared" si="61"/>
        <v>Tyrrell County, NC</v>
      </c>
      <c r="E1991" s="335" t="str">
        <f t="shared" si="62"/>
        <v>37</v>
      </c>
      <c r="F1991" s="335" t="str">
        <f>_xlfn.XLOOKUP(E1991, statelist[State FIPS Code], statelist[EPA Region], "not found", 0, 1)</f>
        <v>EPA Region 4</v>
      </c>
    </row>
    <row r="1992" spans="1:6" x14ac:dyDescent="0.25">
      <c r="A1992" s="334" t="s">
        <v>4600</v>
      </c>
      <c r="B1992" s="335" t="s">
        <v>1643</v>
      </c>
      <c r="C1992" s="335" t="s">
        <v>4453</v>
      </c>
      <c r="D1992" s="335" t="str">
        <f t="shared" si="61"/>
        <v>Union County, NC</v>
      </c>
      <c r="E1992" s="335" t="str">
        <f t="shared" si="62"/>
        <v>37</v>
      </c>
      <c r="F1992" s="335" t="str">
        <f>_xlfn.XLOOKUP(E1992, statelist[State FIPS Code], statelist[EPA Region], "not found", 0, 1)</f>
        <v>EPA Region 4</v>
      </c>
    </row>
    <row r="1993" spans="1:6" x14ac:dyDescent="0.25">
      <c r="A1993" s="334" t="s">
        <v>4601</v>
      </c>
      <c r="B1993" s="335" t="s">
        <v>4602</v>
      </c>
      <c r="C1993" s="335" t="s">
        <v>4453</v>
      </c>
      <c r="D1993" s="335" t="str">
        <f t="shared" si="61"/>
        <v>Vance County, NC</v>
      </c>
      <c r="E1993" s="335" t="str">
        <f t="shared" si="62"/>
        <v>37</v>
      </c>
      <c r="F1993" s="335" t="str">
        <f>_xlfn.XLOOKUP(E1993, statelist[State FIPS Code], statelist[EPA Region], "not found", 0, 1)</f>
        <v>EPA Region 4</v>
      </c>
    </row>
    <row r="1994" spans="1:6" x14ac:dyDescent="0.25">
      <c r="A1994" s="334" t="s">
        <v>4603</v>
      </c>
      <c r="B1994" s="335" t="s">
        <v>4604</v>
      </c>
      <c r="C1994" s="335" t="s">
        <v>4453</v>
      </c>
      <c r="D1994" s="335" t="str">
        <f t="shared" si="61"/>
        <v>Wake County, NC</v>
      </c>
      <c r="E1994" s="335" t="str">
        <f t="shared" si="62"/>
        <v>37</v>
      </c>
      <c r="F1994" s="335" t="str">
        <f>_xlfn.XLOOKUP(E1994, statelist[State FIPS Code], statelist[EPA Region], "not found", 0, 1)</f>
        <v>EPA Region 4</v>
      </c>
    </row>
    <row r="1995" spans="1:6" x14ac:dyDescent="0.25">
      <c r="A1995" s="334" t="s">
        <v>4605</v>
      </c>
      <c r="B1995" s="335" t="s">
        <v>2306</v>
      </c>
      <c r="C1995" s="335" t="s">
        <v>4453</v>
      </c>
      <c r="D1995" s="335" t="str">
        <f t="shared" si="61"/>
        <v>Warren County, NC</v>
      </c>
      <c r="E1995" s="335" t="str">
        <f t="shared" si="62"/>
        <v>37</v>
      </c>
      <c r="F1995" s="335" t="str">
        <f>_xlfn.XLOOKUP(E1995, statelist[State FIPS Code], statelist[EPA Region], "not found", 0, 1)</f>
        <v>EPA Region 4</v>
      </c>
    </row>
    <row r="1996" spans="1:6" x14ac:dyDescent="0.25">
      <c r="A1996" s="334" t="s">
        <v>4606</v>
      </c>
      <c r="B1996" s="335" t="s">
        <v>1423</v>
      </c>
      <c r="C1996" s="335" t="s">
        <v>4453</v>
      </c>
      <c r="D1996" s="335" t="str">
        <f t="shared" ref="D1996:D2059" si="63">_xlfn.TEXTJOIN(", ", TRUE, B1996,C1996)</f>
        <v>Washington County, NC</v>
      </c>
      <c r="E1996" s="335" t="str">
        <f t="shared" ref="E1996:E2059" si="64">LEFT(A1996, 2)</f>
        <v>37</v>
      </c>
      <c r="F1996" s="335" t="str">
        <f>_xlfn.XLOOKUP(E1996, statelist[State FIPS Code], statelist[EPA Region], "not found", 0, 1)</f>
        <v>EPA Region 4</v>
      </c>
    </row>
    <row r="1997" spans="1:6" x14ac:dyDescent="0.25">
      <c r="A1997" s="334" t="s">
        <v>4607</v>
      </c>
      <c r="B1997" s="335" t="s">
        <v>4608</v>
      </c>
      <c r="C1997" s="335" t="s">
        <v>4453</v>
      </c>
      <c r="D1997" s="335" t="str">
        <f t="shared" si="63"/>
        <v>Watauga County, NC</v>
      </c>
      <c r="E1997" s="335" t="str">
        <f t="shared" si="64"/>
        <v>37</v>
      </c>
      <c r="F1997" s="335" t="str">
        <f>_xlfn.XLOOKUP(E1997, statelist[State FIPS Code], statelist[EPA Region], "not found", 0, 1)</f>
        <v>EPA Region 4</v>
      </c>
    </row>
    <row r="1998" spans="1:6" x14ac:dyDescent="0.25">
      <c r="A1998" s="334" t="s">
        <v>4609</v>
      </c>
      <c r="B1998" s="335" t="s">
        <v>2309</v>
      </c>
      <c r="C1998" s="335" t="s">
        <v>4453</v>
      </c>
      <c r="D1998" s="335" t="str">
        <f t="shared" si="63"/>
        <v>Wayne County, NC</v>
      </c>
      <c r="E1998" s="335" t="str">
        <f t="shared" si="64"/>
        <v>37</v>
      </c>
      <c r="F1998" s="335" t="str">
        <f>_xlfn.XLOOKUP(E1998, statelist[State FIPS Code], statelist[EPA Region], "not found", 0, 1)</f>
        <v>EPA Region 4</v>
      </c>
    </row>
    <row r="1999" spans="1:6" x14ac:dyDescent="0.25">
      <c r="A1999" s="334" t="s">
        <v>4610</v>
      </c>
      <c r="B1999" s="335" t="s">
        <v>2319</v>
      </c>
      <c r="C1999" s="335" t="s">
        <v>4453</v>
      </c>
      <c r="D1999" s="335" t="str">
        <f t="shared" si="63"/>
        <v>Wilkes County, NC</v>
      </c>
      <c r="E1999" s="335" t="str">
        <f t="shared" si="64"/>
        <v>37</v>
      </c>
      <c r="F1999" s="335" t="str">
        <f>_xlfn.XLOOKUP(E1999, statelist[State FIPS Code], statelist[EPA Region], "not found", 0, 1)</f>
        <v>EPA Region 4</v>
      </c>
    </row>
    <row r="2000" spans="1:6" x14ac:dyDescent="0.25">
      <c r="A2000" s="334" t="s">
        <v>4611</v>
      </c>
      <c r="B2000" s="335" t="s">
        <v>3017</v>
      </c>
      <c r="C2000" s="335" t="s">
        <v>4453</v>
      </c>
      <c r="D2000" s="335" t="str">
        <f t="shared" si="63"/>
        <v>Wilson County, NC</v>
      </c>
      <c r="E2000" s="335" t="str">
        <f t="shared" si="64"/>
        <v>37</v>
      </c>
      <c r="F2000" s="335" t="str">
        <f>_xlfn.XLOOKUP(E2000, statelist[State FIPS Code], statelist[EPA Region], "not found", 0, 1)</f>
        <v>EPA Region 4</v>
      </c>
    </row>
    <row r="2001" spans="1:6" x14ac:dyDescent="0.25">
      <c r="A2001" s="334" t="s">
        <v>4612</v>
      </c>
      <c r="B2001" s="335" t="s">
        <v>4613</v>
      </c>
      <c r="C2001" s="335" t="s">
        <v>4453</v>
      </c>
      <c r="D2001" s="335" t="str">
        <f t="shared" si="63"/>
        <v>Yadkin County, NC</v>
      </c>
      <c r="E2001" s="335" t="str">
        <f t="shared" si="64"/>
        <v>37</v>
      </c>
      <c r="F2001" s="335" t="str">
        <f>_xlfn.XLOOKUP(E2001, statelist[State FIPS Code], statelist[EPA Region], "not found", 0, 1)</f>
        <v>EPA Region 4</v>
      </c>
    </row>
    <row r="2002" spans="1:6" x14ac:dyDescent="0.25">
      <c r="A2002" s="334" t="s">
        <v>4614</v>
      </c>
      <c r="B2002" s="335" t="s">
        <v>4615</v>
      </c>
      <c r="C2002" s="335" t="s">
        <v>4453</v>
      </c>
      <c r="D2002" s="335" t="str">
        <f t="shared" si="63"/>
        <v>Yancey County, NC</v>
      </c>
      <c r="E2002" s="335" t="str">
        <f t="shared" si="64"/>
        <v>37</v>
      </c>
      <c r="F2002" s="335" t="str">
        <f>_xlfn.XLOOKUP(E2002, statelist[State FIPS Code], statelist[EPA Region], "not found", 0, 1)</f>
        <v>EPA Region 4</v>
      </c>
    </row>
    <row r="2003" spans="1:6" x14ac:dyDescent="0.25">
      <c r="A2003" s="334" t="s">
        <v>4616</v>
      </c>
      <c r="B2003" s="335" t="s">
        <v>1769</v>
      </c>
      <c r="C2003" s="335" t="s">
        <v>4617</v>
      </c>
      <c r="D2003" s="335" t="str">
        <f t="shared" si="63"/>
        <v>Adams County, ND</v>
      </c>
      <c r="E2003" s="335" t="str">
        <f t="shared" si="64"/>
        <v>38</v>
      </c>
      <c r="F2003" s="335" t="str">
        <f>_xlfn.XLOOKUP(E2003, statelist[State FIPS Code], statelist[EPA Region], "not found", 0, 1)</f>
        <v>EPA Region 8</v>
      </c>
    </row>
    <row r="2004" spans="1:6" x14ac:dyDescent="0.25">
      <c r="A2004" s="334" t="s">
        <v>4618</v>
      </c>
      <c r="B2004" s="335" t="s">
        <v>4619</v>
      </c>
      <c r="C2004" s="335" t="s">
        <v>4617</v>
      </c>
      <c r="D2004" s="335" t="str">
        <f t="shared" si="63"/>
        <v>Barnes County, ND</v>
      </c>
      <c r="E2004" s="335" t="str">
        <f t="shared" si="64"/>
        <v>38</v>
      </c>
      <c r="F2004" s="335" t="str">
        <f>_xlfn.XLOOKUP(E2004, statelist[State FIPS Code], statelist[EPA Region], "not found", 0, 1)</f>
        <v>EPA Region 8</v>
      </c>
    </row>
    <row r="2005" spans="1:6" x14ac:dyDescent="0.25">
      <c r="A2005" s="334" t="s">
        <v>4620</v>
      </c>
      <c r="B2005" s="335" t="s">
        <v>4621</v>
      </c>
      <c r="C2005" s="335" t="s">
        <v>4617</v>
      </c>
      <c r="D2005" s="335" t="str">
        <f t="shared" si="63"/>
        <v>Benson County, ND</v>
      </c>
      <c r="E2005" s="335" t="str">
        <f t="shared" si="64"/>
        <v>38</v>
      </c>
      <c r="F2005" s="335" t="str">
        <f>_xlfn.XLOOKUP(E2005, statelist[State FIPS Code], statelist[EPA Region], "not found", 0, 1)</f>
        <v>EPA Region 8</v>
      </c>
    </row>
    <row r="2006" spans="1:6" x14ac:dyDescent="0.25">
      <c r="A2006" s="334" t="s">
        <v>4622</v>
      </c>
      <c r="B2006" s="335" t="s">
        <v>4623</v>
      </c>
      <c r="C2006" s="335" t="s">
        <v>4617</v>
      </c>
      <c r="D2006" s="335" t="str">
        <f t="shared" si="63"/>
        <v>Billings County, ND</v>
      </c>
      <c r="E2006" s="335" t="str">
        <f t="shared" si="64"/>
        <v>38</v>
      </c>
      <c r="F2006" s="335" t="str">
        <f>_xlfn.XLOOKUP(E2006, statelist[State FIPS Code], statelist[EPA Region], "not found", 0, 1)</f>
        <v>EPA Region 8</v>
      </c>
    </row>
    <row r="2007" spans="1:6" x14ac:dyDescent="0.25">
      <c r="A2007" s="334" t="s">
        <v>4624</v>
      </c>
      <c r="B2007" s="335" t="s">
        <v>4625</v>
      </c>
      <c r="C2007" s="335" t="s">
        <v>4617</v>
      </c>
      <c r="D2007" s="335" t="str">
        <f t="shared" si="63"/>
        <v>Bottineau County, ND</v>
      </c>
      <c r="E2007" s="335" t="str">
        <f t="shared" si="64"/>
        <v>38</v>
      </c>
      <c r="F2007" s="335" t="str">
        <f>_xlfn.XLOOKUP(E2007, statelist[State FIPS Code], statelist[EPA Region], "not found", 0, 1)</f>
        <v>EPA Region 8</v>
      </c>
    </row>
    <row r="2008" spans="1:6" x14ac:dyDescent="0.25">
      <c r="A2008" s="334" t="s">
        <v>4626</v>
      </c>
      <c r="B2008" s="335" t="s">
        <v>4627</v>
      </c>
      <c r="C2008" s="335" t="s">
        <v>4617</v>
      </c>
      <c r="D2008" s="335" t="str">
        <f t="shared" si="63"/>
        <v>Bowman County, ND</v>
      </c>
      <c r="E2008" s="335" t="str">
        <f t="shared" si="64"/>
        <v>38</v>
      </c>
      <c r="F2008" s="335" t="str">
        <f>_xlfn.XLOOKUP(E2008, statelist[State FIPS Code], statelist[EPA Region], "not found", 0, 1)</f>
        <v>EPA Region 8</v>
      </c>
    </row>
    <row r="2009" spans="1:6" x14ac:dyDescent="0.25">
      <c r="A2009" s="334" t="s">
        <v>4628</v>
      </c>
      <c r="B2009" s="335" t="s">
        <v>2087</v>
      </c>
      <c r="C2009" s="335" t="s">
        <v>4617</v>
      </c>
      <c r="D2009" s="335" t="str">
        <f t="shared" si="63"/>
        <v>Burke County, ND</v>
      </c>
      <c r="E2009" s="335" t="str">
        <f t="shared" si="64"/>
        <v>38</v>
      </c>
      <c r="F2009" s="335" t="str">
        <f>_xlfn.XLOOKUP(E2009, statelist[State FIPS Code], statelist[EPA Region], "not found", 0, 1)</f>
        <v>EPA Region 8</v>
      </c>
    </row>
    <row r="2010" spans="1:6" x14ac:dyDescent="0.25">
      <c r="A2010" s="334" t="s">
        <v>4629</v>
      </c>
      <c r="B2010" s="335" t="s">
        <v>4630</v>
      </c>
      <c r="C2010" s="335" t="s">
        <v>4617</v>
      </c>
      <c r="D2010" s="335" t="str">
        <f t="shared" si="63"/>
        <v>Burleigh County, ND</v>
      </c>
      <c r="E2010" s="335" t="str">
        <f t="shared" si="64"/>
        <v>38</v>
      </c>
      <c r="F2010" s="335" t="str">
        <f>_xlfn.XLOOKUP(E2010, statelist[State FIPS Code], statelist[EPA Region], "not found", 0, 1)</f>
        <v>EPA Region 8</v>
      </c>
    </row>
    <row r="2011" spans="1:6" x14ac:dyDescent="0.25">
      <c r="A2011" s="334" t="s">
        <v>4631</v>
      </c>
      <c r="B2011" s="335" t="s">
        <v>2427</v>
      </c>
      <c r="C2011" s="335" t="s">
        <v>4617</v>
      </c>
      <c r="D2011" s="335" t="str">
        <f t="shared" si="63"/>
        <v>Cass County, ND</v>
      </c>
      <c r="E2011" s="335" t="str">
        <f t="shared" si="64"/>
        <v>38</v>
      </c>
      <c r="F2011" s="335" t="str">
        <f>_xlfn.XLOOKUP(E2011, statelist[State FIPS Code], statelist[EPA Region], "not found", 0, 1)</f>
        <v>EPA Region 8</v>
      </c>
    </row>
    <row r="2012" spans="1:6" x14ac:dyDescent="0.25">
      <c r="A2012" s="334" t="s">
        <v>4632</v>
      </c>
      <c r="B2012" s="335" t="s">
        <v>4633</v>
      </c>
      <c r="C2012" s="335" t="s">
        <v>4617</v>
      </c>
      <c r="D2012" s="335" t="str">
        <f t="shared" si="63"/>
        <v>Cavalier County, ND</v>
      </c>
      <c r="E2012" s="335" t="str">
        <f t="shared" si="64"/>
        <v>38</v>
      </c>
      <c r="F2012" s="335" t="str">
        <f>_xlfn.XLOOKUP(E2012, statelist[State FIPS Code], statelist[EPA Region], "not found", 0, 1)</f>
        <v>EPA Region 8</v>
      </c>
    </row>
    <row r="2013" spans="1:6" x14ac:dyDescent="0.25">
      <c r="A2013" s="334" t="s">
        <v>4634</v>
      </c>
      <c r="B2013" s="335" t="s">
        <v>4635</v>
      </c>
      <c r="C2013" s="335" t="s">
        <v>4617</v>
      </c>
      <c r="D2013" s="335" t="str">
        <f t="shared" si="63"/>
        <v>Dickey County, ND</v>
      </c>
      <c r="E2013" s="335" t="str">
        <f t="shared" si="64"/>
        <v>38</v>
      </c>
      <c r="F2013" s="335" t="str">
        <f>_xlfn.XLOOKUP(E2013, statelist[State FIPS Code], statelist[EPA Region], "not found", 0, 1)</f>
        <v>EPA Region 8</v>
      </c>
    </row>
    <row r="2014" spans="1:6" x14ac:dyDescent="0.25">
      <c r="A2014" s="334" t="s">
        <v>4636</v>
      </c>
      <c r="B2014" s="335" t="s">
        <v>4637</v>
      </c>
      <c r="C2014" s="335" t="s">
        <v>4617</v>
      </c>
      <c r="D2014" s="335" t="str">
        <f t="shared" si="63"/>
        <v>Divide County, ND</v>
      </c>
      <c r="E2014" s="335" t="str">
        <f t="shared" si="64"/>
        <v>38</v>
      </c>
      <c r="F2014" s="335" t="str">
        <f>_xlfn.XLOOKUP(E2014, statelist[State FIPS Code], statelist[EPA Region], "not found", 0, 1)</f>
        <v>EPA Region 8</v>
      </c>
    </row>
    <row r="2015" spans="1:6" x14ac:dyDescent="0.25">
      <c r="A2015" s="334" t="s">
        <v>4638</v>
      </c>
      <c r="B2015" s="335" t="s">
        <v>4639</v>
      </c>
      <c r="C2015" s="335" t="s">
        <v>4617</v>
      </c>
      <c r="D2015" s="335" t="str">
        <f t="shared" si="63"/>
        <v>Dunn County, ND</v>
      </c>
      <c r="E2015" s="335" t="str">
        <f t="shared" si="64"/>
        <v>38</v>
      </c>
      <c r="F2015" s="335" t="str">
        <f>_xlfn.XLOOKUP(E2015, statelist[State FIPS Code], statelist[EPA Region], "not found", 0, 1)</f>
        <v>EPA Region 8</v>
      </c>
    </row>
    <row r="2016" spans="1:6" x14ac:dyDescent="0.25">
      <c r="A2016" s="334" t="s">
        <v>4640</v>
      </c>
      <c r="B2016" s="335" t="s">
        <v>4316</v>
      </c>
      <c r="C2016" s="335" t="s">
        <v>4617</v>
      </c>
      <c r="D2016" s="335" t="str">
        <f t="shared" si="63"/>
        <v>Eddy County, ND</v>
      </c>
      <c r="E2016" s="335" t="str">
        <f t="shared" si="64"/>
        <v>38</v>
      </c>
      <c r="F2016" s="335" t="str">
        <f>_xlfn.XLOOKUP(E2016, statelist[State FIPS Code], statelist[EPA Region], "not found", 0, 1)</f>
        <v>EPA Region 8</v>
      </c>
    </row>
    <row r="2017" spans="1:6" x14ac:dyDescent="0.25">
      <c r="A2017" s="334" t="s">
        <v>4641</v>
      </c>
      <c r="B2017" s="335" t="s">
        <v>4642</v>
      </c>
      <c r="C2017" s="335" t="s">
        <v>4617</v>
      </c>
      <c r="D2017" s="335" t="str">
        <f t="shared" si="63"/>
        <v>Emmons County, ND</v>
      </c>
      <c r="E2017" s="335" t="str">
        <f t="shared" si="64"/>
        <v>38</v>
      </c>
      <c r="F2017" s="335" t="str">
        <f>_xlfn.XLOOKUP(E2017, statelist[State FIPS Code], statelist[EPA Region], "not found", 0, 1)</f>
        <v>EPA Region 8</v>
      </c>
    </row>
    <row r="2018" spans="1:6" x14ac:dyDescent="0.25">
      <c r="A2018" s="334" t="s">
        <v>4643</v>
      </c>
      <c r="B2018" s="335" t="s">
        <v>4644</v>
      </c>
      <c r="C2018" s="335" t="s">
        <v>4617</v>
      </c>
      <c r="D2018" s="335" t="str">
        <f t="shared" si="63"/>
        <v>Foster County, ND</v>
      </c>
      <c r="E2018" s="335" t="str">
        <f t="shared" si="64"/>
        <v>38</v>
      </c>
      <c r="F2018" s="335" t="str">
        <f>_xlfn.XLOOKUP(E2018, statelist[State FIPS Code], statelist[EPA Region], "not found", 0, 1)</f>
        <v>EPA Region 8</v>
      </c>
    </row>
    <row r="2019" spans="1:6" x14ac:dyDescent="0.25">
      <c r="A2019" s="334" t="s">
        <v>4645</v>
      </c>
      <c r="B2019" s="335" t="s">
        <v>4024</v>
      </c>
      <c r="C2019" s="335" t="s">
        <v>4617</v>
      </c>
      <c r="D2019" s="335" t="str">
        <f t="shared" si="63"/>
        <v>Golden Valley County, ND</v>
      </c>
      <c r="E2019" s="335" t="str">
        <f t="shared" si="64"/>
        <v>38</v>
      </c>
      <c r="F2019" s="335" t="str">
        <f>_xlfn.XLOOKUP(E2019, statelist[State FIPS Code], statelist[EPA Region], "not found", 0, 1)</f>
        <v>EPA Region 8</v>
      </c>
    </row>
    <row r="2020" spans="1:6" x14ac:dyDescent="0.25">
      <c r="A2020" s="334" t="s">
        <v>4646</v>
      </c>
      <c r="B2020" s="335" t="s">
        <v>4647</v>
      </c>
      <c r="C2020" s="335" t="s">
        <v>4617</v>
      </c>
      <c r="D2020" s="335" t="str">
        <f t="shared" si="63"/>
        <v>Grand Forks County, ND</v>
      </c>
      <c r="E2020" s="335" t="str">
        <f t="shared" si="64"/>
        <v>38</v>
      </c>
      <c r="F2020" s="335" t="str">
        <f>_xlfn.XLOOKUP(E2020, statelist[State FIPS Code], statelist[EPA Region], "not found", 0, 1)</f>
        <v>EPA Region 8</v>
      </c>
    </row>
    <row r="2021" spans="1:6" x14ac:dyDescent="0.25">
      <c r="A2021" s="334" t="s">
        <v>4648</v>
      </c>
      <c r="B2021" s="335" t="s">
        <v>1569</v>
      </c>
      <c r="C2021" s="335" t="s">
        <v>4617</v>
      </c>
      <c r="D2021" s="335" t="str">
        <f t="shared" si="63"/>
        <v>Grant County, ND</v>
      </c>
      <c r="E2021" s="335" t="str">
        <f t="shared" si="64"/>
        <v>38</v>
      </c>
      <c r="F2021" s="335" t="str">
        <f>_xlfn.XLOOKUP(E2021, statelist[State FIPS Code], statelist[EPA Region], "not found", 0, 1)</f>
        <v>EPA Region 8</v>
      </c>
    </row>
    <row r="2022" spans="1:6" x14ac:dyDescent="0.25">
      <c r="A2022" s="334" t="s">
        <v>4649</v>
      </c>
      <c r="B2022" s="335" t="s">
        <v>4650</v>
      </c>
      <c r="C2022" s="335" t="s">
        <v>4617</v>
      </c>
      <c r="D2022" s="335" t="str">
        <f t="shared" si="63"/>
        <v>Griggs County, ND</v>
      </c>
      <c r="E2022" s="335" t="str">
        <f t="shared" si="64"/>
        <v>38</v>
      </c>
      <c r="F2022" s="335" t="str">
        <f>_xlfn.XLOOKUP(E2022, statelist[State FIPS Code], statelist[EPA Region], "not found", 0, 1)</f>
        <v>EPA Region 8</v>
      </c>
    </row>
    <row r="2023" spans="1:6" x14ac:dyDescent="0.25">
      <c r="A2023" s="334" t="s">
        <v>4651</v>
      </c>
      <c r="B2023" s="335" t="s">
        <v>4652</v>
      </c>
      <c r="C2023" s="335" t="s">
        <v>4617</v>
      </c>
      <c r="D2023" s="335" t="str">
        <f t="shared" si="63"/>
        <v>Hettinger County, ND</v>
      </c>
      <c r="E2023" s="335" t="str">
        <f t="shared" si="64"/>
        <v>38</v>
      </c>
      <c r="F2023" s="335" t="str">
        <f>_xlfn.XLOOKUP(E2023, statelist[State FIPS Code], statelist[EPA Region], "not found", 0, 1)</f>
        <v>EPA Region 8</v>
      </c>
    </row>
    <row r="2024" spans="1:6" x14ac:dyDescent="0.25">
      <c r="A2024" s="334" t="s">
        <v>4653</v>
      </c>
      <c r="B2024" s="335" t="s">
        <v>4654</v>
      </c>
      <c r="C2024" s="335" t="s">
        <v>4617</v>
      </c>
      <c r="D2024" s="335" t="str">
        <f t="shared" si="63"/>
        <v>Kidder County, ND</v>
      </c>
      <c r="E2024" s="335" t="str">
        <f t="shared" si="64"/>
        <v>38</v>
      </c>
      <c r="F2024" s="335" t="str">
        <f>_xlfn.XLOOKUP(E2024, statelist[State FIPS Code], statelist[EPA Region], "not found", 0, 1)</f>
        <v>EPA Region 8</v>
      </c>
    </row>
    <row r="2025" spans="1:6" x14ac:dyDescent="0.25">
      <c r="A2025" s="334" t="s">
        <v>4655</v>
      </c>
      <c r="B2025" s="335" t="s">
        <v>4656</v>
      </c>
      <c r="C2025" s="335" t="s">
        <v>4617</v>
      </c>
      <c r="D2025" s="335" t="str">
        <f t="shared" si="63"/>
        <v>LaMoure County, ND</v>
      </c>
      <c r="E2025" s="335" t="str">
        <f t="shared" si="64"/>
        <v>38</v>
      </c>
      <c r="F2025" s="335" t="str">
        <f>_xlfn.XLOOKUP(E2025, statelist[State FIPS Code], statelist[EPA Region], "not found", 0, 1)</f>
        <v>EPA Region 8</v>
      </c>
    </row>
    <row r="2026" spans="1:6" x14ac:dyDescent="0.25">
      <c r="A2026" s="334" t="s">
        <v>4657</v>
      </c>
      <c r="B2026" s="335" t="s">
        <v>1594</v>
      </c>
      <c r="C2026" s="335" t="s">
        <v>4617</v>
      </c>
      <c r="D2026" s="335" t="str">
        <f t="shared" si="63"/>
        <v>Logan County, ND</v>
      </c>
      <c r="E2026" s="335" t="str">
        <f t="shared" si="64"/>
        <v>38</v>
      </c>
      <c r="F2026" s="335" t="str">
        <f>_xlfn.XLOOKUP(E2026, statelist[State FIPS Code], statelist[EPA Region], "not found", 0, 1)</f>
        <v>EPA Region 8</v>
      </c>
    </row>
    <row r="2027" spans="1:6" x14ac:dyDescent="0.25">
      <c r="A2027" s="334" t="s">
        <v>4658</v>
      </c>
      <c r="B2027" s="335" t="s">
        <v>2499</v>
      </c>
      <c r="C2027" s="335" t="s">
        <v>4617</v>
      </c>
      <c r="D2027" s="335" t="str">
        <f t="shared" si="63"/>
        <v>McHenry County, ND</v>
      </c>
      <c r="E2027" s="335" t="str">
        <f t="shared" si="64"/>
        <v>38</v>
      </c>
      <c r="F2027" s="335" t="str">
        <f>_xlfn.XLOOKUP(E2027, statelist[State FIPS Code], statelist[EPA Region], "not found", 0, 1)</f>
        <v>EPA Region 8</v>
      </c>
    </row>
    <row r="2028" spans="1:6" x14ac:dyDescent="0.25">
      <c r="A2028" s="334" t="s">
        <v>4659</v>
      </c>
      <c r="B2028" s="335" t="s">
        <v>2218</v>
      </c>
      <c r="C2028" s="335" t="s">
        <v>4617</v>
      </c>
      <c r="D2028" s="335" t="str">
        <f t="shared" si="63"/>
        <v>McIntosh County, ND</v>
      </c>
      <c r="E2028" s="335" t="str">
        <f t="shared" si="64"/>
        <v>38</v>
      </c>
      <c r="F2028" s="335" t="str">
        <f>_xlfn.XLOOKUP(E2028, statelist[State FIPS Code], statelist[EPA Region], "not found", 0, 1)</f>
        <v>EPA Region 8</v>
      </c>
    </row>
    <row r="2029" spans="1:6" x14ac:dyDescent="0.25">
      <c r="A2029" s="334" t="s">
        <v>4660</v>
      </c>
      <c r="B2029" s="335" t="s">
        <v>4661</v>
      </c>
      <c r="C2029" s="335" t="s">
        <v>4617</v>
      </c>
      <c r="D2029" s="335" t="str">
        <f t="shared" si="63"/>
        <v>McKenzie County, ND</v>
      </c>
      <c r="E2029" s="335" t="str">
        <f t="shared" si="64"/>
        <v>38</v>
      </c>
      <c r="F2029" s="335" t="str">
        <f>_xlfn.XLOOKUP(E2029, statelist[State FIPS Code], statelist[EPA Region], "not found", 0, 1)</f>
        <v>EPA Region 8</v>
      </c>
    </row>
    <row r="2030" spans="1:6" x14ac:dyDescent="0.25">
      <c r="A2030" s="334" t="s">
        <v>4662</v>
      </c>
      <c r="B2030" s="335" t="s">
        <v>2501</v>
      </c>
      <c r="C2030" s="335" t="s">
        <v>4617</v>
      </c>
      <c r="D2030" s="335" t="str">
        <f t="shared" si="63"/>
        <v>McLean County, ND</v>
      </c>
      <c r="E2030" s="335" t="str">
        <f t="shared" si="64"/>
        <v>38</v>
      </c>
      <c r="F2030" s="335" t="str">
        <f>_xlfn.XLOOKUP(E2030, statelist[State FIPS Code], statelist[EPA Region], "not found", 0, 1)</f>
        <v>EPA Region 8</v>
      </c>
    </row>
    <row r="2031" spans="1:6" x14ac:dyDescent="0.25">
      <c r="A2031" s="334" t="s">
        <v>4663</v>
      </c>
      <c r="B2031" s="335" t="s">
        <v>2515</v>
      </c>
      <c r="C2031" s="335" t="s">
        <v>4617</v>
      </c>
      <c r="D2031" s="335" t="str">
        <f t="shared" si="63"/>
        <v>Mercer County, ND</v>
      </c>
      <c r="E2031" s="335" t="str">
        <f t="shared" si="64"/>
        <v>38</v>
      </c>
      <c r="F2031" s="335" t="str">
        <f>_xlfn.XLOOKUP(E2031, statelist[State FIPS Code], statelist[EPA Region], "not found", 0, 1)</f>
        <v>EPA Region 8</v>
      </c>
    </row>
    <row r="2032" spans="1:6" x14ac:dyDescent="0.25">
      <c r="A2032" s="334" t="s">
        <v>4664</v>
      </c>
      <c r="B2032" s="335" t="s">
        <v>2949</v>
      </c>
      <c r="C2032" s="335" t="s">
        <v>4617</v>
      </c>
      <c r="D2032" s="335" t="str">
        <f t="shared" si="63"/>
        <v>Morton County, ND</v>
      </c>
      <c r="E2032" s="335" t="str">
        <f t="shared" si="64"/>
        <v>38</v>
      </c>
      <c r="F2032" s="335" t="str">
        <f>_xlfn.XLOOKUP(E2032, statelist[State FIPS Code], statelist[EPA Region], "not found", 0, 1)</f>
        <v>EPA Region 8</v>
      </c>
    </row>
    <row r="2033" spans="1:6" x14ac:dyDescent="0.25">
      <c r="A2033" s="334" t="s">
        <v>4665</v>
      </c>
      <c r="B2033" s="335" t="s">
        <v>4666</v>
      </c>
      <c r="C2033" s="335" t="s">
        <v>4617</v>
      </c>
      <c r="D2033" s="335" t="str">
        <f t="shared" si="63"/>
        <v>Mountrail County, ND</v>
      </c>
      <c r="E2033" s="335" t="str">
        <f t="shared" si="64"/>
        <v>38</v>
      </c>
      <c r="F2033" s="335" t="str">
        <f>_xlfn.XLOOKUP(E2033, statelist[State FIPS Code], statelist[EPA Region], "not found", 0, 1)</f>
        <v>EPA Region 8</v>
      </c>
    </row>
    <row r="2034" spans="1:6" x14ac:dyDescent="0.25">
      <c r="A2034" s="334" t="s">
        <v>4667</v>
      </c>
      <c r="B2034" s="335" t="s">
        <v>3154</v>
      </c>
      <c r="C2034" s="335" t="s">
        <v>4617</v>
      </c>
      <c r="D2034" s="335" t="str">
        <f t="shared" si="63"/>
        <v>Nelson County, ND</v>
      </c>
      <c r="E2034" s="335" t="str">
        <f t="shared" si="64"/>
        <v>38</v>
      </c>
      <c r="F2034" s="335" t="str">
        <f>_xlfn.XLOOKUP(E2034, statelist[State FIPS Code], statelist[EPA Region], "not found", 0, 1)</f>
        <v>EPA Region 8</v>
      </c>
    </row>
    <row r="2035" spans="1:6" x14ac:dyDescent="0.25">
      <c r="A2035" s="334" t="s">
        <v>4668</v>
      </c>
      <c r="B2035" s="335" t="s">
        <v>4669</v>
      </c>
      <c r="C2035" s="335" t="s">
        <v>4617</v>
      </c>
      <c r="D2035" s="335" t="str">
        <f t="shared" si="63"/>
        <v>Oliver County, ND</v>
      </c>
      <c r="E2035" s="335" t="str">
        <f t="shared" si="64"/>
        <v>38</v>
      </c>
      <c r="F2035" s="335" t="str">
        <f>_xlfn.XLOOKUP(E2035, statelist[State FIPS Code], statelist[EPA Region], "not found", 0, 1)</f>
        <v>EPA Region 8</v>
      </c>
    </row>
    <row r="2036" spans="1:6" x14ac:dyDescent="0.25">
      <c r="A2036" s="334" t="s">
        <v>4670</v>
      </c>
      <c r="B2036" s="335" t="s">
        <v>4671</v>
      </c>
      <c r="C2036" s="335" t="s">
        <v>4617</v>
      </c>
      <c r="D2036" s="335" t="str">
        <f t="shared" si="63"/>
        <v>Pembina County, ND</v>
      </c>
      <c r="E2036" s="335" t="str">
        <f t="shared" si="64"/>
        <v>38</v>
      </c>
      <c r="F2036" s="335" t="str">
        <f>_xlfn.XLOOKUP(E2036, statelist[State FIPS Code], statelist[EPA Region], "not found", 0, 1)</f>
        <v>EPA Region 8</v>
      </c>
    </row>
    <row r="2037" spans="1:6" x14ac:dyDescent="0.25">
      <c r="A2037" s="334" t="s">
        <v>4672</v>
      </c>
      <c r="B2037" s="335" t="s">
        <v>2245</v>
      </c>
      <c r="C2037" s="335" t="s">
        <v>4617</v>
      </c>
      <c r="D2037" s="335" t="str">
        <f t="shared" si="63"/>
        <v>Pierce County, ND</v>
      </c>
      <c r="E2037" s="335" t="str">
        <f t="shared" si="64"/>
        <v>38</v>
      </c>
      <c r="F2037" s="335" t="str">
        <f>_xlfn.XLOOKUP(E2037, statelist[State FIPS Code], statelist[EPA Region], "not found", 0, 1)</f>
        <v>EPA Region 8</v>
      </c>
    </row>
    <row r="2038" spans="1:6" x14ac:dyDescent="0.25">
      <c r="A2038" s="334" t="s">
        <v>4673</v>
      </c>
      <c r="B2038" s="335" t="s">
        <v>3671</v>
      </c>
      <c r="C2038" s="335" t="s">
        <v>4617</v>
      </c>
      <c r="D2038" s="335" t="str">
        <f t="shared" si="63"/>
        <v>Ramsey County, ND</v>
      </c>
      <c r="E2038" s="335" t="str">
        <f t="shared" si="64"/>
        <v>38</v>
      </c>
      <c r="F2038" s="335" t="str">
        <f>_xlfn.XLOOKUP(E2038, statelist[State FIPS Code], statelist[EPA Region], "not found", 0, 1)</f>
        <v>EPA Region 8</v>
      </c>
    </row>
    <row r="2039" spans="1:6" x14ac:dyDescent="0.25">
      <c r="A2039" s="334" t="s">
        <v>4674</v>
      </c>
      <c r="B2039" s="335" t="s">
        <v>4675</v>
      </c>
      <c r="C2039" s="335" t="s">
        <v>4617</v>
      </c>
      <c r="D2039" s="335" t="str">
        <f t="shared" si="63"/>
        <v>Ransom County, ND</v>
      </c>
      <c r="E2039" s="335" t="str">
        <f t="shared" si="64"/>
        <v>38</v>
      </c>
      <c r="F2039" s="335" t="str">
        <f>_xlfn.XLOOKUP(E2039, statelist[State FIPS Code], statelist[EPA Region], "not found", 0, 1)</f>
        <v>EPA Region 8</v>
      </c>
    </row>
    <row r="2040" spans="1:6" x14ac:dyDescent="0.25">
      <c r="A2040" s="334" t="s">
        <v>4676</v>
      </c>
      <c r="B2040" s="335" t="s">
        <v>3677</v>
      </c>
      <c r="C2040" s="335" t="s">
        <v>4617</v>
      </c>
      <c r="D2040" s="335" t="str">
        <f t="shared" si="63"/>
        <v>Renville County, ND</v>
      </c>
      <c r="E2040" s="335" t="str">
        <f t="shared" si="64"/>
        <v>38</v>
      </c>
      <c r="F2040" s="335" t="str">
        <f>_xlfn.XLOOKUP(E2040, statelist[State FIPS Code], statelist[EPA Region], "not found", 0, 1)</f>
        <v>EPA Region 8</v>
      </c>
    </row>
    <row r="2041" spans="1:6" x14ac:dyDescent="0.25">
      <c r="A2041" s="334" t="s">
        <v>4677</v>
      </c>
      <c r="B2041" s="335" t="s">
        <v>2534</v>
      </c>
      <c r="C2041" s="335" t="s">
        <v>4617</v>
      </c>
      <c r="D2041" s="335" t="str">
        <f t="shared" si="63"/>
        <v>Richland County, ND</v>
      </c>
      <c r="E2041" s="335" t="str">
        <f t="shared" si="64"/>
        <v>38</v>
      </c>
      <c r="F2041" s="335" t="str">
        <f>_xlfn.XLOOKUP(E2041, statelist[State FIPS Code], statelist[EPA Region], "not found", 0, 1)</f>
        <v>EPA Region 8</v>
      </c>
    </row>
    <row r="2042" spans="1:6" x14ac:dyDescent="0.25">
      <c r="A2042" s="334" t="s">
        <v>4678</v>
      </c>
      <c r="B2042" s="335" t="s">
        <v>4679</v>
      </c>
      <c r="C2042" s="335" t="s">
        <v>4617</v>
      </c>
      <c r="D2042" s="335" t="str">
        <f t="shared" si="63"/>
        <v>Rolette County, ND</v>
      </c>
      <c r="E2042" s="335" t="str">
        <f t="shared" si="64"/>
        <v>38</v>
      </c>
      <c r="F2042" s="335" t="str">
        <f>_xlfn.XLOOKUP(E2042, statelist[State FIPS Code], statelist[EPA Region], "not found", 0, 1)</f>
        <v>EPA Region 8</v>
      </c>
    </row>
    <row r="2043" spans="1:6" x14ac:dyDescent="0.25">
      <c r="A2043" s="334" t="s">
        <v>4680</v>
      </c>
      <c r="B2043" s="335" t="s">
        <v>4681</v>
      </c>
      <c r="C2043" s="335" t="s">
        <v>4617</v>
      </c>
      <c r="D2043" s="335" t="str">
        <f t="shared" si="63"/>
        <v>Sargent County, ND</v>
      </c>
      <c r="E2043" s="335" t="str">
        <f t="shared" si="64"/>
        <v>38</v>
      </c>
      <c r="F2043" s="335" t="str">
        <f>_xlfn.XLOOKUP(E2043, statelist[State FIPS Code], statelist[EPA Region], "not found", 0, 1)</f>
        <v>EPA Region 8</v>
      </c>
    </row>
    <row r="2044" spans="1:6" x14ac:dyDescent="0.25">
      <c r="A2044" s="334" t="s">
        <v>4682</v>
      </c>
      <c r="B2044" s="335" t="s">
        <v>2993</v>
      </c>
      <c r="C2044" s="335" t="s">
        <v>4617</v>
      </c>
      <c r="D2044" s="335" t="str">
        <f t="shared" si="63"/>
        <v>Sheridan County, ND</v>
      </c>
      <c r="E2044" s="335" t="str">
        <f t="shared" si="64"/>
        <v>38</v>
      </c>
      <c r="F2044" s="335" t="str">
        <f>_xlfn.XLOOKUP(E2044, statelist[State FIPS Code], statelist[EPA Region], "not found", 0, 1)</f>
        <v>EPA Region 8</v>
      </c>
    </row>
    <row r="2045" spans="1:6" x14ac:dyDescent="0.25">
      <c r="A2045" s="334" t="s">
        <v>4683</v>
      </c>
      <c r="B2045" s="335" t="s">
        <v>2827</v>
      </c>
      <c r="C2045" s="335" t="s">
        <v>4617</v>
      </c>
      <c r="D2045" s="335" t="str">
        <f t="shared" si="63"/>
        <v>Sioux County, ND</v>
      </c>
      <c r="E2045" s="335" t="str">
        <f t="shared" si="64"/>
        <v>38</v>
      </c>
      <c r="F2045" s="335" t="str">
        <f>_xlfn.XLOOKUP(E2045, statelist[State FIPS Code], statelist[EPA Region], "not found", 0, 1)</f>
        <v>EPA Region 8</v>
      </c>
    </row>
    <row r="2046" spans="1:6" x14ac:dyDescent="0.25">
      <c r="A2046" s="334" t="s">
        <v>4684</v>
      </c>
      <c r="B2046" s="335" t="s">
        <v>4685</v>
      </c>
      <c r="C2046" s="335" t="s">
        <v>4617</v>
      </c>
      <c r="D2046" s="335" t="str">
        <f t="shared" si="63"/>
        <v>Slope County, ND</v>
      </c>
      <c r="E2046" s="335" t="str">
        <f t="shared" si="64"/>
        <v>38</v>
      </c>
      <c r="F2046" s="335" t="str">
        <f>_xlfn.XLOOKUP(E2046, statelist[State FIPS Code], statelist[EPA Region], "not found", 0, 1)</f>
        <v>EPA Region 8</v>
      </c>
    </row>
    <row r="2047" spans="1:6" x14ac:dyDescent="0.25">
      <c r="A2047" s="334" t="s">
        <v>4686</v>
      </c>
      <c r="B2047" s="335" t="s">
        <v>2546</v>
      </c>
      <c r="C2047" s="335" t="s">
        <v>4617</v>
      </c>
      <c r="D2047" s="335" t="str">
        <f t="shared" si="63"/>
        <v>Stark County, ND</v>
      </c>
      <c r="E2047" s="335" t="str">
        <f t="shared" si="64"/>
        <v>38</v>
      </c>
      <c r="F2047" s="335" t="str">
        <f>_xlfn.XLOOKUP(E2047, statelist[State FIPS Code], statelist[EPA Region], "not found", 0, 1)</f>
        <v>EPA Region 8</v>
      </c>
    </row>
    <row r="2048" spans="1:6" x14ac:dyDescent="0.25">
      <c r="A2048" s="334" t="s">
        <v>4687</v>
      </c>
      <c r="B2048" s="335" t="s">
        <v>3693</v>
      </c>
      <c r="C2048" s="335" t="s">
        <v>4617</v>
      </c>
      <c r="D2048" s="335" t="str">
        <f t="shared" si="63"/>
        <v>Steele County, ND</v>
      </c>
      <c r="E2048" s="335" t="str">
        <f t="shared" si="64"/>
        <v>38</v>
      </c>
      <c r="F2048" s="335" t="str">
        <f>_xlfn.XLOOKUP(E2048, statelist[State FIPS Code], statelist[EPA Region], "not found", 0, 1)</f>
        <v>EPA Region 8</v>
      </c>
    </row>
    <row r="2049" spans="1:6" x14ac:dyDescent="0.25">
      <c r="A2049" s="334" t="s">
        <v>4688</v>
      </c>
      <c r="B2049" s="335" t="s">
        <v>4689</v>
      </c>
      <c r="C2049" s="335" t="s">
        <v>4617</v>
      </c>
      <c r="D2049" s="335" t="str">
        <f t="shared" si="63"/>
        <v>Stutsman County, ND</v>
      </c>
      <c r="E2049" s="335" t="str">
        <f t="shared" si="64"/>
        <v>38</v>
      </c>
      <c r="F2049" s="335" t="str">
        <f>_xlfn.XLOOKUP(E2049, statelist[State FIPS Code], statelist[EPA Region], "not found", 0, 1)</f>
        <v>EPA Region 8</v>
      </c>
    </row>
    <row r="2050" spans="1:6" x14ac:dyDescent="0.25">
      <c r="A2050" s="334" t="s">
        <v>4690</v>
      </c>
      <c r="B2050" s="335" t="s">
        <v>4691</v>
      </c>
      <c r="C2050" s="335" t="s">
        <v>4617</v>
      </c>
      <c r="D2050" s="335" t="str">
        <f t="shared" si="63"/>
        <v>Towner County, ND</v>
      </c>
      <c r="E2050" s="335" t="str">
        <f t="shared" si="64"/>
        <v>38</v>
      </c>
      <c r="F2050" s="335" t="str">
        <f>_xlfn.XLOOKUP(E2050, statelist[State FIPS Code], statelist[EPA Region], "not found", 0, 1)</f>
        <v>EPA Region 8</v>
      </c>
    </row>
    <row r="2051" spans="1:6" x14ac:dyDescent="0.25">
      <c r="A2051" s="334" t="s">
        <v>4692</v>
      </c>
      <c r="B2051" s="335" t="s">
        <v>4693</v>
      </c>
      <c r="C2051" s="335" t="s">
        <v>4617</v>
      </c>
      <c r="D2051" s="335" t="str">
        <f t="shared" si="63"/>
        <v>Traill County, ND</v>
      </c>
      <c r="E2051" s="335" t="str">
        <f t="shared" si="64"/>
        <v>38</v>
      </c>
      <c r="F2051" s="335" t="str">
        <f>_xlfn.XLOOKUP(E2051, statelist[State FIPS Code], statelist[EPA Region], "not found", 0, 1)</f>
        <v>EPA Region 8</v>
      </c>
    </row>
    <row r="2052" spans="1:6" x14ac:dyDescent="0.25">
      <c r="A2052" s="334" t="s">
        <v>4694</v>
      </c>
      <c r="B2052" s="335" t="s">
        <v>4695</v>
      </c>
      <c r="C2052" s="335" t="s">
        <v>4617</v>
      </c>
      <c r="D2052" s="335" t="str">
        <f t="shared" si="63"/>
        <v>Walsh County, ND</v>
      </c>
      <c r="E2052" s="335" t="str">
        <f t="shared" si="64"/>
        <v>38</v>
      </c>
      <c r="F2052" s="335" t="str">
        <f>_xlfn.XLOOKUP(E2052, statelist[State FIPS Code], statelist[EPA Region], "not found", 0, 1)</f>
        <v>EPA Region 8</v>
      </c>
    </row>
    <row r="2053" spans="1:6" x14ac:dyDescent="0.25">
      <c r="A2053" s="334" t="s">
        <v>4696</v>
      </c>
      <c r="B2053" s="335" t="s">
        <v>4697</v>
      </c>
      <c r="C2053" s="335" t="s">
        <v>4617</v>
      </c>
      <c r="D2053" s="335" t="str">
        <f t="shared" si="63"/>
        <v>Ward County, ND</v>
      </c>
      <c r="E2053" s="335" t="str">
        <f t="shared" si="64"/>
        <v>38</v>
      </c>
      <c r="F2053" s="335" t="str">
        <f>_xlfn.XLOOKUP(E2053, statelist[State FIPS Code], statelist[EPA Region], "not found", 0, 1)</f>
        <v>EPA Region 8</v>
      </c>
    </row>
    <row r="2054" spans="1:6" x14ac:dyDescent="0.25">
      <c r="A2054" s="334" t="s">
        <v>4698</v>
      </c>
      <c r="B2054" s="335" t="s">
        <v>2700</v>
      </c>
      <c r="C2054" s="335" t="s">
        <v>4617</v>
      </c>
      <c r="D2054" s="335" t="str">
        <f t="shared" si="63"/>
        <v>Wells County, ND</v>
      </c>
      <c r="E2054" s="335" t="str">
        <f t="shared" si="64"/>
        <v>38</v>
      </c>
      <c r="F2054" s="335" t="str">
        <f>_xlfn.XLOOKUP(E2054, statelist[State FIPS Code], statelist[EPA Region], "not found", 0, 1)</f>
        <v>EPA Region 8</v>
      </c>
    </row>
    <row r="2055" spans="1:6" x14ac:dyDescent="0.25">
      <c r="A2055" s="334" t="s">
        <v>4699</v>
      </c>
      <c r="B2055" s="335" t="s">
        <v>4700</v>
      </c>
      <c r="C2055" s="335" t="s">
        <v>4617</v>
      </c>
      <c r="D2055" s="335" t="str">
        <f t="shared" si="63"/>
        <v>Williams County, ND</v>
      </c>
      <c r="E2055" s="335" t="str">
        <f t="shared" si="64"/>
        <v>38</v>
      </c>
      <c r="F2055" s="335" t="str">
        <f>_xlfn.XLOOKUP(E2055, statelist[State FIPS Code], statelist[EPA Region], "not found", 0, 1)</f>
        <v>EPA Region 8</v>
      </c>
    </row>
    <row r="2056" spans="1:6" x14ac:dyDescent="0.25">
      <c r="A2056" s="334" t="s">
        <v>4701</v>
      </c>
      <c r="B2056" s="335" t="s">
        <v>1769</v>
      </c>
      <c r="C2056" s="335" t="s">
        <v>4702</v>
      </c>
      <c r="D2056" s="335" t="str">
        <f t="shared" si="63"/>
        <v>Adams County, OH</v>
      </c>
      <c r="E2056" s="335" t="str">
        <f t="shared" si="64"/>
        <v>39</v>
      </c>
      <c r="F2056" s="335" t="str">
        <f>_xlfn.XLOOKUP(E2056, statelist[State FIPS Code], statelist[EPA Region], "not found", 0, 1)</f>
        <v>EPA Region 5</v>
      </c>
    </row>
    <row r="2057" spans="1:6" x14ac:dyDescent="0.25">
      <c r="A2057" s="334" t="s">
        <v>4703</v>
      </c>
      <c r="B2057" s="335" t="s">
        <v>2573</v>
      </c>
      <c r="C2057" s="335" t="s">
        <v>4702</v>
      </c>
      <c r="D2057" s="335" t="str">
        <f t="shared" si="63"/>
        <v>Allen County, OH</v>
      </c>
      <c r="E2057" s="335" t="str">
        <f t="shared" si="64"/>
        <v>39</v>
      </c>
      <c r="F2057" s="335" t="str">
        <f>_xlfn.XLOOKUP(E2057, statelist[State FIPS Code], statelist[EPA Region], "not found", 0, 1)</f>
        <v>EPA Region 5</v>
      </c>
    </row>
    <row r="2058" spans="1:6" x14ac:dyDescent="0.25">
      <c r="A2058" s="334" t="s">
        <v>4704</v>
      </c>
      <c r="B2058" s="335" t="s">
        <v>4705</v>
      </c>
      <c r="C2058" s="335" t="s">
        <v>4702</v>
      </c>
      <c r="D2058" s="335" t="str">
        <f t="shared" si="63"/>
        <v>Ashland County, OH</v>
      </c>
      <c r="E2058" s="335" t="str">
        <f t="shared" si="64"/>
        <v>39</v>
      </c>
      <c r="F2058" s="335" t="str">
        <f>_xlfn.XLOOKUP(E2058, statelist[State FIPS Code], statelist[EPA Region], "not found", 0, 1)</f>
        <v>EPA Region 5</v>
      </c>
    </row>
    <row r="2059" spans="1:6" x14ac:dyDescent="0.25">
      <c r="A2059" s="334" t="s">
        <v>4706</v>
      </c>
      <c r="B2059" s="335" t="s">
        <v>4707</v>
      </c>
      <c r="C2059" s="335" t="s">
        <v>4702</v>
      </c>
      <c r="D2059" s="335" t="str">
        <f t="shared" si="63"/>
        <v>Ashtabula County, OH</v>
      </c>
      <c r="E2059" s="335" t="str">
        <f t="shared" si="64"/>
        <v>39</v>
      </c>
      <c r="F2059" s="335" t="str">
        <f>_xlfn.XLOOKUP(E2059, statelist[State FIPS Code], statelist[EPA Region], "not found", 0, 1)</f>
        <v>EPA Region 5</v>
      </c>
    </row>
    <row r="2060" spans="1:6" x14ac:dyDescent="0.25">
      <c r="A2060" s="334" t="s">
        <v>4708</v>
      </c>
      <c r="B2060" s="335" t="s">
        <v>4709</v>
      </c>
      <c r="C2060" s="335" t="s">
        <v>4702</v>
      </c>
      <c r="D2060" s="335" t="str">
        <f t="shared" ref="D2060:D2123" si="65">_xlfn.TEXTJOIN(", ", TRUE, B2060,C2060)</f>
        <v>Athens County, OH</v>
      </c>
      <c r="E2060" s="335" t="str">
        <f t="shared" ref="E2060:E2123" si="66">LEFT(A2060, 2)</f>
        <v>39</v>
      </c>
      <c r="F2060" s="335" t="str">
        <f>_xlfn.XLOOKUP(E2060, statelist[State FIPS Code], statelist[EPA Region], "not found", 0, 1)</f>
        <v>EPA Region 5</v>
      </c>
    </row>
    <row r="2061" spans="1:6" x14ac:dyDescent="0.25">
      <c r="A2061" s="334" t="s">
        <v>4710</v>
      </c>
      <c r="B2061" s="335" t="s">
        <v>4711</v>
      </c>
      <c r="C2061" s="335" t="s">
        <v>4702</v>
      </c>
      <c r="D2061" s="335" t="str">
        <f t="shared" si="65"/>
        <v>Auglaize County, OH</v>
      </c>
      <c r="E2061" s="335" t="str">
        <f t="shared" si="66"/>
        <v>39</v>
      </c>
      <c r="F2061" s="335" t="str">
        <f>_xlfn.XLOOKUP(E2061, statelist[State FIPS Code], statelist[EPA Region], "not found", 0, 1)</f>
        <v>EPA Region 5</v>
      </c>
    </row>
    <row r="2062" spans="1:6" x14ac:dyDescent="0.25">
      <c r="A2062" s="334" t="s">
        <v>4712</v>
      </c>
      <c r="B2062" s="335" t="s">
        <v>4713</v>
      </c>
      <c r="C2062" s="335" t="s">
        <v>4702</v>
      </c>
      <c r="D2062" s="335" t="str">
        <f t="shared" si="65"/>
        <v>Belmont County, OH</v>
      </c>
      <c r="E2062" s="335" t="str">
        <f t="shared" si="66"/>
        <v>39</v>
      </c>
      <c r="F2062" s="335" t="str">
        <f>_xlfn.XLOOKUP(E2062, statelist[State FIPS Code], statelist[EPA Region], "not found", 0, 1)</f>
        <v>EPA Region 5</v>
      </c>
    </row>
    <row r="2063" spans="1:6" x14ac:dyDescent="0.25">
      <c r="A2063" s="334" t="s">
        <v>4714</v>
      </c>
      <c r="B2063" s="335" t="s">
        <v>2421</v>
      </c>
      <c r="C2063" s="335" t="s">
        <v>4702</v>
      </c>
      <c r="D2063" s="335" t="str">
        <f t="shared" si="65"/>
        <v>Brown County, OH</v>
      </c>
      <c r="E2063" s="335" t="str">
        <f t="shared" si="66"/>
        <v>39</v>
      </c>
      <c r="F2063" s="335" t="str">
        <f>_xlfn.XLOOKUP(E2063, statelist[State FIPS Code], statelist[EPA Region], "not found", 0, 1)</f>
        <v>EPA Region 5</v>
      </c>
    </row>
    <row r="2064" spans="1:6" x14ac:dyDescent="0.25">
      <c r="A2064" s="334" t="s">
        <v>4715</v>
      </c>
      <c r="B2064" s="335" t="s">
        <v>1307</v>
      </c>
      <c r="C2064" s="335" t="s">
        <v>4702</v>
      </c>
      <c r="D2064" s="335" t="str">
        <f t="shared" si="65"/>
        <v>Butler County, OH</v>
      </c>
      <c r="E2064" s="335" t="str">
        <f t="shared" si="66"/>
        <v>39</v>
      </c>
      <c r="F2064" s="335" t="str">
        <f>_xlfn.XLOOKUP(E2064, statelist[State FIPS Code], statelist[EPA Region], "not found", 0, 1)</f>
        <v>EPA Region 5</v>
      </c>
    </row>
    <row r="2065" spans="1:6" x14ac:dyDescent="0.25">
      <c r="A2065" s="334" t="s">
        <v>4716</v>
      </c>
      <c r="B2065" s="335" t="s">
        <v>1535</v>
      </c>
      <c r="C2065" s="335" t="s">
        <v>4702</v>
      </c>
      <c r="D2065" s="335" t="str">
        <f t="shared" si="65"/>
        <v>Carroll County, OH</v>
      </c>
      <c r="E2065" s="335" t="str">
        <f t="shared" si="66"/>
        <v>39</v>
      </c>
      <c r="F2065" s="335" t="str">
        <f>_xlfn.XLOOKUP(E2065, statelist[State FIPS Code], statelist[EPA Region], "not found", 0, 1)</f>
        <v>EPA Region 5</v>
      </c>
    </row>
    <row r="2066" spans="1:6" x14ac:dyDescent="0.25">
      <c r="A2066" s="334" t="s">
        <v>4717</v>
      </c>
      <c r="B2066" s="335" t="s">
        <v>2429</v>
      </c>
      <c r="C2066" s="335" t="s">
        <v>4702</v>
      </c>
      <c r="D2066" s="335" t="str">
        <f t="shared" si="65"/>
        <v>Champaign County, OH</v>
      </c>
      <c r="E2066" s="335" t="str">
        <f t="shared" si="66"/>
        <v>39</v>
      </c>
      <c r="F2066" s="335" t="str">
        <f>_xlfn.XLOOKUP(E2066, statelist[State FIPS Code], statelist[EPA Region], "not found", 0, 1)</f>
        <v>EPA Region 5</v>
      </c>
    </row>
    <row r="2067" spans="1:6" x14ac:dyDescent="0.25">
      <c r="A2067" s="334" t="s">
        <v>4718</v>
      </c>
      <c r="B2067" s="335" t="s">
        <v>1539</v>
      </c>
      <c r="C2067" s="335" t="s">
        <v>4702</v>
      </c>
      <c r="D2067" s="335" t="str">
        <f t="shared" si="65"/>
        <v>Clark County, OH</v>
      </c>
      <c r="E2067" s="335" t="str">
        <f t="shared" si="66"/>
        <v>39</v>
      </c>
      <c r="F2067" s="335" t="str">
        <f>_xlfn.XLOOKUP(E2067, statelist[State FIPS Code], statelist[EPA Region], "not found", 0, 1)</f>
        <v>EPA Region 5</v>
      </c>
    </row>
    <row r="2068" spans="1:6" x14ac:dyDescent="0.25">
      <c r="A2068" s="334" t="s">
        <v>4719</v>
      </c>
      <c r="B2068" s="335" t="s">
        <v>4720</v>
      </c>
      <c r="C2068" s="335" t="s">
        <v>4702</v>
      </c>
      <c r="D2068" s="335" t="str">
        <f t="shared" si="65"/>
        <v>Clermont County, OH</v>
      </c>
      <c r="E2068" s="335" t="str">
        <f t="shared" si="66"/>
        <v>39</v>
      </c>
      <c r="F2068" s="335" t="str">
        <f>_xlfn.XLOOKUP(E2068, statelist[State FIPS Code], statelist[EPA Region], "not found", 0, 1)</f>
        <v>EPA Region 5</v>
      </c>
    </row>
    <row r="2069" spans="1:6" x14ac:dyDescent="0.25">
      <c r="A2069" s="334" t="s">
        <v>4721</v>
      </c>
      <c r="B2069" s="335" t="s">
        <v>2435</v>
      </c>
      <c r="C2069" s="335" t="s">
        <v>4702</v>
      </c>
      <c r="D2069" s="335" t="str">
        <f t="shared" si="65"/>
        <v>Clinton County, OH</v>
      </c>
      <c r="E2069" s="335" t="str">
        <f t="shared" si="66"/>
        <v>39</v>
      </c>
      <c r="F2069" s="335" t="str">
        <f>_xlfn.XLOOKUP(E2069, statelist[State FIPS Code], statelist[EPA Region], "not found", 0, 1)</f>
        <v>EPA Region 5</v>
      </c>
    </row>
    <row r="2070" spans="1:6" x14ac:dyDescent="0.25">
      <c r="A2070" s="334" t="s">
        <v>4722</v>
      </c>
      <c r="B2070" s="335" t="s">
        <v>4723</v>
      </c>
      <c r="C2070" s="335" t="s">
        <v>4702</v>
      </c>
      <c r="D2070" s="335" t="str">
        <f t="shared" si="65"/>
        <v>Columbiana County, OH</v>
      </c>
      <c r="E2070" s="335" t="str">
        <f t="shared" si="66"/>
        <v>39</v>
      </c>
      <c r="F2070" s="335" t="str">
        <f>_xlfn.XLOOKUP(E2070, statelist[State FIPS Code], statelist[EPA Region], "not found", 0, 1)</f>
        <v>EPA Region 5</v>
      </c>
    </row>
    <row r="2071" spans="1:6" x14ac:dyDescent="0.25">
      <c r="A2071" s="334" t="s">
        <v>4724</v>
      </c>
      <c r="B2071" s="335" t="s">
        <v>4725</v>
      </c>
      <c r="C2071" s="335" t="s">
        <v>4702</v>
      </c>
      <c r="D2071" s="335" t="str">
        <f t="shared" si="65"/>
        <v>Coshocton County, OH</v>
      </c>
      <c r="E2071" s="335" t="str">
        <f t="shared" si="66"/>
        <v>39</v>
      </c>
      <c r="F2071" s="335" t="str">
        <f>_xlfn.XLOOKUP(E2071, statelist[State FIPS Code], statelist[EPA Region], "not found", 0, 1)</f>
        <v>EPA Region 5</v>
      </c>
    </row>
    <row r="2072" spans="1:6" x14ac:dyDescent="0.25">
      <c r="A2072" s="334" t="s">
        <v>4726</v>
      </c>
      <c r="B2072" s="335" t="s">
        <v>1551</v>
      </c>
      <c r="C2072" s="335" t="s">
        <v>4702</v>
      </c>
      <c r="D2072" s="335" t="str">
        <f t="shared" si="65"/>
        <v>Crawford County, OH</v>
      </c>
      <c r="E2072" s="335" t="str">
        <f t="shared" si="66"/>
        <v>39</v>
      </c>
      <c r="F2072" s="335" t="str">
        <f>_xlfn.XLOOKUP(E2072, statelist[State FIPS Code], statelist[EPA Region], "not found", 0, 1)</f>
        <v>EPA Region 5</v>
      </c>
    </row>
    <row r="2073" spans="1:6" x14ac:dyDescent="0.25">
      <c r="A2073" s="334" t="s">
        <v>4727</v>
      </c>
      <c r="B2073" s="335" t="s">
        <v>4728</v>
      </c>
      <c r="C2073" s="335" t="s">
        <v>4702</v>
      </c>
      <c r="D2073" s="335" t="str">
        <f t="shared" si="65"/>
        <v>Cuyahoga County, OH</v>
      </c>
      <c r="E2073" s="335" t="str">
        <f t="shared" si="66"/>
        <v>39</v>
      </c>
      <c r="F2073" s="335" t="str">
        <f>_xlfn.XLOOKUP(E2073, statelist[State FIPS Code], statelist[EPA Region], "not found", 0, 1)</f>
        <v>EPA Region 5</v>
      </c>
    </row>
    <row r="2074" spans="1:6" x14ac:dyDescent="0.25">
      <c r="A2074" s="334" t="s">
        <v>4729</v>
      </c>
      <c r="B2074" s="335" t="s">
        <v>4730</v>
      </c>
      <c r="C2074" s="335" t="s">
        <v>4702</v>
      </c>
      <c r="D2074" s="335" t="str">
        <f t="shared" si="65"/>
        <v>Darke County, OH</v>
      </c>
      <c r="E2074" s="335" t="str">
        <f t="shared" si="66"/>
        <v>39</v>
      </c>
      <c r="F2074" s="335" t="str">
        <f>_xlfn.XLOOKUP(E2074, statelist[State FIPS Code], statelist[EPA Region], "not found", 0, 1)</f>
        <v>EPA Region 5</v>
      </c>
    </row>
    <row r="2075" spans="1:6" x14ac:dyDescent="0.25">
      <c r="A2075" s="334" t="s">
        <v>4731</v>
      </c>
      <c r="B2075" s="335" t="s">
        <v>4732</v>
      </c>
      <c r="C2075" s="335" t="s">
        <v>4702</v>
      </c>
      <c r="D2075" s="335" t="str">
        <f t="shared" si="65"/>
        <v>Defiance County, OH</v>
      </c>
      <c r="E2075" s="335" t="str">
        <f t="shared" si="66"/>
        <v>39</v>
      </c>
      <c r="F2075" s="335" t="str">
        <f>_xlfn.XLOOKUP(E2075, statelist[State FIPS Code], statelist[EPA Region], "not found", 0, 1)</f>
        <v>EPA Region 5</v>
      </c>
    </row>
    <row r="2076" spans="1:6" x14ac:dyDescent="0.25">
      <c r="A2076" s="334" t="s">
        <v>4733</v>
      </c>
      <c r="B2076" s="335" t="s">
        <v>2594</v>
      </c>
      <c r="C2076" s="335" t="s">
        <v>4702</v>
      </c>
      <c r="D2076" s="335" t="str">
        <f t="shared" si="65"/>
        <v>Delaware County, OH</v>
      </c>
      <c r="E2076" s="335" t="str">
        <f t="shared" si="66"/>
        <v>39</v>
      </c>
      <c r="F2076" s="335" t="str">
        <f>_xlfn.XLOOKUP(E2076, statelist[State FIPS Code], statelist[EPA Region], "not found", 0, 1)</f>
        <v>EPA Region 5</v>
      </c>
    </row>
    <row r="2077" spans="1:6" x14ac:dyDescent="0.25">
      <c r="A2077" s="334" t="s">
        <v>4734</v>
      </c>
      <c r="B2077" s="335" t="s">
        <v>4382</v>
      </c>
      <c r="C2077" s="335" t="s">
        <v>4702</v>
      </c>
      <c r="D2077" s="335" t="str">
        <f t="shared" si="65"/>
        <v>Erie County, OH</v>
      </c>
      <c r="E2077" s="335" t="str">
        <f t="shared" si="66"/>
        <v>39</v>
      </c>
      <c r="F2077" s="335" t="str">
        <f>_xlfn.XLOOKUP(E2077, statelist[State FIPS Code], statelist[EPA Region], "not found", 0, 1)</f>
        <v>EPA Region 5</v>
      </c>
    </row>
    <row r="2078" spans="1:6" x14ac:dyDescent="0.25">
      <c r="A2078" s="334" t="s">
        <v>4735</v>
      </c>
      <c r="B2078" s="335" t="s">
        <v>1908</v>
      </c>
      <c r="C2078" s="335" t="s">
        <v>4702</v>
      </c>
      <c r="D2078" s="335" t="str">
        <f t="shared" si="65"/>
        <v>Fairfield County, OH</v>
      </c>
      <c r="E2078" s="335" t="str">
        <f t="shared" si="66"/>
        <v>39</v>
      </c>
      <c r="F2078" s="335" t="str">
        <f>_xlfn.XLOOKUP(E2078, statelist[State FIPS Code], statelist[EPA Region], "not found", 0, 1)</f>
        <v>EPA Region 5</v>
      </c>
    </row>
    <row r="2079" spans="1:6" x14ac:dyDescent="0.25">
      <c r="A2079" s="334" t="s">
        <v>4736</v>
      </c>
      <c r="B2079" s="335" t="s">
        <v>1351</v>
      </c>
      <c r="C2079" s="335" t="s">
        <v>4702</v>
      </c>
      <c r="D2079" s="335" t="str">
        <f t="shared" si="65"/>
        <v>Fayette County, OH</v>
      </c>
      <c r="E2079" s="335" t="str">
        <f t="shared" si="66"/>
        <v>39</v>
      </c>
      <c r="F2079" s="335" t="str">
        <f>_xlfn.XLOOKUP(E2079, statelist[State FIPS Code], statelist[EPA Region], "not found", 0, 1)</f>
        <v>EPA Region 5</v>
      </c>
    </row>
    <row r="2080" spans="1:6" x14ac:dyDescent="0.25">
      <c r="A2080" s="334" t="s">
        <v>4737</v>
      </c>
      <c r="B2080" s="335" t="s">
        <v>1353</v>
      </c>
      <c r="C2080" s="335" t="s">
        <v>4702</v>
      </c>
      <c r="D2080" s="335" t="str">
        <f t="shared" si="65"/>
        <v>Franklin County, OH</v>
      </c>
      <c r="E2080" s="335" t="str">
        <f t="shared" si="66"/>
        <v>39</v>
      </c>
      <c r="F2080" s="335" t="str">
        <f>_xlfn.XLOOKUP(E2080, statelist[State FIPS Code], statelist[EPA Region], "not found", 0, 1)</f>
        <v>EPA Region 5</v>
      </c>
    </row>
    <row r="2081" spans="1:6" x14ac:dyDescent="0.25">
      <c r="A2081" s="334" t="s">
        <v>4738</v>
      </c>
      <c r="B2081" s="335" t="s">
        <v>1565</v>
      </c>
      <c r="C2081" s="335" t="s">
        <v>4702</v>
      </c>
      <c r="D2081" s="335" t="str">
        <f t="shared" si="65"/>
        <v>Fulton County, OH</v>
      </c>
      <c r="E2081" s="335" t="str">
        <f t="shared" si="66"/>
        <v>39</v>
      </c>
      <c r="F2081" s="335" t="str">
        <f>_xlfn.XLOOKUP(E2081, statelist[State FIPS Code], statelist[EPA Region], "not found", 0, 1)</f>
        <v>EPA Region 5</v>
      </c>
    </row>
    <row r="2082" spans="1:6" x14ac:dyDescent="0.25">
      <c r="A2082" s="334" t="s">
        <v>4739</v>
      </c>
      <c r="B2082" s="335" t="s">
        <v>4740</v>
      </c>
      <c r="C2082" s="335" t="s">
        <v>4702</v>
      </c>
      <c r="D2082" s="335" t="str">
        <f t="shared" si="65"/>
        <v>Gallia County, OH</v>
      </c>
      <c r="E2082" s="335" t="str">
        <f t="shared" si="66"/>
        <v>39</v>
      </c>
      <c r="F2082" s="335" t="str">
        <f>_xlfn.XLOOKUP(E2082, statelist[State FIPS Code], statelist[EPA Region], "not found", 0, 1)</f>
        <v>EPA Region 5</v>
      </c>
    </row>
    <row r="2083" spans="1:6" x14ac:dyDescent="0.25">
      <c r="A2083" s="334" t="s">
        <v>4741</v>
      </c>
      <c r="B2083" s="335" t="s">
        <v>4742</v>
      </c>
      <c r="C2083" s="335" t="s">
        <v>4702</v>
      </c>
      <c r="D2083" s="335" t="str">
        <f t="shared" si="65"/>
        <v>Geauga County, OH</v>
      </c>
      <c r="E2083" s="335" t="str">
        <f t="shared" si="66"/>
        <v>39</v>
      </c>
      <c r="F2083" s="335" t="str">
        <f>_xlfn.XLOOKUP(E2083, statelist[State FIPS Code], statelist[EPA Region], "not found", 0, 1)</f>
        <v>EPA Region 5</v>
      </c>
    </row>
    <row r="2084" spans="1:6" x14ac:dyDescent="0.25">
      <c r="A2084" s="334" t="s">
        <v>4743</v>
      </c>
      <c r="B2084" s="335" t="s">
        <v>1357</v>
      </c>
      <c r="C2084" s="335" t="s">
        <v>4702</v>
      </c>
      <c r="D2084" s="335" t="str">
        <f t="shared" si="65"/>
        <v>Greene County, OH</v>
      </c>
      <c r="E2084" s="335" t="str">
        <f t="shared" si="66"/>
        <v>39</v>
      </c>
      <c r="F2084" s="335" t="str">
        <f>_xlfn.XLOOKUP(E2084, statelist[State FIPS Code], statelist[EPA Region], "not found", 0, 1)</f>
        <v>EPA Region 5</v>
      </c>
    </row>
    <row r="2085" spans="1:6" x14ac:dyDescent="0.25">
      <c r="A2085" s="334" t="s">
        <v>4744</v>
      </c>
      <c r="B2085" s="335" t="s">
        <v>4745</v>
      </c>
      <c r="C2085" s="335" t="s">
        <v>4702</v>
      </c>
      <c r="D2085" s="335" t="str">
        <f t="shared" si="65"/>
        <v>Guernsey County, OH</v>
      </c>
      <c r="E2085" s="335" t="str">
        <f t="shared" si="66"/>
        <v>39</v>
      </c>
      <c r="F2085" s="335" t="str">
        <f>_xlfn.XLOOKUP(E2085, statelist[State FIPS Code], statelist[EPA Region], "not found", 0, 1)</f>
        <v>EPA Region 5</v>
      </c>
    </row>
    <row r="2086" spans="1:6" x14ac:dyDescent="0.25">
      <c r="A2086" s="334" t="s">
        <v>4746</v>
      </c>
      <c r="B2086" s="335" t="s">
        <v>1981</v>
      </c>
      <c r="C2086" s="335" t="s">
        <v>4702</v>
      </c>
      <c r="D2086" s="335" t="str">
        <f t="shared" si="65"/>
        <v>Hamilton County, OH</v>
      </c>
      <c r="E2086" s="335" t="str">
        <f t="shared" si="66"/>
        <v>39</v>
      </c>
      <c r="F2086" s="335" t="str">
        <f>_xlfn.XLOOKUP(E2086, statelist[State FIPS Code], statelist[EPA Region], "not found", 0, 1)</f>
        <v>EPA Region 5</v>
      </c>
    </row>
    <row r="2087" spans="1:6" x14ac:dyDescent="0.25">
      <c r="A2087" s="334" t="s">
        <v>4747</v>
      </c>
      <c r="B2087" s="335" t="s">
        <v>2178</v>
      </c>
      <c r="C2087" s="335" t="s">
        <v>4702</v>
      </c>
      <c r="D2087" s="335" t="str">
        <f t="shared" si="65"/>
        <v>Hancock County, OH</v>
      </c>
      <c r="E2087" s="335" t="str">
        <f t="shared" si="66"/>
        <v>39</v>
      </c>
      <c r="F2087" s="335" t="str">
        <f>_xlfn.XLOOKUP(E2087, statelist[State FIPS Code], statelist[EPA Region], "not found", 0, 1)</f>
        <v>EPA Region 5</v>
      </c>
    </row>
    <row r="2088" spans="1:6" x14ac:dyDescent="0.25">
      <c r="A2088" s="334" t="s">
        <v>4748</v>
      </c>
      <c r="B2088" s="335" t="s">
        <v>2466</v>
      </c>
      <c r="C2088" s="335" t="s">
        <v>4702</v>
      </c>
      <c r="D2088" s="335" t="str">
        <f t="shared" si="65"/>
        <v>Hardin County, OH</v>
      </c>
      <c r="E2088" s="335" t="str">
        <f t="shared" si="66"/>
        <v>39</v>
      </c>
      <c r="F2088" s="335" t="str">
        <f>_xlfn.XLOOKUP(E2088, statelist[State FIPS Code], statelist[EPA Region], "not found", 0, 1)</f>
        <v>EPA Region 5</v>
      </c>
    </row>
    <row r="2089" spans="1:6" x14ac:dyDescent="0.25">
      <c r="A2089" s="334" t="s">
        <v>4749</v>
      </c>
      <c r="B2089" s="335" t="s">
        <v>2612</v>
      </c>
      <c r="C2089" s="335" t="s">
        <v>4702</v>
      </c>
      <c r="D2089" s="335" t="str">
        <f t="shared" si="65"/>
        <v>Harrison County, OH</v>
      </c>
      <c r="E2089" s="335" t="str">
        <f t="shared" si="66"/>
        <v>39</v>
      </c>
      <c r="F2089" s="335" t="str">
        <f>_xlfn.XLOOKUP(E2089, statelist[State FIPS Code], statelist[EPA Region], "not found", 0, 1)</f>
        <v>EPA Region 5</v>
      </c>
    </row>
    <row r="2090" spans="1:6" x14ac:dyDescent="0.25">
      <c r="A2090" s="334" t="s">
        <v>4750</v>
      </c>
      <c r="B2090" s="335" t="s">
        <v>1361</v>
      </c>
      <c r="C2090" s="335" t="s">
        <v>4702</v>
      </c>
      <c r="D2090" s="335" t="str">
        <f t="shared" si="65"/>
        <v>Henry County, OH</v>
      </c>
      <c r="E2090" s="335" t="str">
        <f t="shared" si="66"/>
        <v>39</v>
      </c>
      <c r="F2090" s="335" t="str">
        <f>_xlfn.XLOOKUP(E2090, statelist[State FIPS Code], statelist[EPA Region], "not found", 0, 1)</f>
        <v>EPA Region 5</v>
      </c>
    </row>
    <row r="2091" spans="1:6" x14ac:dyDescent="0.25">
      <c r="A2091" s="334" t="s">
        <v>4751</v>
      </c>
      <c r="B2091" s="335" t="s">
        <v>4752</v>
      </c>
      <c r="C2091" s="335" t="s">
        <v>4702</v>
      </c>
      <c r="D2091" s="335" t="str">
        <f t="shared" si="65"/>
        <v>Highland County, OH</v>
      </c>
      <c r="E2091" s="335" t="str">
        <f t="shared" si="66"/>
        <v>39</v>
      </c>
      <c r="F2091" s="335" t="str">
        <f>_xlfn.XLOOKUP(E2091, statelist[State FIPS Code], statelist[EPA Region], "not found", 0, 1)</f>
        <v>EPA Region 5</v>
      </c>
    </row>
    <row r="2092" spans="1:6" x14ac:dyDescent="0.25">
      <c r="A2092" s="334" t="s">
        <v>4753</v>
      </c>
      <c r="B2092" s="335" t="s">
        <v>4754</v>
      </c>
      <c r="C2092" s="335" t="s">
        <v>4702</v>
      </c>
      <c r="D2092" s="335" t="str">
        <f t="shared" si="65"/>
        <v>Hocking County, OH</v>
      </c>
      <c r="E2092" s="335" t="str">
        <f t="shared" si="66"/>
        <v>39</v>
      </c>
      <c r="F2092" s="335" t="str">
        <f>_xlfn.XLOOKUP(E2092, statelist[State FIPS Code], statelist[EPA Region], "not found", 0, 1)</f>
        <v>EPA Region 5</v>
      </c>
    </row>
    <row r="2093" spans="1:6" x14ac:dyDescent="0.25">
      <c r="A2093" s="334" t="s">
        <v>4755</v>
      </c>
      <c r="B2093" s="335" t="s">
        <v>1993</v>
      </c>
      <c r="C2093" s="335" t="s">
        <v>4702</v>
      </c>
      <c r="D2093" s="335" t="str">
        <f t="shared" si="65"/>
        <v>Holmes County, OH</v>
      </c>
      <c r="E2093" s="335" t="str">
        <f t="shared" si="66"/>
        <v>39</v>
      </c>
      <c r="F2093" s="335" t="str">
        <f>_xlfn.XLOOKUP(E2093, statelist[State FIPS Code], statelist[EPA Region], "not found", 0, 1)</f>
        <v>EPA Region 5</v>
      </c>
    </row>
    <row r="2094" spans="1:6" x14ac:dyDescent="0.25">
      <c r="A2094" s="334" t="s">
        <v>4756</v>
      </c>
      <c r="B2094" s="335" t="s">
        <v>3476</v>
      </c>
      <c r="C2094" s="335" t="s">
        <v>4702</v>
      </c>
      <c r="D2094" s="335" t="str">
        <f t="shared" si="65"/>
        <v>Huron County, OH</v>
      </c>
      <c r="E2094" s="335" t="str">
        <f t="shared" si="66"/>
        <v>39</v>
      </c>
      <c r="F2094" s="335" t="str">
        <f>_xlfn.XLOOKUP(E2094, statelist[State FIPS Code], statelist[EPA Region], "not found", 0, 1)</f>
        <v>EPA Region 5</v>
      </c>
    </row>
    <row r="2095" spans="1:6" x14ac:dyDescent="0.25">
      <c r="A2095" s="334" t="s">
        <v>4757</v>
      </c>
      <c r="B2095" s="335" t="s">
        <v>1365</v>
      </c>
      <c r="C2095" s="335" t="s">
        <v>4702</v>
      </c>
      <c r="D2095" s="335" t="str">
        <f t="shared" si="65"/>
        <v>Jackson County, OH</v>
      </c>
      <c r="E2095" s="335" t="str">
        <f t="shared" si="66"/>
        <v>39</v>
      </c>
      <c r="F2095" s="335" t="str">
        <f>_xlfn.XLOOKUP(E2095, statelist[State FIPS Code], statelist[EPA Region], "not found", 0, 1)</f>
        <v>EPA Region 5</v>
      </c>
    </row>
    <row r="2096" spans="1:6" x14ac:dyDescent="0.25">
      <c r="A2096" s="334" t="s">
        <v>4758</v>
      </c>
      <c r="B2096" s="335" t="s">
        <v>1367</v>
      </c>
      <c r="C2096" s="335" t="s">
        <v>4702</v>
      </c>
      <c r="D2096" s="335" t="str">
        <f t="shared" si="65"/>
        <v>Jefferson County, OH</v>
      </c>
      <c r="E2096" s="335" t="str">
        <f t="shared" si="66"/>
        <v>39</v>
      </c>
      <c r="F2096" s="335" t="str">
        <f>_xlfn.XLOOKUP(E2096, statelist[State FIPS Code], statelist[EPA Region], "not found", 0, 1)</f>
        <v>EPA Region 5</v>
      </c>
    </row>
    <row r="2097" spans="1:6" x14ac:dyDescent="0.25">
      <c r="A2097" s="334" t="s">
        <v>4759</v>
      </c>
      <c r="B2097" s="335" t="s">
        <v>2487</v>
      </c>
      <c r="C2097" s="335" t="s">
        <v>4702</v>
      </c>
      <c r="D2097" s="335" t="str">
        <f t="shared" si="65"/>
        <v>Knox County, OH</v>
      </c>
      <c r="E2097" s="335" t="str">
        <f t="shared" si="66"/>
        <v>39</v>
      </c>
      <c r="F2097" s="335" t="str">
        <f>_xlfn.XLOOKUP(E2097, statelist[State FIPS Code], statelist[EPA Region], "not found", 0, 1)</f>
        <v>EPA Region 5</v>
      </c>
    </row>
    <row r="2098" spans="1:6" x14ac:dyDescent="0.25">
      <c r="A2098" s="334" t="s">
        <v>4760</v>
      </c>
      <c r="B2098" s="335" t="s">
        <v>1687</v>
      </c>
      <c r="C2098" s="335" t="s">
        <v>4702</v>
      </c>
      <c r="D2098" s="335" t="str">
        <f t="shared" si="65"/>
        <v>Lake County, OH</v>
      </c>
      <c r="E2098" s="335" t="str">
        <f t="shared" si="66"/>
        <v>39</v>
      </c>
      <c r="F2098" s="335" t="str">
        <f>_xlfn.XLOOKUP(E2098, statelist[State FIPS Code], statelist[EPA Region], "not found", 0, 1)</f>
        <v>EPA Region 5</v>
      </c>
    </row>
    <row r="2099" spans="1:6" x14ac:dyDescent="0.25">
      <c r="A2099" s="334" t="s">
        <v>4761</v>
      </c>
      <c r="B2099" s="335" t="s">
        <v>1373</v>
      </c>
      <c r="C2099" s="335" t="s">
        <v>4702</v>
      </c>
      <c r="D2099" s="335" t="str">
        <f t="shared" si="65"/>
        <v>Lawrence County, OH</v>
      </c>
      <c r="E2099" s="335" t="str">
        <f t="shared" si="66"/>
        <v>39</v>
      </c>
      <c r="F2099" s="335" t="str">
        <f>_xlfn.XLOOKUP(E2099, statelist[State FIPS Code], statelist[EPA Region], "not found", 0, 1)</f>
        <v>EPA Region 5</v>
      </c>
    </row>
    <row r="2100" spans="1:6" x14ac:dyDescent="0.25">
      <c r="A2100" s="334" t="s">
        <v>4762</v>
      </c>
      <c r="B2100" s="335" t="s">
        <v>4763</v>
      </c>
      <c r="C2100" s="335" t="s">
        <v>4702</v>
      </c>
      <c r="D2100" s="335" t="str">
        <f t="shared" si="65"/>
        <v>Licking County, OH</v>
      </c>
      <c r="E2100" s="335" t="str">
        <f t="shared" si="66"/>
        <v>39</v>
      </c>
      <c r="F2100" s="335" t="str">
        <f>_xlfn.XLOOKUP(E2100, statelist[State FIPS Code], statelist[EPA Region], "not found", 0, 1)</f>
        <v>EPA Region 5</v>
      </c>
    </row>
    <row r="2101" spans="1:6" x14ac:dyDescent="0.25">
      <c r="A2101" s="334" t="s">
        <v>4764</v>
      </c>
      <c r="B2101" s="335" t="s">
        <v>1594</v>
      </c>
      <c r="C2101" s="335" t="s">
        <v>4702</v>
      </c>
      <c r="D2101" s="335" t="str">
        <f t="shared" si="65"/>
        <v>Logan County, OH</v>
      </c>
      <c r="E2101" s="335" t="str">
        <f t="shared" si="66"/>
        <v>39</v>
      </c>
      <c r="F2101" s="335" t="str">
        <f>_xlfn.XLOOKUP(E2101, statelist[State FIPS Code], statelist[EPA Region], "not found", 0, 1)</f>
        <v>EPA Region 5</v>
      </c>
    </row>
    <row r="2102" spans="1:6" x14ac:dyDescent="0.25">
      <c r="A2102" s="334" t="s">
        <v>4765</v>
      </c>
      <c r="B2102" s="335" t="s">
        <v>4766</v>
      </c>
      <c r="C2102" s="335" t="s">
        <v>4702</v>
      </c>
      <c r="D2102" s="335" t="str">
        <f t="shared" si="65"/>
        <v>Lorain County, OH</v>
      </c>
      <c r="E2102" s="335" t="str">
        <f t="shared" si="66"/>
        <v>39</v>
      </c>
      <c r="F2102" s="335" t="str">
        <f>_xlfn.XLOOKUP(E2102, statelist[State FIPS Code], statelist[EPA Region], "not found", 0, 1)</f>
        <v>EPA Region 5</v>
      </c>
    </row>
    <row r="2103" spans="1:6" x14ac:dyDescent="0.25">
      <c r="A2103" s="334" t="s">
        <v>4767</v>
      </c>
      <c r="B2103" s="335" t="s">
        <v>2787</v>
      </c>
      <c r="C2103" s="335" t="s">
        <v>4702</v>
      </c>
      <c r="D2103" s="335" t="str">
        <f t="shared" si="65"/>
        <v>Lucas County, OH</v>
      </c>
      <c r="E2103" s="335" t="str">
        <f t="shared" si="66"/>
        <v>39</v>
      </c>
      <c r="F2103" s="335" t="str">
        <f>_xlfn.XLOOKUP(E2103, statelist[State FIPS Code], statelist[EPA Region], "not found", 0, 1)</f>
        <v>EPA Region 5</v>
      </c>
    </row>
    <row r="2104" spans="1:6" x14ac:dyDescent="0.25">
      <c r="A2104" s="334" t="s">
        <v>4768</v>
      </c>
      <c r="B2104" s="335" t="s">
        <v>1383</v>
      </c>
      <c r="C2104" s="335" t="s">
        <v>4702</v>
      </c>
      <c r="D2104" s="335" t="str">
        <f t="shared" si="65"/>
        <v>Madison County, OH</v>
      </c>
      <c r="E2104" s="335" t="str">
        <f t="shared" si="66"/>
        <v>39</v>
      </c>
      <c r="F2104" s="335" t="str">
        <f>_xlfn.XLOOKUP(E2104, statelist[State FIPS Code], statelist[EPA Region], "not found", 0, 1)</f>
        <v>EPA Region 5</v>
      </c>
    </row>
    <row r="2105" spans="1:6" x14ac:dyDescent="0.25">
      <c r="A2105" s="334" t="s">
        <v>4769</v>
      </c>
      <c r="B2105" s="335" t="s">
        <v>4770</v>
      </c>
      <c r="C2105" s="335" t="s">
        <v>4702</v>
      </c>
      <c r="D2105" s="335" t="str">
        <f t="shared" si="65"/>
        <v>Mahoning County, OH</v>
      </c>
      <c r="E2105" s="335" t="str">
        <f t="shared" si="66"/>
        <v>39</v>
      </c>
      <c r="F2105" s="335" t="str">
        <f>_xlfn.XLOOKUP(E2105, statelist[State FIPS Code], statelist[EPA Region], "not found", 0, 1)</f>
        <v>EPA Region 5</v>
      </c>
    </row>
    <row r="2106" spans="1:6" x14ac:dyDescent="0.25">
      <c r="A2106" s="334" t="s">
        <v>4771</v>
      </c>
      <c r="B2106" s="335" t="s">
        <v>1387</v>
      </c>
      <c r="C2106" s="335" t="s">
        <v>4702</v>
      </c>
      <c r="D2106" s="335" t="str">
        <f t="shared" si="65"/>
        <v>Marion County, OH</v>
      </c>
      <c r="E2106" s="335" t="str">
        <f t="shared" si="66"/>
        <v>39</v>
      </c>
      <c r="F2106" s="335" t="str">
        <f>_xlfn.XLOOKUP(E2106, statelist[State FIPS Code], statelist[EPA Region], "not found", 0, 1)</f>
        <v>EPA Region 5</v>
      </c>
    </row>
    <row r="2107" spans="1:6" x14ac:dyDescent="0.25">
      <c r="A2107" s="334" t="s">
        <v>4772</v>
      </c>
      <c r="B2107" s="335" t="s">
        <v>4773</v>
      </c>
      <c r="C2107" s="335" t="s">
        <v>4702</v>
      </c>
      <c r="D2107" s="335" t="str">
        <f t="shared" si="65"/>
        <v>Medina County, OH</v>
      </c>
      <c r="E2107" s="335" t="str">
        <f t="shared" si="66"/>
        <v>39</v>
      </c>
      <c r="F2107" s="335" t="str">
        <f>_xlfn.XLOOKUP(E2107, statelist[State FIPS Code], statelist[EPA Region], "not found", 0, 1)</f>
        <v>EPA Region 5</v>
      </c>
    </row>
    <row r="2108" spans="1:6" x14ac:dyDescent="0.25">
      <c r="A2108" s="334" t="s">
        <v>4774</v>
      </c>
      <c r="B2108" s="335" t="s">
        <v>4775</v>
      </c>
      <c r="C2108" s="335" t="s">
        <v>4702</v>
      </c>
      <c r="D2108" s="335" t="str">
        <f t="shared" si="65"/>
        <v>Meigs County, OH</v>
      </c>
      <c r="E2108" s="335" t="str">
        <f t="shared" si="66"/>
        <v>39</v>
      </c>
      <c r="F2108" s="335" t="str">
        <f>_xlfn.XLOOKUP(E2108, statelist[State FIPS Code], statelist[EPA Region], "not found", 0, 1)</f>
        <v>EPA Region 5</v>
      </c>
    </row>
    <row r="2109" spans="1:6" x14ac:dyDescent="0.25">
      <c r="A2109" s="334" t="s">
        <v>4776</v>
      </c>
      <c r="B2109" s="335" t="s">
        <v>2515</v>
      </c>
      <c r="C2109" s="335" t="s">
        <v>4702</v>
      </c>
      <c r="D2109" s="335" t="str">
        <f t="shared" si="65"/>
        <v>Mercer County, OH</v>
      </c>
      <c r="E2109" s="335" t="str">
        <f t="shared" si="66"/>
        <v>39</v>
      </c>
      <c r="F2109" s="335" t="str">
        <f>_xlfn.XLOOKUP(E2109, statelist[State FIPS Code], statelist[EPA Region], "not found", 0, 1)</f>
        <v>EPA Region 5</v>
      </c>
    </row>
    <row r="2110" spans="1:6" x14ac:dyDescent="0.25">
      <c r="A2110" s="334" t="s">
        <v>4777</v>
      </c>
      <c r="B2110" s="335" t="s">
        <v>2641</v>
      </c>
      <c r="C2110" s="335" t="s">
        <v>4702</v>
      </c>
      <c r="D2110" s="335" t="str">
        <f t="shared" si="65"/>
        <v>Miami County, OH</v>
      </c>
      <c r="E2110" s="335" t="str">
        <f t="shared" si="66"/>
        <v>39</v>
      </c>
      <c r="F2110" s="335" t="str">
        <f>_xlfn.XLOOKUP(E2110, statelist[State FIPS Code], statelist[EPA Region], "not found", 0, 1)</f>
        <v>EPA Region 5</v>
      </c>
    </row>
    <row r="2111" spans="1:6" x14ac:dyDescent="0.25">
      <c r="A2111" s="334" t="s">
        <v>4778</v>
      </c>
      <c r="B2111" s="335" t="s">
        <v>1393</v>
      </c>
      <c r="C2111" s="335" t="s">
        <v>4702</v>
      </c>
      <c r="D2111" s="335" t="str">
        <f t="shared" si="65"/>
        <v>Monroe County, OH</v>
      </c>
      <c r="E2111" s="335" t="str">
        <f t="shared" si="66"/>
        <v>39</v>
      </c>
      <c r="F2111" s="335" t="str">
        <f>_xlfn.XLOOKUP(E2111, statelist[State FIPS Code], statelist[EPA Region], "not found", 0, 1)</f>
        <v>EPA Region 5</v>
      </c>
    </row>
    <row r="2112" spans="1:6" x14ac:dyDescent="0.25">
      <c r="A2112" s="334" t="s">
        <v>4779</v>
      </c>
      <c r="B2112" s="335" t="s">
        <v>1395</v>
      </c>
      <c r="C2112" s="335" t="s">
        <v>4702</v>
      </c>
      <c r="D2112" s="335" t="str">
        <f t="shared" si="65"/>
        <v>Montgomery County, OH</v>
      </c>
      <c r="E2112" s="335" t="str">
        <f t="shared" si="66"/>
        <v>39</v>
      </c>
      <c r="F2112" s="335" t="str">
        <f>_xlfn.XLOOKUP(E2112, statelist[State FIPS Code], statelist[EPA Region], "not found", 0, 1)</f>
        <v>EPA Region 5</v>
      </c>
    </row>
    <row r="2113" spans="1:6" x14ac:dyDescent="0.25">
      <c r="A2113" s="334" t="s">
        <v>4780</v>
      </c>
      <c r="B2113" s="335" t="s">
        <v>1397</v>
      </c>
      <c r="C2113" s="335" t="s">
        <v>4702</v>
      </c>
      <c r="D2113" s="335" t="str">
        <f t="shared" si="65"/>
        <v>Morgan County, OH</v>
      </c>
      <c r="E2113" s="335" t="str">
        <f t="shared" si="66"/>
        <v>39</v>
      </c>
      <c r="F2113" s="335" t="str">
        <f>_xlfn.XLOOKUP(E2113, statelist[State FIPS Code], statelist[EPA Region], "not found", 0, 1)</f>
        <v>EPA Region 5</v>
      </c>
    </row>
    <row r="2114" spans="1:6" x14ac:dyDescent="0.25">
      <c r="A2114" s="334" t="s">
        <v>4781</v>
      </c>
      <c r="B2114" s="335" t="s">
        <v>4782</v>
      </c>
      <c r="C2114" s="335" t="s">
        <v>4702</v>
      </c>
      <c r="D2114" s="335" t="str">
        <f t="shared" si="65"/>
        <v>Morrow County, OH</v>
      </c>
      <c r="E2114" s="335" t="str">
        <f t="shared" si="66"/>
        <v>39</v>
      </c>
      <c r="F2114" s="335" t="str">
        <f>_xlfn.XLOOKUP(E2114, statelist[State FIPS Code], statelist[EPA Region], "not found", 0, 1)</f>
        <v>EPA Region 5</v>
      </c>
    </row>
    <row r="2115" spans="1:6" x14ac:dyDescent="0.25">
      <c r="A2115" s="334" t="s">
        <v>4783</v>
      </c>
      <c r="B2115" s="335" t="s">
        <v>4784</v>
      </c>
      <c r="C2115" s="335" t="s">
        <v>4702</v>
      </c>
      <c r="D2115" s="335" t="str">
        <f t="shared" si="65"/>
        <v>Muskingum County, OH</v>
      </c>
      <c r="E2115" s="335" t="str">
        <f t="shared" si="66"/>
        <v>39</v>
      </c>
      <c r="F2115" s="335" t="str">
        <f>_xlfn.XLOOKUP(E2115, statelist[State FIPS Code], statelist[EPA Region], "not found", 0, 1)</f>
        <v>EPA Region 5</v>
      </c>
    </row>
    <row r="2116" spans="1:6" x14ac:dyDescent="0.25">
      <c r="A2116" s="334" t="s">
        <v>4785</v>
      </c>
      <c r="B2116" s="335" t="s">
        <v>2647</v>
      </c>
      <c r="C2116" s="335" t="s">
        <v>4702</v>
      </c>
      <c r="D2116" s="335" t="str">
        <f t="shared" si="65"/>
        <v>Noble County, OH</v>
      </c>
      <c r="E2116" s="335" t="str">
        <f t="shared" si="66"/>
        <v>39</v>
      </c>
      <c r="F2116" s="335" t="str">
        <f>_xlfn.XLOOKUP(E2116, statelist[State FIPS Code], statelist[EPA Region], "not found", 0, 1)</f>
        <v>EPA Region 5</v>
      </c>
    </row>
    <row r="2117" spans="1:6" x14ac:dyDescent="0.25">
      <c r="A2117" s="334" t="s">
        <v>4786</v>
      </c>
      <c r="B2117" s="335" t="s">
        <v>2963</v>
      </c>
      <c r="C2117" s="335" t="s">
        <v>4702</v>
      </c>
      <c r="D2117" s="335" t="str">
        <f t="shared" si="65"/>
        <v>Ottawa County, OH</v>
      </c>
      <c r="E2117" s="335" t="str">
        <f t="shared" si="66"/>
        <v>39</v>
      </c>
      <c r="F2117" s="335" t="str">
        <f>_xlfn.XLOOKUP(E2117, statelist[State FIPS Code], statelist[EPA Region], "not found", 0, 1)</f>
        <v>EPA Region 5</v>
      </c>
    </row>
    <row r="2118" spans="1:6" x14ac:dyDescent="0.25">
      <c r="A2118" s="334" t="s">
        <v>4787</v>
      </c>
      <c r="B2118" s="335" t="s">
        <v>2240</v>
      </c>
      <c r="C2118" s="335" t="s">
        <v>4702</v>
      </c>
      <c r="D2118" s="335" t="str">
        <f t="shared" si="65"/>
        <v>Paulding County, OH</v>
      </c>
      <c r="E2118" s="335" t="str">
        <f t="shared" si="66"/>
        <v>39</v>
      </c>
      <c r="F2118" s="335" t="str">
        <f>_xlfn.XLOOKUP(E2118, statelist[State FIPS Code], statelist[EPA Region], "not found", 0, 1)</f>
        <v>EPA Region 5</v>
      </c>
    </row>
    <row r="2119" spans="1:6" x14ac:dyDescent="0.25">
      <c r="A2119" s="334" t="s">
        <v>4788</v>
      </c>
      <c r="B2119" s="335" t="s">
        <v>1399</v>
      </c>
      <c r="C2119" s="335" t="s">
        <v>4702</v>
      </c>
      <c r="D2119" s="335" t="str">
        <f t="shared" si="65"/>
        <v>Perry County, OH</v>
      </c>
      <c r="E2119" s="335" t="str">
        <f t="shared" si="66"/>
        <v>39</v>
      </c>
      <c r="F2119" s="335" t="str">
        <f>_xlfn.XLOOKUP(E2119, statelist[State FIPS Code], statelist[EPA Region], "not found", 0, 1)</f>
        <v>EPA Region 5</v>
      </c>
    </row>
    <row r="2120" spans="1:6" x14ac:dyDescent="0.25">
      <c r="A2120" s="334" t="s">
        <v>4789</v>
      </c>
      <c r="B2120" s="335" t="s">
        <v>4790</v>
      </c>
      <c r="C2120" s="335" t="s">
        <v>4702</v>
      </c>
      <c r="D2120" s="335" t="str">
        <f t="shared" si="65"/>
        <v>Pickaway County, OH</v>
      </c>
      <c r="E2120" s="335" t="str">
        <f t="shared" si="66"/>
        <v>39</v>
      </c>
      <c r="F2120" s="335" t="str">
        <f>_xlfn.XLOOKUP(E2120, statelist[State FIPS Code], statelist[EPA Region], "not found", 0, 1)</f>
        <v>EPA Region 5</v>
      </c>
    </row>
    <row r="2121" spans="1:6" x14ac:dyDescent="0.25">
      <c r="A2121" s="334" t="s">
        <v>4791</v>
      </c>
      <c r="B2121" s="335" t="s">
        <v>1403</v>
      </c>
      <c r="C2121" s="335" t="s">
        <v>4702</v>
      </c>
      <c r="D2121" s="335" t="str">
        <f t="shared" si="65"/>
        <v>Pike County, OH</v>
      </c>
      <c r="E2121" s="335" t="str">
        <f t="shared" si="66"/>
        <v>39</v>
      </c>
      <c r="F2121" s="335" t="str">
        <f>_xlfn.XLOOKUP(E2121, statelist[State FIPS Code], statelist[EPA Region], "not found", 0, 1)</f>
        <v>EPA Region 5</v>
      </c>
    </row>
    <row r="2122" spans="1:6" x14ac:dyDescent="0.25">
      <c r="A2122" s="334" t="s">
        <v>4792</v>
      </c>
      <c r="B2122" s="335" t="s">
        <v>4793</v>
      </c>
      <c r="C2122" s="335" t="s">
        <v>4702</v>
      </c>
      <c r="D2122" s="335" t="str">
        <f t="shared" si="65"/>
        <v>Portage County, OH</v>
      </c>
      <c r="E2122" s="335" t="str">
        <f t="shared" si="66"/>
        <v>39</v>
      </c>
      <c r="F2122" s="335" t="str">
        <f>_xlfn.XLOOKUP(E2122, statelist[State FIPS Code], statelist[EPA Region], "not found", 0, 1)</f>
        <v>EPA Region 5</v>
      </c>
    </row>
    <row r="2123" spans="1:6" x14ac:dyDescent="0.25">
      <c r="A2123" s="334" t="s">
        <v>4794</v>
      </c>
      <c r="B2123" s="335" t="s">
        <v>4795</v>
      </c>
      <c r="C2123" s="335" t="s">
        <v>4702</v>
      </c>
      <c r="D2123" s="335" t="str">
        <f t="shared" si="65"/>
        <v>Preble County, OH</v>
      </c>
      <c r="E2123" s="335" t="str">
        <f t="shared" si="66"/>
        <v>39</v>
      </c>
      <c r="F2123" s="335" t="str">
        <f>_xlfn.XLOOKUP(E2123, statelist[State FIPS Code], statelist[EPA Region], "not found", 0, 1)</f>
        <v>EPA Region 5</v>
      </c>
    </row>
    <row r="2124" spans="1:6" x14ac:dyDescent="0.25">
      <c r="A2124" s="334" t="s">
        <v>4796</v>
      </c>
      <c r="B2124" s="335" t="s">
        <v>2032</v>
      </c>
      <c r="C2124" s="335" t="s">
        <v>4702</v>
      </c>
      <c r="D2124" s="335" t="str">
        <f t="shared" ref="D2124:D2187" si="67">_xlfn.TEXTJOIN(", ", TRUE, B2124,C2124)</f>
        <v>Putnam County, OH</v>
      </c>
      <c r="E2124" s="335" t="str">
        <f t="shared" ref="E2124:E2187" si="68">LEFT(A2124, 2)</f>
        <v>39</v>
      </c>
      <c r="F2124" s="335" t="str">
        <f>_xlfn.XLOOKUP(E2124, statelist[State FIPS Code], statelist[EPA Region], "not found", 0, 1)</f>
        <v>EPA Region 5</v>
      </c>
    </row>
    <row r="2125" spans="1:6" x14ac:dyDescent="0.25">
      <c r="A2125" s="334" t="s">
        <v>4797</v>
      </c>
      <c r="B2125" s="335" t="s">
        <v>2534</v>
      </c>
      <c r="C2125" s="335" t="s">
        <v>4702</v>
      </c>
      <c r="D2125" s="335" t="str">
        <f t="shared" si="67"/>
        <v>Richland County, OH</v>
      </c>
      <c r="E2125" s="335" t="str">
        <f t="shared" si="68"/>
        <v>39</v>
      </c>
      <c r="F2125" s="335" t="str">
        <f>_xlfn.XLOOKUP(E2125, statelist[State FIPS Code], statelist[EPA Region], "not found", 0, 1)</f>
        <v>EPA Region 5</v>
      </c>
    </row>
    <row r="2126" spans="1:6" x14ac:dyDescent="0.25">
      <c r="A2126" s="334" t="s">
        <v>4798</v>
      </c>
      <c r="B2126" s="335" t="s">
        <v>4799</v>
      </c>
      <c r="C2126" s="335" t="s">
        <v>4702</v>
      </c>
      <c r="D2126" s="335" t="str">
        <f t="shared" si="67"/>
        <v>Ross County, OH</v>
      </c>
      <c r="E2126" s="335" t="str">
        <f t="shared" si="68"/>
        <v>39</v>
      </c>
      <c r="F2126" s="335" t="str">
        <f>_xlfn.XLOOKUP(E2126, statelist[State FIPS Code], statelist[EPA Region], "not found", 0, 1)</f>
        <v>EPA Region 5</v>
      </c>
    </row>
    <row r="2127" spans="1:6" x14ac:dyDescent="0.25">
      <c r="A2127" s="334" t="s">
        <v>4800</v>
      </c>
      <c r="B2127" s="335" t="s">
        <v>4801</v>
      </c>
      <c r="C2127" s="335" t="s">
        <v>4702</v>
      </c>
      <c r="D2127" s="335" t="str">
        <f t="shared" si="67"/>
        <v>Sandusky County, OH</v>
      </c>
      <c r="E2127" s="335" t="str">
        <f t="shared" si="68"/>
        <v>39</v>
      </c>
      <c r="F2127" s="335" t="str">
        <f>_xlfn.XLOOKUP(E2127, statelist[State FIPS Code], statelist[EPA Region], "not found", 0, 1)</f>
        <v>EPA Region 5</v>
      </c>
    </row>
    <row r="2128" spans="1:6" x14ac:dyDescent="0.25">
      <c r="A2128" s="334" t="s">
        <v>4802</v>
      </c>
      <c r="B2128" s="335" t="s">
        <v>4803</v>
      </c>
      <c r="C2128" s="335" t="s">
        <v>4702</v>
      </c>
      <c r="D2128" s="335" t="str">
        <f t="shared" si="67"/>
        <v>Scioto County, OH</v>
      </c>
      <c r="E2128" s="335" t="str">
        <f t="shared" si="68"/>
        <v>39</v>
      </c>
      <c r="F2128" s="335" t="str">
        <f>_xlfn.XLOOKUP(E2128, statelist[State FIPS Code], statelist[EPA Region], "not found", 0, 1)</f>
        <v>EPA Region 5</v>
      </c>
    </row>
    <row r="2129" spans="1:6" x14ac:dyDescent="0.25">
      <c r="A2129" s="334" t="s">
        <v>4804</v>
      </c>
      <c r="B2129" s="335" t="s">
        <v>4432</v>
      </c>
      <c r="C2129" s="335" t="s">
        <v>4702</v>
      </c>
      <c r="D2129" s="335" t="str">
        <f t="shared" si="67"/>
        <v>Seneca County, OH</v>
      </c>
      <c r="E2129" s="335" t="str">
        <f t="shared" si="68"/>
        <v>39</v>
      </c>
      <c r="F2129" s="335" t="str">
        <f>_xlfn.XLOOKUP(E2129, statelist[State FIPS Code], statelist[EPA Region], "not found", 0, 1)</f>
        <v>EPA Region 5</v>
      </c>
    </row>
    <row r="2130" spans="1:6" x14ac:dyDescent="0.25">
      <c r="A2130" s="334" t="s">
        <v>4805</v>
      </c>
      <c r="B2130" s="335" t="s">
        <v>1411</v>
      </c>
      <c r="C2130" s="335" t="s">
        <v>4702</v>
      </c>
      <c r="D2130" s="335" t="str">
        <f t="shared" si="67"/>
        <v>Shelby County, OH</v>
      </c>
      <c r="E2130" s="335" t="str">
        <f t="shared" si="68"/>
        <v>39</v>
      </c>
      <c r="F2130" s="335" t="str">
        <f>_xlfn.XLOOKUP(E2130, statelist[State FIPS Code], statelist[EPA Region], "not found", 0, 1)</f>
        <v>EPA Region 5</v>
      </c>
    </row>
    <row r="2131" spans="1:6" x14ac:dyDescent="0.25">
      <c r="A2131" s="334" t="s">
        <v>4806</v>
      </c>
      <c r="B2131" s="335" t="s">
        <v>2546</v>
      </c>
      <c r="C2131" s="335" t="s">
        <v>4702</v>
      </c>
      <c r="D2131" s="335" t="str">
        <f t="shared" si="67"/>
        <v>Stark County, OH</v>
      </c>
      <c r="E2131" s="335" t="str">
        <f t="shared" si="68"/>
        <v>39</v>
      </c>
      <c r="F2131" s="335" t="str">
        <f>_xlfn.XLOOKUP(E2131, statelist[State FIPS Code], statelist[EPA Region], "not found", 0, 1)</f>
        <v>EPA Region 5</v>
      </c>
    </row>
    <row r="2132" spans="1:6" x14ac:dyDescent="0.25">
      <c r="A2132" s="334" t="s">
        <v>4807</v>
      </c>
      <c r="B2132" s="335" t="s">
        <v>1881</v>
      </c>
      <c r="C2132" s="335" t="s">
        <v>4702</v>
      </c>
      <c r="D2132" s="335" t="str">
        <f t="shared" si="67"/>
        <v>Summit County, OH</v>
      </c>
      <c r="E2132" s="335" t="str">
        <f t="shared" si="68"/>
        <v>39</v>
      </c>
      <c r="F2132" s="335" t="str">
        <f>_xlfn.XLOOKUP(E2132, statelist[State FIPS Code], statelist[EPA Region], "not found", 0, 1)</f>
        <v>EPA Region 5</v>
      </c>
    </row>
    <row r="2133" spans="1:6" x14ac:dyDescent="0.25">
      <c r="A2133" s="334" t="s">
        <v>4808</v>
      </c>
      <c r="B2133" s="335" t="s">
        <v>4809</v>
      </c>
      <c r="C2133" s="335" t="s">
        <v>4702</v>
      </c>
      <c r="D2133" s="335" t="str">
        <f t="shared" si="67"/>
        <v>Trumbull County, OH</v>
      </c>
      <c r="E2133" s="335" t="str">
        <f t="shared" si="68"/>
        <v>39</v>
      </c>
      <c r="F2133" s="335" t="str">
        <f>_xlfn.XLOOKUP(E2133, statelist[State FIPS Code], statelist[EPA Region], "not found", 0, 1)</f>
        <v>EPA Region 5</v>
      </c>
    </row>
    <row r="2134" spans="1:6" x14ac:dyDescent="0.25">
      <c r="A2134" s="334" t="s">
        <v>4810</v>
      </c>
      <c r="B2134" s="335" t="s">
        <v>4811</v>
      </c>
      <c r="C2134" s="335" t="s">
        <v>4702</v>
      </c>
      <c r="D2134" s="335" t="str">
        <f t="shared" si="67"/>
        <v>Tuscarawas County, OH</v>
      </c>
      <c r="E2134" s="335" t="str">
        <f t="shared" si="68"/>
        <v>39</v>
      </c>
      <c r="F2134" s="335" t="str">
        <f>_xlfn.XLOOKUP(E2134, statelist[State FIPS Code], statelist[EPA Region], "not found", 0, 1)</f>
        <v>EPA Region 5</v>
      </c>
    </row>
    <row r="2135" spans="1:6" x14ac:dyDescent="0.25">
      <c r="A2135" s="334" t="s">
        <v>4812</v>
      </c>
      <c r="B2135" s="335" t="s">
        <v>1643</v>
      </c>
      <c r="C2135" s="335" t="s">
        <v>4702</v>
      </c>
      <c r="D2135" s="335" t="str">
        <f t="shared" si="67"/>
        <v>Union County, OH</v>
      </c>
      <c r="E2135" s="335" t="str">
        <f t="shared" si="68"/>
        <v>39</v>
      </c>
      <c r="F2135" s="335" t="str">
        <f>_xlfn.XLOOKUP(E2135, statelist[State FIPS Code], statelist[EPA Region], "not found", 0, 1)</f>
        <v>EPA Region 5</v>
      </c>
    </row>
    <row r="2136" spans="1:6" x14ac:dyDescent="0.25">
      <c r="A2136" s="334" t="s">
        <v>4813</v>
      </c>
      <c r="B2136" s="335" t="s">
        <v>4814</v>
      </c>
      <c r="C2136" s="335" t="s">
        <v>4702</v>
      </c>
      <c r="D2136" s="335" t="str">
        <f t="shared" si="67"/>
        <v>Van Wert County, OH</v>
      </c>
      <c r="E2136" s="335" t="str">
        <f t="shared" si="68"/>
        <v>39</v>
      </c>
      <c r="F2136" s="335" t="str">
        <f>_xlfn.XLOOKUP(E2136, statelist[State FIPS Code], statelist[EPA Region], "not found", 0, 1)</f>
        <v>EPA Region 5</v>
      </c>
    </row>
    <row r="2137" spans="1:6" x14ac:dyDescent="0.25">
      <c r="A2137" s="334" t="s">
        <v>4815</v>
      </c>
      <c r="B2137" s="335" t="s">
        <v>4816</v>
      </c>
      <c r="C2137" s="335" t="s">
        <v>4702</v>
      </c>
      <c r="D2137" s="335" t="str">
        <f t="shared" si="67"/>
        <v>Vinton County, OH</v>
      </c>
      <c r="E2137" s="335" t="str">
        <f t="shared" si="68"/>
        <v>39</v>
      </c>
      <c r="F2137" s="335" t="str">
        <f>_xlfn.XLOOKUP(E2137, statelist[State FIPS Code], statelist[EPA Region], "not found", 0, 1)</f>
        <v>EPA Region 5</v>
      </c>
    </row>
    <row r="2138" spans="1:6" x14ac:dyDescent="0.25">
      <c r="A2138" s="334" t="s">
        <v>4817</v>
      </c>
      <c r="B2138" s="335" t="s">
        <v>2306</v>
      </c>
      <c r="C2138" s="335" t="s">
        <v>4702</v>
      </c>
      <c r="D2138" s="335" t="str">
        <f t="shared" si="67"/>
        <v>Warren County, OH</v>
      </c>
      <c r="E2138" s="335" t="str">
        <f t="shared" si="68"/>
        <v>39</v>
      </c>
      <c r="F2138" s="335" t="str">
        <f>_xlfn.XLOOKUP(E2138, statelist[State FIPS Code], statelist[EPA Region], "not found", 0, 1)</f>
        <v>EPA Region 5</v>
      </c>
    </row>
    <row r="2139" spans="1:6" x14ac:dyDescent="0.25">
      <c r="A2139" s="334" t="s">
        <v>4818</v>
      </c>
      <c r="B2139" s="335" t="s">
        <v>1423</v>
      </c>
      <c r="C2139" s="335" t="s">
        <v>4702</v>
      </c>
      <c r="D2139" s="335" t="str">
        <f t="shared" si="67"/>
        <v>Washington County, OH</v>
      </c>
      <c r="E2139" s="335" t="str">
        <f t="shared" si="68"/>
        <v>39</v>
      </c>
      <c r="F2139" s="335" t="str">
        <f>_xlfn.XLOOKUP(E2139, statelist[State FIPS Code], statelist[EPA Region], "not found", 0, 1)</f>
        <v>EPA Region 5</v>
      </c>
    </row>
    <row r="2140" spans="1:6" x14ac:dyDescent="0.25">
      <c r="A2140" s="334" t="s">
        <v>4819</v>
      </c>
      <c r="B2140" s="335" t="s">
        <v>2309</v>
      </c>
      <c r="C2140" s="335" t="s">
        <v>4702</v>
      </c>
      <c r="D2140" s="335" t="str">
        <f t="shared" si="67"/>
        <v>Wayne County, OH</v>
      </c>
      <c r="E2140" s="335" t="str">
        <f t="shared" si="68"/>
        <v>39</v>
      </c>
      <c r="F2140" s="335" t="str">
        <f>_xlfn.XLOOKUP(E2140, statelist[State FIPS Code], statelist[EPA Region], "not found", 0, 1)</f>
        <v>EPA Region 5</v>
      </c>
    </row>
    <row r="2141" spans="1:6" x14ac:dyDescent="0.25">
      <c r="A2141" s="334" t="s">
        <v>4820</v>
      </c>
      <c r="B2141" s="335" t="s">
        <v>4700</v>
      </c>
      <c r="C2141" s="335" t="s">
        <v>4702</v>
      </c>
      <c r="D2141" s="335" t="str">
        <f t="shared" si="67"/>
        <v>Williams County, OH</v>
      </c>
      <c r="E2141" s="335" t="str">
        <f t="shared" si="68"/>
        <v>39</v>
      </c>
      <c r="F2141" s="335" t="str">
        <f>_xlfn.XLOOKUP(E2141, statelist[State FIPS Code], statelist[EPA Region], "not found", 0, 1)</f>
        <v>EPA Region 5</v>
      </c>
    </row>
    <row r="2142" spans="1:6" x14ac:dyDescent="0.25">
      <c r="A2142" s="334" t="s">
        <v>4821</v>
      </c>
      <c r="B2142" s="335" t="s">
        <v>4822</v>
      </c>
      <c r="C2142" s="335" t="s">
        <v>4702</v>
      </c>
      <c r="D2142" s="335" t="str">
        <f t="shared" si="67"/>
        <v>Wood County, OH</v>
      </c>
      <c r="E2142" s="335" t="str">
        <f t="shared" si="68"/>
        <v>39</v>
      </c>
      <c r="F2142" s="335" t="str">
        <f>_xlfn.XLOOKUP(E2142, statelist[State FIPS Code], statelist[EPA Region], "not found", 0, 1)</f>
        <v>EPA Region 5</v>
      </c>
    </row>
    <row r="2143" spans="1:6" x14ac:dyDescent="0.25">
      <c r="A2143" s="334" t="s">
        <v>4823</v>
      </c>
      <c r="B2143" s="335" t="s">
        <v>4824</v>
      </c>
      <c r="C2143" s="335" t="s">
        <v>4702</v>
      </c>
      <c r="D2143" s="335" t="str">
        <f t="shared" si="67"/>
        <v>Wyandot County, OH</v>
      </c>
      <c r="E2143" s="335" t="str">
        <f t="shared" si="68"/>
        <v>39</v>
      </c>
      <c r="F2143" s="335" t="str">
        <f>_xlfn.XLOOKUP(E2143, statelist[State FIPS Code], statelist[EPA Region], "not found", 0, 1)</f>
        <v>EPA Region 5</v>
      </c>
    </row>
    <row r="2144" spans="1:6" x14ac:dyDescent="0.25">
      <c r="A2144" s="334" t="s">
        <v>4825</v>
      </c>
      <c r="B2144" s="335" t="s">
        <v>2705</v>
      </c>
      <c r="C2144" s="335" t="s">
        <v>4826</v>
      </c>
      <c r="D2144" s="335" t="str">
        <f t="shared" si="67"/>
        <v>Adair County, OK</v>
      </c>
      <c r="E2144" s="335" t="str">
        <f t="shared" si="68"/>
        <v>40</v>
      </c>
      <c r="F2144" s="335" t="str">
        <f>_xlfn.XLOOKUP(E2144, statelist[State FIPS Code], statelist[EPA Region], "not found", 0, 1)</f>
        <v>EPA Region 6</v>
      </c>
    </row>
    <row r="2145" spans="1:6" x14ac:dyDescent="0.25">
      <c r="A2145" s="334" t="s">
        <v>4827</v>
      </c>
      <c r="B2145" s="335" t="s">
        <v>4828</v>
      </c>
      <c r="C2145" s="335" t="s">
        <v>4826</v>
      </c>
      <c r="D2145" s="335" t="str">
        <f t="shared" si="67"/>
        <v>Alfalfa County, OK</v>
      </c>
      <c r="E2145" s="335" t="str">
        <f t="shared" si="68"/>
        <v>40</v>
      </c>
      <c r="F2145" s="335" t="str">
        <f>_xlfn.XLOOKUP(E2145, statelist[State FIPS Code], statelist[EPA Region], "not found", 0, 1)</f>
        <v>EPA Region 6</v>
      </c>
    </row>
    <row r="2146" spans="1:6" x14ac:dyDescent="0.25">
      <c r="A2146" s="334" t="s">
        <v>4829</v>
      </c>
      <c r="B2146" s="335" t="s">
        <v>4830</v>
      </c>
      <c r="C2146" s="335" t="s">
        <v>4826</v>
      </c>
      <c r="D2146" s="335" t="str">
        <f t="shared" si="67"/>
        <v>Atoka County, OK</v>
      </c>
      <c r="E2146" s="335" t="str">
        <f t="shared" si="68"/>
        <v>40</v>
      </c>
      <c r="F2146" s="335" t="str">
        <f>_xlfn.XLOOKUP(E2146, statelist[State FIPS Code], statelist[EPA Region], "not found", 0, 1)</f>
        <v>EPA Region 6</v>
      </c>
    </row>
    <row r="2147" spans="1:6" x14ac:dyDescent="0.25">
      <c r="A2147" s="334" t="s">
        <v>4831</v>
      </c>
      <c r="B2147" s="335" t="s">
        <v>4832</v>
      </c>
      <c r="C2147" s="335" t="s">
        <v>4826</v>
      </c>
      <c r="D2147" s="335" t="str">
        <f t="shared" si="67"/>
        <v>Beaver County, OK</v>
      </c>
      <c r="E2147" s="335" t="str">
        <f t="shared" si="68"/>
        <v>40</v>
      </c>
      <c r="F2147" s="335" t="str">
        <f>_xlfn.XLOOKUP(E2147, statelist[State FIPS Code], statelist[EPA Region], "not found", 0, 1)</f>
        <v>EPA Region 6</v>
      </c>
    </row>
    <row r="2148" spans="1:6" x14ac:dyDescent="0.25">
      <c r="A2148" s="334" t="s">
        <v>4833</v>
      </c>
      <c r="B2148" s="335" t="s">
        <v>4834</v>
      </c>
      <c r="C2148" s="335" t="s">
        <v>4826</v>
      </c>
      <c r="D2148" s="335" t="str">
        <f t="shared" si="67"/>
        <v>Beckham County, OK</v>
      </c>
      <c r="E2148" s="335" t="str">
        <f t="shared" si="68"/>
        <v>40</v>
      </c>
      <c r="F2148" s="335" t="str">
        <f>_xlfn.XLOOKUP(E2148, statelist[State FIPS Code], statelist[EPA Region], "not found", 0, 1)</f>
        <v>EPA Region 6</v>
      </c>
    </row>
    <row r="2149" spans="1:6" x14ac:dyDescent="0.25">
      <c r="A2149" s="334" t="s">
        <v>4835</v>
      </c>
      <c r="B2149" s="335" t="s">
        <v>2348</v>
      </c>
      <c r="C2149" s="335" t="s">
        <v>4826</v>
      </c>
      <c r="D2149" s="335" t="str">
        <f t="shared" si="67"/>
        <v>Blaine County, OK</v>
      </c>
      <c r="E2149" s="335" t="str">
        <f t="shared" si="68"/>
        <v>40</v>
      </c>
      <c r="F2149" s="335" t="str">
        <f>_xlfn.XLOOKUP(E2149, statelist[State FIPS Code], statelist[EPA Region], "not found", 0, 1)</f>
        <v>EPA Region 6</v>
      </c>
    </row>
    <row r="2150" spans="1:6" x14ac:dyDescent="0.25">
      <c r="A2150" s="334" t="s">
        <v>4836</v>
      </c>
      <c r="B2150" s="335" t="s">
        <v>2083</v>
      </c>
      <c r="C2150" s="335" t="s">
        <v>4826</v>
      </c>
      <c r="D2150" s="335" t="str">
        <f t="shared" si="67"/>
        <v>Bryan County, OK</v>
      </c>
      <c r="E2150" s="335" t="str">
        <f t="shared" si="68"/>
        <v>40</v>
      </c>
      <c r="F2150" s="335" t="str">
        <f>_xlfn.XLOOKUP(E2150, statelist[State FIPS Code], statelist[EPA Region], "not found", 0, 1)</f>
        <v>EPA Region 6</v>
      </c>
    </row>
    <row r="2151" spans="1:6" x14ac:dyDescent="0.25">
      <c r="A2151" s="334" t="s">
        <v>4837</v>
      </c>
      <c r="B2151" s="335" t="s">
        <v>4838</v>
      </c>
      <c r="C2151" s="335" t="s">
        <v>4826</v>
      </c>
      <c r="D2151" s="335" t="str">
        <f t="shared" si="67"/>
        <v>Caddo County, OK</v>
      </c>
      <c r="E2151" s="335" t="str">
        <f t="shared" si="68"/>
        <v>40</v>
      </c>
      <c r="F2151" s="335" t="str">
        <f>_xlfn.XLOOKUP(E2151, statelist[State FIPS Code], statelist[EPA Region], "not found", 0, 1)</f>
        <v>EPA Region 6</v>
      </c>
    </row>
    <row r="2152" spans="1:6" x14ac:dyDescent="0.25">
      <c r="A2152" s="334" t="s">
        <v>4839</v>
      </c>
      <c r="B2152" s="335" t="s">
        <v>4840</v>
      </c>
      <c r="C2152" s="335" t="s">
        <v>4826</v>
      </c>
      <c r="D2152" s="335" t="str">
        <f t="shared" si="67"/>
        <v>Canadian County, OK</v>
      </c>
      <c r="E2152" s="335" t="str">
        <f t="shared" si="68"/>
        <v>40</v>
      </c>
      <c r="F2152" s="335" t="str">
        <f>_xlfn.XLOOKUP(E2152, statelist[State FIPS Code], statelist[EPA Region], "not found", 0, 1)</f>
        <v>EPA Region 6</v>
      </c>
    </row>
    <row r="2153" spans="1:6" x14ac:dyDescent="0.25">
      <c r="A2153" s="334" t="s">
        <v>4841</v>
      </c>
      <c r="B2153" s="335" t="s">
        <v>3059</v>
      </c>
      <c r="C2153" s="335" t="s">
        <v>4826</v>
      </c>
      <c r="D2153" s="335" t="str">
        <f t="shared" si="67"/>
        <v>Carter County, OK</v>
      </c>
      <c r="E2153" s="335" t="str">
        <f t="shared" si="68"/>
        <v>40</v>
      </c>
      <c r="F2153" s="335" t="str">
        <f>_xlfn.XLOOKUP(E2153, statelist[State FIPS Code], statelist[EPA Region], "not found", 0, 1)</f>
        <v>EPA Region 6</v>
      </c>
    </row>
    <row r="2154" spans="1:6" x14ac:dyDescent="0.25">
      <c r="A2154" s="334" t="s">
        <v>4842</v>
      </c>
      <c r="B2154" s="335" t="s">
        <v>1313</v>
      </c>
      <c r="C2154" s="335" t="s">
        <v>4826</v>
      </c>
      <c r="D2154" s="335" t="str">
        <f t="shared" si="67"/>
        <v>Cherokee County, OK</v>
      </c>
      <c r="E2154" s="335" t="str">
        <f t="shared" si="68"/>
        <v>40</v>
      </c>
      <c r="F2154" s="335" t="str">
        <f>_xlfn.XLOOKUP(E2154, statelist[State FIPS Code], statelist[EPA Region], "not found", 0, 1)</f>
        <v>EPA Region 6</v>
      </c>
    </row>
    <row r="2155" spans="1:6" x14ac:dyDescent="0.25">
      <c r="A2155" s="334" t="s">
        <v>4843</v>
      </c>
      <c r="B2155" s="335" t="s">
        <v>1317</v>
      </c>
      <c r="C2155" s="335" t="s">
        <v>4826</v>
      </c>
      <c r="D2155" s="335" t="str">
        <f t="shared" si="67"/>
        <v>Choctaw County, OK</v>
      </c>
      <c r="E2155" s="335" t="str">
        <f t="shared" si="68"/>
        <v>40</v>
      </c>
      <c r="F2155" s="335" t="str">
        <f>_xlfn.XLOOKUP(E2155, statelist[State FIPS Code], statelist[EPA Region], "not found", 0, 1)</f>
        <v>EPA Region 6</v>
      </c>
    </row>
    <row r="2156" spans="1:6" x14ac:dyDescent="0.25">
      <c r="A2156" s="334" t="s">
        <v>4844</v>
      </c>
      <c r="B2156" s="335" t="s">
        <v>4845</v>
      </c>
      <c r="C2156" s="335" t="s">
        <v>4826</v>
      </c>
      <c r="D2156" s="335" t="str">
        <f t="shared" si="67"/>
        <v>Cimarron County, OK</v>
      </c>
      <c r="E2156" s="335" t="str">
        <f t="shared" si="68"/>
        <v>40</v>
      </c>
      <c r="F2156" s="335" t="str">
        <f>_xlfn.XLOOKUP(E2156, statelist[State FIPS Code], statelist[EPA Region], "not found", 0, 1)</f>
        <v>EPA Region 6</v>
      </c>
    </row>
    <row r="2157" spans="1:6" x14ac:dyDescent="0.25">
      <c r="A2157" s="334" t="s">
        <v>4846</v>
      </c>
      <c r="B2157" s="335" t="s">
        <v>1543</v>
      </c>
      <c r="C2157" s="335" t="s">
        <v>4826</v>
      </c>
      <c r="D2157" s="335" t="str">
        <f t="shared" si="67"/>
        <v>Cleveland County, OK</v>
      </c>
      <c r="E2157" s="335" t="str">
        <f t="shared" si="68"/>
        <v>40</v>
      </c>
      <c r="F2157" s="335" t="str">
        <f>_xlfn.XLOOKUP(E2157, statelist[State FIPS Code], statelist[EPA Region], "not found", 0, 1)</f>
        <v>EPA Region 6</v>
      </c>
    </row>
    <row r="2158" spans="1:6" x14ac:dyDescent="0.25">
      <c r="A2158" s="334" t="s">
        <v>4847</v>
      </c>
      <c r="B2158" s="335" t="s">
        <v>4848</v>
      </c>
      <c r="C2158" s="335" t="s">
        <v>4826</v>
      </c>
      <c r="D2158" s="335" t="str">
        <f t="shared" si="67"/>
        <v>Coal County, OK</v>
      </c>
      <c r="E2158" s="335" t="str">
        <f t="shared" si="68"/>
        <v>40</v>
      </c>
      <c r="F2158" s="335" t="str">
        <f>_xlfn.XLOOKUP(E2158, statelist[State FIPS Code], statelist[EPA Region], "not found", 0, 1)</f>
        <v>EPA Region 6</v>
      </c>
    </row>
    <row r="2159" spans="1:6" x14ac:dyDescent="0.25">
      <c r="A2159" s="334" t="s">
        <v>4849</v>
      </c>
      <c r="B2159" s="335" t="s">
        <v>2876</v>
      </c>
      <c r="C2159" s="335" t="s">
        <v>4826</v>
      </c>
      <c r="D2159" s="335" t="str">
        <f t="shared" si="67"/>
        <v>Comanche County, OK</v>
      </c>
      <c r="E2159" s="335" t="str">
        <f t="shared" si="68"/>
        <v>40</v>
      </c>
      <c r="F2159" s="335" t="str">
        <f>_xlfn.XLOOKUP(E2159, statelist[State FIPS Code], statelist[EPA Region], "not found", 0, 1)</f>
        <v>EPA Region 6</v>
      </c>
    </row>
    <row r="2160" spans="1:6" x14ac:dyDescent="0.25">
      <c r="A2160" s="334" t="s">
        <v>4850</v>
      </c>
      <c r="B2160" s="335" t="s">
        <v>4851</v>
      </c>
      <c r="C2160" s="335" t="s">
        <v>4826</v>
      </c>
      <c r="D2160" s="335" t="str">
        <f t="shared" si="67"/>
        <v>Cotton County, OK</v>
      </c>
      <c r="E2160" s="335" t="str">
        <f t="shared" si="68"/>
        <v>40</v>
      </c>
      <c r="F2160" s="335" t="str">
        <f>_xlfn.XLOOKUP(E2160, statelist[State FIPS Code], statelist[EPA Region], "not found", 0, 1)</f>
        <v>EPA Region 6</v>
      </c>
    </row>
    <row r="2161" spans="1:6" x14ac:dyDescent="0.25">
      <c r="A2161" s="334" t="s">
        <v>4852</v>
      </c>
      <c r="B2161" s="335" t="s">
        <v>4853</v>
      </c>
      <c r="C2161" s="335" t="s">
        <v>4826</v>
      </c>
      <c r="D2161" s="335" t="str">
        <f t="shared" si="67"/>
        <v>Craig County, OK</v>
      </c>
      <c r="E2161" s="335" t="str">
        <f t="shared" si="68"/>
        <v>40</v>
      </c>
      <c r="F2161" s="335" t="str">
        <f>_xlfn.XLOOKUP(E2161, statelist[State FIPS Code], statelist[EPA Region], "not found", 0, 1)</f>
        <v>EPA Region 6</v>
      </c>
    </row>
    <row r="2162" spans="1:6" x14ac:dyDescent="0.25">
      <c r="A2162" s="334" t="s">
        <v>4854</v>
      </c>
      <c r="B2162" s="335" t="s">
        <v>4855</v>
      </c>
      <c r="C2162" s="335" t="s">
        <v>4826</v>
      </c>
      <c r="D2162" s="335" t="str">
        <f t="shared" si="67"/>
        <v>Creek County, OK</v>
      </c>
      <c r="E2162" s="335" t="str">
        <f t="shared" si="68"/>
        <v>40</v>
      </c>
      <c r="F2162" s="335" t="str">
        <f>_xlfn.XLOOKUP(E2162, statelist[State FIPS Code], statelist[EPA Region], "not found", 0, 1)</f>
        <v>EPA Region 6</v>
      </c>
    </row>
    <row r="2163" spans="1:6" x14ac:dyDescent="0.25">
      <c r="A2163" s="334" t="s">
        <v>4856</v>
      </c>
      <c r="B2163" s="335" t="s">
        <v>1798</v>
      </c>
      <c r="C2163" s="335" t="s">
        <v>4826</v>
      </c>
      <c r="D2163" s="335" t="str">
        <f t="shared" si="67"/>
        <v>Custer County, OK</v>
      </c>
      <c r="E2163" s="335" t="str">
        <f t="shared" si="68"/>
        <v>40</v>
      </c>
      <c r="F2163" s="335" t="str">
        <f>_xlfn.XLOOKUP(E2163, statelist[State FIPS Code], statelist[EPA Region], "not found", 0, 1)</f>
        <v>EPA Region 6</v>
      </c>
    </row>
    <row r="2164" spans="1:6" x14ac:dyDescent="0.25">
      <c r="A2164" s="334" t="s">
        <v>4857</v>
      </c>
      <c r="B2164" s="335" t="s">
        <v>2594</v>
      </c>
      <c r="C2164" s="335" t="s">
        <v>4826</v>
      </c>
      <c r="D2164" s="335" t="str">
        <f t="shared" si="67"/>
        <v>Delaware County, OK</v>
      </c>
      <c r="E2164" s="335" t="str">
        <f t="shared" si="68"/>
        <v>40</v>
      </c>
      <c r="F2164" s="335" t="str">
        <f>_xlfn.XLOOKUP(E2164, statelist[State FIPS Code], statelist[EPA Region], "not found", 0, 1)</f>
        <v>EPA Region 6</v>
      </c>
    </row>
    <row r="2165" spans="1:6" x14ac:dyDescent="0.25">
      <c r="A2165" s="334" t="s">
        <v>4858</v>
      </c>
      <c r="B2165" s="335" t="s">
        <v>4859</v>
      </c>
      <c r="C2165" s="335" t="s">
        <v>4826</v>
      </c>
      <c r="D2165" s="335" t="str">
        <f t="shared" si="67"/>
        <v>Dewey County, OK</v>
      </c>
      <c r="E2165" s="335" t="str">
        <f t="shared" si="68"/>
        <v>40</v>
      </c>
      <c r="F2165" s="335" t="str">
        <f>_xlfn.XLOOKUP(E2165, statelist[State FIPS Code], statelist[EPA Region], "not found", 0, 1)</f>
        <v>EPA Region 6</v>
      </c>
    </row>
    <row r="2166" spans="1:6" x14ac:dyDescent="0.25">
      <c r="A2166" s="334" t="s">
        <v>4860</v>
      </c>
      <c r="B2166" s="335" t="s">
        <v>2889</v>
      </c>
      <c r="C2166" s="335" t="s">
        <v>4826</v>
      </c>
      <c r="D2166" s="335" t="str">
        <f t="shared" si="67"/>
        <v>Ellis County, OK</v>
      </c>
      <c r="E2166" s="335" t="str">
        <f t="shared" si="68"/>
        <v>40</v>
      </c>
      <c r="F2166" s="335" t="str">
        <f>_xlfn.XLOOKUP(E2166, statelist[State FIPS Code], statelist[EPA Region], "not found", 0, 1)</f>
        <v>EPA Region 6</v>
      </c>
    </row>
    <row r="2167" spans="1:6" x14ac:dyDescent="0.25">
      <c r="A2167" s="334" t="s">
        <v>4861</v>
      </c>
      <c r="B2167" s="335" t="s">
        <v>1816</v>
      </c>
      <c r="C2167" s="335" t="s">
        <v>4826</v>
      </c>
      <c r="D2167" s="335" t="str">
        <f t="shared" si="67"/>
        <v>Garfield County, OK</v>
      </c>
      <c r="E2167" s="335" t="str">
        <f t="shared" si="68"/>
        <v>40</v>
      </c>
      <c r="F2167" s="335" t="str">
        <f>_xlfn.XLOOKUP(E2167, statelist[State FIPS Code], statelist[EPA Region], "not found", 0, 1)</f>
        <v>EPA Region 6</v>
      </c>
    </row>
    <row r="2168" spans="1:6" x14ac:dyDescent="0.25">
      <c r="A2168" s="334" t="s">
        <v>4862</v>
      </c>
      <c r="B2168" s="335" t="s">
        <v>4863</v>
      </c>
      <c r="C2168" s="335" t="s">
        <v>4826</v>
      </c>
      <c r="D2168" s="335" t="str">
        <f t="shared" si="67"/>
        <v>Garvin County, OK</v>
      </c>
      <c r="E2168" s="335" t="str">
        <f t="shared" si="68"/>
        <v>40</v>
      </c>
      <c r="F2168" s="335" t="str">
        <f>_xlfn.XLOOKUP(E2168, statelist[State FIPS Code], statelist[EPA Region], "not found", 0, 1)</f>
        <v>EPA Region 6</v>
      </c>
    </row>
    <row r="2169" spans="1:6" x14ac:dyDescent="0.25">
      <c r="A2169" s="334" t="s">
        <v>4864</v>
      </c>
      <c r="B2169" s="335" t="s">
        <v>2169</v>
      </c>
      <c r="C2169" s="335" t="s">
        <v>4826</v>
      </c>
      <c r="D2169" s="335" t="str">
        <f t="shared" si="67"/>
        <v>Grady County, OK</v>
      </c>
      <c r="E2169" s="335" t="str">
        <f t="shared" si="68"/>
        <v>40</v>
      </c>
      <c r="F2169" s="335" t="str">
        <f>_xlfn.XLOOKUP(E2169, statelist[State FIPS Code], statelist[EPA Region], "not found", 0, 1)</f>
        <v>EPA Region 6</v>
      </c>
    </row>
    <row r="2170" spans="1:6" x14ac:dyDescent="0.25">
      <c r="A2170" s="334" t="s">
        <v>4865</v>
      </c>
      <c r="B2170" s="335" t="s">
        <v>1569</v>
      </c>
      <c r="C2170" s="335" t="s">
        <v>4826</v>
      </c>
      <c r="D2170" s="335" t="str">
        <f t="shared" si="67"/>
        <v>Grant County, OK</v>
      </c>
      <c r="E2170" s="335" t="str">
        <f t="shared" si="68"/>
        <v>40</v>
      </c>
      <c r="F2170" s="335" t="str">
        <f>_xlfn.XLOOKUP(E2170, statelist[State FIPS Code], statelist[EPA Region], "not found", 0, 1)</f>
        <v>EPA Region 6</v>
      </c>
    </row>
    <row r="2171" spans="1:6" x14ac:dyDescent="0.25">
      <c r="A2171" s="334" t="s">
        <v>4866</v>
      </c>
      <c r="B2171" s="335" t="s">
        <v>4867</v>
      </c>
      <c r="C2171" s="335" t="s">
        <v>4826</v>
      </c>
      <c r="D2171" s="335" t="str">
        <f t="shared" si="67"/>
        <v>Greer County, OK</v>
      </c>
      <c r="E2171" s="335" t="str">
        <f t="shared" si="68"/>
        <v>40</v>
      </c>
      <c r="F2171" s="335" t="str">
        <f>_xlfn.XLOOKUP(E2171, statelist[State FIPS Code], statelist[EPA Region], "not found", 0, 1)</f>
        <v>EPA Region 6</v>
      </c>
    </row>
    <row r="2172" spans="1:6" x14ac:dyDescent="0.25">
      <c r="A2172" s="334" t="s">
        <v>4868</v>
      </c>
      <c r="B2172" s="335" t="s">
        <v>4869</v>
      </c>
      <c r="C2172" s="335" t="s">
        <v>4826</v>
      </c>
      <c r="D2172" s="335" t="str">
        <f t="shared" si="67"/>
        <v>Harmon County, OK</v>
      </c>
      <c r="E2172" s="335" t="str">
        <f t="shared" si="68"/>
        <v>40</v>
      </c>
      <c r="F2172" s="335" t="str">
        <f>_xlfn.XLOOKUP(E2172, statelist[State FIPS Code], statelist[EPA Region], "not found", 0, 1)</f>
        <v>EPA Region 6</v>
      </c>
    </row>
    <row r="2173" spans="1:6" x14ac:dyDescent="0.25">
      <c r="A2173" s="334" t="s">
        <v>4870</v>
      </c>
      <c r="B2173" s="335" t="s">
        <v>2910</v>
      </c>
      <c r="C2173" s="335" t="s">
        <v>4826</v>
      </c>
      <c r="D2173" s="335" t="str">
        <f t="shared" si="67"/>
        <v>Harper County, OK</v>
      </c>
      <c r="E2173" s="335" t="str">
        <f t="shared" si="68"/>
        <v>40</v>
      </c>
      <c r="F2173" s="335" t="str">
        <f>_xlfn.XLOOKUP(E2173, statelist[State FIPS Code], statelist[EPA Region], "not found", 0, 1)</f>
        <v>EPA Region 6</v>
      </c>
    </row>
    <row r="2174" spans="1:6" x14ac:dyDescent="0.25">
      <c r="A2174" s="334" t="s">
        <v>4871</v>
      </c>
      <c r="B2174" s="335" t="s">
        <v>2914</v>
      </c>
      <c r="C2174" s="335" t="s">
        <v>4826</v>
      </c>
      <c r="D2174" s="335" t="str">
        <f t="shared" si="67"/>
        <v>Haskell County, OK</v>
      </c>
      <c r="E2174" s="335" t="str">
        <f t="shared" si="68"/>
        <v>40</v>
      </c>
      <c r="F2174" s="335" t="str">
        <f>_xlfn.XLOOKUP(E2174, statelist[State FIPS Code], statelist[EPA Region], "not found", 0, 1)</f>
        <v>EPA Region 6</v>
      </c>
    </row>
    <row r="2175" spans="1:6" x14ac:dyDescent="0.25">
      <c r="A2175" s="334" t="s">
        <v>4872</v>
      </c>
      <c r="B2175" s="335" t="s">
        <v>4873</v>
      </c>
      <c r="C2175" s="335" t="s">
        <v>4826</v>
      </c>
      <c r="D2175" s="335" t="str">
        <f t="shared" si="67"/>
        <v>Hughes County, OK</v>
      </c>
      <c r="E2175" s="335" t="str">
        <f t="shared" si="68"/>
        <v>40</v>
      </c>
      <c r="F2175" s="335" t="str">
        <f>_xlfn.XLOOKUP(E2175, statelist[State FIPS Code], statelist[EPA Region], "not found", 0, 1)</f>
        <v>EPA Region 6</v>
      </c>
    </row>
    <row r="2176" spans="1:6" x14ac:dyDescent="0.25">
      <c r="A2176" s="334" t="s">
        <v>4874</v>
      </c>
      <c r="B2176" s="335" t="s">
        <v>1365</v>
      </c>
      <c r="C2176" s="335" t="s">
        <v>4826</v>
      </c>
      <c r="D2176" s="335" t="str">
        <f t="shared" si="67"/>
        <v>Jackson County, OK</v>
      </c>
      <c r="E2176" s="335" t="str">
        <f t="shared" si="68"/>
        <v>40</v>
      </c>
      <c r="F2176" s="335" t="str">
        <f>_xlfn.XLOOKUP(E2176, statelist[State FIPS Code], statelist[EPA Region], "not found", 0, 1)</f>
        <v>EPA Region 6</v>
      </c>
    </row>
    <row r="2177" spans="1:6" x14ac:dyDescent="0.25">
      <c r="A2177" s="334" t="s">
        <v>4875</v>
      </c>
      <c r="B2177" s="335" t="s">
        <v>1367</v>
      </c>
      <c r="C2177" s="335" t="s">
        <v>4826</v>
      </c>
      <c r="D2177" s="335" t="str">
        <f t="shared" si="67"/>
        <v>Jefferson County, OK</v>
      </c>
      <c r="E2177" s="335" t="str">
        <f t="shared" si="68"/>
        <v>40</v>
      </c>
      <c r="F2177" s="335" t="str">
        <f>_xlfn.XLOOKUP(E2177, statelist[State FIPS Code], statelist[EPA Region], "not found", 0, 1)</f>
        <v>EPA Region 6</v>
      </c>
    </row>
    <row r="2178" spans="1:6" x14ac:dyDescent="0.25">
      <c r="A2178" s="334" t="s">
        <v>4876</v>
      </c>
      <c r="B2178" s="335" t="s">
        <v>4538</v>
      </c>
      <c r="C2178" s="335" t="s">
        <v>4826</v>
      </c>
      <c r="D2178" s="335" t="str">
        <f t="shared" si="67"/>
        <v>Johnston County, OK</v>
      </c>
      <c r="E2178" s="335" t="str">
        <f t="shared" si="68"/>
        <v>40</v>
      </c>
      <c r="F2178" s="335" t="str">
        <f>_xlfn.XLOOKUP(E2178, statelist[State FIPS Code], statelist[EPA Region], "not found", 0, 1)</f>
        <v>EPA Region 6</v>
      </c>
    </row>
    <row r="2179" spans="1:6" x14ac:dyDescent="0.25">
      <c r="A2179" s="334" t="s">
        <v>4877</v>
      </c>
      <c r="B2179" s="335" t="s">
        <v>4878</v>
      </c>
      <c r="C2179" s="335" t="s">
        <v>4826</v>
      </c>
      <c r="D2179" s="335" t="str">
        <f t="shared" si="67"/>
        <v>Kay County, OK</v>
      </c>
      <c r="E2179" s="335" t="str">
        <f t="shared" si="68"/>
        <v>40</v>
      </c>
      <c r="F2179" s="335" t="str">
        <f>_xlfn.XLOOKUP(E2179, statelist[State FIPS Code], statelist[EPA Region], "not found", 0, 1)</f>
        <v>EPA Region 6</v>
      </c>
    </row>
    <row r="2180" spans="1:6" x14ac:dyDescent="0.25">
      <c r="A2180" s="334" t="s">
        <v>4879</v>
      </c>
      <c r="B2180" s="335" t="s">
        <v>4880</v>
      </c>
      <c r="C2180" s="335" t="s">
        <v>4826</v>
      </c>
      <c r="D2180" s="335" t="str">
        <f t="shared" si="67"/>
        <v>Kingfisher County, OK</v>
      </c>
      <c r="E2180" s="335" t="str">
        <f t="shared" si="68"/>
        <v>40</v>
      </c>
      <c r="F2180" s="335" t="str">
        <f>_xlfn.XLOOKUP(E2180, statelist[State FIPS Code], statelist[EPA Region], "not found", 0, 1)</f>
        <v>EPA Region 6</v>
      </c>
    </row>
    <row r="2181" spans="1:6" x14ac:dyDescent="0.25">
      <c r="A2181" s="334" t="s">
        <v>4881</v>
      </c>
      <c r="B2181" s="335" t="s">
        <v>1830</v>
      </c>
      <c r="C2181" s="335" t="s">
        <v>4826</v>
      </c>
      <c r="D2181" s="335" t="str">
        <f t="shared" si="67"/>
        <v>Kiowa County, OK</v>
      </c>
      <c r="E2181" s="335" t="str">
        <f t="shared" si="68"/>
        <v>40</v>
      </c>
      <c r="F2181" s="335" t="str">
        <f>_xlfn.XLOOKUP(E2181, statelist[State FIPS Code], statelist[EPA Region], "not found", 0, 1)</f>
        <v>EPA Region 6</v>
      </c>
    </row>
    <row r="2182" spans="1:6" x14ac:dyDescent="0.25">
      <c r="A2182" s="334" t="s">
        <v>4882</v>
      </c>
      <c r="B2182" s="335" t="s">
        <v>4883</v>
      </c>
      <c r="C2182" s="335" t="s">
        <v>4826</v>
      </c>
      <c r="D2182" s="335" t="str">
        <f t="shared" si="67"/>
        <v>Latimer County, OK</v>
      </c>
      <c r="E2182" s="335" t="str">
        <f t="shared" si="68"/>
        <v>40</v>
      </c>
      <c r="F2182" s="335" t="str">
        <f>_xlfn.XLOOKUP(E2182, statelist[State FIPS Code], statelist[EPA Region], "not found", 0, 1)</f>
        <v>EPA Region 6</v>
      </c>
    </row>
    <row r="2183" spans="1:6" x14ac:dyDescent="0.25">
      <c r="A2183" s="334" t="s">
        <v>4884</v>
      </c>
      <c r="B2183" s="335" t="s">
        <v>4885</v>
      </c>
      <c r="C2183" s="335" t="s">
        <v>4826</v>
      </c>
      <c r="D2183" s="335" t="str">
        <f t="shared" si="67"/>
        <v>Le Flore County, OK</v>
      </c>
      <c r="E2183" s="335" t="str">
        <f t="shared" si="68"/>
        <v>40</v>
      </c>
      <c r="F2183" s="335" t="str">
        <f>_xlfn.XLOOKUP(E2183, statelist[State FIPS Code], statelist[EPA Region], "not found", 0, 1)</f>
        <v>EPA Region 6</v>
      </c>
    </row>
    <row r="2184" spans="1:6" x14ac:dyDescent="0.25">
      <c r="A2184" s="334" t="s">
        <v>4886</v>
      </c>
      <c r="B2184" s="335" t="s">
        <v>1590</v>
      </c>
      <c r="C2184" s="335" t="s">
        <v>4826</v>
      </c>
      <c r="D2184" s="335" t="str">
        <f t="shared" si="67"/>
        <v>Lincoln County, OK</v>
      </c>
      <c r="E2184" s="335" t="str">
        <f t="shared" si="68"/>
        <v>40</v>
      </c>
      <c r="F2184" s="335" t="str">
        <f>_xlfn.XLOOKUP(E2184, statelist[State FIPS Code], statelist[EPA Region], "not found", 0, 1)</f>
        <v>EPA Region 6</v>
      </c>
    </row>
    <row r="2185" spans="1:6" x14ac:dyDescent="0.25">
      <c r="A2185" s="334" t="s">
        <v>4887</v>
      </c>
      <c r="B2185" s="335" t="s">
        <v>1594</v>
      </c>
      <c r="C2185" s="335" t="s">
        <v>4826</v>
      </c>
      <c r="D2185" s="335" t="str">
        <f t="shared" si="67"/>
        <v>Logan County, OK</v>
      </c>
      <c r="E2185" s="335" t="str">
        <f t="shared" si="68"/>
        <v>40</v>
      </c>
      <c r="F2185" s="335" t="str">
        <f>_xlfn.XLOOKUP(E2185, statelist[State FIPS Code], statelist[EPA Region], "not found", 0, 1)</f>
        <v>EPA Region 6</v>
      </c>
    </row>
    <row r="2186" spans="1:6" x14ac:dyDescent="0.25">
      <c r="A2186" s="334" t="s">
        <v>4888</v>
      </c>
      <c r="B2186" s="335" t="s">
        <v>4889</v>
      </c>
      <c r="C2186" s="335" t="s">
        <v>4826</v>
      </c>
      <c r="D2186" s="335" t="str">
        <f t="shared" si="67"/>
        <v>Love County, OK</v>
      </c>
      <c r="E2186" s="335" t="str">
        <f t="shared" si="68"/>
        <v>40</v>
      </c>
      <c r="F2186" s="335" t="str">
        <f>_xlfn.XLOOKUP(E2186, statelist[State FIPS Code], statelist[EPA Region], "not found", 0, 1)</f>
        <v>EPA Region 6</v>
      </c>
    </row>
    <row r="2187" spans="1:6" x14ac:dyDescent="0.25">
      <c r="A2187" s="334" t="s">
        <v>4890</v>
      </c>
      <c r="B2187" s="335" t="s">
        <v>4891</v>
      </c>
      <c r="C2187" s="335" t="s">
        <v>4826</v>
      </c>
      <c r="D2187" s="335" t="str">
        <f t="shared" si="67"/>
        <v>McClain County, OK</v>
      </c>
      <c r="E2187" s="335" t="str">
        <f t="shared" si="68"/>
        <v>40</v>
      </c>
      <c r="F2187" s="335" t="str">
        <f>_xlfn.XLOOKUP(E2187, statelist[State FIPS Code], statelist[EPA Region], "not found", 0, 1)</f>
        <v>EPA Region 6</v>
      </c>
    </row>
    <row r="2188" spans="1:6" x14ac:dyDescent="0.25">
      <c r="A2188" s="334" t="s">
        <v>4892</v>
      </c>
      <c r="B2188" s="335" t="s">
        <v>4893</v>
      </c>
      <c r="C2188" s="335" t="s">
        <v>4826</v>
      </c>
      <c r="D2188" s="335" t="str">
        <f t="shared" ref="D2188:D2251" si="69">_xlfn.TEXTJOIN(", ", TRUE, B2188,C2188)</f>
        <v>McCurtain County, OK</v>
      </c>
      <c r="E2188" s="335" t="str">
        <f t="shared" ref="E2188:E2251" si="70">LEFT(A2188, 2)</f>
        <v>40</v>
      </c>
      <c r="F2188" s="335" t="str">
        <f>_xlfn.XLOOKUP(E2188, statelist[State FIPS Code], statelist[EPA Region], "not found", 0, 1)</f>
        <v>EPA Region 6</v>
      </c>
    </row>
    <row r="2189" spans="1:6" x14ac:dyDescent="0.25">
      <c r="A2189" s="334" t="s">
        <v>4894</v>
      </c>
      <c r="B2189" s="335" t="s">
        <v>2218</v>
      </c>
      <c r="C2189" s="335" t="s">
        <v>4826</v>
      </c>
      <c r="D2189" s="335" t="str">
        <f t="shared" si="69"/>
        <v>McIntosh County, OK</v>
      </c>
      <c r="E2189" s="335" t="str">
        <f t="shared" si="70"/>
        <v>40</v>
      </c>
      <c r="F2189" s="335" t="str">
        <f>_xlfn.XLOOKUP(E2189, statelist[State FIPS Code], statelist[EPA Region], "not found", 0, 1)</f>
        <v>EPA Region 6</v>
      </c>
    </row>
    <row r="2190" spans="1:6" x14ac:dyDescent="0.25">
      <c r="A2190" s="334" t="s">
        <v>4895</v>
      </c>
      <c r="B2190" s="335" t="s">
        <v>4896</v>
      </c>
      <c r="C2190" s="335" t="s">
        <v>4826</v>
      </c>
      <c r="D2190" s="335" t="str">
        <f t="shared" si="69"/>
        <v>Major County, OK</v>
      </c>
      <c r="E2190" s="335" t="str">
        <f t="shared" si="70"/>
        <v>40</v>
      </c>
      <c r="F2190" s="335" t="str">
        <f>_xlfn.XLOOKUP(E2190, statelist[State FIPS Code], statelist[EPA Region], "not found", 0, 1)</f>
        <v>EPA Region 6</v>
      </c>
    </row>
    <row r="2191" spans="1:6" x14ac:dyDescent="0.25">
      <c r="A2191" s="334" t="s">
        <v>4897</v>
      </c>
      <c r="B2191" s="335" t="s">
        <v>1389</v>
      </c>
      <c r="C2191" s="335" t="s">
        <v>4826</v>
      </c>
      <c r="D2191" s="335" t="str">
        <f t="shared" si="69"/>
        <v>Marshall County, OK</v>
      </c>
      <c r="E2191" s="335" t="str">
        <f t="shared" si="70"/>
        <v>40</v>
      </c>
      <c r="F2191" s="335" t="str">
        <f>_xlfn.XLOOKUP(E2191, statelist[State FIPS Code], statelist[EPA Region], "not found", 0, 1)</f>
        <v>EPA Region 6</v>
      </c>
    </row>
    <row r="2192" spans="1:6" x14ac:dyDescent="0.25">
      <c r="A2192" s="334" t="s">
        <v>4898</v>
      </c>
      <c r="B2192" s="335" t="s">
        <v>4899</v>
      </c>
      <c r="C2192" s="335" t="s">
        <v>4826</v>
      </c>
      <c r="D2192" s="335" t="str">
        <f t="shared" si="69"/>
        <v>Mayes County, OK</v>
      </c>
      <c r="E2192" s="335" t="str">
        <f t="shared" si="70"/>
        <v>40</v>
      </c>
      <c r="F2192" s="335" t="str">
        <f>_xlfn.XLOOKUP(E2192, statelist[State FIPS Code], statelist[EPA Region], "not found", 0, 1)</f>
        <v>EPA Region 6</v>
      </c>
    </row>
    <row r="2193" spans="1:6" x14ac:dyDescent="0.25">
      <c r="A2193" s="334" t="s">
        <v>4900</v>
      </c>
      <c r="B2193" s="335" t="s">
        <v>2231</v>
      </c>
      <c r="C2193" s="335" t="s">
        <v>4826</v>
      </c>
      <c r="D2193" s="335" t="str">
        <f t="shared" si="69"/>
        <v>Murray County, OK</v>
      </c>
      <c r="E2193" s="335" t="str">
        <f t="shared" si="70"/>
        <v>40</v>
      </c>
      <c r="F2193" s="335" t="str">
        <f>_xlfn.XLOOKUP(E2193, statelist[State FIPS Code], statelist[EPA Region], "not found", 0, 1)</f>
        <v>EPA Region 6</v>
      </c>
    </row>
    <row r="2194" spans="1:6" x14ac:dyDescent="0.25">
      <c r="A2194" s="334" t="s">
        <v>4901</v>
      </c>
      <c r="B2194" s="335" t="s">
        <v>4902</v>
      </c>
      <c r="C2194" s="335" t="s">
        <v>4826</v>
      </c>
      <c r="D2194" s="335" t="str">
        <f t="shared" si="69"/>
        <v>Muskogee County, OK</v>
      </c>
      <c r="E2194" s="335" t="str">
        <f t="shared" si="70"/>
        <v>40</v>
      </c>
      <c r="F2194" s="335" t="str">
        <f>_xlfn.XLOOKUP(E2194, statelist[State FIPS Code], statelist[EPA Region], "not found", 0, 1)</f>
        <v>EPA Region 6</v>
      </c>
    </row>
    <row r="2195" spans="1:6" x14ac:dyDescent="0.25">
      <c r="A2195" s="334" t="s">
        <v>4903</v>
      </c>
      <c r="B2195" s="335" t="s">
        <v>2647</v>
      </c>
      <c r="C2195" s="335" t="s">
        <v>4826</v>
      </c>
      <c r="D2195" s="335" t="str">
        <f t="shared" si="69"/>
        <v>Noble County, OK</v>
      </c>
      <c r="E2195" s="335" t="str">
        <f t="shared" si="70"/>
        <v>40</v>
      </c>
      <c r="F2195" s="335" t="str">
        <f>_xlfn.XLOOKUP(E2195, statelist[State FIPS Code], statelist[EPA Region], "not found", 0, 1)</f>
        <v>EPA Region 6</v>
      </c>
    </row>
    <row r="2196" spans="1:6" x14ac:dyDescent="0.25">
      <c r="A2196" s="334" t="s">
        <v>4904</v>
      </c>
      <c r="B2196" s="335" t="s">
        <v>4905</v>
      </c>
      <c r="C2196" s="335" t="s">
        <v>4826</v>
      </c>
      <c r="D2196" s="335" t="str">
        <f t="shared" si="69"/>
        <v>Nowata County, OK</v>
      </c>
      <c r="E2196" s="335" t="str">
        <f t="shared" si="70"/>
        <v>40</v>
      </c>
      <c r="F2196" s="335" t="str">
        <f>_xlfn.XLOOKUP(E2196, statelist[State FIPS Code], statelist[EPA Region], "not found", 0, 1)</f>
        <v>EPA Region 6</v>
      </c>
    </row>
    <row r="2197" spans="1:6" x14ac:dyDescent="0.25">
      <c r="A2197" s="334" t="s">
        <v>4906</v>
      </c>
      <c r="B2197" s="335" t="s">
        <v>4907</v>
      </c>
      <c r="C2197" s="335" t="s">
        <v>4826</v>
      </c>
      <c r="D2197" s="335" t="str">
        <f t="shared" si="69"/>
        <v>Okfuskee County, OK</v>
      </c>
      <c r="E2197" s="335" t="str">
        <f t="shared" si="70"/>
        <v>40</v>
      </c>
      <c r="F2197" s="335" t="str">
        <f>_xlfn.XLOOKUP(E2197, statelist[State FIPS Code], statelist[EPA Region], "not found", 0, 1)</f>
        <v>EPA Region 6</v>
      </c>
    </row>
    <row r="2198" spans="1:6" x14ac:dyDescent="0.25">
      <c r="A2198" s="334" t="s">
        <v>4908</v>
      </c>
      <c r="B2198" s="335" t="s">
        <v>4909</v>
      </c>
      <c r="C2198" s="335" t="s">
        <v>4826</v>
      </c>
      <c r="D2198" s="335" t="str">
        <f t="shared" si="69"/>
        <v>Oklahoma County, OK</v>
      </c>
      <c r="E2198" s="335" t="str">
        <f t="shared" si="70"/>
        <v>40</v>
      </c>
      <c r="F2198" s="335" t="str">
        <f>_xlfn.XLOOKUP(E2198, statelist[State FIPS Code], statelist[EPA Region], "not found", 0, 1)</f>
        <v>EPA Region 6</v>
      </c>
    </row>
    <row r="2199" spans="1:6" x14ac:dyDescent="0.25">
      <c r="A2199" s="334" t="s">
        <v>4910</v>
      </c>
      <c r="B2199" s="335" t="s">
        <v>4911</v>
      </c>
      <c r="C2199" s="335" t="s">
        <v>4826</v>
      </c>
      <c r="D2199" s="335" t="str">
        <f t="shared" si="69"/>
        <v>Okmulgee County, OK</v>
      </c>
      <c r="E2199" s="335" t="str">
        <f t="shared" si="70"/>
        <v>40</v>
      </c>
      <c r="F2199" s="335" t="str">
        <f>_xlfn.XLOOKUP(E2199, statelist[State FIPS Code], statelist[EPA Region], "not found", 0, 1)</f>
        <v>EPA Region 6</v>
      </c>
    </row>
    <row r="2200" spans="1:6" x14ac:dyDescent="0.25">
      <c r="A2200" s="334" t="s">
        <v>4912</v>
      </c>
      <c r="B2200" s="335" t="s">
        <v>2959</v>
      </c>
      <c r="C2200" s="335" t="s">
        <v>4826</v>
      </c>
      <c r="D2200" s="335" t="str">
        <f t="shared" si="69"/>
        <v>Osage County, OK</v>
      </c>
      <c r="E2200" s="335" t="str">
        <f t="shared" si="70"/>
        <v>40</v>
      </c>
      <c r="F2200" s="335" t="str">
        <f>_xlfn.XLOOKUP(E2200, statelist[State FIPS Code], statelist[EPA Region], "not found", 0, 1)</f>
        <v>EPA Region 6</v>
      </c>
    </row>
    <row r="2201" spans="1:6" x14ac:dyDescent="0.25">
      <c r="A2201" s="334" t="s">
        <v>4913</v>
      </c>
      <c r="B2201" s="335" t="s">
        <v>2963</v>
      </c>
      <c r="C2201" s="335" t="s">
        <v>4826</v>
      </c>
      <c r="D2201" s="335" t="str">
        <f t="shared" si="69"/>
        <v>Ottawa County, OK</v>
      </c>
      <c r="E2201" s="335" t="str">
        <f t="shared" si="70"/>
        <v>40</v>
      </c>
      <c r="F2201" s="335" t="str">
        <f>_xlfn.XLOOKUP(E2201, statelist[State FIPS Code], statelist[EPA Region], "not found", 0, 1)</f>
        <v>EPA Region 6</v>
      </c>
    </row>
    <row r="2202" spans="1:6" x14ac:dyDescent="0.25">
      <c r="A2202" s="334" t="s">
        <v>4914</v>
      </c>
      <c r="B2202" s="335" t="s">
        <v>2965</v>
      </c>
      <c r="C2202" s="335" t="s">
        <v>4826</v>
      </c>
      <c r="D2202" s="335" t="str">
        <f t="shared" si="69"/>
        <v>Pawnee County, OK</v>
      </c>
      <c r="E2202" s="335" t="str">
        <f t="shared" si="70"/>
        <v>40</v>
      </c>
      <c r="F2202" s="335" t="str">
        <f>_xlfn.XLOOKUP(E2202, statelist[State FIPS Code], statelist[EPA Region], "not found", 0, 1)</f>
        <v>EPA Region 6</v>
      </c>
    </row>
    <row r="2203" spans="1:6" x14ac:dyDescent="0.25">
      <c r="A2203" s="334" t="s">
        <v>4915</v>
      </c>
      <c r="B2203" s="335" t="s">
        <v>4916</v>
      </c>
      <c r="C2203" s="335" t="s">
        <v>4826</v>
      </c>
      <c r="D2203" s="335" t="str">
        <f t="shared" si="69"/>
        <v>Payne County, OK</v>
      </c>
      <c r="E2203" s="335" t="str">
        <f t="shared" si="70"/>
        <v>40</v>
      </c>
      <c r="F2203" s="335" t="str">
        <f>_xlfn.XLOOKUP(E2203, statelist[State FIPS Code], statelist[EPA Region], "not found", 0, 1)</f>
        <v>EPA Region 6</v>
      </c>
    </row>
    <row r="2204" spans="1:6" x14ac:dyDescent="0.25">
      <c r="A2204" s="334" t="s">
        <v>4917</v>
      </c>
      <c r="B2204" s="335" t="s">
        <v>4918</v>
      </c>
      <c r="C2204" s="335" t="s">
        <v>4826</v>
      </c>
      <c r="D2204" s="335" t="str">
        <f t="shared" si="69"/>
        <v>Pittsburg County, OK</v>
      </c>
      <c r="E2204" s="335" t="str">
        <f t="shared" si="70"/>
        <v>40</v>
      </c>
      <c r="F2204" s="335" t="str">
        <f>_xlfn.XLOOKUP(E2204, statelist[State FIPS Code], statelist[EPA Region], "not found", 0, 1)</f>
        <v>EPA Region 6</v>
      </c>
    </row>
    <row r="2205" spans="1:6" x14ac:dyDescent="0.25">
      <c r="A2205" s="334" t="s">
        <v>4919</v>
      </c>
      <c r="B2205" s="335" t="s">
        <v>3798</v>
      </c>
      <c r="C2205" s="335" t="s">
        <v>4826</v>
      </c>
      <c r="D2205" s="335" t="str">
        <f t="shared" si="69"/>
        <v>Pontotoc County, OK</v>
      </c>
      <c r="E2205" s="335" t="str">
        <f t="shared" si="70"/>
        <v>40</v>
      </c>
      <c r="F2205" s="335" t="str">
        <f>_xlfn.XLOOKUP(E2205, statelist[State FIPS Code], statelist[EPA Region], "not found", 0, 1)</f>
        <v>EPA Region 6</v>
      </c>
    </row>
    <row r="2206" spans="1:6" x14ac:dyDescent="0.25">
      <c r="A2206" s="334" t="s">
        <v>4920</v>
      </c>
      <c r="B2206" s="335" t="s">
        <v>2968</v>
      </c>
      <c r="C2206" s="335" t="s">
        <v>4826</v>
      </c>
      <c r="D2206" s="335" t="str">
        <f t="shared" si="69"/>
        <v>Pottawatomie County, OK</v>
      </c>
      <c r="E2206" s="335" t="str">
        <f t="shared" si="70"/>
        <v>40</v>
      </c>
      <c r="F2206" s="335" t="str">
        <f>_xlfn.XLOOKUP(E2206, statelist[State FIPS Code], statelist[EPA Region], "not found", 0, 1)</f>
        <v>EPA Region 6</v>
      </c>
    </row>
    <row r="2207" spans="1:6" x14ac:dyDescent="0.25">
      <c r="A2207" s="334" t="s">
        <v>4921</v>
      </c>
      <c r="B2207" s="335" t="s">
        <v>4922</v>
      </c>
      <c r="C2207" s="335" t="s">
        <v>4826</v>
      </c>
      <c r="D2207" s="335" t="str">
        <f t="shared" si="69"/>
        <v>Pushmataha County, OK</v>
      </c>
      <c r="E2207" s="335" t="str">
        <f t="shared" si="70"/>
        <v>40</v>
      </c>
      <c r="F2207" s="335" t="str">
        <f>_xlfn.XLOOKUP(E2207, statelist[State FIPS Code], statelist[EPA Region], "not found", 0, 1)</f>
        <v>EPA Region 6</v>
      </c>
    </row>
    <row r="2208" spans="1:6" x14ac:dyDescent="0.25">
      <c r="A2208" s="334" t="s">
        <v>4923</v>
      </c>
      <c r="B2208" s="335" t="s">
        <v>4924</v>
      </c>
      <c r="C2208" s="335" t="s">
        <v>4826</v>
      </c>
      <c r="D2208" s="335" t="str">
        <f t="shared" si="69"/>
        <v>Roger Mills County, OK</v>
      </c>
      <c r="E2208" s="335" t="str">
        <f t="shared" si="70"/>
        <v>40</v>
      </c>
      <c r="F2208" s="335" t="str">
        <f>_xlfn.XLOOKUP(E2208, statelist[State FIPS Code], statelist[EPA Region], "not found", 0, 1)</f>
        <v>EPA Region 6</v>
      </c>
    </row>
    <row r="2209" spans="1:6" x14ac:dyDescent="0.25">
      <c r="A2209" s="334" t="s">
        <v>4925</v>
      </c>
      <c r="B2209" s="335" t="s">
        <v>4926</v>
      </c>
      <c r="C2209" s="335" t="s">
        <v>4826</v>
      </c>
      <c r="D2209" s="335" t="str">
        <f t="shared" si="69"/>
        <v>Rogers County, OK</v>
      </c>
      <c r="E2209" s="335" t="str">
        <f t="shared" si="70"/>
        <v>40</v>
      </c>
      <c r="F2209" s="335" t="str">
        <f>_xlfn.XLOOKUP(E2209, statelist[State FIPS Code], statelist[EPA Region], "not found", 0, 1)</f>
        <v>EPA Region 6</v>
      </c>
    </row>
    <row r="2210" spans="1:6" x14ac:dyDescent="0.25">
      <c r="A2210" s="334" t="s">
        <v>4927</v>
      </c>
      <c r="B2210" s="335" t="s">
        <v>2042</v>
      </c>
      <c r="C2210" s="335" t="s">
        <v>4826</v>
      </c>
      <c r="D2210" s="335" t="str">
        <f t="shared" si="69"/>
        <v>Seminole County, OK</v>
      </c>
      <c r="E2210" s="335" t="str">
        <f t="shared" si="70"/>
        <v>40</v>
      </c>
      <c r="F2210" s="335" t="str">
        <f>_xlfn.XLOOKUP(E2210, statelist[State FIPS Code], statelist[EPA Region], "not found", 0, 1)</f>
        <v>EPA Region 6</v>
      </c>
    </row>
    <row r="2211" spans="1:6" x14ac:dyDescent="0.25">
      <c r="A2211" s="334" t="s">
        <v>4928</v>
      </c>
      <c r="B2211" s="335" t="s">
        <v>4929</v>
      </c>
      <c r="C2211" s="335" t="s">
        <v>4826</v>
      </c>
      <c r="D2211" s="335" t="str">
        <f t="shared" si="69"/>
        <v>Sequoyah County, OK</v>
      </c>
      <c r="E2211" s="335" t="str">
        <f t="shared" si="70"/>
        <v>40</v>
      </c>
      <c r="F2211" s="335" t="str">
        <f>_xlfn.XLOOKUP(E2211, statelist[State FIPS Code], statelist[EPA Region], "not found", 0, 1)</f>
        <v>EPA Region 6</v>
      </c>
    </row>
    <row r="2212" spans="1:6" x14ac:dyDescent="0.25">
      <c r="A2212" s="334" t="s">
        <v>4930</v>
      </c>
      <c r="B2212" s="335" t="s">
        <v>2267</v>
      </c>
      <c r="C2212" s="335" t="s">
        <v>4826</v>
      </c>
      <c r="D2212" s="335" t="str">
        <f t="shared" si="69"/>
        <v>Stephens County, OK</v>
      </c>
      <c r="E2212" s="335" t="str">
        <f t="shared" si="70"/>
        <v>40</v>
      </c>
      <c r="F2212" s="335" t="str">
        <f>_xlfn.XLOOKUP(E2212, statelist[State FIPS Code], statelist[EPA Region], "not found", 0, 1)</f>
        <v>EPA Region 6</v>
      </c>
    </row>
    <row r="2213" spans="1:6" x14ac:dyDescent="0.25">
      <c r="A2213" s="334" t="s">
        <v>4931</v>
      </c>
      <c r="B2213" s="335" t="s">
        <v>3981</v>
      </c>
      <c r="C2213" s="335" t="s">
        <v>4826</v>
      </c>
      <c r="D2213" s="335" t="str">
        <f t="shared" si="69"/>
        <v>Texas County, OK</v>
      </c>
      <c r="E2213" s="335" t="str">
        <f t="shared" si="70"/>
        <v>40</v>
      </c>
      <c r="F2213" s="335" t="str">
        <f>_xlfn.XLOOKUP(E2213, statelist[State FIPS Code], statelist[EPA Region], "not found", 0, 1)</f>
        <v>EPA Region 6</v>
      </c>
    </row>
    <row r="2214" spans="1:6" x14ac:dyDescent="0.25">
      <c r="A2214" s="334" t="s">
        <v>4932</v>
      </c>
      <c r="B2214" s="335" t="s">
        <v>4933</v>
      </c>
      <c r="C2214" s="335" t="s">
        <v>4826</v>
      </c>
      <c r="D2214" s="335" t="str">
        <f t="shared" si="69"/>
        <v>Tillman County, OK</v>
      </c>
      <c r="E2214" s="335" t="str">
        <f t="shared" si="70"/>
        <v>40</v>
      </c>
      <c r="F2214" s="335" t="str">
        <f>_xlfn.XLOOKUP(E2214, statelist[State FIPS Code], statelist[EPA Region], "not found", 0, 1)</f>
        <v>EPA Region 6</v>
      </c>
    </row>
    <row r="2215" spans="1:6" x14ac:dyDescent="0.25">
      <c r="A2215" s="334" t="s">
        <v>4934</v>
      </c>
      <c r="B2215" s="335" t="s">
        <v>4935</v>
      </c>
      <c r="C2215" s="335" t="s">
        <v>4826</v>
      </c>
      <c r="D2215" s="335" t="str">
        <f t="shared" si="69"/>
        <v>Tulsa County, OK</v>
      </c>
      <c r="E2215" s="335" t="str">
        <f t="shared" si="70"/>
        <v>40</v>
      </c>
      <c r="F2215" s="335" t="str">
        <f>_xlfn.XLOOKUP(E2215, statelist[State FIPS Code], statelist[EPA Region], "not found", 0, 1)</f>
        <v>EPA Region 6</v>
      </c>
    </row>
    <row r="2216" spans="1:6" x14ac:dyDescent="0.25">
      <c r="A2216" s="334" t="s">
        <v>4936</v>
      </c>
      <c r="B2216" s="335" t="s">
        <v>4937</v>
      </c>
      <c r="C2216" s="335" t="s">
        <v>4826</v>
      </c>
      <c r="D2216" s="335" t="str">
        <f t="shared" si="69"/>
        <v>Wagoner County, OK</v>
      </c>
      <c r="E2216" s="335" t="str">
        <f t="shared" si="70"/>
        <v>40</v>
      </c>
      <c r="F2216" s="335" t="str">
        <f>_xlfn.XLOOKUP(E2216, statelist[State FIPS Code], statelist[EPA Region], "not found", 0, 1)</f>
        <v>EPA Region 6</v>
      </c>
    </row>
    <row r="2217" spans="1:6" x14ac:dyDescent="0.25">
      <c r="A2217" s="334" t="s">
        <v>4938</v>
      </c>
      <c r="B2217" s="335" t="s">
        <v>1423</v>
      </c>
      <c r="C2217" s="335" t="s">
        <v>4826</v>
      </c>
      <c r="D2217" s="335" t="str">
        <f t="shared" si="69"/>
        <v>Washington County, OK</v>
      </c>
      <c r="E2217" s="335" t="str">
        <f t="shared" si="70"/>
        <v>40</v>
      </c>
      <c r="F2217" s="335" t="str">
        <f>_xlfn.XLOOKUP(E2217, statelist[State FIPS Code], statelist[EPA Region], "not found", 0, 1)</f>
        <v>EPA Region 6</v>
      </c>
    </row>
    <row r="2218" spans="1:6" x14ac:dyDescent="0.25">
      <c r="A2218" s="334" t="s">
        <v>4939</v>
      </c>
      <c r="B2218" s="335" t="s">
        <v>4940</v>
      </c>
      <c r="C2218" s="335" t="s">
        <v>4826</v>
      </c>
      <c r="D2218" s="335" t="str">
        <f t="shared" si="69"/>
        <v>Washita County, OK</v>
      </c>
      <c r="E2218" s="335" t="str">
        <f t="shared" si="70"/>
        <v>40</v>
      </c>
      <c r="F2218" s="335" t="str">
        <f>_xlfn.XLOOKUP(E2218, statelist[State FIPS Code], statelist[EPA Region], "not found", 0, 1)</f>
        <v>EPA Region 6</v>
      </c>
    </row>
    <row r="2219" spans="1:6" x14ac:dyDescent="0.25">
      <c r="A2219" s="334" t="s">
        <v>4941</v>
      </c>
      <c r="B2219" s="335" t="s">
        <v>4942</v>
      </c>
      <c r="C2219" s="335" t="s">
        <v>4826</v>
      </c>
      <c r="D2219" s="335" t="str">
        <f t="shared" si="69"/>
        <v>Woods County, OK</v>
      </c>
      <c r="E2219" s="335" t="str">
        <f t="shared" si="70"/>
        <v>40</v>
      </c>
      <c r="F2219" s="335" t="str">
        <f>_xlfn.XLOOKUP(E2219, statelist[State FIPS Code], statelist[EPA Region], "not found", 0, 1)</f>
        <v>EPA Region 6</v>
      </c>
    </row>
    <row r="2220" spans="1:6" x14ac:dyDescent="0.25">
      <c r="A2220" s="334" t="s">
        <v>4943</v>
      </c>
      <c r="B2220" s="335" t="s">
        <v>4944</v>
      </c>
      <c r="C2220" s="335" t="s">
        <v>4826</v>
      </c>
      <c r="D2220" s="335" t="str">
        <f t="shared" si="69"/>
        <v>Woodward County, OK</v>
      </c>
      <c r="E2220" s="335" t="str">
        <f t="shared" si="70"/>
        <v>40</v>
      </c>
      <c r="F2220" s="335" t="str">
        <f>_xlfn.XLOOKUP(E2220, statelist[State FIPS Code], statelist[EPA Region], "not found", 0, 1)</f>
        <v>EPA Region 6</v>
      </c>
    </row>
    <row r="2221" spans="1:6" x14ac:dyDescent="0.25">
      <c r="A2221" s="334" t="s">
        <v>4945</v>
      </c>
      <c r="B2221" s="335" t="s">
        <v>1944</v>
      </c>
      <c r="C2221" s="335" t="s">
        <v>4946</v>
      </c>
      <c r="D2221" s="335" t="str">
        <f t="shared" si="69"/>
        <v>Baker County, OR</v>
      </c>
      <c r="E2221" s="335" t="str">
        <f t="shared" si="70"/>
        <v>41</v>
      </c>
      <c r="F2221" s="335" t="str">
        <f>_xlfn.XLOOKUP(E2221, statelist[State FIPS Code], statelist[EPA Region], "not found", 0, 1)</f>
        <v>EPA Region 10</v>
      </c>
    </row>
    <row r="2222" spans="1:6" x14ac:dyDescent="0.25">
      <c r="A2222" s="334" t="s">
        <v>4947</v>
      </c>
      <c r="B2222" s="335" t="s">
        <v>1528</v>
      </c>
      <c r="C2222" s="335" t="s">
        <v>4946</v>
      </c>
      <c r="D2222" s="335" t="str">
        <f t="shared" si="69"/>
        <v>Benton County, OR</v>
      </c>
      <c r="E2222" s="335" t="str">
        <f t="shared" si="70"/>
        <v>41</v>
      </c>
      <c r="F2222" s="335" t="str">
        <f>_xlfn.XLOOKUP(E2222, statelist[State FIPS Code], statelist[EPA Region], "not found", 0, 1)</f>
        <v>EPA Region 10</v>
      </c>
    </row>
    <row r="2223" spans="1:6" x14ac:dyDescent="0.25">
      <c r="A2223" s="334" t="s">
        <v>4948</v>
      </c>
      <c r="B2223" s="335" t="s">
        <v>4949</v>
      </c>
      <c r="C2223" s="335" t="s">
        <v>4946</v>
      </c>
      <c r="D2223" s="335" t="str">
        <f t="shared" si="69"/>
        <v>Clackamas County, OR</v>
      </c>
      <c r="E2223" s="335" t="str">
        <f t="shared" si="70"/>
        <v>41</v>
      </c>
      <c r="F2223" s="335" t="str">
        <f>_xlfn.XLOOKUP(E2223, statelist[State FIPS Code], statelist[EPA Region], "not found", 0, 1)</f>
        <v>EPA Region 10</v>
      </c>
    </row>
    <row r="2224" spans="1:6" x14ac:dyDescent="0.25">
      <c r="A2224" s="334" t="s">
        <v>4950</v>
      </c>
      <c r="B2224" s="335" t="s">
        <v>4951</v>
      </c>
      <c r="C2224" s="335" t="s">
        <v>4946</v>
      </c>
      <c r="D2224" s="335" t="str">
        <f t="shared" si="69"/>
        <v>Clatsop County, OR</v>
      </c>
      <c r="E2224" s="335" t="str">
        <f t="shared" si="70"/>
        <v>41</v>
      </c>
      <c r="F2224" s="335" t="str">
        <f>_xlfn.XLOOKUP(E2224, statelist[State FIPS Code], statelist[EPA Region], "not found", 0, 1)</f>
        <v>EPA Region 10</v>
      </c>
    </row>
    <row r="2225" spans="1:6" x14ac:dyDescent="0.25">
      <c r="A2225" s="334" t="s">
        <v>4952</v>
      </c>
      <c r="B2225" s="335" t="s">
        <v>1545</v>
      </c>
      <c r="C2225" s="335" t="s">
        <v>4946</v>
      </c>
      <c r="D2225" s="335" t="str">
        <f t="shared" si="69"/>
        <v>Columbia County, OR</v>
      </c>
      <c r="E2225" s="335" t="str">
        <f t="shared" si="70"/>
        <v>41</v>
      </c>
      <c r="F2225" s="335" t="str">
        <f>_xlfn.XLOOKUP(E2225, statelist[State FIPS Code], statelist[EPA Region], "not found", 0, 1)</f>
        <v>EPA Region 10</v>
      </c>
    </row>
    <row r="2226" spans="1:6" x14ac:dyDescent="0.25">
      <c r="A2226" s="334" t="s">
        <v>4953</v>
      </c>
      <c r="B2226" s="335" t="s">
        <v>4255</v>
      </c>
      <c r="C2226" s="335" t="s">
        <v>4946</v>
      </c>
      <c r="D2226" s="335" t="str">
        <f t="shared" si="69"/>
        <v>Coos County, OR</v>
      </c>
      <c r="E2226" s="335" t="str">
        <f t="shared" si="70"/>
        <v>41</v>
      </c>
      <c r="F2226" s="335" t="str">
        <f>_xlfn.XLOOKUP(E2226, statelist[State FIPS Code], statelist[EPA Region], "not found", 0, 1)</f>
        <v>EPA Region 10</v>
      </c>
    </row>
    <row r="2227" spans="1:6" x14ac:dyDescent="0.25">
      <c r="A2227" s="334" t="s">
        <v>4954</v>
      </c>
      <c r="B2227" s="335" t="s">
        <v>4955</v>
      </c>
      <c r="C2227" s="335" t="s">
        <v>4946</v>
      </c>
      <c r="D2227" s="335" t="str">
        <f t="shared" si="69"/>
        <v>Crook County, OR</v>
      </c>
      <c r="E2227" s="335" t="str">
        <f t="shared" si="70"/>
        <v>41</v>
      </c>
      <c r="F2227" s="335" t="str">
        <f>_xlfn.XLOOKUP(E2227, statelist[State FIPS Code], statelist[EPA Region], "not found", 0, 1)</f>
        <v>EPA Region 10</v>
      </c>
    </row>
    <row r="2228" spans="1:6" x14ac:dyDescent="0.25">
      <c r="A2228" s="334" t="s">
        <v>4956</v>
      </c>
      <c r="B2228" s="335" t="s">
        <v>4310</v>
      </c>
      <c r="C2228" s="335" t="s">
        <v>4946</v>
      </c>
      <c r="D2228" s="335" t="str">
        <f t="shared" si="69"/>
        <v>Curry County, OR</v>
      </c>
      <c r="E2228" s="335" t="str">
        <f t="shared" si="70"/>
        <v>41</v>
      </c>
      <c r="F2228" s="335" t="str">
        <f>_xlfn.XLOOKUP(E2228, statelist[State FIPS Code], statelist[EPA Region], "not found", 0, 1)</f>
        <v>EPA Region 10</v>
      </c>
    </row>
    <row r="2229" spans="1:6" x14ac:dyDescent="0.25">
      <c r="A2229" s="334" t="s">
        <v>4957</v>
      </c>
      <c r="B2229" s="335" t="s">
        <v>4958</v>
      </c>
      <c r="C2229" s="335" t="s">
        <v>4946</v>
      </c>
      <c r="D2229" s="335" t="str">
        <f t="shared" si="69"/>
        <v>Deschutes County, OR</v>
      </c>
      <c r="E2229" s="335" t="str">
        <f t="shared" si="70"/>
        <v>41</v>
      </c>
      <c r="F2229" s="335" t="str">
        <f>_xlfn.XLOOKUP(E2229, statelist[State FIPS Code], statelist[EPA Region], "not found", 0, 1)</f>
        <v>EPA Region 10</v>
      </c>
    </row>
    <row r="2230" spans="1:6" x14ac:dyDescent="0.25">
      <c r="A2230" s="334" t="s">
        <v>4959</v>
      </c>
      <c r="B2230" s="335" t="s">
        <v>1806</v>
      </c>
      <c r="C2230" s="335" t="s">
        <v>4946</v>
      </c>
      <c r="D2230" s="335" t="str">
        <f t="shared" si="69"/>
        <v>Douglas County, OR</v>
      </c>
      <c r="E2230" s="335" t="str">
        <f t="shared" si="70"/>
        <v>41</v>
      </c>
      <c r="F2230" s="335" t="str">
        <f>_xlfn.XLOOKUP(E2230, statelist[State FIPS Code], statelist[EPA Region], "not found", 0, 1)</f>
        <v>EPA Region 10</v>
      </c>
    </row>
    <row r="2231" spans="1:6" x14ac:dyDescent="0.25">
      <c r="A2231" s="334" t="s">
        <v>4960</v>
      </c>
      <c r="B2231" s="335" t="s">
        <v>4961</v>
      </c>
      <c r="C2231" s="335" t="s">
        <v>4946</v>
      </c>
      <c r="D2231" s="335" t="str">
        <f t="shared" si="69"/>
        <v>Gilliam County, OR</v>
      </c>
      <c r="E2231" s="335" t="str">
        <f t="shared" si="70"/>
        <v>41</v>
      </c>
      <c r="F2231" s="335" t="str">
        <f>_xlfn.XLOOKUP(E2231, statelist[State FIPS Code], statelist[EPA Region], "not found", 0, 1)</f>
        <v>EPA Region 10</v>
      </c>
    </row>
    <row r="2232" spans="1:6" x14ac:dyDescent="0.25">
      <c r="A2232" s="334" t="s">
        <v>4962</v>
      </c>
      <c r="B2232" s="335" t="s">
        <v>1569</v>
      </c>
      <c r="C2232" s="335" t="s">
        <v>4946</v>
      </c>
      <c r="D2232" s="335" t="str">
        <f t="shared" si="69"/>
        <v>Grant County, OR</v>
      </c>
      <c r="E2232" s="335" t="str">
        <f t="shared" si="70"/>
        <v>41</v>
      </c>
      <c r="F2232" s="335" t="str">
        <f>_xlfn.XLOOKUP(E2232, statelist[State FIPS Code], statelist[EPA Region], "not found", 0, 1)</f>
        <v>EPA Region 10</v>
      </c>
    </row>
    <row r="2233" spans="1:6" x14ac:dyDescent="0.25">
      <c r="A2233" s="334" t="s">
        <v>4963</v>
      </c>
      <c r="B2233" s="335" t="s">
        <v>4964</v>
      </c>
      <c r="C2233" s="335" t="s">
        <v>4946</v>
      </c>
      <c r="D2233" s="335" t="str">
        <f t="shared" si="69"/>
        <v>Harney County, OR</v>
      </c>
      <c r="E2233" s="335" t="str">
        <f t="shared" si="70"/>
        <v>41</v>
      </c>
      <c r="F2233" s="335" t="str">
        <f>_xlfn.XLOOKUP(E2233, statelist[State FIPS Code], statelist[EPA Region], "not found", 0, 1)</f>
        <v>EPA Region 10</v>
      </c>
    </row>
    <row r="2234" spans="1:6" x14ac:dyDescent="0.25">
      <c r="A2234" s="334" t="s">
        <v>4965</v>
      </c>
      <c r="B2234" s="335" t="s">
        <v>4966</v>
      </c>
      <c r="C2234" s="335" t="s">
        <v>4946</v>
      </c>
      <c r="D2234" s="335" t="str">
        <f t="shared" si="69"/>
        <v>Hood River County, OR</v>
      </c>
      <c r="E2234" s="335" t="str">
        <f t="shared" si="70"/>
        <v>41</v>
      </c>
      <c r="F2234" s="335" t="str">
        <f>_xlfn.XLOOKUP(E2234, statelist[State FIPS Code], statelist[EPA Region], "not found", 0, 1)</f>
        <v>EPA Region 10</v>
      </c>
    </row>
    <row r="2235" spans="1:6" x14ac:dyDescent="0.25">
      <c r="A2235" s="334" t="s">
        <v>4967</v>
      </c>
      <c r="B2235" s="335" t="s">
        <v>1365</v>
      </c>
      <c r="C2235" s="335" t="s">
        <v>4946</v>
      </c>
      <c r="D2235" s="335" t="str">
        <f t="shared" si="69"/>
        <v>Jackson County, OR</v>
      </c>
      <c r="E2235" s="335" t="str">
        <f t="shared" si="70"/>
        <v>41</v>
      </c>
      <c r="F2235" s="335" t="str">
        <f>_xlfn.XLOOKUP(E2235, statelist[State FIPS Code], statelist[EPA Region], "not found", 0, 1)</f>
        <v>EPA Region 10</v>
      </c>
    </row>
    <row r="2236" spans="1:6" x14ac:dyDescent="0.25">
      <c r="A2236" s="334" t="s">
        <v>4968</v>
      </c>
      <c r="B2236" s="335" t="s">
        <v>1367</v>
      </c>
      <c r="C2236" s="335" t="s">
        <v>4946</v>
      </c>
      <c r="D2236" s="335" t="str">
        <f t="shared" si="69"/>
        <v>Jefferson County, OR</v>
      </c>
      <c r="E2236" s="335" t="str">
        <f t="shared" si="70"/>
        <v>41</v>
      </c>
      <c r="F2236" s="335" t="str">
        <f>_xlfn.XLOOKUP(E2236, statelist[State FIPS Code], statelist[EPA Region], "not found", 0, 1)</f>
        <v>EPA Region 10</v>
      </c>
    </row>
    <row r="2237" spans="1:6" x14ac:dyDescent="0.25">
      <c r="A2237" s="334" t="s">
        <v>4969</v>
      </c>
      <c r="B2237" s="335" t="s">
        <v>4970</v>
      </c>
      <c r="C2237" s="335" t="s">
        <v>4946</v>
      </c>
      <c r="D2237" s="335" t="str">
        <f t="shared" si="69"/>
        <v>Josephine County, OR</v>
      </c>
      <c r="E2237" s="335" t="str">
        <f t="shared" si="70"/>
        <v>41</v>
      </c>
      <c r="F2237" s="335" t="str">
        <f>_xlfn.XLOOKUP(E2237, statelist[State FIPS Code], statelist[EPA Region], "not found", 0, 1)</f>
        <v>EPA Region 10</v>
      </c>
    </row>
    <row r="2238" spans="1:6" x14ac:dyDescent="0.25">
      <c r="A2238" s="334" t="s">
        <v>4971</v>
      </c>
      <c r="B2238" s="335" t="s">
        <v>4972</v>
      </c>
      <c r="C2238" s="335" t="s">
        <v>4946</v>
      </c>
      <c r="D2238" s="335" t="str">
        <f t="shared" si="69"/>
        <v>Klamath County, OR</v>
      </c>
      <c r="E2238" s="335" t="str">
        <f t="shared" si="70"/>
        <v>41</v>
      </c>
      <c r="F2238" s="335" t="str">
        <f>_xlfn.XLOOKUP(E2238, statelist[State FIPS Code], statelist[EPA Region], "not found", 0, 1)</f>
        <v>EPA Region 10</v>
      </c>
    </row>
    <row r="2239" spans="1:6" x14ac:dyDescent="0.25">
      <c r="A2239" s="334" t="s">
        <v>4973</v>
      </c>
      <c r="B2239" s="335" t="s">
        <v>1687</v>
      </c>
      <c r="C2239" s="335" t="s">
        <v>4946</v>
      </c>
      <c r="D2239" s="335" t="str">
        <f t="shared" si="69"/>
        <v>Lake County, OR</v>
      </c>
      <c r="E2239" s="335" t="str">
        <f t="shared" si="70"/>
        <v>41</v>
      </c>
      <c r="F2239" s="335" t="str">
        <f>_xlfn.XLOOKUP(E2239, statelist[State FIPS Code], statelist[EPA Region], "not found", 0, 1)</f>
        <v>EPA Region 10</v>
      </c>
    </row>
    <row r="2240" spans="1:6" x14ac:dyDescent="0.25">
      <c r="A2240" s="334" t="s">
        <v>4974</v>
      </c>
      <c r="B2240" s="335" t="s">
        <v>2930</v>
      </c>
      <c r="C2240" s="335" t="s">
        <v>4946</v>
      </c>
      <c r="D2240" s="335" t="str">
        <f t="shared" si="69"/>
        <v>Lane County, OR</v>
      </c>
      <c r="E2240" s="335" t="str">
        <f t="shared" si="70"/>
        <v>41</v>
      </c>
      <c r="F2240" s="335" t="str">
        <f>_xlfn.XLOOKUP(E2240, statelist[State FIPS Code], statelist[EPA Region], "not found", 0, 1)</f>
        <v>EPA Region 10</v>
      </c>
    </row>
    <row r="2241" spans="1:6" x14ac:dyDescent="0.25">
      <c r="A2241" s="334" t="s">
        <v>4975</v>
      </c>
      <c r="B2241" s="335" t="s">
        <v>1590</v>
      </c>
      <c r="C2241" s="335" t="s">
        <v>4946</v>
      </c>
      <c r="D2241" s="335" t="str">
        <f t="shared" si="69"/>
        <v>Lincoln County, OR</v>
      </c>
      <c r="E2241" s="335" t="str">
        <f t="shared" si="70"/>
        <v>41</v>
      </c>
      <c r="F2241" s="335" t="str">
        <f>_xlfn.XLOOKUP(E2241, statelist[State FIPS Code], statelist[EPA Region], "not found", 0, 1)</f>
        <v>EPA Region 10</v>
      </c>
    </row>
    <row r="2242" spans="1:6" x14ac:dyDescent="0.25">
      <c r="A2242" s="334" t="s">
        <v>4976</v>
      </c>
      <c r="B2242" s="335" t="s">
        <v>2783</v>
      </c>
      <c r="C2242" s="335" t="s">
        <v>4946</v>
      </c>
      <c r="D2242" s="335" t="str">
        <f t="shared" si="69"/>
        <v>Linn County, OR</v>
      </c>
      <c r="E2242" s="335" t="str">
        <f t="shared" si="70"/>
        <v>41</v>
      </c>
      <c r="F2242" s="335" t="str">
        <f>_xlfn.XLOOKUP(E2242, statelist[State FIPS Code], statelist[EPA Region], "not found", 0, 1)</f>
        <v>EPA Region 10</v>
      </c>
    </row>
    <row r="2243" spans="1:6" x14ac:dyDescent="0.25">
      <c r="A2243" s="334" t="s">
        <v>4977</v>
      </c>
      <c r="B2243" s="335" t="s">
        <v>4978</v>
      </c>
      <c r="C2243" s="335" t="s">
        <v>4946</v>
      </c>
      <c r="D2243" s="335" t="str">
        <f t="shared" si="69"/>
        <v>Malheur County, OR</v>
      </c>
      <c r="E2243" s="335" t="str">
        <f t="shared" si="70"/>
        <v>41</v>
      </c>
      <c r="F2243" s="335" t="str">
        <f>_xlfn.XLOOKUP(E2243, statelist[State FIPS Code], statelist[EPA Region], "not found", 0, 1)</f>
        <v>EPA Region 10</v>
      </c>
    </row>
    <row r="2244" spans="1:6" x14ac:dyDescent="0.25">
      <c r="A2244" s="334" t="s">
        <v>4979</v>
      </c>
      <c r="B2244" s="335" t="s">
        <v>1387</v>
      </c>
      <c r="C2244" s="335" t="s">
        <v>4946</v>
      </c>
      <c r="D2244" s="335" t="str">
        <f t="shared" si="69"/>
        <v>Marion County, OR</v>
      </c>
      <c r="E2244" s="335" t="str">
        <f t="shared" si="70"/>
        <v>41</v>
      </c>
      <c r="F2244" s="335" t="str">
        <f>_xlfn.XLOOKUP(E2244, statelist[State FIPS Code], statelist[EPA Region], "not found", 0, 1)</f>
        <v>EPA Region 10</v>
      </c>
    </row>
    <row r="2245" spans="1:6" x14ac:dyDescent="0.25">
      <c r="A2245" s="334" t="s">
        <v>4980</v>
      </c>
      <c r="B2245" s="335" t="s">
        <v>4782</v>
      </c>
      <c r="C2245" s="335" t="s">
        <v>4946</v>
      </c>
      <c r="D2245" s="335" t="str">
        <f t="shared" si="69"/>
        <v>Morrow County, OR</v>
      </c>
      <c r="E2245" s="335" t="str">
        <f t="shared" si="70"/>
        <v>41</v>
      </c>
      <c r="F2245" s="335" t="str">
        <f>_xlfn.XLOOKUP(E2245, statelist[State FIPS Code], statelist[EPA Region], "not found", 0, 1)</f>
        <v>EPA Region 10</v>
      </c>
    </row>
    <row r="2246" spans="1:6" x14ac:dyDescent="0.25">
      <c r="A2246" s="334" t="s">
        <v>4981</v>
      </c>
      <c r="B2246" s="335" t="s">
        <v>4982</v>
      </c>
      <c r="C2246" s="335" t="s">
        <v>4946</v>
      </c>
      <c r="D2246" s="335" t="str">
        <f t="shared" si="69"/>
        <v>Multnomah County, OR</v>
      </c>
      <c r="E2246" s="335" t="str">
        <f t="shared" si="70"/>
        <v>41</v>
      </c>
      <c r="F2246" s="335" t="str">
        <f>_xlfn.XLOOKUP(E2246, statelist[State FIPS Code], statelist[EPA Region], "not found", 0, 1)</f>
        <v>EPA Region 10</v>
      </c>
    </row>
    <row r="2247" spans="1:6" x14ac:dyDescent="0.25">
      <c r="A2247" s="334" t="s">
        <v>4983</v>
      </c>
      <c r="B2247" s="335" t="s">
        <v>1618</v>
      </c>
      <c r="C2247" s="335" t="s">
        <v>4946</v>
      </c>
      <c r="D2247" s="335" t="str">
        <f t="shared" si="69"/>
        <v>Polk County, OR</v>
      </c>
      <c r="E2247" s="335" t="str">
        <f t="shared" si="70"/>
        <v>41</v>
      </c>
      <c r="F2247" s="335" t="str">
        <f>_xlfn.XLOOKUP(E2247, statelist[State FIPS Code], statelist[EPA Region], "not found", 0, 1)</f>
        <v>EPA Region 10</v>
      </c>
    </row>
    <row r="2248" spans="1:6" x14ac:dyDescent="0.25">
      <c r="A2248" s="334" t="s">
        <v>4984</v>
      </c>
      <c r="B2248" s="335" t="s">
        <v>2995</v>
      </c>
      <c r="C2248" s="335" t="s">
        <v>4946</v>
      </c>
      <c r="D2248" s="335" t="str">
        <f t="shared" si="69"/>
        <v>Sherman County, OR</v>
      </c>
      <c r="E2248" s="335" t="str">
        <f t="shared" si="70"/>
        <v>41</v>
      </c>
      <c r="F2248" s="335" t="str">
        <f>_xlfn.XLOOKUP(E2248, statelist[State FIPS Code], statelist[EPA Region], "not found", 0, 1)</f>
        <v>EPA Region 10</v>
      </c>
    </row>
    <row r="2249" spans="1:6" x14ac:dyDescent="0.25">
      <c r="A2249" s="334" t="s">
        <v>4985</v>
      </c>
      <c r="B2249" s="335" t="s">
        <v>4986</v>
      </c>
      <c r="C2249" s="335" t="s">
        <v>4946</v>
      </c>
      <c r="D2249" s="335" t="str">
        <f t="shared" si="69"/>
        <v>Tillamook County, OR</v>
      </c>
      <c r="E2249" s="335" t="str">
        <f t="shared" si="70"/>
        <v>41</v>
      </c>
      <c r="F2249" s="335" t="str">
        <f>_xlfn.XLOOKUP(E2249, statelist[State FIPS Code], statelist[EPA Region], "not found", 0, 1)</f>
        <v>EPA Region 10</v>
      </c>
    </row>
    <row r="2250" spans="1:6" x14ac:dyDescent="0.25">
      <c r="A2250" s="334" t="s">
        <v>4987</v>
      </c>
      <c r="B2250" s="335" t="s">
        <v>4988</v>
      </c>
      <c r="C2250" s="335" t="s">
        <v>4946</v>
      </c>
      <c r="D2250" s="335" t="str">
        <f t="shared" si="69"/>
        <v>Umatilla County, OR</v>
      </c>
      <c r="E2250" s="335" t="str">
        <f t="shared" si="70"/>
        <v>41</v>
      </c>
      <c r="F2250" s="335" t="str">
        <f>_xlfn.XLOOKUP(E2250, statelist[State FIPS Code], statelist[EPA Region], "not found", 0, 1)</f>
        <v>EPA Region 10</v>
      </c>
    </row>
    <row r="2251" spans="1:6" x14ac:dyDescent="0.25">
      <c r="A2251" s="334" t="s">
        <v>4989</v>
      </c>
      <c r="B2251" s="335" t="s">
        <v>1643</v>
      </c>
      <c r="C2251" s="335" t="s">
        <v>4946</v>
      </c>
      <c r="D2251" s="335" t="str">
        <f t="shared" si="69"/>
        <v>Union County, OR</v>
      </c>
      <c r="E2251" s="335" t="str">
        <f t="shared" si="70"/>
        <v>41</v>
      </c>
      <c r="F2251" s="335" t="str">
        <f>_xlfn.XLOOKUP(E2251, statelist[State FIPS Code], statelist[EPA Region], "not found", 0, 1)</f>
        <v>EPA Region 10</v>
      </c>
    </row>
    <row r="2252" spans="1:6" x14ac:dyDescent="0.25">
      <c r="A2252" s="334" t="s">
        <v>4990</v>
      </c>
      <c r="B2252" s="335" t="s">
        <v>4991</v>
      </c>
      <c r="C2252" s="335" t="s">
        <v>4946</v>
      </c>
      <c r="D2252" s="335" t="str">
        <f t="shared" ref="D2252:D2315" si="71">_xlfn.TEXTJOIN(", ", TRUE, B2252,C2252)</f>
        <v>Wallowa County, OR</v>
      </c>
      <c r="E2252" s="335" t="str">
        <f t="shared" ref="E2252:E2315" si="72">LEFT(A2252, 2)</f>
        <v>41</v>
      </c>
      <c r="F2252" s="335" t="str">
        <f>_xlfn.XLOOKUP(E2252, statelist[State FIPS Code], statelist[EPA Region], "not found", 0, 1)</f>
        <v>EPA Region 10</v>
      </c>
    </row>
    <row r="2253" spans="1:6" x14ac:dyDescent="0.25">
      <c r="A2253" s="334" t="s">
        <v>4992</v>
      </c>
      <c r="B2253" s="335" t="s">
        <v>4993</v>
      </c>
      <c r="C2253" s="335" t="s">
        <v>4946</v>
      </c>
      <c r="D2253" s="335" t="str">
        <f t="shared" si="71"/>
        <v>Wasco County, OR</v>
      </c>
      <c r="E2253" s="335" t="str">
        <f t="shared" si="72"/>
        <v>41</v>
      </c>
      <c r="F2253" s="335" t="str">
        <f>_xlfn.XLOOKUP(E2253, statelist[State FIPS Code], statelist[EPA Region], "not found", 0, 1)</f>
        <v>EPA Region 10</v>
      </c>
    </row>
    <row r="2254" spans="1:6" x14ac:dyDescent="0.25">
      <c r="A2254" s="334" t="s">
        <v>4994</v>
      </c>
      <c r="B2254" s="335" t="s">
        <v>1423</v>
      </c>
      <c r="C2254" s="335" t="s">
        <v>4946</v>
      </c>
      <c r="D2254" s="335" t="str">
        <f t="shared" si="71"/>
        <v>Washington County, OR</v>
      </c>
      <c r="E2254" s="335" t="str">
        <f t="shared" si="72"/>
        <v>41</v>
      </c>
      <c r="F2254" s="335" t="str">
        <f>_xlfn.XLOOKUP(E2254, statelist[State FIPS Code], statelist[EPA Region], "not found", 0, 1)</f>
        <v>EPA Region 10</v>
      </c>
    </row>
    <row r="2255" spans="1:6" x14ac:dyDescent="0.25">
      <c r="A2255" s="334" t="s">
        <v>4995</v>
      </c>
      <c r="B2255" s="335" t="s">
        <v>2313</v>
      </c>
      <c r="C2255" s="335" t="s">
        <v>4946</v>
      </c>
      <c r="D2255" s="335" t="str">
        <f t="shared" si="71"/>
        <v>Wheeler County, OR</v>
      </c>
      <c r="E2255" s="335" t="str">
        <f t="shared" si="72"/>
        <v>41</v>
      </c>
      <c r="F2255" s="335" t="str">
        <f>_xlfn.XLOOKUP(E2255, statelist[State FIPS Code], statelist[EPA Region], "not found", 0, 1)</f>
        <v>EPA Region 10</v>
      </c>
    </row>
    <row r="2256" spans="1:6" x14ac:dyDescent="0.25">
      <c r="A2256" s="334" t="s">
        <v>4996</v>
      </c>
      <c r="B2256" s="335" t="s">
        <v>4997</v>
      </c>
      <c r="C2256" s="335" t="s">
        <v>4946</v>
      </c>
      <c r="D2256" s="335" t="str">
        <f t="shared" si="71"/>
        <v>Yamhill County, OR</v>
      </c>
      <c r="E2256" s="335" t="str">
        <f t="shared" si="72"/>
        <v>41</v>
      </c>
      <c r="F2256" s="335" t="str">
        <f>_xlfn.XLOOKUP(E2256, statelist[State FIPS Code], statelist[EPA Region], "not found", 0, 1)</f>
        <v>EPA Region 10</v>
      </c>
    </row>
    <row r="2257" spans="1:6" x14ac:dyDescent="0.25">
      <c r="A2257" s="334" t="s">
        <v>4998</v>
      </c>
      <c r="B2257" s="335" t="s">
        <v>1769</v>
      </c>
      <c r="C2257" s="335" t="s">
        <v>4999</v>
      </c>
      <c r="D2257" s="335" t="str">
        <f t="shared" si="71"/>
        <v>Adams County, PA</v>
      </c>
      <c r="E2257" s="335" t="str">
        <f t="shared" si="72"/>
        <v>42</v>
      </c>
      <c r="F2257" s="335" t="str">
        <f>_xlfn.XLOOKUP(E2257, statelist[State FIPS Code], statelist[EPA Region], "not found", 0, 1)</f>
        <v>EPA Region 3</v>
      </c>
    </row>
    <row r="2258" spans="1:6" x14ac:dyDescent="0.25">
      <c r="A2258" s="334" t="s">
        <v>5000</v>
      </c>
      <c r="B2258" s="335" t="s">
        <v>5001</v>
      </c>
      <c r="C2258" s="335" t="s">
        <v>4999</v>
      </c>
      <c r="D2258" s="335" t="str">
        <f t="shared" si="71"/>
        <v>Allegheny County, PA</v>
      </c>
      <c r="E2258" s="335" t="str">
        <f t="shared" si="72"/>
        <v>42</v>
      </c>
      <c r="F2258" s="335" t="str">
        <f>_xlfn.XLOOKUP(E2258, statelist[State FIPS Code], statelist[EPA Region], "not found", 0, 1)</f>
        <v>EPA Region 3</v>
      </c>
    </row>
    <row r="2259" spans="1:6" x14ac:dyDescent="0.25">
      <c r="A2259" s="334" t="s">
        <v>5002</v>
      </c>
      <c r="B2259" s="335" t="s">
        <v>5003</v>
      </c>
      <c r="C2259" s="335" t="s">
        <v>4999</v>
      </c>
      <c r="D2259" s="335" t="str">
        <f t="shared" si="71"/>
        <v>Armstrong County, PA</v>
      </c>
      <c r="E2259" s="335" t="str">
        <f t="shared" si="72"/>
        <v>42</v>
      </c>
      <c r="F2259" s="335" t="str">
        <f>_xlfn.XLOOKUP(E2259, statelist[State FIPS Code], statelist[EPA Region], "not found", 0, 1)</f>
        <v>EPA Region 3</v>
      </c>
    </row>
    <row r="2260" spans="1:6" x14ac:dyDescent="0.25">
      <c r="A2260" s="334" t="s">
        <v>5004</v>
      </c>
      <c r="B2260" s="335" t="s">
        <v>4832</v>
      </c>
      <c r="C2260" s="335" t="s">
        <v>4999</v>
      </c>
      <c r="D2260" s="335" t="str">
        <f t="shared" si="71"/>
        <v>Beaver County, PA</v>
      </c>
      <c r="E2260" s="335" t="str">
        <f t="shared" si="72"/>
        <v>42</v>
      </c>
      <c r="F2260" s="335" t="str">
        <f>_xlfn.XLOOKUP(E2260, statelist[State FIPS Code], statelist[EPA Region], "not found", 0, 1)</f>
        <v>EPA Region 3</v>
      </c>
    </row>
    <row r="2261" spans="1:6" x14ac:dyDescent="0.25">
      <c r="A2261" s="334" t="s">
        <v>5005</v>
      </c>
      <c r="B2261" s="335" t="s">
        <v>5006</v>
      </c>
      <c r="C2261" s="335" t="s">
        <v>4999</v>
      </c>
      <c r="D2261" s="335" t="str">
        <f t="shared" si="71"/>
        <v>Bedford County, PA</v>
      </c>
      <c r="E2261" s="335" t="str">
        <f t="shared" si="72"/>
        <v>42</v>
      </c>
      <c r="F2261" s="335" t="str">
        <f>_xlfn.XLOOKUP(E2261, statelist[State FIPS Code], statelist[EPA Region], "not found", 0, 1)</f>
        <v>EPA Region 3</v>
      </c>
    </row>
    <row r="2262" spans="1:6" x14ac:dyDescent="0.25">
      <c r="A2262" s="334" t="s">
        <v>5007</v>
      </c>
      <c r="B2262" s="335" t="s">
        <v>5008</v>
      </c>
      <c r="C2262" s="335" t="s">
        <v>4999</v>
      </c>
      <c r="D2262" s="335" t="str">
        <f t="shared" si="71"/>
        <v>Berks County, PA</v>
      </c>
      <c r="E2262" s="335" t="str">
        <f t="shared" si="72"/>
        <v>42</v>
      </c>
      <c r="F2262" s="335" t="str">
        <f>_xlfn.XLOOKUP(E2262, statelist[State FIPS Code], statelist[EPA Region], "not found", 0, 1)</f>
        <v>EPA Region 3</v>
      </c>
    </row>
    <row r="2263" spans="1:6" x14ac:dyDescent="0.25">
      <c r="A2263" s="334" t="s">
        <v>5009</v>
      </c>
      <c r="B2263" s="335" t="s">
        <v>5010</v>
      </c>
      <c r="C2263" s="335" t="s">
        <v>4999</v>
      </c>
      <c r="D2263" s="335" t="str">
        <f t="shared" si="71"/>
        <v>Blair County, PA</v>
      </c>
      <c r="E2263" s="335" t="str">
        <f t="shared" si="72"/>
        <v>42</v>
      </c>
      <c r="F2263" s="335" t="str">
        <f>_xlfn.XLOOKUP(E2263, statelist[State FIPS Code], statelist[EPA Region], "not found", 0, 1)</f>
        <v>EPA Region 3</v>
      </c>
    </row>
    <row r="2264" spans="1:6" x14ac:dyDescent="0.25">
      <c r="A2264" s="334" t="s">
        <v>5011</v>
      </c>
      <c r="B2264" s="335" t="s">
        <v>1948</v>
      </c>
      <c r="C2264" s="335" t="s">
        <v>4999</v>
      </c>
      <c r="D2264" s="335" t="str">
        <f t="shared" si="71"/>
        <v>Bradford County, PA</v>
      </c>
      <c r="E2264" s="335" t="str">
        <f t="shared" si="72"/>
        <v>42</v>
      </c>
      <c r="F2264" s="335" t="str">
        <f>_xlfn.XLOOKUP(E2264, statelist[State FIPS Code], statelist[EPA Region], "not found", 0, 1)</f>
        <v>EPA Region 3</v>
      </c>
    </row>
    <row r="2265" spans="1:6" x14ac:dyDescent="0.25">
      <c r="A2265" s="334" t="s">
        <v>5012</v>
      </c>
      <c r="B2265" s="335" t="s">
        <v>5013</v>
      </c>
      <c r="C2265" s="335" t="s">
        <v>4999</v>
      </c>
      <c r="D2265" s="335" t="str">
        <f t="shared" si="71"/>
        <v>Bucks County, PA</v>
      </c>
      <c r="E2265" s="335" t="str">
        <f t="shared" si="72"/>
        <v>42</v>
      </c>
      <c r="F2265" s="335" t="str">
        <f>_xlfn.XLOOKUP(E2265, statelist[State FIPS Code], statelist[EPA Region], "not found", 0, 1)</f>
        <v>EPA Region 3</v>
      </c>
    </row>
    <row r="2266" spans="1:6" x14ac:dyDescent="0.25">
      <c r="A2266" s="334" t="s">
        <v>5014</v>
      </c>
      <c r="B2266" s="335" t="s">
        <v>1307</v>
      </c>
      <c r="C2266" s="335" t="s">
        <v>4999</v>
      </c>
      <c r="D2266" s="335" t="str">
        <f t="shared" si="71"/>
        <v>Butler County, PA</v>
      </c>
      <c r="E2266" s="335" t="str">
        <f t="shared" si="72"/>
        <v>42</v>
      </c>
      <c r="F2266" s="335" t="str">
        <f>_xlfn.XLOOKUP(E2266, statelist[State FIPS Code], statelist[EPA Region], "not found", 0, 1)</f>
        <v>EPA Region 3</v>
      </c>
    </row>
    <row r="2267" spans="1:6" x14ac:dyDescent="0.25">
      <c r="A2267" s="334" t="s">
        <v>5015</v>
      </c>
      <c r="B2267" s="335" t="s">
        <v>5016</v>
      </c>
      <c r="C2267" s="335" t="s">
        <v>4999</v>
      </c>
      <c r="D2267" s="335" t="str">
        <f t="shared" si="71"/>
        <v>Cambria County, PA</v>
      </c>
      <c r="E2267" s="335" t="str">
        <f t="shared" si="72"/>
        <v>42</v>
      </c>
      <c r="F2267" s="335" t="str">
        <f>_xlfn.XLOOKUP(E2267, statelist[State FIPS Code], statelist[EPA Region], "not found", 0, 1)</f>
        <v>EPA Region 3</v>
      </c>
    </row>
    <row r="2268" spans="1:6" x14ac:dyDescent="0.25">
      <c r="A2268" s="334" t="s">
        <v>5017</v>
      </c>
      <c r="B2268" s="335" t="s">
        <v>5018</v>
      </c>
      <c r="C2268" s="335" t="s">
        <v>4999</v>
      </c>
      <c r="D2268" s="335" t="str">
        <f t="shared" si="71"/>
        <v>Cameron County, PA</v>
      </c>
      <c r="E2268" s="335" t="str">
        <f t="shared" si="72"/>
        <v>42</v>
      </c>
      <c r="F2268" s="335" t="str">
        <f>_xlfn.XLOOKUP(E2268, statelist[State FIPS Code], statelist[EPA Region], "not found", 0, 1)</f>
        <v>EPA Region 3</v>
      </c>
    </row>
    <row r="2269" spans="1:6" x14ac:dyDescent="0.25">
      <c r="A2269" s="334" t="s">
        <v>5019</v>
      </c>
      <c r="B2269" s="335" t="s">
        <v>4001</v>
      </c>
      <c r="C2269" s="335" t="s">
        <v>4999</v>
      </c>
      <c r="D2269" s="335" t="str">
        <f t="shared" si="71"/>
        <v>Carbon County, PA</v>
      </c>
      <c r="E2269" s="335" t="str">
        <f t="shared" si="72"/>
        <v>42</v>
      </c>
      <c r="F2269" s="335" t="str">
        <f>_xlfn.XLOOKUP(E2269, statelist[State FIPS Code], statelist[EPA Region], "not found", 0, 1)</f>
        <v>EPA Region 3</v>
      </c>
    </row>
    <row r="2270" spans="1:6" x14ac:dyDescent="0.25">
      <c r="A2270" s="334" t="s">
        <v>5020</v>
      </c>
      <c r="B2270" s="335" t="s">
        <v>5021</v>
      </c>
      <c r="C2270" s="335" t="s">
        <v>4999</v>
      </c>
      <c r="D2270" s="335" t="str">
        <f t="shared" si="71"/>
        <v>Centre County, PA</v>
      </c>
      <c r="E2270" s="335" t="str">
        <f t="shared" si="72"/>
        <v>42</v>
      </c>
      <c r="F2270" s="335" t="str">
        <f>_xlfn.XLOOKUP(E2270, statelist[State FIPS Code], statelist[EPA Region], "not found", 0, 1)</f>
        <v>EPA Region 3</v>
      </c>
    </row>
    <row r="2271" spans="1:6" x14ac:dyDescent="0.25">
      <c r="A2271" s="334" t="s">
        <v>5022</v>
      </c>
      <c r="B2271" s="335" t="s">
        <v>5023</v>
      </c>
      <c r="C2271" s="335" t="s">
        <v>4999</v>
      </c>
      <c r="D2271" s="335" t="str">
        <f t="shared" si="71"/>
        <v>Chester County, PA</v>
      </c>
      <c r="E2271" s="335" t="str">
        <f t="shared" si="72"/>
        <v>42</v>
      </c>
      <c r="F2271" s="335" t="str">
        <f>_xlfn.XLOOKUP(E2271, statelist[State FIPS Code], statelist[EPA Region], "not found", 0, 1)</f>
        <v>EPA Region 3</v>
      </c>
    </row>
    <row r="2272" spans="1:6" x14ac:dyDescent="0.25">
      <c r="A2272" s="334" t="s">
        <v>5024</v>
      </c>
      <c r="B2272" s="335" t="s">
        <v>5025</v>
      </c>
      <c r="C2272" s="335" t="s">
        <v>4999</v>
      </c>
      <c r="D2272" s="335" t="str">
        <f t="shared" si="71"/>
        <v>Clarion County, PA</v>
      </c>
      <c r="E2272" s="335" t="str">
        <f t="shared" si="72"/>
        <v>42</v>
      </c>
      <c r="F2272" s="335" t="str">
        <f>_xlfn.XLOOKUP(E2272, statelist[State FIPS Code], statelist[EPA Region], "not found", 0, 1)</f>
        <v>EPA Region 3</v>
      </c>
    </row>
    <row r="2273" spans="1:6" x14ac:dyDescent="0.25">
      <c r="A2273" s="334" t="s">
        <v>5026</v>
      </c>
      <c r="B2273" s="335" t="s">
        <v>5027</v>
      </c>
      <c r="C2273" s="335" t="s">
        <v>4999</v>
      </c>
      <c r="D2273" s="335" t="str">
        <f t="shared" si="71"/>
        <v>Clearfield County, PA</v>
      </c>
      <c r="E2273" s="335" t="str">
        <f t="shared" si="72"/>
        <v>42</v>
      </c>
      <c r="F2273" s="335" t="str">
        <f>_xlfn.XLOOKUP(E2273, statelist[State FIPS Code], statelist[EPA Region], "not found", 0, 1)</f>
        <v>EPA Region 3</v>
      </c>
    </row>
    <row r="2274" spans="1:6" x14ac:dyDescent="0.25">
      <c r="A2274" s="334" t="s">
        <v>5028</v>
      </c>
      <c r="B2274" s="335" t="s">
        <v>2435</v>
      </c>
      <c r="C2274" s="335" t="s">
        <v>4999</v>
      </c>
      <c r="D2274" s="335" t="str">
        <f t="shared" si="71"/>
        <v>Clinton County, PA</v>
      </c>
      <c r="E2274" s="335" t="str">
        <f t="shared" si="72"/>
        <v>42</v>
      </c>
      <c r="F2274" s="335" t="str">
        <f>_xlfn.XLOOKUP(E2274, statelist[State FIPS Code], statelist[EPA Region], "not found", 0, 1)</f>
        <v>EPA Region 3</v>
      </c>
    </row>
    <row r="2275" spans="1:6" x14ac:dyDescent="0.25">
      <c r="A2275" s="334" t="s">
        <v>5029</v>
      </c>
      <c r="B2275" s="335" t="s">
        <v>1545</v>
      </c>
      <c r="C2275" s="335" t="s">
        <v>4999</v>
      </c>
      <c r="D2275" s="335" t="str">
        <f t="shared" si="71"/>
        <v>Columbia County, PA</v>
      </c>
      <c r="E2275" s="335" t="str">
        <f t="shared" si="72"/>
        <v>42</v>
      </c>
      <c r="F2275" s="335" t="str">
        <f>_xlfn.XLOOKUP(E2275, statelist[State FIPS Code], statelist[EPA Region], "not found", 0, 1)</f>
        <v>EPA Region 3</v>
      </c>
    </row>
    <row r="2276" spans="1:6" x14ac:dyDescent="0.25">
      <c r="A2276" s="334" t="s">
        <v>5030</v>
      </c>
      <c r="B2276" s="335" t="s">
        <v>1551</v>
      </c>
      <c r="C2276" s="335" t="s">
        <v>4999</v>
      </c>
      <c r="D2276" s="335" t="str">
        <f t="shared" si="71"/>
        <v>Crawford County, PA</v>
      </c>
      <c r="E2276" s="335" t="str">
        <f t="shared" si="72"/>
        <v>42</v>
      </c>
      <c r="F2276" s="335" t="str">
        <f>_xlfn.XLOOKUP(E2276, statelist[State FIPS Code], statelist[EPA Region], "not found", 0, 1)</f>
        <v>EPA Region 3</v>
      </c>
    </row>
    <row r="2277" spans="1:6" x14ac:dyDescent="0.25">
      <c r="A2277" s="334" t="s">
        <v>5031</v>
      </c>
      <c r="B2277" s="335" t="s">
        <v>2441</v>
      </c>
      <c r="C2277" s="335" t="s">
        <v>4999</v>
      </c>
      <c r="D2277" s="335" t="str">
        <f t="shared" si="71"/>
        <v>Cumberland County, PA</v>
      </c>
      <c r="E2277" s="335" t="str">
        <f t="shared" si="72"/>
        <v>42</v>
      </c>
      <c r="F2277" s="335" t="str">
        <f>_xlfn.XLOOKUP(E2277, statelist[State FIPS Code], statelist[EPA Region], "not found", 0, 1)</f>
        <v>EPA Region 3</v>
      </c>
    </row>
    <row r="2278" spans="1:6" x14ac:dyDescent="0.25">
      <c r="A2278" s="334" t="s">
        <v>5032</v>
      </c>
      <c r="B2278" s="335" t="s">
        <v>5033</v>
      </c>
      <c r="C2278" s="335" t="s">
        <v>4999</v>
      </c>
      <c r="D2278" s="335" t="str">
        <f t="shared" si="71"/>
        <v>Dauphin County, PA</v>
      </c>
      <c r="E2278" s="335" t="str">
        <f t="shared" si="72"/>
        <v>42</v>
      </c>
      <c r="F2278" s="335" t="str">
        <f>_xlfn.XLOOKUP(E2278, statelist[State FIPS Code], statelist[EPA Region], "not found", 0, 1)</f>
        <v>EPA Region 3</v>
      </c>
    </row>
    <row r="2279" spans="1:6" x14ac:dyDescent="0.25">
      <c r="A2279" s="334" t="s">
        <v>5034</v>
      </c>
      <c r="B2279" s="335" t="s">
        <v>2594</v>
      </c>
      <c r="C2279" s="335" t="s">
        <v>4999</v>
      </c>
      <c r="D2279" s="335" t="str">
        <f t="shared" si="71"/>
        <v>Delaware County, PA</v>
      </c>
      <c r="E2279" s="335" t="str">
        <f t="shared" si="72"/>
        <v>42</v>
      </c>
      <c r="F2279" s="335" t="str">
        <f>_xlfn.XLOOKUP(E2279, statelist[State FIPS Code], statelist[EPA Region], "not found", 0, 1)</f>
        <v>EPA Region 3</v>
      </c>
    </row>
    <row r="2280" spans="1:6" x14ac:dyDescent="0.25">
      <c r="A2280" s="334" t="s">
        <v>5035</v>
      </c>
      <c r="B2280" s="335" t="s">
        <v>2887</v>
      </c>
      <c r="C2280" s="335" t="s">
        <v>4999</v>
      </c>
      <c r="D2280" s="335" t="str">
        <f t="shared" si="71"/>
        <v>Elk County, PA</v>
      </c>
      <c r="E2280" s="335" t="str">
        <f t="shared" si="72"/>
        <v>42</v>
      </c>
      <c r="F2280" s="335" t="str">
        <f>_xlfn.XLOOKUP(E2280, statelist[State FIPS Code], statelist[EPA Region], "not found", 0, 1)</f>
        <v>EPA Region 3</v>
      </c>
    </row>
    <row r="2281" spans="1:6" x14ac:dyDescent="0.25">
      <c r="A2281" s="334" t="s">
        <v>5036</v>
      </c>
      <c r="B2281" s="335" t="s">
        <v>4382</v>
      </c>
      <c r="C2281" s="335" t="s">
        <v>4999</v>
      </c>
      <c r="D2281" s="335" t="str">
        <f t="shared" si="71"/>
        <v>Erie County, PA</v>
      </c>
      <c r="E2281" s="335" t="str">
        <f t="shared" si="72"/>
        <v>42</v>
      </c>
      <c r="F2281" s="335" t="str">
        <f>_xlfn.XLOOKUP(E2281, statelist[State FIPS Code], statelist[EPA Region], "not found", 0, 1)</f>
        <v>EPA Region 3</v>
      </c>
    </row>
    <row r="2282" spans="1:6" x14ac:dyDescent="0.25">
      <c r="A2282" s="334" t="s">
        <v>5037</v>
      </c>
      <c r="B2282" s="335" t="s">
        <v>1351</v>
      </c>
      <c r="C2282" s="335" t="s">
        <v>4999</v>
      </c>
      <c r="D2282" s="335" t="str">
        <f t="shared" si="71"/>
        <v>Fayette County, PA</v>
      </c>
      <c r="E2282" s="335" t="str">
        <f t="shared" si="72"/>
        <v>42</v>
      </c>
      <c r="F2282" s="335" t="str">
        <f>_xlfn.XLOOKUP(E2282, statelist[State FIPS Code], statelist[EPA Region], "not found", 0, 1)</f>
        <v>EPA Region 3</v>
      </c>
    </row>
    <row r="2283" spans="1:6" x14ac:dyDescent="0.25">
      <c r="A2283" s="334" t="s">
        <v>5038</v>
      </c>
      <c r="B2283" s="335" t="s">
        <v>5039</v>
      </c>
      <c r="C2283" s="335" t="s">
        <v>4999</v>
      </c>
      <c r="D2283" s="335" t="str">
        <f t="shared" si="71"/>
        <v>Forest County, PA</v>
      </c>
      <c r="E2283" s="335" t="str">
        <f t="shared" si="72"/>
        <v>42</v>
      </c>
      <c r="F2283" s="335" t="str">
        <f>_xlfn.XLOOKUP(E2283, statelist[State FIPS Code], statelist[EPA Region], "not found", 0, 1)</f>
        <v>EPA Region 3</v>
      </c>
    </row>
    <row r="2284" spans="1:6" x14ac:dyDescent="0.25">
      <c r="A2284" s="334" t="s">
        <v>5040</v>
      </c>
      <c r="B2284" s="335" t="s">
        <v>1353</v>
      </c>
      <c r="C2284" s="335" t="s">
        <v>4999</v>
      </c>
      <c r="D2284" s="335" t="str">
        <f t="shared" si="71"/>
        <v>Franklin County, PA</v>
      </c>
      <c r="E2284" s="335" t="str">
        <f t="shared" si="72"/>
        <v>42</v>
      </c>
      <c r="F2284" s="335" t="str">
        <f>_xlfn.XLOOKUP(E2284, statelist[State FIPS Code], statelist[EPA Region], "not found", 0, 1)</f>
        <v>EPA Region 3</v>
      </c>
    </row>
    <row r="2285" spans="1:6" x14ac:dyDescent="0.25">
      <c r="A2285" s="334" t="s">
        <v>5041</v>
      </c>
      <c r="B2285" s="335" t="s">
        <v>1565</v>
      </c>
      <c r="C2285" s="335" t="s">
        <v>4999</v>
      </c>
      <c r="D2285" s="335" t="str">
        <f t="shared" si="71"/>
        <v>Fulton County, PA</v>
      </c>
      <c r="E2285" s="335" t="str">
        <f t="shared" si="72"/>
        <v>42</v>
      </c>
      <c r="F2285" s="335" t="str">
        <f>_xlfn.XLOOKUP(E2285, statelist[State FIPS Code], statelist[EPA Region], "not found", 0, 1)</f>
        <v>EPA Region 3</v>
      </c>
    </row>
    <row r="2286" spans="1:6" x14ac:dyDescent="0.25">
      <c r="A2286" s="334" t="s">
        <v>5042</v>
      </c>
      <c r="B2286" s="335" t="s">
        <v>1357</v>
      </c>
      <c r="C2286" s="335" t="s">
        <v>4999</v>
      </c>
      <c r="D2286" s="335" t="str">
        <f t="shared" si="71"/>
        <v>Greene County, PA</v>
      </c>
      <c r="E2286" s="335" t="str">
        <f t="shared" si="72"/>
        <v>42</v>
      </c>
      <c r="F2286" s="335" t="str">
        <f>_xlfn.XLOOKUP(E2286, statelist[State FIPS Code], statelist[EPA Region], "not found", 0, 1)</f>
        <v>EPA Region 3</v>
      </c>
    </row>
    <row r="2287" spans="1:6" x14ac:dyDescent="0.25">
      <c r="A2287" s="334" t="s">
        <v>5043</v>
      </c>
      <c r="B2287" s="335" t="s">
        <v>5044</v>
      </c>
      <c r="C2287" s="335" t="s">
        <v>4999</v>
      </c>
      <c r="D2287" s="335" t="str">
        <f t="shared" si="71"/>
        <v>Huntingdon County, PA</v>
      </c>
      <c r="E2287" s="335" t="str">
        <f t="shared" si="72"/>
        <v>42</v>
      </c>
      <c r="F2287" s="335" t="str">
        <f>_xlfn.XLOOKUP(E2287, statelist[State FIPS Code], statelist[EPA Region], "not found", 0, 1)</f>
        <v>EPA Region 3</v>
      </c>
    </row>
    <row r="2288" spans="1:6" x14ac:dyDescent="0.25">
      <c r="A2288" s="334" t="s">
        <v>5045</v>
      </c>
      <c r="B2288" s="335" t="s">
        <v>5046</v>
      </c>
      <c r="C2288" s="335" t="s">
        <v>4999</v>
      </c>
      <c r="D2288" s="335" t="str">
        <f t="shared" si="71"/>
        <v>Indiana County, PA</v>
      </c>
      <c r="E2288" s="335" t="str">
        <f t="shared" si="72"/>
        <v>42</v>
      </c>
      <c r="F2288" s="335" t="str">
        <f>_xlfn.XLOOKUP(E2288, statelist[State FIPS Code], statelist[EPA Region], "not found", 0, 1)</f>
        <v>EPA Region 3</v>
      </c>
    </row>
    <row r="2289" spans="1:6" x14ac:dyDescent="0.25">
      <c r="A2289" s="334" t="s">
        <v>5047</v>
      </c>
      <c r="B2289" s="335" t="s">
        <v>1367</v>
      </c>
      <c r="C2289" s="335" t="s">
        <v>4999</v>
      </c>
      <c r="D2289" s="335" t="str">
        <f t="shared" si="71"/>
        <v>Jefferson County, PA</v>
      </c>
      <c r="E2289" s="335" t="str">
        <f t="shared" si="72"/>
        <v>42</v>
      </c>
      <c r="F2289" s="335" t="str">
        <f>_xlfn.XLOOKUP(E2289, statelist[State FIPS Code], statelist[EPA Region], "not found", 0, 1)</f>
        <v>EPA Region 3</v>
      </c>
    </row>
    <row r="2290" spans="1:6" x14ac:dyDescent="0.25">
      <c r="A2290" s="334" t="s">
        <v>5048</v>
      </c>
      <c r="B2290" s="335" t="s">
        <v>5049</v>
      </c>
      <c r="C2290" s="335" t="s">
        <v>4999</v>
      </c>
      <c r="D2290" s="335" t="str">
        <f t="shared" si="71"/>
        <v>Juniata County, PA</v>
      </c>
      <c r="E2290" s="335" t="str">
        <f t="shared" si="72"/>
        <v>42</v>
      </c>
      <c r="F2290" s="335" t="str">
        <f>_xlfn.XLOOKUP(E2290, statelist[State FIPS Code], statelist[EPA Region], "not found", 0, 1)</f>
        <v>EPA Region 3</v>
      </c>
    </row>
    <row r="2291" spans="1:6" x14ac:dyDescent="0.25">
      <c r="A2291" s="334" t="s">
        <v>5050</v>
      </c>
      <c r="B2291" s="335" t="s">
        <v>5051</v>
      </c>
      <c r="C2291" s="335" t="s">
        <v>4999</v>
      </c>
      <c r="D2291" s="335" t="str">
        <f t="shared" si="71"/>
        <v>Lackawanna County, PA</v>
      </c>
      <c r="E2291" s="335" t="str">
        <f t="shared" si="72"/>
        <v>42</v>
      </c>
      <c r="F2291" s="335" t="str">
        <f>_xlfn.XLOOKUP(E2291, statelist[State FIPS Code], statelist[EPA Region], "not found", 0, 1)</f>
        <v>EPA Region 3</v>
      </c>
    </row>
    <row r="2292" spans="1:6" x14ac:dyDescent="0.25">
      <c r="A2292" s="334" t="s">
        <v>5052</v>
      </c>
      <c r="B2292" s="335" t="s">
        <v>4166</v>
      </c>
      <c r="C2292" s="335" t="s">
        <v>4999</v>
      </c>
      <c r="D2292" s="335" t="str">
        <f t="shared" si="71"/>
        <v>Lancaster County, PA</v>
      </c>
      <c r="E2292" s="335" t="str">
        <f t="shared" si="72"/>
        <v>42</v>
      </c>
      <c r="F2292" s="335" t="str">
        <f>_xlfn.XLOOKUP(E2292, statelist[State FIPS Code], statelist[EPA Region], "not found", 0, 1)</f>
        <v>EPA Region 3</v>
      </c>
    </row>
    <row r="2293" spans="1:6" x14ac:dyDescent="0.25">
      <c r="A2293" s="334" t="s">
        <v>5053</v>
      </c>
      <c r="B2293" s="335" t="s">
        <v>1373</v>
      </c>
      <c r="C2293" s="335" t="s">
        <v>4999</v>
      </c>
      <c r="D2293" s="335" t="str">
        <f t="shared" si="71"/>
        <v>Lawrence County, PA</v>
      </c>
      <c r="E2293" s="335" t="str">
        <f t="shared" si="72"/>
        <v>42</v>
      </c>
      <c r="F2293" s="335" t="str">
        <f>_xlfn.XLOOKUP(E2293, statelist[State FIPS Code], statelist[EPA Region], "not found", 0, 1)</f>
        <v>EPA Region 3</v>
      </c>
    </row>
    <row r="2294" spans="1:6" x14ac:dyDescent="0.25">
      <c r="A2294" s="334" t="s">
        <v>5054</v>
      </c>
      <c r="B2294" s="335" t="s">
        <v>5055</v>
      </c>
      <c r="C2294" s="335" t="s">
        <v>4999</v>
      </c>
      <c r="D2294" s="335" t="str">
        <f t="shared" si="71"/>
        <v>Lebanon County, PA</v>
      </c>
      <c r="E2294" s="335" t="str">
        <f t="shared" si="72"/>
        <v>42</v>
      </c>
      <c r="F2294" s="335" t="str">
        <f>_xlfn.XLOOKUP(E2294, statelist[State FIPS Code], statelist[EPA Region], "not found", 0, 1)</f>
        <v>EPA Region 3</v>
      </c>
    </row>
    <row r="2295" spans="1:6" x14ac:dyDescent="0.25">
      <c r="A2295" s="334" t="s">
        <v>5056</v>
      </c>
      <c r="B2295" s="335" t="s">
        <v>5057</v>
      </c>
      <c r="C2295" s="335" t="s">
        <v>4999</v>
      </c>
      <c r="D2295" s="335" t="str">
        <f t="shared" si="71"/>
        <v>Lehigh County, PA</v>
      </c>
      <c r="E2295" s="335" t="str">
        <f t="shared" si="72"/>
        <v>42</v>
      </c>
      <c r="F2295" s="335" t="str">
        <f>_xlfn.XLOOKUP(E2295, statelist[State FIPS Code], statelist[EPA Region], "not found", 0, 1)</f>
        <v>EPA Region 3</v>
      </c>
    </row>
    <row r="2296" spans="1:6" x14ac:dyDescent="0.25">
      <c r="A2296" s="334" t="s">
        <v>5058</v>
      </c>
      <c r="B2296" s="335" t="s">
        <v>5059</v>
      </c>
      <c r="C2296" s="335" t="s">
        <v>4999</v>
      </c>
      <c r="D2296" s="335" t="str">
        <f t="shared" si="71"/>
        <v>Luzerne County, PA</v>
      </c>
      <c r="E2296" s="335" t="str">
        <f t="shared" si="72"/>
        <v>42</v>
      </c>
      <c r="F2296" s="335" t="str">
        <f>_xlfn.XLOOKUP(E2296, statelist[State FIPS Code], statelist[EPA Region], "not found", 0, 1)</f>
        <v>EPA Region 3</v>
      </c>
    </row>
    <row r="2297" spans="1:6" x14ac:dyDescent="0.25">
      <c r="A2297" s="334" t="s">
        <v>5060</v>
      </c>
      <c r="B2297" s="335" t="s">
        <v>5061</v>
      </c>
      <c r="C2297" s="335" t="s">
        <v>4999</v>
      </c>
      <c r="D2297" s="335" t="str">
        <f t="shared" si="71"/>
        <v>Lycoming County, PA</v>
      </c>
      <c r="E2297" s="335" t="str">
        <f t="shared" si="72"/>
        <v>42</v>
      </c>
      <c r="F2297" s="335" t="str">
        <f>_xlfn.XLOOKUP(E2297, statelist[State FIPS Code], statelist[EPA Region], "not found", 0, 1)</f>
        <v>EPA Region 3</v>
      </c>
    </row>
    <row r="2298" spans="1:6" x14ac:dyDescent="0.25">
      <c r="A2298" s="334" t="s">
        <v>5062</v>
      </c>
      <c r="B2298" s="335" t="s">
        <v>5063</v>
      </c>
      <c r="C2298" s="335" t="s">
        <v>4999</v>
      </c>
      <c r="D2298" s="335" t="str">
        <f t="shared" si="71"/>
        <v>McKean County, PA</v>
      </c>
      <c r="E2298" s="335" t="str">
        <f t="shared" si="72"/>
        <v>42</v>
      </c>
      <c r="F2298" s="335" t="str">
        <f>_xlfn.XLOOKUP(E2298, statelist[State FIPS Code], statelist[EPA Region], "not found", 0, 1)</f>
        <v>EPA Region 3</v>
      </c>
    </row>
    <row r="2299" spans="1:6" x14ac:dyDescent="0.25">
      <c r="A2299" s="334" t="s">
        <v>5064</v>
      </c>
      <c r="B2299" s="335" t="s">
        <v>2515</v>
      </c>
      <c r="C2299" s="335" t="s">
        <v>4999</v>
      </c>
      <c r="D2299" s="335" t="str">
        <f t="shared" si="71"/>
        <v>Mercer County, PA</v>
      </c>
      <c r="E2299" s="335" t="str">
        <f t="shared" si="72"/>
        <v>42</v>
      </c>
      <c r="F2299" s="335" t="str">
        <f>_xlfn.XLOOKUP(E2299, statelist[State FIPS Code], statelist[EPA Region], "not found", 0, 1)</f>
        <v>EPA Region 3</v>
      </c>
    </row>
    <row r="2300" spans="1:6" x14ac:dyDescent="0.25">
      <c r="A2300" s="334" t="s">
        <v>5065</v>
      </c>
      <c r="B2300" s="335" t="s">
        <v>5066</v>
      </c>
      <c r="C2300" s="335" t="s">
        <v>4999</v>
      </c>
      <c r="D2300" s="335" t="str">
        <f t="shared" si="71"/>
        <v>Mifflin County, PA</v>
      </c>
      <c r="E2300" s="335" t="str">
        <f t="shared" si="72"/>
        <v>42</v>
      </c>
      <c r="F2300" s="335" t="str">
        <f>_xlfn.XLOOKUP(E2300, statelist[State FIPS Code], statelist[EPA Region], "not found", 0, 1)</f>
        <v>EPA Region 3</v>
      </c>
    </row>
    <row r="2301" spans="1:6" x14ac:dyDescent="0.25">
      <c r="A2301" s="334" t="s">
        <v>5067</v>
      </c>
      <c r="B2301" s="335" t="s">
        <v>1393</v>
      </c>
      <c r="C2301" s="335" t="s">
        <v>4999</v>
      </c>
      <c r="D2301" s="335" t="str">
        <f t="shared" si="71"/>
        <v>Monroe County, PA</v>
      </c>
      <c r="E2301" s="335" t="str">
        <f t="shared" si="72"/>
        <v>42</v>
      </c>
      <c r="F2301" s="335" t="str">
        <f>_xlfn.XLOOKUP(E2301, statelist[State FIPS Code], statelist[EPA Region], "not found", 0, 1)</f>
        <v>EPA Region 3</v>
      </c>
    </row>
    <row r="2302" spans="1:6" x14ac:dyDescent="0.25">
      <c r="A2302" s="334" t="s">
        <v>5068</v>
      </c>
      <c r="B2302" s="335" t="s">
        <v>1395</v>
      </c>
      <c r="C2302" s="335" t="s">
        <v>4999</v>
      </c>
      <c r="D2302" s="335" t="str">
        <f t="shared" si="71"/>
        <v>Montgomery County, PA</v>
      </c>
      <c r="E2302" s="335" t="str">
        <f t="shared" si="72"/>
        <v>42</v>
      </c>
      <c r="F2302" s="335" t="str">
        <f>_xlfn.XLOOKUP(E2302, statelist[State FIPS Code], statelist[EPA Region], "not found", 0, 1)</f>
        <v>EPA Region 3</v>
      </c>
    </row>
    <row r="2303" spans="1:6" x14ac:dyDescent="0.25">
      <c r="A2303" s="334" t="s">
        <v>5069</v>
      </c>
      <c r="B2303" s="335" t="s">
        <v>5070</v>
      </c>
      <c r="C2303" s="335" t="s">
        <v>4999</v>
      </c>
      <c r="D2303" s="335" t="str">
        <f t="shared" si="71"/>
        <v>Montour County, PA</v>
      </c>
      <c r="E2303" s="335" t="str">
        <f t="shared" si="72"/>
        <v>42</v>
      </c>
      <c r="F2303" s="335" t="str">
        <f>_xlfn.XLOOKUP(E2303, statelist[State FIPS Code], statelist[EPA Region], "not found", 0, 1)</f>
        <v>EPA Region 3</v>
      </c>
    </row>
    <row r="2304" spans="1:6" x14ac:dyDescent="0.25">
      <c r="A2304" s="334" t="s">
        <v>5071</v>
      </c>
      <c r="B2304" s="335" t="s">
        <v>4560</v>
      </c>
      <c r="C2304" s="335" t="s">
        <v>4999</v>
      </c>
      <c r="D2304" s="335" t="str">
        <f t="shared" si="71"/>
        <v>Northampton County, PA</v>
      </c>
      <c r="E2304" s="335" t="str">
        <f t="shared" si="72"/>
        <v>42</v>
      </c>
      <c r="F2304" s="335" t="str">
        <f>_xlfn.XLOOKUP(E2304, statelist[State FIPS Code], statelist[EPA Region], "not found", 0, 1)</f>
        <v>EPA Region 3</v>
      </c>
    </row>
    <row r="2305" spans="1:6" x14ac:dyDescent="0.25">
      <c r="A2305" s="334" t="s">
        <v>5072</v>
      </c>
      <c r="B2305" s="335" t="s">
        <v>5073</v>
      </c>
      <c r="C2305" s="335" t="s">
        <v>4999</v>
      </c>
      <c r="D2305" s="335" t="str">
        <f t="shared" si="71"/>
        <v>Northumberland County, PA</v>
      </c>
      <c r="E2305" s="335" t="str">
        <f t="shared" si="72"/>
        <v>42</v>
      </c>
      <c r="F2305" s="335" t="str">
        <f>_xlfn.XLOOKUP(E2305, statelist[State FIPS Code], statelist[EPA Region], "not found", 0, 1)</f>
        <v>EPA Region 3</v>
      </c>
    </row>
    <row r="2306" spans="1:6" x14ac:dyDescent="0.25">
      <c r="A2306" s="334" t="s">
        <v>5074</v>
      </c>
      <c r="B2306" s="335" t="s">
        <v>1399</v>
      </c>
      <c r="C2306" s="335" t="s">
        <v>4999</v>
      </c>
      <c r="D2306" s="335" t="str">
        <f t="shared" si="71"/>
        <v>Perry County, PA</v>
      </c>
      <c r="E2306" s="335" t="str">
        <f t="shared" si="72"/>
        <v>42</v>
      </c>
      <c r="F2306" s="335" t="str">
        <f>_xlfn.XLOOKUP(E2306, statelist[State FIPS Code], statelist[EPA Region], "not found", 0, 1)</f>
        <v>EPA Region 3</v>
      </c>
    </row>
    <row r="2307" spans="1:6" x14ac:dyDescent="0.25">
      <c r="A2307" s="334" t="s">
        <v>5075</v>
      </c>
      <c r="B2307" s="335" t="s">
        <v>5076</v>
      </c>
      <c r="C2307" s="335" t="s">
        <v>4999</v>
      </c>
      <c r="D2307" s="335" t="str">
        <f t="shared" si="71"/>
        <v>Philadelphia County, PA</v>
      </c>
      <c r="E2307" s="335" t="str">
        <f t="shared" si="72"/>
        <v>42</v>
      </c>
      <c r="F2307" s="335" t="str">
        <f>_xlfn.XLOOKUP(E2307, statelist[State FIPS Code], statelist[EPA Region], "not found", 0, 1)</f>
        <v>EPA Region 3</v>
      </c>
    </row>
    <row r="2308" spans="1:6" x14ac:dyDescent="0.25">
      <c r="A2308" s="334" t="s">
        <v>5077</v>
      </c>
      <c r="B2308" s="335" t="s">
        <v>1403</v>
      </c>
      <c r="C2308" s="335" t="s">
        <v>4999</v>
      </c>
      <c r="D2308" s="335" t="str">
        <f t="shared" si="71"/>
        <v>Pike County, PA</v>
      </c>
      <c r="E2308" s="335" t="str">
        <f t="shared" si="72"/>
        <v>42</v>
      </c>
      <c r="F2308" s="335" t="str">
        <f>_xlfn.XLOOKUP(E2308, statelist[State FIPS Code], statelist[EPA Region], "not found", 0, 1)</f>
        <v>EPA Region 3</v>
      </c>
    </row>
    <row r="2309" spans="1:6" x14ac:dyDescent="0.25">
      <c r="A2309" s="334" t="s">
        <v>5078</v>
      </c>
      <c r="B2309" s="335" t="s">
        <v>5079</v>
      </c>
      <c r="C2309" s="335" t="s">
        <v>4999</v>
      </c>
      <c r="D2309" s="335" t="str">
        <f t="shared" si="71"/>
        <v>Potter County, PA</v>
      </c>
      <c r="E2309" s="335" t="str">
        <f t="shared" si="72"/>
        <v>42</v>
      </c>
      <c r="F2309" s="335" t="str">
        <f>_xlfn.XLOOKUP(E2309, statelist[State FIPS Code], statelist[EPA Region], "not found", 0, 1)</f>
        <v>EPA Region 3</v>
      </c>
    </row>
    <row r="2310" spans="1:6" x14ac:dyDescent="0.25">
      <c r="A2310" s="334" t="s">
        <v>5080</v>
      </c>
      <c r="B2310" s="335" t="s">
        <v>5081</v>
      </c>
      <c r="C2310" s="335" t="s">
        <v>4999</v>
      </c>
      <c r="D2310" s="335" t="str">
        <f t="shared" si="71"/>
        <v>Schuylkill County, PA</v>
      </c>
      <c r="E2310" s="335" t="str">
        <f t="shared" si="72"/>
        <v>42</v>
      </c>
      <c r="F2310" s="335" t="str">
        <f>_xlfn.XLOOKUP(E2310, statelist[State FIPS Code], statelist[EPA Region], "not found", 0, 1)</f>
        <v>EPA Region 3</v>
      </c>
    </row>
    <row r="2311" spans="1:6" x14ac:dyDescent="0.25">
      <c r="A2311" s="334" t="s">
        <v>5082</v>
      </c>
      <c r="B2311" s="335" t="s">
        <v>5083</v>
      </c>
      <c r="C2311" s="335" t="s">
        <v>4999</v>
      </c>
      <c r="D2311" s="335" t="str">
        <f t="shared" si="71"/>
        <v>Snyder County, PA</v>
      </c>
      <c r="E2311" s="335" t="str">
        <f t="shared" si="72"/>
        <v>42</v>
      </c>
      <c r="F2311" s="335" t="str">
        <f>_xlfn.XLOOKUP(E2311, statelist[State FIPS Code], statelist[EPA Region], "not found", 0, 1)</f>
        <v>EPA Region 3</v>
      </c>
    </row>
    <row r="2312" spans="1:6" x14ac:dyDescent="0.25">
      <c r="A2312" s="334" t="s">
        <v>5084</v>
      </c>
      <c r="B2312" s="335" t="s">
        <v>3348</v>
      </c>
      <c r="C2312" s="335" t="s">
        <v>4999</v>
      </c>
      <c r="D2312" s="335" t="str">
        <f t="shared" si="71"/>
        <v>Somerset County, PA</v>
      </c>
      <c r="E2312" s="335" t="str">
        <f t="shared" si="72"/>
        <v>42</v>
      </c>
      <c r="F2312" s="335" t="str">
        <f>_xlfn.XLOOKUP(E2312, statelist[State FIPS Code], statelist[EPA Region], "not found", 0, 1)</f>
        <v>EPA Region 3</v>
      </c>
    </row>
    <row r="2313" spans="1:6" x14ac:dyDescent="0.25">
      <c r="A2313" s="334" t="s">
        <v>5085</v>
      </c>
      <c r="B2313" s="335" t="s">
        <v>2679</v>
      </c>
      <c r="C2313" s="335" t="s">
        <v>4999</v>
      </c>
      <c r="D2313" s="335" t="str">
        <f t="shared" si="71"/>
        <v>Sullivan County, PA</v>
      </c>
      <c r="E2313" s="335" t="str">
        <f t="shared" si="72"/>
        <v>42</v>
      </c>
      <c r="F2313" s="335" t="str">
        <f>_xlfn.XLOOKUP(E2313, statelist[State FIPS Code], statelist[EPA Region], "not found", 0, 1)</f>
        <v>EPA Region 3</v>
      </c>
    </row>
    <row r="2314" spans="1:6" x14ac:dyDescent="0.25">
      <c r="A2314" s="334" t="s">
        <v>5086</v>
      </c>
      <c r="B2314" s="335" t="s">
        <v>5087</v>
      </c>
      <c r="C2314" s="335" t="s">
        <v>4999</v>
      </c>
      <c r="D2314" s="335" t="str">
        <f t="shared" si="71"/>
        <v>Susquehanna County, PA</v>
      </c>
      <c r="E2314" s="335" t="str">
        <f t="shared" si="72"/>
        <v>42</v>
      </c>
      <c r="F2314" s="335" t="str">
        <f>_xlfn.XLOOKUP(E2314, statelist[State FIPS Code], statelist[EPA Region], "not found", 0, 1)</f>
        <v>EPA Region 3</v>
      </c>
    </row>
    <row r="2315" spans="1:6" x14ac:dyDescent="0.25">
      <c r="A2315" s="334" t="s">
        <v>5088</v>
      </c>
      <c r="B2315" s="335" t="s">
        <v>4437</v>
      </c>
      <c r="C2315" s="335" t="s">
        <v>4999</v>
      </c>
      <c r="D2315" s="335" t="str">
        <f t="shared" si="71"/>
        <v>Tioga County, PA</v>
      </c>
      <c r="E2315" s="335" t="str">
        <f t="shared" si="72"/>
        <v>42</v>
      </c>
      <c r="F2315" s="335" t="str">
        <f>_xlfn.XLOOKUP(E2315, statelist[State FIPS Code], statelist[EPA Region], "not found", 0, 1)</f>
        <v>EPA Region 3</v>
      </c>
    </row>
    <row r="2316" spans="1:6" x14ac:dyDescent="0.25">
      <c r="A2316" s="334" t="s">
        <v>5089</v>
      </c>
      <c r="B2316" s="335" t="s">
        <v>1643</v>
      </c>
      <c r="C2316" s="335" t="s">
        <v>4999</v>
      </c>
      <c r="D2316" s="335" t="str">
        <f t="shared" ref="D2316:D2379" si="73">_xlfn.TEXTJOIN(", ", TRUE, B2316,C2316)</f>
        <v>Union County, PA</v>
      </c>
      <c r="E2316" s="335" t="str">
        <f t="shared" ref="E2316:E2379" si="74">LEFT(A2316, 2)</f>
        <v>42</v>
      </c>
      <c r="F2316" s="335" t="str">
        <f>_xlfn.XLOOKUP(E2316, statelist[State FIPS Code], statelist[EPA Region], "not found", 0, 1)</f>
        <v>EPA Region 3</v>
      </c>
    </row>
    <row r="2317" spans="1:6" x14ac:dyDescent="0.25">
      <c r="A2317" s="334" t="s">
        <v>5090</v>
      </c>
      <c r="B2317" s="335" t="s">
        <v>5091</v>
      </c>
      <c r="C2317" s="335" t="s">
        <v>4999</v>
      </c>
      <c r="D2317" s="335" t="str">
        <f t="shared" si="73"/>
        <v>Venango County, PA</v>
      </c>
      <c r="E2317" s="335" t="str">
        <f t="shared" si="74"/>
        <v>42</v>
      </c>
      <c r="F2317" s="335" t="str">
        <f>_xlfn.XLOOKUP(E2317, statelist[State FIPS Code], statelist[EPA Region], "not found", 0, 1)</f>
        <v>EPA Region 3</v>
      </c>
    </row>
    <row r="2318" spans="1:6" x14ac:dyDescent="0.25">
      <c r="A2318" s="334" t="s">
        <v>5092</v>
      </c>
      <c r="B2318" s="335" t="s">
        <v>2306</v>
      </c>
      <c r="C2318" s="335" t="s">
        <v>4999</v>
      </c>
      <c r="D2318" s="335" t="str">
        <f t="shared" si="73"/>
        <v>Warren County, PA</v>
      </c>
      <c r="E2318" s="335" t="str">
        <f t="shared" si="74"/>
        <v>42</v>
      </c>
      <c r="F2318" s="335" t="str">
        <f>_xlfn.XLOOKUP(E2318, statelist[State FIPS Code], statelist[EPA Region], "not found", 0, 1)</f>
        <v>EPA Region 3</v>
      </c>
    </row>
    <row r="2319" spans="1:6" x14ac:dyDescent="0.25">
      <c r="A2319" s="334" t="s">
        <v>5093</v>
      </c>
      <c r="B2319" s="335" t="s">
        <v>1423</v>
      </c>
      <c r="C2319" s="335" t="s">
        <v>4999</v>
      </c>
      <c r="D2319" s="335" t="str">
        <f t="shared" si="73"/>
        <v>Washington County, PA</v>
      </c>
      <c r="E2319" s="335" t="str">
        <f t="shared" si="74"/>
        <v>42</v>
      </c>
      <c r="F2319" s="335" t="str">
        <f>_xlfn.XLOOKUP(E2319, statelist[State FIPS Code], statelist[EPA Region], "not found", 0, 1)</f>
        <v>EPA Region 3</v>
      </c>
    </row>
    <row r="2320" spans="1:6" x14ac:dyDescent="0.25">
      <c r="A2320" s="334" t="s">
        <v>5094</v>
      </c>
      <c r="B2320" s="335" t="s">
        <v>2309</v>
      </c>
      <c r="C2320" s="335" t="s">
        <v>4999</v>
      </c>
      <c r="D2320" s="335" t="str">
        <f t="shared" si="73"/>
        <v>Wayne County, PA</v>
      </c>
      <c r="E2320" s="335" t="str">
        <f t="shared" si="74"/>
        <v>42</v>
      </c>
      <c r="F2320" s="335" t="str">
        <f>_xlfn.XLOOKUP(E2320, statelist[State FIPS Code], statelist[EPA Region], "not found", 0, 1)</f>
        <v>EPA Region 3</v>
      </c>
    </row>
    <row r="2321" spans="1:6" x14ac:dyDescent="0.25">
      <c r="A2321" s="334" t="s">
        <v>5095</v>
      </c>
      <c r="B2321" s="335" t="s">
        <v>5096</v>
      </c>
      <c r="C2321" s="335" t="s">
        <v>4999</v>
      </c>
      <c r="D2321" s="335" t="str">
        <f t="shared" si="73"/>
        <v>Westmoreland County, PA</v>
      </c>
      <c r="E2321" s="335" t="str">
        <f t="shared" si="74"/>
        <v>42</v>
      </c>
      <c r="F2321" s="335" t="str">
        <f>_xlfn.XLOOKUP(E2321, statelist[State FIPS Code], statelist[EPA Region], "not found", 0, 1)</f>
        <v>EPA Region 3</v>
      </c>
    </row>
    <row r="2322" spans="1:6" x14ac:dyDescent="0.25">
      <c r="A2322" s="334" t="s">
        <v>5097</v>
      </c>
      <c r="B2322" s="335" t="s">
        <v>4448</v>
      </c>
      <c r="C2322" s="335" t="s">
        <v>4999</v>
      </c>
      <c r="D2322" s="335" t="str">
        <f t="shared" si="73"/>
        <v>Wyoming County, PA</v>
      </c>
      <c r="E2322" s="335" t="str">
        <f t="shared" si="74"/>
        <v>42</v>
      </c>
      <c r="F2322" s="335" t="str">
        <f>_xlfn.XLOOKUP(E2322, statelist[State FIPS Code], statelist[EPA Region], "not found", 0, 1)</f>
        <v>EPA Region 3</v>
      </c>
    </row>
    <row r="2323" spans="1:6" x14ac:dyDescent="0.25">
      <c r="A2323" s="334" t="s">
        <v>5098</v>
      </c>
      <c r="B2323" s="335" t="s">
        <v>3353</v>
      </c>
      <c r="C2323" s="335" t="s">
        <v>4999</v>
      </c>
      <c r="D2323" s="335" t="str">
        <f t="shared" si="73"/>
        <v>York County, PA</v>
      </c>
      <c r="E2323" s="335" t="str">
        <f t="shared" si="74"/>
        <v>42</v>
      </c>
      <c r="F2323" s="335" t="str">
        <f>_xlfn.XLOOKUP(E2323, statelist[State FIPS Code], statelist[EPA Region], "not found", 0, 1)</f>
        <v>EPA Region 3</v>
      </c>
    </row>
    <row r="2324" spans="1:6" x14ac:dyDescent="0.25">
      <c r="A2324" s="334" t="s">
        <v>5099</v>
      </c>
      <c r="B2324" s="335" t="s">
        <v>3402</v>
      </c>
      <c r="C2324" s="335" t="s">
        <v>5100</v>
      </c>
      <c r="D2324" s="335" t="str">
        <f t="shared" si="73"/>
        <v>Bristol County, RI</v>
      </c>
      <c r="E2324" s="335" t="str">
        <f t="shared" si="74"/>
        <v>44</v>
      </c>
      <c r="F2324" s="335" t="str">
        <f>_xlfn.XLOOKUP(E2324, statelist[State FIPS Code], statelist[EPA Region], "not found", 0, 1)</f>
        <v>EPA Region 1</v>
      </c>
    </row>
    <row r="2325" spans="1:6" x14ac:dyDescent="0.25">
      <c r="A2325" s="334" t="s">
        <v>5101</v>
      </c>
      <c r="B2325" s="335" t="s">
        <v>1932</v>
      </c>
      <c r="C2325" s="335" t="s">
        <v>5100</v>
      </c>
      <c r="D2325" s="335" t="str">
        <f t="shared" si="73"/>
        <v>Kent County, RI</v>
      </c>
      <c r="E2325" s="335" t="str">
        <f t="shared" si="74"/>
        <v>44</v>
      </c>
      <c r="F2325" s="335" t="str">
        <f>_xlfn.XLOOKUP(E2325, statelist[State FIPS Code], statelist[EPA Region], "not found", 0, 1)</f>
        <v>EPA Region 1</v>
      </c>
    </row>
    <row r="2326" spans="1:6" x14ac:dyDescent="0.25">
      <c r="A2326" s="334" t="s">
        <v>5102</v>
      </c>
      <c r="B2326" s="335" t="s">
        <v>5103</v>
      </c>
      <c r="C2326" s="335" t="s">
        <v>5100</v>
      </c>
      <c r="D2326" s="335" t="str">
        <f t="shared" si="73"/>
        <v>Newport County, RI</v>
      </c>
      <c r="E2326" s="335" t="str">
        <f t="shared" si="74"/>
        <v>44</v>
      </c>
      <c r="F2326" s="335" t="str">
        <f>_xlfn.XLOOKUP(E2326, statelist[State FIPS Code], statelist[EPA Region], "not found", 0, 1)</f>
        <v>EPA Region 1</v>
      </c>
    </row>
    <row r="2327" spans="1:6" x14ac:dyDescent="0.25">
      <c r="A2327" s="334" t="s">
        <v>5104</v>
      </c>
      <c r="B2327" s="335" t="s">
        <v>5105</v>
      </c>
      <c r="C2327" s="335" t="s">
        <v>5100</v>
      </c>
      <c r="D2327" s="335" t="str">
        <f t="shared" si="73"/>
        <v>Providence County, RI</v>
      </c>
      <c r="E2327" s="335" t="str">
        <f t="shared" si="74"/>
        <v>44</v>
      </c>
      <c r="F2327" s="335" t="str">
        <f>_xlfn.XLOOKUP(E2327, statelist[State FIPS Code], statelist[EPA Region], "not found", 0, 1)</f>
        <v>EPA Region 1</v>
      </c>
    </row>
    <row r="2328" spans="1:6" x14ac:dyDescent="0.25">
      <c r="A2328" s="334" t="s">
        <v>5106</v>
      </c>
      <c r="B2328" s="335" t="s">
        <v>1423</v>
      </c>
      <c r="C2328" s="335" t="s">
        <v>5100</v>
      </c>
      <c r="D2328" s="335" t="str">
        <f t="shared" si="73"/>
        <v>Washington County, RI</v>
      </c>
      <c r="E2328" s="335" t="str">
        <f t="shared" si="74"/>
        <v>44</v>
      </c>
      <c r="F2328" s="335" t="str">
        <f>_xlfn.XLOOKUP(E2328, statelist[State FIPS Code], statelist[EPA Region], "not found", 0, 1)</f>
        <v>EPA Region 1</v>
      </c>
    </row>
    <row r="2329" spans="1:6" x14ac:dyDescent="0.25">
      <c r="A2329" s="334" t="s">
        <v>5107</v>
      </c>
      <c r="B2329" s="335" t="s">
        <v>5108</v>
      </c>
      <c r="C2329" s="335" t="s">
        <v>5109</v>
      </c>
      <c r="D2329" s="335" t="str">
        <f t="shared" si="73"/>
        <v>Abbeville County, SC</v>
      </c>
      <c r="E2329" s="335" t="str">
        <f t="shared" si="74"/>
        <v>45</v>
      </c>
      <c r="F2329" s="335" t="str">
        <f>_xlfn.XLOOKUP(E2329, statelist[State FIPS Code], statelist[EPA Region], "not found", 0, 1)</f>
        <v>EPA Region 4</v>
      </c>
    </row>
    <row r="2330" spans="1:6" x14ac:dyDescent="0.25">
      <c r="A2330" s="334" t="s">
        <v>5110</v>
      </c>
      <c r="B2330" s="335" t="s">
        <v>5111</v>
      </c>
      <c r="C2330" s="335" t="s">
        <v>5109</v>
      </c>
      <c r="D2330" s="335" t="str">
        <f t="shared" si="73"/>
        <v>Aiken County, SC</v>
      </c>
      <c r="E2330" s="335" t="str">
        <f t="shared" si="74"/>
        <v>45</v>
      </c>
      <c r="F2330" s="335" t="str">
        <f>_xlfn.XLOOKUP(E2330, statelist[State FIPS Code], statelist[EPA Region], "not found", 0, 1)</f>
        <v>EPA Region 4</v>
      </c>
    </row>
    <row r="2331" spans="1:6" x14ac:dyDescent="0.25">
      <c r="A2331" s="334" t="s">
        <v>5112</v>
      </c>
      <c r="B2331" s="335" t="s">
        <v>5113</v>
      </c>
      <c r="C2331" s="335" t="s">
        <v>5109</v>
      </c>
      <c r="D2331" s="335" t="str">
        <f t="shared" si="73"/>
        <v>Allendale County, SC</v>
      </c>
      <c r="E2331" s="335" t="str">
        <f t="shared" si="74"/>
        <v>45</v>
      </c>
      <c r="F2331" s="335" t="str">
        <f>_xlfn.XLOOKUP(E2331, statelist[State FIPS Code], statelist[EPA Region], "not found", 0, 1)</f>
        <v>EPA Region 4</v>
      </c>
    </row>
    <row r="2332" spans="1:6" x14ac:dyDescent="0.25">
      <c r="A2332" s="334" t="s">
        <v>5114</v>
      </c>
      <c r="B2332" s="335" t="s">
        <v>2852</v>
      </c>
      <c r="C2332" s="335" t="s">
        <v>5109</v>
      </c>
      <c r="D2332" s="335" t="str">
        <f t="shared" si="73"/>
        <v>Anderson County, SC</v>
      </c>
      <c r="E2332" s="335" t="str">
        <f t="shared" si="74"/>
        <v>45</v>
      </c>
      <c r="F2332" s="335" t="str">
        <f>_xlfn.XLOOKUP(E2332, statelist[State FIPS Code], statelist[EPA Region], "not found", 0, 1)</f>
        <v>EPA Region 4</v>
      </c>
    </row>
    <row r="2333" spans="1:6" x14ac:dyDescent="0.25">
      <c r="A2333" s="334" t="s">
        <v>5115</v>
      </c>
      <c r="B2333" s="335" t="s">
        <v>5116</v>
      </c>
      <c r="C2333" s="335" t="s">
        <v>5109</v>
      </c>
      <c r="D2333" s="335" t="str">
        <f t="shared" si="73"/>
        <v>Bamberg County, SC</v>
      </c>
      <c r="E2333" s="335" t="str">
        <f t="shared" si="74"/>
        <v>45</v>
      </c>
      <c r="F2333" s="335" t="str">
        <f>_xlfn.XLOOKUP(E2333, statelist[State FIPS Code], statelist[EPA Region], "not found", 0, 1)</f>
        <v>EPA Region 4</v>
      </c>
    </row>
    <row r="2334" spans="1:6" x14ac:dyDescent="0.25">
      <c r="A2334" s="334" t="s">
        <v>5117</v>
      </c>
      <c r="B2334" s="335" t="s">
        <v>5118</v>
      </c>
      <c r="C2334" s="335" t="s">
        <v>5109</v>
      </c>
      <c r="D2334" s="335" t="str">
        <f t="shared" si="73"/>
        <v>Barnwell County, SC</v>
      </c>
      <c r="E2334" s="335" t="str">
        <f t="shared" si="74"/>
        <v>45</v>
      </c>
      <c r="F2334" s="335" t="str">
        <f>_xlfn.XLOOKUP(E2334, statelist[State FIPS Code], statelist[EPA Region], "not found", 0, 1)</f>
        <v>EPA Region 4</v>
      </c>
    </row>
    <row r="2335" spans="1:6" x14ac:dyDescent="0.25">
      <c r="A2335" s="334" t="s">
        <v>5119</v>
      </c>
      <c r="B2335" s="335" t="s">
        <v>4464</v>
      </c>
      <c r="C2335" s="335" t="s">
        <v>5109</v>
      </c>
      <c r="D2335" s="335" t="str">
        <f t="shared" si="73"/>
        <v>Beaufort County, SC</v>
      </c>
      <c r="E2335" s="335" t="str">
        <f t="shared" si="74"/>
        <v>45</v>
      </c>
      <c r="F2335" s="335" t="str">
        <f>_xlfn.XLOOKUP(E2335, statelist[State FIPS Code], statelist[EPA Region], "not found", 0, 1)</f>
        <v>EPA Region 4</v>
      </c>
    </row>
    <row r="2336" spans="1:6" x14ac:dyDescent="0.25">
      <c r="A2336" s="334" t="s">
        <v>5120</v>
      </c>
      <c r="B2336" s="335" t="s">
        <v>5121</v>
      </c>
      <c r="C2336" s="335" t="s">
        <v>5109</v>
      </c>
      <c r="D2336" s="335" t="str">
        <f t="shared" si="73"/>
        <v>Berkeley County, SC</v>
      </c>
      <c r="E2336" s="335" t="str">
        <f t="shared" si="74"/>
        <v>45</v>
      </c>
      <c r="F2336" s="335" t="str">
        <f>_xlfn.XLOOKUP(E2336, statelist[State FIPS Code], statelist[EPA Region], "not found", 0, 1)</f>
        <v>EPA Region 4</v>
      </c>
    </row>
    <row r="2337" spans="1:6" x14ac:dyDescent="0.25">
      <c r="A2337" s="334" t="s">
        <v>5122</v>
      </c>
      <c r="B2337" s="335" t="s">
        <v>1309</v>
      </c>
      <c r="C2337" s="335" t="s">
        <v>5109</v>
      </c>
      <c r="D2337" s="335" t="str">
        <f t="shared" si="73"/>
        <v>Calhoun County, SC</v>
      </c>
      <c r="E2337" s="335" t="str">
        <f t="shared" si="74"/>
        <v>45</v>
      </c>
      <c r="F2337" s="335" t="str">
        <f>_xlfn.XLOOKUP(E2337, statelist[State FIPS Code], statelist[EPA Region], "not found", 0, 1)</f>
        <v>EPA Region 4</v>
      </c>
    </row>
    <row r="2338" spans="1:6" x14ac:dyDescent="0.25">
      <c r="A2338" s="334" t="s">
        <v>5123</v>
      </c>
      <c r="B2338" s="335" t="s">
        <v>5124</v>
      </c>
      <c r="C2338" s="335" t="s">
        <v>5109</v>
      </c>
      <c r="D2338" s="335" t="str">
        <f t="shared" si="73"/>
        <v>Charleston County, SC</v>
      </c>
      <c r="E2338" s="335" t="str">
        <f t="shared" si="74"/>
        <v>45</v>
      </c>
      <c r="F2338" s="335" t="str">
        <f>_xlfn.XLOOKUP(E2338, statelist[State FIPS Code], statelist[EPA Region], "not found", 0, 1)</f>
        <v>EPA Region 4</v>
      </c>
    </row>
    <row r="2339" spans="1:6" x14ac:dyDescent="0.25">
      <c r="A2339" s="334" t="s">
        <v>5125</v>
      </c>
      <c r="B2339" s="335" t="s">
        <v>1313</v>
      </c>
      <c r="C2339" s="335" t="s">
        <v>5109</v>
      </c>
      <c r="D2339" s="335" t="str">
        <f t="shared" si="73"/>
        <v>Cherokee County, SC</v>
      </c>
      <c r="E2339" s="335" t="str">
        <f t="shared" si="74"/>
        <v>45</v>
      </c>
      <c r="F2339" s="335" t="str">
        <f>_xlfn.XLOOKUP(E2339, statelist[State FIPS Code], statelist[EPA Region], "not found", 0, 1)</f>
        <v>EPA Region 4</v>
      </c>
    </row>
    <row r="2340" spans="1:6" x14ac:dyDescent="0.25">
      <c r="A2340" s="334" t="s">
        <v>5126</v>
      </c>
      <c r="B2340" s="335" t="s">
        <v>5023</v>
      </c>
      <c r="C2340" s="335" t="s">
        <v>5109</v>
      </c>
      <c r="D2340" s="335" t="str">
        <f t="shared" si="73"/>
        <v>Chester County, SC</v>
      </c>
      <c r="E2340" s="335" t="str">
        <f t="shared" si="74"/>
        <v>45</v>
      </c>
      <c r="F2340" s="335" t="str">
        <f>_xlfn.XLOOKUP(E2340, statelist[State FIPS Code], statelist[EPA Region], "not found", 0, 1)</f>
        <v>EPA Region 4</v>
      </c>
    </row>
    <row r="2341" spans="1:6" x14ac:dyDescent="0.25">
      <c r="A2341" s="334" t="s">
        <v>5127</v>
      </c>
      <c r="B2341" s="335" t="s">
        <v>5128</v>
      </c>
      <c r="C2341" s="335" t="s">
        <v>5109</v>
      </c>
      <c r="D2341" s="335" t="str">
        <f t="shared" si="73"/>
        <v>Chesterfield County, SC</v>
      </c>
      <c r="E2341" s="335" t="str">
        <f t="shared" si="74"/>
        <v>45</v>
      </c>
      <c r="F2341" s="335" t="str">
        <f>_xlfn.XLOOKUP(E2341, statelist[State FIPS Code], statelist[EPA Region], "not found", 0, 1)</f>
        <v>EPA Region 4</v>
      </c>
    </row>
    <row r="2342" spans="1:6" x14ac:dyDescent="0.25">
      <c r="A2342" s="334" t="s">
        <v>5129</v>
      </c>
      <c r="B2342" s="335" t="s">
        <v>5130</v>
      </c>
      <c r="C2342" s="335" t="s">
        <v>5109</v>
      </c>
      <c r="D2342" s="335" t="str">
        <f t="shared" si="73"/>
        <v>Clarendon County, SC</v>
      </c>
      <c r="E2342" s="335" t="str">
        <f t="shared" si="74"/>
        <v>45</v>
      </c>
      <c r="F2342" s="335" t="str">
        <f>_xlfn.XLOOKUP(E2342, statelist[State FIPS Code], statelist[EPA Region], "not found", 0, 1)</f>
        <v>EPA Region 4</v>
      </c>
    </row>
    <row r="2343" spans="1:6" x14ac:dyDescent="0.25">
      <c r="A2343" s="334" t="s">
        <v>5131</v>
      </c>
      <c r="B2343" s="335" t="s">
        <v>5132</v>
      </c>
      <c r="C2343" s="335" t="s">
        <v>5109</v>
      </c>
      <c r="D2343" s="335" t="str">
        <f t="shared" si="73"/>
        <v>Colleton County, SC</v>
      </c>
      <c r="E2343" s="335" t="str">
        <f t="shared" si="74"/>
        <v>45</v>
      </c>
      <c r="F2343" s="335" t="str">
        <f>_xlfn.XLOOKUP(E2343, statelist[State FIPS Code], statelist[EPA Region], "not found", 0, 1)</f>
        <v>EPA Region 4</v>
      </c>
    </row>
    <row r="2344" spans="1:6" x14ac:dyDescent="0.25">
      <c r="A2344" s="334" t="s">
        <v>5133</v>
      </c>
      <c r="B2344" s="335" t="s">
        <v>5134</v>
      </c>
      <c r="C2344" s="335" t="s">
        <v>5109</v>
      </c>
      <c r="D2344" s="335" t="str">
        <f t="shared" si="73"/>
        <v>Darlington County, SC</v>
      </c>
      <c r="E2344" s="335" t="str">
        <f t="shared" si="74"/>
        <v>45</v>
      </c>
      <c r="F2344" s="335" t="str">
        <f>_xlfn.XLOOKUP(E2344, statelist[State FIPS Code], statelist[EPA Region], "not found", 0, 1)</f>
        <v>EPA Region 4</v>
      </c>
    </row>
    <row r="2345" spans="1:6" x14ac:dyDescent="0.25">
      <c r="A2345" s="334" t="s">
        <v>5135</v>
      </c>
      <c r="B2345" s="335" t="s">
        <v>5136</v>
      </c>
      <c r="C2345" s="335" t="s">
        <v>5109</v>
      </c>
      <c r="D2345" s="335" t="str">
        <f t="shared" si="73"/>
        <v>Dillon County, SC</v>
      </c>
      <c r="E2345" s="335" t="str">
        <f t="shared" si="74"/>
        <v>45</v>
      </c>
      <c r="F2345" s="335" t="str">
        <f>_xlfn.XLOOKUP(E2345, statelist[State FIPS Code], statelist[EPA Region], "not found", 0, 1)</f>
        <v>EPA Region 4</v>
      </c>
    </row>
    <row r="2346" spans="1:6" x14ac:dyDescent="0.25">
      <c r="A2346" s="334" t="s">
        <v>5137</v>
      </c>
      <c r="B2346" s="335" t="s">
        <v>3371</v>
      </c>
      <c r="C2346" s="335" t="s">
        <v>5109</v>
      </c>
      <c r="D2346" s="335" t="str">
        <f t="shared" si="73"/>
        <v>Dorchester County, SC</v>
      </c>
      <c r="E2346" s="335" t="str">
        <f t="shared" si="74"/>
        <v>45</v>
      </c>
      <c r="F2346" s="335" t="str">
        <f>_xlfn.XLOOKUP(E2346, statelist[State FIPS Code], statelist[EPA Region], "not found", 0, 1)</f>
        <v>EPA Region 4</v>
      </c>
    </row>
    <row r="2347" spans="1:6" x14ac:dyDescent="0.25">
      <c r="A2347" s="334" t="s">
        <v>5138</v>
      </c>
      <c r="B2347" s="335" t="s">
        <v>5139</v>
      </c>
      <c r="C2347" s="335" t="s">
        <v>5109</v>
      </c>
      <c r="D2347" s="335" t="str">
        <f t="shared" si="73"/>
        <v>Edgefield County, SC</v>
      </c>
      <c r="E2347" s="335" t="str">
        <f t="shared" si="74"/>
        <v>45</v>
      </c>
      <c r="F2347" s="335" t="str">
        <f>_xlfn.XLOOKUP(E2347, statelist[State FIPS Code], statelist[EPA Region], "not found", 0, 1)</f>
        <v>EPA Region 4</v>
      </c>
    </row>
    <row r="2348" spans="1:6" x14ac:dyDescent="0.25">
      <c r="A2348" s="334" t="s">
        <v>5140</v>
      </c>
      <c r="B2348" s="335" t="s">
        <v>1908</v>
      </c>
      <c r="C2348" s="335" t="s">
        <v>5109</v>
      </c>
      <c r="D2348" s="335" t="str">
        <f t="shared" si="73"/>
        <v>Fairfield County, SC</v>
      </c>
      <c r="E2348" s="335" t="str">
        <f t="shared" si="74"/>
        <v>45</v>
      </c>
      <c r="F2348" s="335" t="str">
        <f>_xlfn.XLOOKUP(E2348, statelist[State FIPS Code], statelist[EPA Region], "not found", 0, 1)</f>
        <v>EPA Region 4</v>
      </c>
    </row>
    <row r="2349" spans="1:6" x14ac:dyDescent="0.25">
      <c r="A2349" s="334" t="s">
        <v>5141</v>
      </c>
      <c r="B2349" s="335" t="s">
        <v>5142</v>
      </c>
      <c r="C2349" s="335" t="s">
        <v>5109</v>
      </c>
      <c r="D2349" s="335" t="str">
        <f t="shared" si="73"/>
        <v>Florence County, SC</v>
      </c>
      <c r="E2349" s="335" t="str">
        <f t="shared" si="74"/>
        <v>45</v>
      </c>
      <c r="F2349" s="335" t="str">
        <f>_xlfn.XLOOKUP(E2349, statelist[State FIPS Code], statelist[EPA Region], "not found", 0, 1)</f>
        <v>EPA Region 4</v>
      </c>
    </row>
    <row r="2350" spans="1:6" x14ac:dyDescent="0.25">
      <c r="A2350" s="334" t="s">
        <v>5143</v>
      </c>
      <c r="B2350" s="335" t="s">
        <v>5144</v>
      </c>
      <c r="C2350" s="335" t="s">
        <v>5109</v>
      </c>
      <c r="D2350" s="335" t="str">
        <f t="shared" si="73"/>
        <v>Georgetown County, SC</v>
      </c>
      <c r="E2350" s="335" t="str">
        <f t="shared" si="74"/>
        <v>45</v>
      </c>
      <c r="F2350" s="335" t="str">
        <f>_xlfn.XLOOKUP(E2350, statelist[State FIPS Code], statelist[EPA Region], "not found", 0, 1)</f>
        <v>EPA Region 4</v>
      </c>
    </row>
    <row r="2351" spans="1:6" x14ac:dyDescent="0.25">
      <c r="A2351" s="334" t="s">
        <v>5145</v>
      </c>
      <c r="B2351" s="335" t="s">
        <v>5146</v>
      </c>
      <c r="C2351" s="335" t="s">
        <v>5109</v>
      </c>
      <c r="D2351" s="335" t="str">
        <f t="shared" si="73"/>
        <v>Greenville County, SC</v>
      </c>
      <c r="E2351" s="335" t="str">
        <f t="shared" si="74"/>
        <v>45</v>
      </c>
      <c r="F2351" s="335" t="str">
        <f>_xlfn.XLOOKUP(E2351, statelist[State FIPS Code], statelist[EPA Region], "not found", 0, 1)</f>
        <v>EPA Region 4</v>
      </c>
    </row>
    <row r="2352" spans="1:6" x14ac:dyDescent="0.25">
      <c r="A2352" s="334" t="s">
        <v>5147</v>
      </c>
      <c r="B2352" s="335" t="s">
        <v>2907</v>
      </c>
      <c r="C2352" s="335" t="s">
        <v>5109</v>
      </c>
      <c r="D2352" s="335" t="str">
        <f t="shared" si="73"/>
        <v>Greenwood County, SC</v>
      </c>
      <c r="E2352" s="335" t="str">
        <f t="shared" si="74"/>
        <v>45</v>
      </c>
      <c r="F2352" s="335" t="str">
        <f>_xlfn.XLOOKUP(E2352, statelist[State FIPS Code], statelist[EPA Region], "not found", 0, 1)</f>
        <v>EPA Region 4</v>
      </c>
    </row>
    <row r="2353" spans="1:6" x14ac:dyDescent="0.25">
      <c r="A2353" s="334" t="s">
        <v>5148</v>
      </c>
      <c r="B2353" s="335" t="s">
        <v>5149</v>
      </c>
      <c r="C2353" s="335" t="s">
        <v>5109</v>
      </c>
      <c r="D2353" s="335" t="str">
        <f t="shared" si="73"/>
        <v>Hampton County, SC</v>
      </c>
      <c r="E2353" s="335" t="str">
        <f t="shared" si="74"/>
        <v>45</v>
      </c>
      <c r="F2353" s="335" t="str">
        <f>_xlfn.XLOOKUP(E2353, statelist[State FIPS Code], statelist[EPA Region], "not found", 0, 1)</f>
        <v>EPA Region 4</v>
      </c>
    </row>
    <row r="2354" spans="1:6" x14ac:dyDescent="0.25">
      <c r="A2354" s="334" t="s">
        <v>5150</v>
      </c>
      <c r="B2354" s="335" t="s">
        <v>5151</v>
      </c>
      <c r="C2354" s="335" t="s">
        <v>5109</v>
      </c>
      <c r="D2354" s="335" t="str">
        <f t="shared" si="73"/>
        <v>Horry County, SC</v>
      </c>
      <c r="E2354" s="335" t="str">
        <f t="shared" si="74"/>
        <v>45</v>
      </c>
      <c r="F2354" s="335" t="str">
        <f>_xlfn.XLOOKUP(E2354, statelist[State FIPS Code], statelist[EPA Region], "not found", 0, 1)</f>
        <v>EPA Region 4</v>
      </c>
    </row>
    <row r="2355" spans="1:6" x14ac:dyDescent="0.25">
      <c r="A2355" s="334" t="s">
        <v>5152</v>
      </c>
      <c r="B2355" s="335" t="s">
        <v>2193</v>
      </c>
      <c r="C2355" s="335" t="s">
        <v>5109</v>
      </c>
      <c r="D2355" s="335" t="str">
        <f t="shared" si="73"/>
        <v>Jasper County, SC</v>
      </c>
      <c r="E2355" s="335" t="str">
        <f t="shared" si="74"/>
        <v>45</v>
      </c>
      <c r="F2355" s="335" t="str">
        <f>_xlfn.XLOOKUP(E2355, statelist[State FIPS Code], statelist[EPA Region], "not found", 0, 1)</f>
        <v>EPA Region 4</v>
      </c>
    </row>
    <row r="2356" spans="1:6" x14ac:dyDescent="0.25">
      <c r="A2356" s="334" t="s">
        <v>5153</v>
      </c>
      <c r="B2356" s="335" t="s">
        <v>5154</v>
      </c>
      <c r="C2356" s="335" t="s">
        <v>5109</v>
      </c>
      <c r="D2356" s="335" t="str">
        <f t="shared" si="73"/>
        <v>Kershaw County, SC</v>
      </c>
      <c r="E2356" s="335" t="str">
        <f t="shared" si="74"/>
        <v>45</v>
      </c>
      <c r="F2356" s="335" t="str">
        <f>_xlfn.XLOOKUP(E2356, statelist[State FIPS Code], statelist[EPA Region], "not found", 0, 1)</f>
        <v>EPA Region 4</v>
      </c>
    </row>
    <row r="2357" spans="1:6" x14ac:dyDescent="0.25">
      <c r="A2357" s="334" t="s">
        <v>5155</v>
      </c>
      <c r="B2357" s="335" t="s">
        <v>4166</v>
      </c>
      <c r="C2357" s="335" t="s">
        <v>5109</v>
      </c>
      <c r="D2357" s="335" t="str">
        <f t="shared" si="73"/>
        <v>Lancaster County, SC</v>
      </c>
      <c r="E2357" s="335" t="str">
        <f t="shared" si="74"/>
        <v>45</v>
      </c>
      <c r="F2357" s="335" t="str">
        <f>_xlfn.XLOOKUP(E2357, statelist[State FIPS Code], statelist[EPA Region], "not found", 0, 1)</f>
        <v>EPA Region 4</v>
      </c>
    </row>
    <row r="2358" spans="1:6" x14ac:dyDescent="0.25">
      <c r="A2358" s="334" t="s">
        <v>5156</v>
      </c>
      <c r="B2358" s="335" t="s">
        <v>2206</v>
      </c>
      <c r="C2358" s="335" t="s">
        <v>5109</v>
      </c>
      <c r="D2358" s="335" t="str">
        <f t="shared" si="73"/>
        <v>Laurens County, SC</v>
      </c>
      <c r="E2358" s="335" t="str">
        <f t="shared" si="74"/>
        <v>45</v>
      </c>
      <c r="F2358" s="335" t="str">
        <f>_xlfn.XLOOKUP(E2358, statelist[State FIPS Code], statelist[EPA Region], "not found", 0, 1)</f>
        <v>EPA Region 4</v>
      </c>
    </row>
    <row r="2359" spans="1:6" x14ac:dyDescent="0.25">
      <c r="A2359" s="334" t="s">
        <v>5157</v>
      </c>
      <c r="B2359" s="335" t="s">
        <v>1375</v>
      </c>
      <c r="C2359" s="335" t="s">
        <v>5109</v>
      </c>
      <c r="D2359" s="335" t="str">
        <f t="shared" si="73"/>
        <v>Lee County, SC</v>
      </c>
      <c r="E2359" s="335" t="str">
        <f t="shared" si="74"/>
        <v>45</v>
      </c>
      <c r="F2359" s="335" t="str">
        <f>_xlfn.XLOOKUP(E2359, statelist[State FIPS Code], statelist[EPA Region], "not found", 0, 1)</f>
        <v>EPA Region 4</v>
      </c>
    </row>
    <row r="2360" spans="1:6" x14ac:dyDescent="0.25">
      <c r="A2360" s="334" t="s">
        <v>5158</v>
      </c>
      <c r="B2360" s="335" t="s">
        <v>5159</v>
      </c>
      <c r="C2360" s="335" t="s">
        <v>5109</v>
      </c>
      <c r="D2360" s="335" t="str">
        <f t="shared" si="73"/>
        <v>Lexington County, SC</v>
      </c>
      <c r="E2360" s="335" t="str">
        <f t="shared" si="74"/>
        <v>45</v>
      </c>
      <c r="F2360" s="335" t="str">
        <f>_xlfn.XLOOKUP(E2360, statelist[State FIPS Code], statelist[EPA Region], "not found", 0, 1)</f>
        <v>EPA Region 4</v>
      </c>
    </row>
    <row r="2361" spans="1:6" x14ac:dyDescent="0.25">
      <c r="A2361" s="334" t="s">
        <v>5160</v>
      </c>
      <c r="B2361" s="335" t="s">
        <v>5161</v>
      </c>
      <c r="C2361" s="335" t="s">
        <v>5109</v>
      </c>
      <c r="D2361" s="335" t="str">
        <f t="shared" si="73"/>
        <v>McCormick County, SC</v>
      </c>
      <c r="E2361" s="335" t="str">
        <f t="shared" si="74"/>
        <v>45</v>
      </c>
      <c r="F2361" s="335" t="str">
        <f>_xlfn.XLOOKUP(E2361, statelist[State FIPS Code], statelist[EPA Region], "not found", 0, 1)</f>
        <v>EPA Region 4</v>
      </c>
    </row>
    <row r="2362" spans="1:6" x14ac:dyDescent="0.25">
      <c r="A2362" s="334" t="s">
        <v>5162</v>
      </c>
      <c r="B2362" s="335" t="s">
        <v>1387</v>
      </c>
      <c r="C2362" s="335" t="s">
        <v>5109</v>
      </c>
      <c r="D2362" s="335" t="str">
        <f t="shared" si="73"/>
        <v>Marion County, SC</v>
      </c>
      <c r="E2362" s="335" t="str">
        <f t="shared" si="74"/>
        <v>45</v>
      </c>
      <c r="F2362" s="335" t="str">
        <f>_xlfn.XLOOKUP(E2362, statelist[State FIPS Code], statelist[EPA Region], "not found", 0, 1)</f>
        <v>EPA Region 4</v>
      </c>
    </row>
    <row r="2363" spans="1:6" x14ac:dyDescent="0.25">
      <c r="A2363" s="334" t="s">
        <v>5163</v>
      </c>
      <c r="B2363" s="335" t="s">
        <v>5164</v>
      </c>
      <c r="C2363" s="335" t="s">
        <v>5109</v>
      </c>
      <c r="D2363" s="335" t="str">
        <f t="shared" si="73"/>
        <v>Marlboro County, SC</v>
      </c>
      <c r="E2363" s="335" t="str">
        <f t="shared" si="74"/>
        <v>45</v>
      </c>
      <c r="F2363" s="335" t="str">
        <f>_xlfn.XLOOKUP(E2363, statelist[State FIPS Code], statelist[EPA Region], "not found", 0, 1)</f>
        <v>EPA Region 4</v>
      </c>
    </row>
    <row r="2364" spans="1:6" x14ac:dyDescent="0.25">
      <c r="A2364" s="334" t="s">
        <v>5165</v>
      </c>
      <c r="B2364" s="335" t="s">
        <v>5166</v>
      </c>
      <c r="C2364" s="335" t="s">
        <v>5109</v>
      </c>
      <c r="D2364" s="335" t="str">
        <f t="shared" si="73"/>
        <v>Newberry County, SC</v>
      </c>
      <c r="E2364" s="335" t="str">
        <f t="shared" si="74"/>
        <v>45</v>
      </c>
      <c r="F2364" s="335" t="str">
        <f>_xlfn.XLOOKUP(E2364, statelist[State FIPS Code], statelist[EPA Region], "not found", 0, 1)</f>
        <v>EPA Region 4</v>
      </c>
    </row>
    <row r="2365" spans="1:6" x14ac:dyDescent="0.25">
      <c r="A2365" s="334" t="s">
        <v>5167</v>
      </c>
      <c r="B2365" s="335" t="s">
        <v>2236</v>
      </c>
      <c r="C2365" s="335" t="s">
        <v>5109</v>
      </c>
      <c r="D2365" s="335" t="str">
        <f t="shared" si="73"/>
        <v>Oconee County, SC</v>
      </c>
      <c r="E2365" s="335" t="str">
        <f t="shared" si="74"/>
        <v>45</v>
      </c>
      <c r="F2365" s="335" t="str">
        <f>_xlfn.XLOOKUP(E2365, statelist[State FIPS Code], statelist[EPA Region], "not found", 0, 1)</f>
        <v>EPA Region 4</v>
      </c>
    </row>
    <row r="2366" spans="1:6" x14ac:dyDescent="0.25">
      <c r="A2366" s="334" t="s">
        <v>5168</v>
      </c>
      <c r="B2366" s="335" t="s">
        <v>5169</v>
      </c>
      <c r="C2366" s="335" t="s">
        <v>5109</v>
      </c>
      <c r="D2366" s="335" t="str">
        <f t="shared" si="73"/>
        <v>Orangeburg County, SC</v>
      </c>
      <c r="E2366" s="335" t="str">
        <f t="shared" si="74"/>
        <v>45</v>
      </c>
      <c r="F2366" s="335" t="str">
        <f>_xlfn.XLOOKUP(E2366, statelist[State FIPS Code], statelist[EPA Region], "not found", 0, 1)</f>
        <v>EPA Region 4</v>
      </c>
    </row>
    <row r="2367" spans="1:6" x14ac:dyDescent="0.25">
      <c r="A2367" s="334" t="s">
        <v>5170</v>
      </c>
      <c r="B2367" s="335" t="s">
        <v>1401</v>
      </c>
      <c r="C2367" s="335" t="s">
        <v>5109</v>
      </c>
      <c r="D2367" s="335" t="str">
        <f t="shared" si="73"/>
        <v>Pickens County, SC</v>
      </c>
      <c r="E2367" s="335" t="str">
        <f t="shared" si="74"/>
        <v>45</v>
      </c>
      <c r="F2367" s="335" t="str">
        <f>_xlfn.XLOOKUP(E2367, statelist[State FIPS Code], statelist[EPA Region], "not found", 0, 1)</f>
        <v>EPA Region 4</v>
      </c>
    </row>
    <row r="2368" spans="1:6" x14ac:dyDescent="0.25">
      <c r="A2368" s="334" t="s">
        <v>5171</v>
      </c>
      <c r="B2368" s="335" t="s">
        <v>2534</v>
      </c>
      <c r="C2368" s="335" t="s">
        <v>5109</v>
      </c>
      <c r="D2368" s="335" t="str">
        <f t="shared" si="73"/>
        <v>Richland County, SC</v>
      </c>
      <c r="E2368" s="335" t="str">
        <f t="shared" si="74"/>
        <v>45</v>
      </c>
      <c r="F2368" s="335" t="str">
        <f>_xlfn.XLOOKUP(E2368, statelist[State FIPS Code], statelist[EPA Region], "not found", 0, 1)</f>
        <v>EPA Region 4</v>
      </c>
    </row>
    <row r="2369" spans="1:6" x14ac:dyDescent="0.25">
      <c r="A2369" s="334" t="s">
        <v>5172</v>
      </c>
      <c r="B2369" s="335" t="s">
        <v>5173</v>
      </c>
      <c r="C2369" s="335" t="s">
        <v>5109</v>
      </c>
      <c r="D2369" s="335" t="str">
        <f t="shared" si="73"/>
        <v>Saluda County, SC</v>
      </c>
      <c r="E2369" s="335" t="str">
        <f t="shared" si="74"/>
        <v>45</v>
      </c>
      <c r="F2369" s="335" t="str">
        <f>_xlfn.XLOOKUP(E2369, statelist[State FIPS Code], statelist[EPA Region], "not found", 0, 1)</f>
        <v>EPA Region 4</v>
      </c>
    </row>
    <row r="2370" spans="1:6" x14ac:dyDescent="0.25">
      <c r="A2370" s="334" t="s">
        <v>5174</v>
      </c>
      <c r="B2370" s="335" t="s">
        <v>5175</v>
      </c>
      <c r="C2370" s="335" t="s">
        <v>5109</v>
      </c>
      <c r="D2370" s="335" t="str">
        <f t="shared" si="73"/>
        <v>Spartanburg County, SC</v>
      </c>
      <c r="E2370" s="335" t="str">
        <f t="shared" si="74"/>
        <v>45</v>
      </c>
      <c r="F2370" s="335" t="str">
        <f>_xlfn.XLOOKUP(E2370, statelist[State FIPS Code], statelist[EPA Region], "not found", 0, 1)</f>
        <v>EPA Region 4</v>
      </c>
    </row>
    <row r="2371" spans="1:6" x14ac:dyDescent="0.25">
      <c r="A2371" s="334" t="s">
        <v>5176</v>
      </c>
      <c r="B2371" s="335" t="s">
        <v>1413</v>
      </c>
      <c r="C2371" s="335" t="s">
        <v>5109</v>
      </c>
      <c r="D2371" s="335" t="str">
        <f t="shared" si="73"/>
        <v>Sumter County, SC</v>
      </c>
      <c r="E2371" s="335" t="str">
        <f t="shared" si="74"/>
        <v>45</v>
      </c>
      <c r="F2371" s="335" t="str">
        <f>_xlfn.XLOOKUP(E2371, statelist[State FIPS Code], statelist[EPA Region], "not found", 0, 1)</f>
        <v>EPA Region 4</v>
      </c>
    </row>
    <row r="2372" spans="1:6" x14ac:dyDescent="0.25">
      <c r="A2372" s="334" t="s">
        <v>5177</v>
      </c>
      <c r="B2372" s="335" t="s">
        <v>1643</v>
      </c>
      <c r="C2372" s="335" t="s">
        <v>5109</v>
      </c>
      <c r="D2372" s="335" t="str">
        <f t="shared" si="73"/>
        <v>Union County, SC</v>
      </c>
      <c r="E2372" s="335" t="str">
        <f t="shared" si="74"/>
        <v>45</v>
      </c>
      <c r="F2372" s="335" t="str">
        <f>_xlfn.XLOOKUP(E2372, statelist[State FIPS Code], statelist[EPA Region], "not found", 0, 1)</f>
        <v>EPA Region 4</v>
      </c>
    </row>
    <row r="2373" spans="1:6" x14ac:dyDescent="0.25">
      <c r="A2373" s="334" t="s">
        <v>5178</v>
      </c>
      <c r="B2373" s="335" t="s">
        <v>5179</v>
      </c>
      <c r="C2373" s="335" t="s">
        <v>5109</v>
      </c>
      <c r="D2373" s="335" t="str">
        <f t="shared" si="73"/>
        <v>Williamsburg County, SC</v>
      </c>
      <c r="E2373" s="335" t="str">
        <f t="shared" si="74"/>
        <v>45</v>
      </c>
      <c r="F2373" s="335" t="str">
        <f>_xlfn.XLOOKUP(E2373, statelist[State FIPS Code], statelist[EPA Region], "not found", 0, 1)</f>
        <v>EPA Region 4</v>
      </c>
    </row>
    <row r="2374" spans="1:6" x14ac:dyDescent="0.25">
      <c r="A2374" s="334" t="s">
        <v>5180</v>
      </c>
      <c r="B2374" s="335" t="s">
        <v>3353</v>
      </c>
      <c r="C2374" s="335" t="s">
        <v>5109</v>
      </c>
      <c r="D2374" s="335" t="str">
        <f t="shared" si="73"/>
        <v>York County, SC</v>
      </c>
      <c r="E2374" s="335" t="str">
        <f t="shared" si="74"/>
        <v>45</v>
      </c>
      <c r="F2374" s="335" t="str">
        <f>_xlfn.XLOOKUP(E2374, statelist[State FIPS Code], statelist[EPA Region], "not found", 0, 1)</f>
        <v>EPA Region 4</v>
      </c>
    </row>
    <row r="2375" spans="1:6" x14ac:dyDescent="0.25">
      <c r="A2375" s="334" t="s">
        <v>5181</v>
      </c>
      <c r="B2375" s="335" t="s">
        <v>5182</v>
      </c>
      <c r="C2375" s="335" t="s">
        <v>5183</v>
      </c>
      <c r="D2375" s="335" t="str">
        <f t="shared" si="73"/>
        <v>Aurora County, SD</v>
      </c>
      <c r="E2375" s="335" t="str">
        <f t="shared" si="74"/>
        <v>46</v>
      </c>
      <c r="F2375" s="335" t="str">
        <f>_xlfn.XLOOKUP(E2375, statelist[State FIPS Code], statelist[EPA Region], "not found", 0, 1)</f>
        <v>EPA Region 8</v>
      </c>
    </row>
    <row r="2376" spans="1:6" x14ac:dyDescent="0.25">
      <c r="A2376" s="334" t="s">
        <v>5184</v>
      </c>
      <c r="B2376" s="335" t="s">
        <v>5185</v>
      </c>
      <c r="C2376" s="335" t="s">
        <v>5183</v>
      </c>
      <c r="D2376" s="335" t="str">
        <f t="shared" si="73"/>
        <v>Beadle County, SD</v>
      </c>
      <c r="E2376" s="335" t="str">
        <f t="shared" si="74"/>
        <v>46</v>
      </c>
      <c r="F2376" s="335" t="str">
        <f>_xlfn.XLOOKUP(E2376, statelist[State FIPS Code], statelist[EPA Region], "not found", 0, 1)</f>
        <v>EPA Region 8</v>
      </c>
    </row>
    <row r="2377" spans="1:6" x14ac:dyDescent="0.25">
      <c r="A2377" s="334" t="s">
        <v>5186</v>
      </c>
      <c r="B2377" s="335" t="s">
        <v>5187</v>
      </c>
      <c r="C2377" s="335" t="s">
        <v>5183</v>
      </c>
      <c r="D2377" s="335" t="str">
        <f t="shared" si="73"/>
        <v>Bennett County, SD</v>
      </c>
      <c r="E2377" s="335" t="str">
        <f t="shared" si="74"/>
        <v>46</v>
      </c>
      <c r="F2377" s="335" t="str">
        <f>_xlfn.XLOOKUP(E2377, statelist[State FIPS Code], statelist[EPA Region], "not found", 0, 1)</f>
        <v>EPA Region 8</v>
      </c>
    </row>
    <row r="2378" spans="1:6" x14ac:dyDescent="0.25">
      <c r="A2378" s="334" t="s">
        <v>5188</v>
      </c>
      <c r="B2378" s="335" t="s">
        <v>5189</v>
      </c>
      <c r="C2378" s="335" t="s">
        <v>5183</v>
      </c>
      <c r="D2378" s="335" t="str">
        <f t="shared" si="73"/>
        <v>Bon Homme County, SD</v>
      </c>
      <c r="E2378" s="335" t="str">
        <f t="shared" si="74"/>
        <v>46</v>
      </c>
      <c r="F2378" s="335" t="str">
        <f>_xlfn.XLOOKUP(E2378, statelist[State FIPS Code], statelist[EPA Region], "not found", 0, 1)</f>
        <v>EPA Region 8</v>
      </c>
    </row>
    <row r="2379" spans="1:6" x14ac:dyDescent="0.25">
      <c r="A2379" s="334" t="s">
        <v>5190</v>
      </c>
      <c r="B2379" s="335" t="s">
        <v>5191</v>
      </c>
      <c r="C2379" s="335" t="s">
        <v>5183</v>
      </c>
      <c r="D2379" s="335" t="str">
        <f t="shared" si="73"/>
        <v>Brookings County, SD</v>
      </c>
      <c r="E2379" s="335" t="str">
        <f t="shared" si="74"/>
        <v>46</v>
      </c>
      <c r="F2379" s="335" t="str">
        <f>_xlfn.XLOOKUP(E2379, statelist[State FIPS Code], statelist[EPA Region], "not found", 0, 1)</f>
        <v>EPA Region 8</v>
      </c>
    </row>
    <row r="2380" spans="1:6" x14ac:dyDescent="0.25">
      <c r="A2380" s="334" t="s">
        <v>5192</v>
      </c>
      <c r="B2380" s="335" t="s">
        <v>2421</v>
      </c>
      <c r="C2380" s="335" t="s">
        <v>5183</v>
      </c>
      <c r="D2380" s="335" t="str">
        <f t="shared" ref="D2380:D2443" si="75">_xlfn.TEXTJOIN(", ", TRUE, B2380,C2380)</f>
        <v>Brown County, SD</v>
      </c>
      <c r="E2380" s="335" t="str">
        <f t="shared" ref="E2380:E2443" si="76">LEFT(A2380, 2)</f>
        <v>46</v>
      </c>
      <c r="F2380" s="335" t="str">
        <f>_xlfn.XLOOKUP(E2380, statelist[State FIPS Code], statelist[EPA Region], "not found", 0, 1)</f>
        <v>EPA Region 8</v>
      </c>
    </row>
    <row r="2381" spans="1:6" x14ac:dyDescent="0.25">
      <c r="A2381" s="334" t="s">
        <v>5193</v>
      </c>
      <c r="B2381" s="335" t="s">
        <v>5194</v>
      </c>
      <c r="C2381" s="335" t="s">
        <v>5183</v>
      </c>
      <c r="D2381" s="335" t="str">
        <f t="shared" si="75"/>
        <v>Brule County, SD</v>
      </c>
      <c r="E2381" s="335" t="str">
        <f t="shared" si="76"/>
        <v>46</v>
      </c>
      <c r="F2381" s="335" t="str">
        <f>_xlfn.XLOOKUP(E2381, statelist[State FIPS Code], statelist[EPA Region], "not found", 0, 1)</f>
        <v>EPA Region 8</v>
      </c>
    </row>
    <row r="2382" spans="1:6" x14ac:dyDescent="0.25">
      <c r="A2382" s="334" t="s">
        <v>5195</v>
      </c>
      <c r="B2382" s="335" t="s">
        <v>4100</v>
      </c>
      <c r="C2382" s="335" t="s">
        <v>5183</v>
      </c>
      <c r="D2382" s="335" t="str">
        <f t="shared" si="75"/>
        <v>Buffalo County, SD</v>
      </c>
      <c r="E2382" s="335" t="str">
        <f t="shared" si="76"/>
        <v>46</v>
      </c>
      <c r="F2382" s="335" t="str">
        <f>_xlfn.XLOOKUP(E2382, statelist[State FIPS Code], statelist[EPA Region], "not found", 0, 1)</f>
        <v>EPA Region 8</v>
      </c>
    </row>
    <row r="2383" spans="1:6" x14ac:dyDescent="0.25">
      <c r="A2383" s="334" t="s">
        <v>5196</v>
      </c>
      <c r="B2383" s="335" t="s">
        <v>1661</v>
      </c>
      <c r="C2383" s="335" t="s">
        <v>5183</v>
      </c>
      <c r="D2383" s="335" t="str">
        <f t="shared" si="75"/>
        <v>Butte County, SD</v>
      </c>
      <c r="E2383" s="335" t="str">
        <f t="shared" si="76"/>
        <v>46</v>
      </c>
      <c r="F2383" s="335" t="str">
        <f>_xlfn.XLOOKUP(E2383, statelist[State FIPS Code], statelist[EPA Region], "not found", 0, 1)</f>
        <v>EPA Region 8</v>
      </c>
    </row>
    <row r="2384" spans="1:6" x14ac:dyDescent="0.25">
      <c r="A2384" s="334" t="s">
        <v>5197</v>
      </c>
      <c r="B2384" s="335" t="s">
        <v>3054</v>
      </c>
      <c r="C2384" s="335" t="s">
        <v>5183</v>
      </c>
      <c r="D2384" s="335" t="str">
        <f t="shared" si="75"/>
        <v>Campbell County, SD</v>
      </c>
      <c r="E2384" s="335" t="str">
        <f t="shared" si="76"/>
        <v>46</v>
      </c>
      <c r="F2384" s="335" t="str">
        <f>_xlfn.XLOOKUP(E2384, statelist[State FIPS Code], statelist[EPA Region], "not found", 0, 1)</f>
        <v>EPA Region 8</v>
      </c>
    </row>
    <row r="2385" spans="1:6" x14ac:dyDescent="0.25">
      <c r="A2385" s="334" t="s">
        <v>5198</v>
      </c>
      <c r="B2385" s="335" t="s">
        <v>5199</v>
      </c>
      <c r="C2385" s="335" t="s">
        <v>5183</v>
      </c>
      <c r="D2385" s="335" t="str">
        <f t="shared" si="75"/>
        <v>Charles Mix County, SD</v>
      </c>
      <c r="E2385" s="335" t="str">
        <f t="shared" si="76"/>
        <v>46</v>
      </c>
      <c r="F2385" s="335" t="str">
        <f>_xlfn.XLOOKUP(E2385, statelist[State FIPS Code], statelist[EPA Region], "not found", 0, 1)</f>
        <v>EPA Region 8</v>
      </c>
    </row>
    <row r="2386" spans="1:6" x14ac:dyDescent="0.25">
      <c r="A2386" s="334" t="s">
        <v>5200</v>
      </c>
      <c r="B2386" s="335" t="s">
        <v>1539</v>
      </c>
      <c r="C2386" s="335" t="s">
        <v>5183</v>
      </c>
      <c r="D2386" s="335" t="str">
        <f t="shared" si="75"/>
        <v>Clark County, SD</v>
      </c>
      <c r="E2386" s="335" t="str">
        <f t="shared" si="76"/>
        <v>46</v>
      </c>
      <c r="F2386" s="335" t="str">
        <f>_xlfn.XLOOKUP(E2386, statelist[State FIPS Code], statelist[EPA Region], "not found", 0, 1)</f>
        <v>EPA Region 8</v>
      </c>
    </row>
    <row r="2387" spans="1:6" x14ac:dyDescent="0.25">
      <c r="A2387" s="334" t="s">
        <v>5201</v>
      </c>
      <c r="B2387" s="335" t="s">
        <v>1321</v>
      </c>
      <c r="C2387" s="335" t="s">
        <v>5183</v>
      </c>
      <c r="D2387" s="335" t="str">
        <f t="shared" si="75"/>
        <v>Clay County, SD</v>
      </c>
      <c r="E2387" s="335" t="str">
        <f t="shared" si="76"/>
        <v>46</v>
      </c>
      <c r="F2387" s="335" t="str">
        <f>_xlfn.XLOOKUP(E2387, statelist[State FIPS Code], statelist[EPA Region], "not found", 0, 1)</f>
        <v>EPA Region 8</v>
      </c>
    </row>
    <row r="2388" spans="1:6" x14ac:dyDescent="0.25">
      <c r="A2388" s="334" t="s">
        <v>5202</v>
      </c>
      <c r="B2388" s="335" t="s">
        <v>5203</v>
      </c>
      <c r="C2388" s="335" t="s">
        <v>5183</v>
      </c>
      <c r="D2388" s="335" t="str">
        <f t="shared" si="75"/>
        <v>Codington County, SD</v>
      </c>
      <c r="E2388" s="335" t="str">
        <f t="shared" si="76"/>
        <v>46</v>
      </c>
      <c r="F2388" s="335" t="str">
        <f>_xlfn.XLOOKUP(E2388, statelist[State FIPS Code], statelist[EPA Region], "not found", 0, 1)</f>
        <v>EPA Region 8</v>
      </c>
    </row>
    <row r="2389" spans="1:6" x14ac:dyDescent="0.25">
      <c r="A2389" s="334" t="s">
        <v>5204</v>
      </c>
      <c r="B2389" s="335" t="s">
        <v>5205</v>
      </c>
      <c r="C2389" s="335" t="s">
        <v>5183</v>
      </c>
      <c r="D2389" s="335" t="str">
        <f t="shared" si="75"/>
        <v>Corson County, SD</v>
      </c>
      <c r="E2389" s="335" t="str">
        <f t="shared" si="76"/>
        <v>46</v>
      </c>
      <c r="F2389" s="335" t="str">
        <f>_xlfn.XLOOKUP(E2389, statelist[State FIPS Code], statelist[EPA Region], "not found", 0, 1)</f>
        <v>EPA Region 8</v>
      </c>
    </row>
    <row r="2390" spans="1:6" x14ac:dyDescent="0.25">
      <c r="A2390" s="334" t="s">
        <v>5206</v>
      </c>
      <c r="B2390" s="335" t="s">
        <v>1798</v>
      </c>
      <c r="C2390" s="335" t="s">
        <v>5183</v>
      </c>
      <c r="D2390" s="335" t="str">
        <f t="shared" si="75"/>
        <v>Custer County, SD</v>
      </c>
      <c r="E2390" s="335" t="str">
        <f t="shared" si="76"/>
        <v>46</v>
      </c>
      <c r="F2390" s="335" t="str">
        <f>_xlfn.XLOOKUP(E2390, statelist[State FIPS Code], statelist[EPA Region], "not found", 0, 1)</f>
        <v>EPA Region 8</v>
      </c>
    </row>
    <row r="2391" spans="1:6" x14ac:dyDescent="0.25">
      <c r="A2391" s="334" t="s">
        <v>5207</v>
      </c>
      <c r="B2391" s="335" t="s">
        <v>5208</v>
      </c>
      <c r="C2391" s="335" t="s">
        <v>5183</v>
      </c>
      <c r="D2391" s="335" t="str">
        <f t="shared" si="75"/>
        <v>Davison County, SD</v>
      </c>
      <c r="E2391" s="335" t="str">
        <f t="shared" si="76"/>
        <v>46</v>
      </c>
      <c r="F2391" s="335" t="str">
        <f>_xlfn.XLOOKUP(E2391, statelist[State FIPS Code], statelist[EPA Region], "not found", 0, 1)</f>
        <v>EPA Region 8</v>
      </c>
    </row>
    <row r="2392" spans="1:6" x14ac:dyDescent="0.25">
      <c r="A2392" s="334" t="s">
        <v>5209</v>
      </c>
      <c r="B2392" s="335" t="s">
        <v>5210</v>
      </c>
      <c r="C2392" s="335" t="s">
        <v>5183</v>
      </c>
      <c r="D2392" s="335" t="str">
        <f t="shared" si="75"/>
        <v>Day County, SD</v>
      </c>
      <c r="E2392" s="335" t="str">
        <f t="shared" si="76"/>
        <v>46</v>
      </c>
      <c r="F2392" s="335" t="str">
        <f>_xlfn.XLOOKUP(E2392, statelist[State FIPS Code], statelist[EPA Region], "not found", 0, 1)</f>
        <v>EPA Region 8</v>
      </c>
    </row>
    <row r="2393" spans="1:6" x14ac:dyDescent="0.25">
      <c r="A2393" s="334" t="s">
        <v>5211</v>
      </c>
      <c r="B2393" s="335" t="s">
        <v>4121</v>
      </c>
      <c r="C2393" s="335" t="s">
        <v>5183</v>
      </c>
      <c r="D2393" s="335" t="str">
        <f t="shared" si="75"/>
        <v>Deuel County, SD</v>
      </c>
      <c r="E2393" s="335" t="str">
        <f t="shared" si="76"/>
        <v>46</v>
      </c>
      <c r="F2393" s="335" t="str">
        <f>_xlfn.XLOOKUP(E2393, statelist[State FIPS Code], statelist[EPA Region], "not found", 0, 1)</f>
        <v>EPA Region 8</v>
      </c>
    </row>
    <row r="2394" spans="1:6" x14ac:dyDescent="0.25">
      <c r="A2394" s="334" t="s">
        <v>5212</v>
      </c>
      <c r="B2394" s="335" t="s">
        <v>4859</v>
      </c>
      <c r="C2394" s="335" t="s">
        <v>5183</v>
      </c>
      <c r="D2394" s="335" t="str">
        <f t="shared" si="75"/>
        <v>Dewey County, SD</v>
      </c>
      <c r="E2394" s="335" t="str">
        <f t="shared" si="76"/>
        <v>46</v>
      </c>
      <c r="F2394" s="335" t="str">
        <f>_xlfn.XLOOKUP(E2394, statelist[State FIPS Code], statelist[EPA Region], "not found", 0, 1)</f>
        <v>EPA Region 8</v>
      </c>
    </row>
    <row r="2395" spans="1:6" x14ac:dyDescent="0.25">
      <c r="A2395" s="334" t="s">
        <v>5213</v>
      </c>
      <c r="B2395" s="335" t="s">
        <v>1806</v>
      </c>
      <c r="C2395" s="335" t="s">
        <v>5183</v>
      </c>
      <c r="D2395" s="335" t="str">
        <f t="shared" si="75"/>
        <v>Douglas County, SD</v>
      </c>
      <c r="E2395" s="335" t="str">
        <f t="shared" si="76"/>
        <v>46</v>
      </c>
      <c r="F2395" s="335" t="str">
        <f>_xlfn.XLOOKUP(E2395, statelist[State FIPS Code], statelist[EPA Region], "not found", 0, 1)</f>
        <v>EPA Region 8</v>
      </c>
    </row>
    <row r="2396" spans="1:6" x14ac:dyDescent="0.25">
      <c r="A2396" s="334" t="s">
        <v>5214</v>
      </c>
      <c r="B2396" s="335" t="s">
        <v>5215</v>
      </c>
      <c r="C2396" s="335" t="s">
        <v>5183</v>
      </c>
      <c r="D2396" s="335" t="str">
        <f t="shared" si="75"/>
        <v>Edmunds County, SD</v>
      </c>
      <c r="E2396" s="335" t="str">
        <f t="shared" si="76"/>
        <v>46</v>
      </c>
      <c r="F2396" s="335" t="str">
        <f>_xlfn.XLOOKUP(E2396, statelist[State FIPS Code], statelist[EPA Region], "not found", 0, 1)</f>
        <v>EPA Region 8</v>
      </c>
    </row>
    <row r="2397" spans="1:6" x14ac:dyDescent="0.25">
      <c r="A2397" s="334" t="s">
        <v>5216</v>
      </c>
      <c r="B2397" s="335" t="s">
        <v>5217</v>
      </c>
      <c r="C2397" s="335" t="s">
        <v>5183</v>
      </c>
      <c r="D2397" s="335" t="str">
        <f t="shared" si="75"/>
        <v>Fall River County, SD</v>
      </c>
      <c r="E2397" s="335" t="str">
        <f t="shared" si="76"/>
        <v>46</v>
      </c>
      <c r="F2397" s="335" t="str">
        <f>_xlfn.XLOOKUP(E2397, statelist[State FIPS Code], statelist[EPA Region], "not found", 0, 1)</f>
        <v>EPA Region 8</v>
      </c>
    </row>
    <row r="2398" spans="1:6" x14ac:dyDescent="0.25">
      <c r="A2398" s="334" t="s">
        <v>5218</v>
      </c>
      <c r="B2398" s="335" t="s">
        <v>5219</v>
      </c>
      <c r="C2398" s="335" t="s">
        <v>5183</v>
      </c>
      <c r="D2398" s="335" t="str">
        <f t="shared" si="75"/>
        <v>Faulk County, SD</v>
      </c>
      <c r="E2398" s="335" t="str">
        <f t="shared" si="76"/>
        <v>46</v>
      </c>
      <c r="F2398" s="335" t="str">
        <f>_xlfn.XLOOKUP(E2398, statelist[State FIPS Code], statelist[EPA Region], "not found", 0, 1)</f>
        <v>EPA Region 8</v>
      </c>
    </row>
    <row r="2399" spans="1:6" x14ac:dyDescent="0.25">
      <c r="A2399" s="334" t="s">
        <v>5220</v>
      </c>
      <c r="B2399" s="335" t="s">
        <v>1569</v>
      </c>
      <c r="C2399" s="335" t="s">
        <v>5183</v>
      </c>
      <c r="D2399" s="335" t="str">
        <f t="shared" si="75"/>
        <v>Grant County, SD</v>
      </c>
      <c r="E2399" s="335" t="str">
        <f t="shared" si="76"/>
        <v>46</v>
      </c>
      <c r="F2399" s="335" t="str">
        <f>_xlfn.XLOOKUP(E2399, statelist[State FIPS Code], statelist[EPA Region], "not found", 0, 1)</f>
        <v>EPA Region 8</v>
      </c>
    </row>
    <row r="2400" spans="1:6" x14ac:dyDescent="0.25">
      <c r="A2400" s="334" t="s">
        <v>5221</v>
      </c>
      <c r="B2400" s="335" t="s">
        <v>5222</v>
      </c>
      <c r="C2400" s="335" t="s">
        <v>5183</v>
      </c>
      <c r="D2400" s="335" t="str">
        <f t="shared" si="75"/>
        <v>Gregory County, SD</v>
      </c>
      <c r="E2400" s="335" t="str">
        <f t="shared" si="76"/>
        <v>46</v>
      </c>
      <c r="F2400" s="335" t="str">
        <f>_xlfn.XLOOKUP(E2400, statelist[State FIPS Code], statelist[EPA Region], "not found", 0, 1)</f>
        <v>EPA Region 8</v>
      </c>
    </row>
    <row r="2401" spans="1:6" x14ac:dyDescent="0.25">
      <c r="A2401" s="334" t="s">
        <v>5223</v>
      </c>
      <c r="B2401" s="335" t="s">
        <v>5224</v>
      </c>
      <c r="C2401" s="335" t="s">
        <v>5183</v>
      </c>
      <c r="D2401" s="335" t="str">
        <f t="shared" si="75"/>
        <v>Haakon County, SD</v>
      </c>
      <c r="E2401" s="335" t="str">
        <f t="shared" si="76"/>
        <v>46</v>
      </c>
      <c r="F2401" s="335" t="str">
        <f>_xlfn.XLOOKUP(E2401, statelist[State FIPS Code], statelist[EPA Region], "not found", 0, 1)</f>
        <v>EPA Region 8</v>
      </c>
    </row>
    <row r="2402" spans="1:6" x14ac:dyDescent="0.25">
      <c r="A2402" s="334" t="s">
        <v>5225</v>
      </c>
      <c r="B2402" s="335" t="s">
        <v>5226</v>
      </c>
      <c r="C2402" s="335" t="s">
        <v>5183</v>
      </c>
      <c r="D2402" s="335" t="str">
        <f t="shared" si="75"/>
        <v>Hamlin County, SD</v>
      </c>
      <c r="E2402" s="335" t="str">
        <f t="shared" si="76"/>
        <v>46</v>
      </c>
      <c r="F2402" s="335" t="str">
        <f>_xlfn.XLOOKUP(E2402, statelist[State FIPS Code], statelist[EPA Region], "not found", 0, 1)</f>
        <v>EPA Region 8</v>
      </c>
    </row>
    <row r="2403" spans="1:6" x14ac:dyDescent="0.25">
      <c r="A2403" s="334" t="s">
        <v>5227</v>
      </c>
      <c r="B2403" s="335" t="s">
        <v>5228</v>
      </c>
      <c r="C2403" s="335" t="s">
        <v>5183</v>
      </c>
      <c r="D2403" s="335" t="str">
        <f t="shared" si="75"/>
        <v>Hand County, SD</v>
      </c>
      <c r="E2403" s="335" t="str">
        <f t="shared" si="76"/>
        <v>46</v>
      </c>
      <c r="F2403" s="335" t="str">
        <f>_xlfn.XLOOKUP(E2403, statelist[State FIPS Code], statelist[EPA Region], "not found", 0, 1)</f>
        <v>EPA Region 8</v>
      </c>
    </row>
    <row r="2404" spans="1:6" x14ac:dyDescent="0.25">
      <c r="A2404" s="334" t="s">
        <v>5229</v>
      </c>
      <c r="B2404" s="335" t="s">
        <v>5230</v>
      </c>
      <c r="C2404" s="335" t="s">
        <v>5183</v>
      </c>
      <c r="D2404" s="335" t="str">
        <f t="shared" si="75"/>
        <v>Hanson County, SD</v>
      </c>
      <c r="E2404" s="335" t="str">
        <f t="shared" si="76"/>
        <v>46</v>
      </c>
      <c r="F2404" s="335" t="str">
        <f>_xlfn.XLOOKUP(E2404, statelist[State FIPS Code], statelist[EPA Region], "not found", 0, 1)</f>
        <v>EPA Region 8</v>
      </c>
    </row>
    <row r="2405" spans="1:6" x14ac:dyDescent="0.25">
      <c r="A2405" s="334" t="s">
        <v>5231</v>
      </c>
      <c r="B2405" s="335" t="s">
        <v>4321</v>
      </c>
      <c r="C2405" s="335" t="s">
        <v>5183</v>
      </c>
      <c r="D2405" s="335" t="str">
        <f t="shared" si="75"/>
        <v>Harding County, SD</v>
      </c>
      <c r="E2405" s="335" t="str">
        <f t="shared" si="76"/>
        <v>46</v>
      </c>
      <c r="F2405" s="335" t="str">
        <f>_xlfn.XLOOKUP(E2405, statelist[State FIPS Code], statelist[EPA Region], "not found", 0, 1)</f>
        <v>EPA Region 8</v>
      </c>
    </row>
    <row r="2406" spans="1:6" x14ac:dyDescent="0.25">
      <c r="A2406" s="334" t="s">
        <v>5232</v>
      </c>
      <c r="B2406" s="335" t="s">
        <v>4873</v>
      </c>
      <c r="C2406" s="335" t="s">
        <v>5183</v>
      </c>
      <c r="D2406" s="335" t="str">
        <f t="shared" si="75"/>
        <v>Hughes County, SD</v>
      </c>
      <c r="E2406" s="335" t="str">
        <f t="shared" si="76"/>
        <v>46</v>
      </c>
      <c r="F2406" s="335" t="str">
        <f>_xlfn.XLOOKUP(E2406, statelist[State FIPS Code], statelist[EPA Region], "not found", 0, 1)</f>
        <v>EPA Region 8</v>
      </c>
    </row>
    <row r="2407" spans="1:6" x14ac:dyDescent="0.25">
      <c r="A2407" s="334" t="s">
        <v>5233</v>
      </c>
      <c r="B2407" s="335" t="s">
        <v>5234</v>
      </c>
      <c r="C2407" s="335" t="s">
        <v>5183</v>
      </c>
      <c r="D2407" s="335" t="str">
        <f t="shared" si="75"/>
        <v>Hutchinson County, SD</v>
      </c>
      <c r="E2407" s="335" t="str">
        <f t="shared" si="76"/>
        <v>46</v>
      </c>
      <c r="F2407" s="335" t="str">
        <f>_xlfn.XLOOKUP(E2407, statelist[State FIPS Code], statelist[EPA Region], "not found", 0, 1)</f>
        <v>EPA Region 8</v>
      </c>
    </row>
    <row r="2408" spans="1:6" x14ac:dyDescent="0.25">
      <c r="A2408" s="334" t="s">
        <v>5235</v>
      </c>
      <c r="B2408" s="335" t="s">
        <v>4533</v>
      </c>
      <c r="C2408" s="335" t="s">
        <v>5183</v>
      </c>
      <c r="D2408" s="335" t="str">
        <f t="shared" si="75"/>
        <v>Hyde County, SD</v>
      </c>
      <c r="E2408" s="335" t="str">
        <f t="shared" si="76"/>
        <v>46</v>
      </c>
      <c r="F2408" s="335" t="str">
        <f>_xlfn.XLOOKUP(E2408, statelist[State FIPS Code], statelist[EPA Region], "not found", 0, 1)</f>
        <v>EPA Region 8</v>
      </c>
    </row>
    <row r="2409" spans="1:6" x14ac:dyDescent="0.25">
      <c r="A2409" s="334" t="s">
        <v>5236</v>
      </c>
      <c r="B2409" s="335" t="s">
        <v>1365</v>
      </c>
      <c r="C2409" s="335" t="s">
        <v>5183</v>
      </c>
      <c r="D2409" s="335" t="str">
        <f t="shared" si="75"/>
        <v>Jackson County, SD</v>
      </c>
      <c r="E2409" s="335" t="str">
        <f t="shared" si="76"/>
        <v>46</v>
      </c>
      <c r="F2409" s="335" t="str">
        <f>_xlfn.XLOOKUP(E2409, statelist[State FIPS Code], statelist[EPA Region], "not found", 0, 1)</f>
        <v>EPA Region 8</v>
      </c>
    </row>
    <row r="2410" spans="1:6" x14ac:dyDescent="0.25">
      <c r="A2410" s="334" t="s">
        <v>5237</v>
      </c>
      <c r="B2410" s="335" t="s">
        <v>5238</v>
      </c>
      <c r="C2410" s="335" t="s">
        <v>5183</v>
      </c>
      <c r="D2410" s="335" t="str">
        <f t="shared" si="75"/>
        <v>Jerauld County, SD</v>
      </c>
      <c r="E2410" s="335" t="str">
        <f t="shared" si="76"/>
        <v>46</v>
      </c>
      <c r="F2410" s="335" t="str">
        <f>_xlfn.XLOOKUP(E2410, statelist[State FIPS Code], statelist[EPA Region], "not found", 0, 1)</f>
        <v>EPA Region 8</v>
      </c>
    </row>
    <row r="2411" spans="1:6" x14ac:dyDescent="0.25">
      <c r="A2411" s="334" t="s">
        <v>5239</v>
      </c>
      <c r="B2411" s="335" t="s">
        <v>2201</v>
      </c>
      <c r="C2411" s="335" t="s">
        <v>5183</v>
      </c>
      <c r="D2411" s="335" t="str">
        <f t="shared" si="75"/>
        <v>Jones County, SD</v>
      </c>
      <c r="E2411" s="335" t="str">
        <f t="shared" si="76"/>
        <v>46</v>
      </c>
      <c r="F2411" s="335" t="str">
        <f>_xlfn.XLOOKUP(E2411, statelist[State FIPS Code], statelist[EPA Region], "not found", 0, 1)</f>
        <v>EPA Region 8</v>
      </c>
    </row>
    <row r="2412" spans="1:6" x14ac:dyDescent="0.25">
      <c r="A2412" s="334" t="s">
        <v>5240</v>
      </c>
      <c r="B2412" s="335" t="s">
        <v>5241</v>
      </c>
      <c r="C2412" s="335" t="s">
        <v>5183</v>
      </c>
      <c r="D2412" s="335" t="str">
        <f t="shared" si="75"/>
        <v>Kingsbury County, SD</v>
      </c>
      <c r="E2412" s="335" t="str">
        <f t="shared" si="76"/>
        <v>46</v>
      </c>
      <c r="F2412" s="335" t="str">
        <f>_xlfn.XLOOKUP(E2412, statelist[State FIPS Code], statelist[EPA Region], "not found", 0, 1)</f>
        <v>EPA Region 8</v>
      </c>
    </row>
    <row r="2413" spans="1:6" x14ac:dyDescent="0.25">
      <c r="A2413" s="334" t="s">
        <v>5242</v>
      </c>
      <c r="B2413" s="335" t="s">
        <v>1687</v>
      </c>
      <c r="C2413" s="335" t="s">
        <v>5183</v>
      </c>
      <c r="D2413" s="335" t="str">
        <f t="shared" si="75"/>
        <v>Lake County, SD</v>
      </c>
      <c r="E2413" s="335" t="str">
        <f t="shared" si="76"/>
        <v>46</v>
      </c>
      <c r="F2413" s="335" t="str">
        <f>_xlfn.XLOOKUP(E2413, statelist[State FIPS Code], statelist[EPA Region], "not found", 0, 1)</f>
        <v>EPA Region 8</v>
      </c>
    </row>
    <row r="2414" spans="1:6" x14ac:dyDescent="0.25">
      <c r="A2414" s="334" t="s">
        <v>5243</v>
      </c>
      <c r="B2414" s="335" t="s">
        <v>1373</v>
      </c>
      <c r="C2414" s="335" t="s">
        <v>5183</v>
      </c>
      <c r="D2414" s="335" t="str">
        <f t="shared" si="75"/>
        <v>Lawrence County, SD</v>
      </c>
      <c r="E2414" s="335" t="str">
        <f t="shared" si="76"/>
        <v>46</v>
      </c>
      <c r="F2414" s="335" t="str">
        <f>_xlfn.XLOOKUP(E2414, statelist[State FIPS Code], statelist[EPA Region], "not found", 0, 1)</f>
        <v>EPA Region 8</v>
      </c>
    </row>
    <row r="2415" spans="1:6" x14ac:dyDescent="0.25">
      <c r="A2415" s="334" t="s">
        <v>5244</v>
      </c>
      <c r="B2415" s="335" t="s">
        <v>1590</v>
      </c>
      <c r="C2415" s="335" t="s">
        <v>5183</v>
      </c>
      <c r="D2415" s="335" t="str">
        <f t="shared" si="75"/>
        <v>Lincoln County, SD</v>
      </c>
      <c r="E2415" s="335" t="str">
        <f t="shared" si="76"/>
        <v>46</v>
      </c>
      <c r="F2415" s="335" t="str">
        <f>_xlfn.XLOOKUP(E2415, statelist[State FIPS Code], statelist[EPA Region], "not found", 0, 1)</f>
        <v>EPA Region 8</v>
      </c>
    </row>
    <row r="2416" spans="1:6" x14ac:dyDescent="0.25">
      <c r="A2416" s="334" t="s">
        <v>5245</v>
      </c>
      <c r="B2416" s="335" t="s">
        <v>5246</v>
      </c>
      <c r="C2416" s="335" t="s">
        <v>5183</v>
      </c>
      <c r="D2416" s="335" t="str">
        <f t="shared" si="75"/>
        <v>Lyman County, SD</v>
      </c>
      <c r="E2416" s="335" t="str">
        <f t="shared" si="76"/>
        <v>46</v>
      </c>
      <c r="F2416" s="335" t="str">
        <f>_xlfn.XLOOKUP(E2416, statelist[State FIPS Code], statelist[EPA Region], "not found", 0, 1)</f>
        <v>EPA Region 8</v>
      </c>
    </row>
    <row r="2417" spans="1:6" x14ac:dyDescent="0.25">
      <c r="A2417" s="334" t="s">
        <v>5247</v>
      </c>
      <c r="B2417" s="335" t="s">
        <v>5248</v>
      </c>
      <c r="C2417" s="335" t="s">
        <v>5183</v>
      </c>
      <c r="D2417" s="335" t="str">
        <f t="shared" si="75"/>
        <v>McCook County, SD</v>
      </c>
      <c r="E2417" s="335" t="str">
        <f t="shared" si="76"/>
        <v>46</v>
      </c>
      <c r="F2417" s="335" t="str">
        <f>_xlfn.XLOOKUP(E2417, statelist[State FIPS Code], statelist[EPA Region], "not found", 0, 1)</f>
        <v>EPA Region 8</v>
      </c>
    </row>
    <row r="2418" spans="1:6" x14ac:dyDescent="0.25">
      <c r="A2418" s="334" t="s">
        <v>5249</v>
      </c>
      <c r="B2418" s="335" t="s">
        <v>2938</v>
      </c>
      <c r="C2418" s="335" t="s">
        <v>5183</v>
      </c>
      <c r="D2418" s="335" t="str">
        <f t="shared" si="75"/>
        <v>McPherson County, SD</v>
      </c>
      <c r="E2418" s="335" t="str">
        <f t="shared" si="76"/>
        <v>46</v>
      </c>
      <c r="F2418" s="335" t="str">
        <f>_xlfn.XLOOKUP(E2418, statelist[State FIPS Code], statelist[EPA Region], "not found", 0, 1)</f>
        <v>EPA Region 8</v>
      </c>
    </row>
    <row r="2419" spans="1:6" x14ac:dyDescent="0.25">
      <c r="A2419" s="334" t="s">
        <v>5250</v>
      </c>
      <c r="B2419" s="335" t="s">
        <v>1389</v>
      </c>
      <c r="C2419" s="335" t="s">
        <v>5183</v>
      </c>
      <c r="D2419" s="335" t="str">
        <f t="shared" si="75"/>
        <v>Marshall County, SD</v>
      </c>
      <c r="E2419" s="335" t="str">
        <f t="shared" si="76"/>
        <v>46</v>
      </c>
      <c r="F2419" s="335" t="str">
        <f>_xlfn.XLOOKUP(E2419, statelist[State FIPS Code], statelist[EPA Region], "not found", 0, 1)</f>
        <v>EPA Region 8</v>
      </c>
    </row>
    <row r="2420" spans="1:6" x14ac:dyDescent="0.25">
      <c r="A2420" s="334" t="s">
        <v>5251</v>
      </c>
      <c r="B2420" s="335" t="s">
        <v>2942</v>
      </c>
      <c r="C2420" s="335" t="s">
        <v>5183</v>
      </c>
      <c r="D2420" s="335" t="str">
        <f t="shared" si="75"/>
        <v>Meade County, SD</v>
      </c>
      <c r="E2420" s="335" t="str">
        <f t="shared" si="76"/>
        <v>46</v>
      </c>
      <c r="F2420" s="335" t="str">
        <f>_xlfn.XLOOKUP(E2420, statelist[State FIPS Code], statelist[EPA Region], "not found", 0, 1)</f>
        <v>EPA Region 8</v>
      </c>
    </row>
    <row r="2421" spans="1:6" x14ac:dyDescent="0.25">
      <c r="A2421" s="334" t="s">
        <v>5252</v>
      </c>
      <c r="B2421" s="335" t="s">
        <v>5253</v>
      </c>
      <c r="C2421" s="335" t="s">
        <v>5183</v>
      </c>
      <c r="D2421" s="335" t="str">
        <f t="shared" si="75"/>
        <v>Mellette County, SD</v>
      </c>
      <c r="E2421" s="335" t="str">
        <f t="shared" si="76"/>
        <v>46</v>
      </c>
      <c r="F2421" s="335" t="str">
        <f>_xlfn.XLOOKUP(E2421, statelist[State FIPS Code], statelist[EPA Region], "not found", 0, 1)</f>
        <v>EPA Region 8</v>
      </c>
    </row>
    <row r="2422" spans="1:6" x14ac:dyDescent="0.25">
      <c r="A2422" s="334" t="s">
        <v>5254</v>
      </c>
      <c r="B2422" s="335" t="s">
        <v>5255</v>
      </c>
      <c r="C2422" s="335" t="s">
        <v>5183</v>
      </c>
      <c r="D2422" s="335" t="str">
        <f t="shared" si="75"/>
        <v>Miner County, SD</v>
      </c>
      <c r="E2422" s="335" t="str">
        <f t="shared" si="76"/>
        <v>46</v>
      </c>
      <c r="F2422" s="335" t="str">
        <f>_xlfn.XLOOKUP(E2422, statelist[State FIPS Code], statelist[EPA Region], "not found", 0, 1)</f>
        <v>EPA Region 8</v>
      </c>
    </row>
    <row r="2423" spans="1:6" x14ac:dyDescent="0.25">
      <c r="A2423" s="334" t="s">
        <v>5256</v>
      </c>
      <c r="B2423" s="335" t="s">
        <v>5257</v>
      </c>
      <c r="C2423" s="335" t="s">
        <v>5183</v>
      </c>
      <c r="D2423" s="335" t="str">
        <f t="shared" si="75"/>
        <v>Minnehaha County, SD</v>
      </c>
      <c r="E2423" s="335" t="str">
        <f t="shared" si="76"/>
        <v>46</v>
      </c>
      <c r="F2423" s="335" t="str">
        <f>_xlfn.XLOOKUP(E2423, statelist[State FIPS Code], statelist[EPA Region], "not found", 0, 1)</f>
        <v>EPA Region 8</v>
      </c>
    </row>
    <row r="2424" spans="1:6" x14ac:dyDescent="0.25">
      <c r="A2424" s="334" t="s">
        <v>5258</v>
      </c>
      <c r="B2424" s="335" t="s">
        <v>5259</v>
      </c>
      <c r="C2424" s="335" t="s">
        <v>5183</v>
      </c>
      <c r="D2424" s="335" t="str">
        <f t="shared" si="75"/>
        <v>Moody County, SD</v>
      </c>
      <c r="E2424" s="335" t="str">
        <f t="shared" si="76"/>
        <v>46</v>
      </c>
      <c r="F2424" s="335" t="str">
        <f>_xlfn.XLOOKUP(E2424, statelist[State FIPS Code], statelist[EPA Region], "not found", 0, 1)</f>
        <v>EPA Region 8</v>
      </c>
    </row>
    <row r="2425" spans="1:6" x14ac:dyDescent="0.25">
      <c r="A2425" s="334" t="s">
        <v>5260</v>
      </c>
      <c r="B2425" s="335" t="s">
        <v>5261</v>
      </c>
      <c r="C2425" s="335" t="s">
        <v>5183</v>
      </c>
      <c r="D2425" s="335" t="str">
        <f t="shared" si="75"/>
        <v>Oglala Lakota County, SD</v>
      </c>
      <c r="E2425" s="335" t="str">
        <f t="shared" si="76"/>
        <v>46</v>
      </c>
      <c r="F2425" s="335" t="str">
        <f>_xlfn.XLOOKUP(E2425, statelist[State FIPS Code], statelist[EPA Region], "not found", 0, 1)</f>
        <v>EPA Region 8</v>
      </c>
    </row>
    <row r="2426" spans="1:6" x14ac:dyDescent="0.25">
      <c r="A2426" s="334" t="s">
        <v>5262</v>
      </c>
      <c r="B2426" s="335" t="s">
        <v>3663</v>
      </c>
      <c r="C2426" s="335" t="s">
        <v>5183</v>
      </c>
      <c r="D2426" s="335" t="str">
        <f t="shared" si="75"/>
        <v>Pennington County, SD</v>
      </c>
      <c r="E2426" s="335" t="str">
        <f t="shared" si="76"/>
        <v>46</v>
      </c>
      <c r="F2426" s="335" t="str">
        <f>_xlfn.XLOOKUP(E2426, statelist[State FIPS Code], statelist[EPA Region], "not found", 0, 1)</f>
        <v>EPA Region 8</v>
      </c>
    </row>
    <row r="2427" spans="1:6" x14ac:dyDescent="0.25">
      <c r="A2427" s="334" t="s">
        <v>5263</v>
      </c>
      <c r="B2427" s="335" t="s">
        <v>4186</v>
      </c>
      <c r="C2427" s="335" t="s">
        <v>5183</v>
      </c>
      <c r="D2427" s="335" t="str">
        <f t="shared" si="75"/>
        <v>Perkins County, SD</v>
      </c>
      <c r="E2427" s="335" t="str">
        <f t="shared" si="76"/>
        <v>46</v>
      </c>
      <c r="F2427" s="335" t="str">
        <f>_xlfn.XLOOKUP(E2427, statelist[State FIPS Code], statelist[EPA Region], "not found", 0, 1)</f>
        <v>EPA Region 8</v>
      </c>
    </row>
    <row r="2428" spans="1:6" x14ac:dyDescent="0.25">
      <c r="A2428" s="334" t="s">
        <v>5264</v>
      </c>
      <c r="B2428" s="335" t="s">
        <v>5079</v>
      </c>
      <c r="C2428" s="335" t="s">
        <v>5183</v>
      </c>
      <c r="D2428" s="335" t="str">
        <f t="shared" si="75"/>
        <v>Potter County, SD</v>
      </c>
      <c r="E2428" s="335" t="str">
        <f t="shared" si="76"/>
        <v>46</v>
      </c>
      <c r="F2428" s="335" t="str">
        <f>_xlfn.XLOOKUP(E2428, statelist[State FIPS Code], statelist[EPA Region], "not found", 0, 1)</f>
        <v>EPA Region 8</v>
      </c>
    </row>
    <row r="2429" spans="1:6" x14ac:dyDescent="0.25">
      <c r="A2429" s="334" t="s">
        <v>5265</v>
      </c>
      <c r="B2429" s="335" t="s">
        <v>5266</v>
      </c>
      <c r="C2429" s="335" t="s">
        <v>5183</v>
      </c>
      <c r="D2429" s="335" t="str">
        <f t="shared" si="75"/>
        <v>Roberts County, SD</v>
      </c>
      <c r="E2429" s="335" t="str">
        <f t="shared" si="76"/>
        <v>46</v>
      </c>
      <c r="F2429" s="335" t="str">
        <f>_xlfn.XLOOKUP(E2429, statelist[State FIPS Code], statelist[EPA Region], "not found", 0, 1)</f>
        <v>EPA Region 8</v>
      </c>
    </row>
    <row r="2430" spans="1:6" x14ac:dyDescent="0.25">
      <c r="A2430" s="334" t="s">
        <v>5267</v>
      </c>
      <c r="B2430" s="335" t="s">
        <v>5268</v>
      </c>
      <c r="C2430" s="335" t="s">
        <v>5183</v>
      </c>
      <c r="D2430" s="335" t="str">
        <f t="shared" si="75"/>
        <v>Sanborn County, SD</v>
      </c>
      <c r="E2430" s="335" t="str">
        <f t="shared" si="76"/>
        <v>46</v>
      </c>
      <c r="F2430" s="335" t="str">
        <f>_xlfn.XLOOKUP(E2430, statelist[State FIPS Code], statelist[EPA Region], "not found", 0, 1)</f>
        <v>EPA Region 8</v>
      </c>
    </row>
    <row r="2431" spans="1:6" x14ac:dyDescent="0.25">
      <c r="A2431" s="334" t="s">
        <v>5269</v>
      </c>
      <c r="B2431" s="335" t="s">
        <v>5270</v>
      </c>
      <c r="C2431" s="335" t="s">
        <v>5183</v>
      </c>
      <c r="D2431" s="335" t="str">
        <f t="shared" si="75"/>
        <v>Spink County, SD</v>
      </c>
      <c r="E2431" s="335" t="str">
        <f t="shared" si="76"/>
        <v>46</v>
      </c>
      <c r="F2431" s="335" t="str">
        <f>_xlfn.XLOOKUP(E2431, statelist[State FIPS Code], statelist[EPA Region], "not found", 0, 1)</f>
        <v>EPA Region 8</v>
      </c>
    </row>
    <row r="2432" spans="1:6" x14ac:dyDescent="0.25">
      <c r="A2432" s="334" t="s">
        <v>5271</v>
      </c>
      <c r="B2432" s="335" t="s">
        <v>5272</v>
      </c>
      <c r="C2432" s="335" t="s">
        <v>5183</v>
      </c>
      <c r="D2432" s="335" t="str">
        <f t="shared" si="75"/>
        <v>Stanley County, SD</v>
      </c>
      <c r="E2432" s="335" t="str">
        <f t="shared" si="76"/>
        <v>46</v>
      </c>
      <c r="F2432" s="335" t="str">
        <f>_xlfn.XLOOKUP(E2432, statelist[State FIPS Code], statelist[EPA Region], "not found", 0, 1)</f>
        <v>EPA Region 8</v>
      </c>
    </row>
    <row r="2433" spans="1:6" x14ac:dyDescent="0.25">
      <c r="A2433" s="334" t="s">
        <v>5273</v>
      </c>
      <c r="B2433" s="335" t="s">
        <v>5274</v>
      </c>
      <c r="C2433" s="335" t="s">
        <v>5183</v>
      </c>
      <c r="D2433" s="335" t="str">
        <f t="shared" si="75"/>
        <v>Sully County, SD</v>
      </c>
      <c r="E2433" s="335" t="str">
        <f t="shared" si="76"/>
        <v>46</v>
      </c>
      <c r="F2433" s="335" t="str">
        <f>_xlfn.XLOOKUP(E2433, statelist[State FIPS Code], statelist[EPA Region], "not found", 0, 1)</f>
        <v>EPA Region 8</v>
      </c>
    </row>
    <row r="2434" spans="1:6" x14ac:dyDescent="0.25">
      <c r="A2434" s="334" t="s">
        <v>5275</v>
      </c>
      <c r="B2434" s="335" t="s">
        <v>3184</v>
      </c>
      <c r="C2434" s="335" t="s">
        <v>5183</v>
      </c>
      <c r="D2434" s="335" t="str">
        <f t="shared" si="75"/>
        <v>Todd County, SD</v>
      </c>
      <c r="E2434" s="335" t="str">
        <f t="shared" si="76"/>
        <v>46</v>
      </c>
      <c r="F2434" s="335" t="str">
        <f>_xlfn.XLOOKUP(E2434, statelist[State FIPS Code], statelist[EPA Region], "not found", 0, 1)</f>
        <v>EPA Region 8</v>
      </c>
    </row>
    <row r="2435" spans="1:6" x14ac:dyDescent="0.25">
      <c r="A2435" s="334" t="s">
        <v>5276</v>
      </c>
      <c r="B2435" s="335" t="s">
        <v>5277</v>
      </c>
      <c r="C2435" s="335" t="s">
        <v>5183</v>
      </c>
      <c r="D2435" s="335" t="str">
        <f t="shared" si="75"/>
        <v>Tripp County, SD</v>
      </c>
      <c r="E2435" s="335" t="str">
        <f t="shared" si="76"/>
        <v>46</v>
      </c>
      <c r="F2435" s="335" t="str">
        <f>_xlfn.XLOOKUP(E2435, statelist[State FIPS Code], statelist[EPA Region], "not found", 0, 1)</f>
        <v>EPA Region 8</v>
      </c>
    </row>
    <row r="2436" spans="1:6" x14ac:dyDescent="0.25">
      <c r="A2436" s="334" t="s">
        <v>5278</v>
      </c>
      <c r="B2436" s="335" t="s">
        <v>2295</v>
      </c>
      <c r="C2436" s="335" t="s">
        <v>5183</v>
      </c>
      <c r="D2436" s="335" t="str">
        <f t="shared" si="75"/>
        <v>Turner County, SD</v>
      </c>
      <c r="E2436" s="335" t="str">
        <f t="shared" si="76"/>
        <v>46</v>
      </c>
      <c r="F2436" s="335" t="str">
        <f>_xlfn.XLOOKUP(E2436, statelist[State FIPS Code], statelist[EPA Region], "not found", 0, 1)</f>
        <v>EPA Region 8</v>
      </c>
    </row>
    <row r="2437" spans="1:6" x14ac:dyDescent="0.25">
      <c r="A2437" s="334" t="s">
        <v>5279</v>
      </c>
      <c r="B2437" s="335" t="s">
        <v>1643</v>
      </c>
      <c r="C2437" s="335" t="s">
        <v>5183</v>
      </c>
      <c r="D2437" s="335" t="str">
        <f t="shared" si="75"/>
        <v>Union County, SD</v>
      </c>
      <c r="E2437" s="335" t="str">
        <f t="shared" si="76"/>
        <v>46</v>
      </c>
      <c r="F2437" s="335" t="str">
        <f>_xlfn.XLOOKUP(E2437, statelist[State FIPS Code], statelist[EPA Region], "not found", 0, 1)</f>
        <v>EPA Region 8</v>
      </c>
    </row>
    <row r="2438" spans="1:6" x14ac:dyDescent="0.25">
      <c r="A2438" s="334" t="s">
        <v>5280</v>
      </c>
      <c r="B2438" s="335" t="s">
        <v>5281</v>
      </c>
      <c r="C2438" s="335" t="s">
        <v>5183</v>
      </c>
      <c r="D2438" s="335" t="str">
        <f t="shared" si="75"/>
        <v>Walworth County, SD</v>
      </c>
      <c r="E2438" s="335" t="str">
        <f t="shared" si="76"/>
        <v>46</v>
      </c>
      <c r="F2438" s="335" t="str">
        <f>_xlfn.XLOOKUP(E2438, statelist[State FIPS Code], statelist[EPA Region], "not found", 0, 1)</f>
        <v>EPA Region 8</v>
      </c>
    </row>
    <row r="2439" spans="1:6" x14ac:dyDescent="0.25">
      <c r="A2439" s="334" t="s">
        <v>5282</v>
      </c>
      <c r="B2439" s="335" t="s">
        <v>5283</v>
      </c>
      <c r="C2439" s="335" t="s">
        <v>5183</v>
      </c>
      <c r="D2439" s="335" t="str">
        <f t="shared" si="75"/>
        <v>Yankton County, SD</v>
      </c>
      <c r="E2439" s="335" t="str">
        <f t="shared" si="76"/>
        <v>46</v>
      </c>
      <c r="F2439" s="335" t="str">
        <f>_xlfn.XLOOKUP(E2439, statelist[State FIPS Code], statelist[EPA Region], "not found", 0, 1)</f>
        <v>EPA Region 8</v>
      </c>
    </row>
    <row r="2440" spans="1:6" x14ac:dyDescent="0.25">
      <c r="A2440" s="334" t="s">
        <v>5284</v>
      </c>
      <c r="B2440" s="335" t="s">
        <v>5285</v>
      </c>
      <c r="C2440" s="335" t="s">
        <v>5183</v>
      </c>
      <c r="D2440" s="335" t="str">
        <f t="shared" si="75"/>
        <v>Ziebach County, SD</v>
      </c>
      <c r="E2440" s="335" t="str">
        <f t="shared" si="76"/>
        <v>46</v>
      </c>
      <c r="F2440" s="335" t="str">
        <f>_xlfn.XLOOKUP(E2440, statelist[State FIPS Code], statelist[EPA Region], "not found", 0, 1)</f>
        <v>EPA Region 8</v>
      </c>
    </row>
    <row r="2441" spans="1:6" x14ac:dyDescent="0.25">
      <c r="A2441" s="334" t="s">
        <v>5286</v>
      </c>
      <c r="B2441" s="335" t="s">
        <v>2852</v>
      </c>
      <c r="C2441" s="335" t="s">
        <v>5287</v>
      </c>
      <c r="D2441" s="335" t="str">
        <f t="shared" si="75"/>
        <v>Anderson County, TN</v>
      </c>
      <c r="E2441" s="335" t="str">
        <f t="shared" si="76"/>
        <v>47</v>
      </c>
      <c r="F2441" s="335" t="str">
        <f>_xlfn.XLOOKUP(E2441, statelist[State FIPS Code], statelist[EPA Region], "not found", 0, 1)</f>
        <v>EPA Region 4</v>
      </c>
    </row>
    <row r="2442" spans="1:6" x14ac:dyDescent="0.25">
      <c r="A2442" s="334" t="s">
        <v>5288</v>
      </c>
      <c r="B2442" s="335" t="s">
        <v>5006</v>
      </c>
      <c r="C2442" s="335" t="s">
        <v>5287</v>
      </c>
      <c r="D2442" s="335" t="str">
        <f t="shared" si="75"/>
        <v>Bedford County, TN</v>
      </c>
      <c r="E2442" s="335" t="str">
        <f t="shared" si="76"/>
        <v>47</v>
      </c>
      <c r="F2442" s="335" t="str">
        <f>_xlfn.XLOOKUP(E2442, statelist[State FIPS Code], statelist[EPA Region], "not found", 0, 1)</f>
        <v>EPA Region 4</v>
      </c>
    </row>
    <row r="2443" spans="1:6" x14ac:dyDescent="0.25">
      <c r="A2443" s="334" t="s">
        <v>5289</v>
      </c>
      <c r="B2443" s="335" t="s">
        <v>1528</v>
      </c>
      <c r="C2443" s="335" t="s">
        <v>5287</v>
      </c>
      <c r="D2443" s="335" t="str">
        <f t="shared" si="75"/>
        <v>Benton County, TN</v>
      </c>
      <c r="E2443" s="335" t="str">
        <f t="shared" si="76"/>
        <v>47</v>
      </c>
      <c r="F2443" s="335" t="str">
        <f>_xlfn.XLOOKUP(E2443, statelist[State FIPS Code], statelist[EPA Region], "not found", 0, 1)</f>
        <v>EPA Region 4</v>
      </c>
    </row>
    <row r="2444" spans="1:6" x14ac:dyDescent="0.25">
      <c r="A2444" s="334" t="s">
        <v>5290</v>
      </c>
      <c r="B2444" s="335" t="s">
        <v>5291</v>
      </c>
      <c r="C2444" s="335" t="s">
        <v>5287</v>
      </c>
      <c r="D2444" s="335" t="str">
        <f t="shared" ref="D2444:D2507" si="77">_xlfn.TEXTJOIN(", ", TRUE, B2444,C2444)</f>
        <v>Bledsoe County, TN</v>
      </c>
      <c r="E2444" s="335" t="str">
        <f t="shared" ref="E2444:E2507" si="78">LEFT(A2444, 2)</f>
        <v>47</v>
      </c>
      <c r="F2444" s="335" t="str">
        <f>_xlfn.XLOOKUP(E2444, statelist[State FIPS Code], statelist[EPA Region], "not found", 0, 1)</f>
        <v>EPA Region 4</v>
      </c>
    </row>
    <row r="2445" spans="1:6" x14ac:dyDescent="0.25">
      <c r="A2445" s="334" t="s">
        <v>5292</v>
      </c>
      <c r="B2445" s="335" t="s">
        <v>1303</v>
      </c>
      <c r="C2445" s="335" t="s">
        <v>5287</v>
      </c>
      <c r="D2445" s="335" t="str">
        <f t="shared" si="77"/>
        <v>Blount County, TN</v>
      </c>
      <c r="E2445" s="335" t="str">
        <f t="shared" si="78"/>
        <v>47</v>
      </c>
      <c r="F2445" s="335" t="str">
        <f>_xlfn.XLOOKUP(E2445, statelist[State FIPS Code], statelist[EPA Region], "not found", 0, 1)</f>
        <v>EPA Region 4</v>
      </c>
    </row>
    <row r="2446" spans="1:6" x14ac:dyDescent="0.25">
      <c r="A2446" s="334" t="s">
        <v>5293</v>
      </c>
      <c r="B2446" s="335" t="s">
        <v>1532</v>
      </c>
      <c r="C2446" s="335" t="s">
        <v>5287</v>
      </c>
      <c r="D2446" s="335" t="str">
        <f t="shared" si="77"/>
        <v>Bradley County, TN</v>
      </c>
      <c r="E2446" s="335" t="str">
        <f t="shared" si="78"/>
        <v>47</v>
      </c>
      <c r="F2446" s="335" t="str">
        <f>_xlfn.XLOOKUP(E2446, statelist[State FIPS Code], statelist[EPA Region], "not found", 0, 1)</f>
        <v>EPA Region 4</v>
      </c>
    </row>
    <row r="2447" spans="1:6" x14ac:dyDescent="0.25">
      <c r="A2447" s="334" t="s">
        <v>5294</v>
      </c>
      <c r="B2447" s="335" t="s">
        <v>3054</v>
      </c>
      <c r="C2447" s="335" t="s">
        <v>5287</v>
      </c>
      <c r="D2447" s="335" t="str">
        <f t="shared" si="77"/>
        <v>Campbell County, TN</v>
      </c>
      <c r="E2447" s="335" t="str">
        <f t="shared" si="78"/>
        <v>47</v>
      </c>
      <c r="F2447" s="335" t="str">
        <f>_xlfn.XLOOKUP(E2447, statelist[State FIPS Code], statelist[EPA Region], "not found", 0, 1)</f>
        <v>EPA Region 4</v>
      </c>
    </row>
    <row r="2448" spans="1:6" x14ac:dyDescent="0.25">
      <c r="A2448" s="334" t="s">
        <v>5295</v>
      </c>
      <c r="B2448" s="335" t="s">
        <v>5296</v>
      </c>
      <c r="C2448" s="335" t="s">
        <v>5287</v>
      </c>
      <c r="D2448" s="335" t="str">
        <f t="shared" si="77"/>
        <v>Cannon County, TN</v>
      </c>
      <c r="E2448" s="335" t="str">
        <f t="shared" si="78"/>
        <v>47</v>
      </c>
      <c r="F2448" s="335" t="str">
        <f>_xlfn.XLOOKUP(E2448, statelist[State FIPS Code], statelist[EPA Region], "not found", 0, 1)</f>
        <v>EPA Region 4</v>
      </c>
    </row>
    <row r="2449" spans="1:6" x14ac:dyDescent="0.25">
      <c r="A2449" s="334" t="s">
        <v>5297</v>
      </c>
      <c r="B2449" s="335" t="s">
        <v>1535</v>
      </c>
      <c r="C2449" s="335" t="s">
        <v>5287</v>
      </c>
      <c r="D2449" s="335" t="str">
        <f t="shared" si="77"/>
        <v>Carroll County, TN</v>
      </c>
      <c r="E2449" s="335" t="str">
        <f t="shared" si="78"/>
        <v>47</v>
      </c>
      <c r="F2449" s="335" t="str">
        <f>_xlfn.XLOOKUP(E2449, statelist[State FIPS Code], statelist[EPA Region], "not found", 0, 1)</f>
        <v>EPA Region 4</v>
      </c>
    </row>
    <row r="2450" spans="1:6" x14ac:dyDescent="0.25">
      <c r="A2450" s="334" t="s">
        <v>5298</v>
      </c>
      <c r="B2450" s="335" t="s">
        <v>3059</v>
      </c>
      <c r="C2450" s="335" t="s">
        <v>5287</v>
      </c>
      <c r="D2450" s="335" t="str">
        <f t="shared" si="77"/>
        <v>Carter County, TN</v>
      </c>
      <c r="E2450" s="335" t="str">
        <f t="shared" si="78"/>
        <v>47</v>
      </c>
      <c r="F2450" s="335" t="str">
        <f>_xlfn.XLOOKUP(E2450, statelist[State FIPS Code], statelist[EPA Region], "not found", 0, 1)</f>
        <v>EPA Region 4</v>
      </c>
    </row>
    <row r="2451" spans="1:6" x14ac:dyDescent="0.25">
      <c r="A2451" s="334" t="s">
        <v>5299</v>
      </c>
      <c r="B2451" s="335" t="s">
        <v>5300</v>
      </c>
      <c r="C2451" s="335" t="s">
        <v>5287</v>
      </c>
      <c r="D2451" s="335" t="str">
        <f t="shared" si="77"/>
        <v>Cheatham County, TN</v>
      </c>
      <c r="E2451" s="335" t="str">
        <f t="shared" si="78"/>
        <v>47</v>
      </c>
      <c r="F2451" s="335" t="str">
        <f>_xlfn.XLOOKUP(E2451, statelist[State FIPS Code], statelist[EPA Region], "not found", 0, 1)</f>
        <v>EPA Region 4</v>
      </c>
    </row>
    <row r="2452" spans="1:6" x14ac:dyDescent="0.25">
      <c r="A2452" s="334" t="s">
        <v>5301</v>
      </c>
      <c r="B2452" s="335" t="s">
        <v>5023</v>
      </c>
      <c r="C2452" s="335" t="s">
        <v>5287</v>
      </c>
      <c r="D2452" s="335" t="str">
        <f t="shared" si="77"/>
        <v>Chester County, TN</v>
      </c>
      <c r="E2452" s="335" t="str">
        <f t="shared" si="78"/>
        <v>47</v>
      </c>
      <c r="F2452" s="335" t="str">
        <f>_xlfn.XLOOKUP(E2452, statelist[State FIPS Code], statelist[EPA Region], "not found", 0, 1)</f>
        <v>EPA Region 4</v>
      </c>
    </row>
    <row r="2453" spans="1:6" x14ac:dyDescent="0.25">
      <c r="A2453" s="334" t="s">
        <v>5302</v>
      </c>
      <c r="B2453" s="335" t="s">
        <v>3732</v>
      </c>
      <c r="C2453" s="335" t="s">
        <v>5287</v>
      </c>
      <c r="D2453" s="335" t="str">
        <f t="shared" si="77"/>
        <v>Claiborne County, TN</v>
      </c>
      <c r="E2453" s="335" t="str">
        <f t="shared" si="78"/>
        <v>47</v>
      </c>
      <c r="F2453" s="335" t="str">
        <f>_xlfn.XLOOKUP(E2453, statelist[State FIPS Code], statelist[EPA Region], "not found", 0, 1)</f>
        <v>EPA Region 4</v>
      </c>
    </row>
    <row r="2454" spans="1:6" x14ac:dyDescent="0.25">
      <c r="A2454" s="334" t="s">
        <v>5303</v>
      </c>
      <c r="B2454" s="335" t="s">
        <v>1321</v>
      </c>
      <c r="C2454" s="335" t="s">
        <v>5287</v>
      </c>
      <c r="D2454" s="335" t="str">
        <f t="shared" si="77"/>
        <v>Clay County, TN</v>
      </c>
      <c r="E2454" s="335" t="str">
        <f t="shared" si="78"/>
        <v>47</v>
      </c>
      <c r="F2454" s="335" t="str">
        <f>_xlfn.XLOOKUP(E2454, statelist[State FIPS Code], statelist[EPA Region], "not found", 0, 1)</f>
        <v>EPA Region 4</v>
      </c>
    </row>
    <row r="2455" spans="1:6" x14ac:dyDescent="0.25">
      <c r="A2455" s="334" t="s">
        <v>5304</v>
      </c>
      <c r="B2455" s="335" t="s">
        <v>5305</v>
      </c>
      <c r="C2455" s="335" t="s">
        <v>5287</v>
      </c>
      <c r="D2455" s="335" t="str">
        <f t="shared" si="77"/>
        <v>Cocke County, TN</v>
      </c>
      <c r="E2455" s="335" t="str">
        <f t="shared" si="78"/>
        <v>47</v>
      </c>
      <c r="F2455" s="335" t="str">
        <f>_xlfn.XLOOKUP(E2455, statelist[State FIPS Code], statelist[EPA Region], "not found", 0, 1)</f>
        <v>EPA Region 4</v>
      </c>
    </row>
    <row r="2456" spans="1:6" x14ac:dyDescent="0.25">
      <c r="A2456" s="334" t="s">
        <v>5306</v>
      </c>
      <c r="B2456" s="335" t="s">
        <v>1325</v>
      </c>
      <c r="C2456" s="335" t="s">
        <v>5287</v>
      </c>
      <c r="D2456" s="335" t="str">
        <f t="shared" si="77"/>
        <v>Coffee County, TN</v>
      </c>
      <c r="E2456" s="335" t="str">
        <f t="shared" si="78"/>
        <v>47</v>
      </c>
      <c r="F2456" s="335" t="str">
        <f>_xlfn.XLOOKUP(E2456, statelist[State FIPS Code], statelist[EPA Region], "not found", 0, 1)</f>
        <v>EPA Region 4</v>
      </c>
    </row>
    <row r="2457" spans="1:6" x14ac:dyDescent="0.25">
      <c r="A2457" s="334" t="s">
        <v>5307</v>
      </c>
      <c r="B2457" s="335" t="s">
        <v>5308</v>
      </c>
      <c r="C2457" s="335" t="s">
        <v>5287</v>
      </c>
      <c r="D2457" s="335" t="str">
        <f t="shared" si="77"/>
        <v>Crockett County, TN</v>
      </c>
      <c r="E2457" s="335" t="str">
        <f t="shared" si="78"/>
        <v>47</v>
      </c>
      <c r="F2457" s="335" t="str">
        <f>_xlfn.XLOOKUP(E2457, statelist[State FIPS Code], statelist[EPA Region], "not found", 0, 1)</f>
        <v>EPA Region 4</v>
      </c>
    </row>
    <row r="2458" spans="1:6" x14ac:dyDescent="0.25">
      <c r="A2458" s="334" t="s">
        <v>5309</v>
      </c>
      <c r="B2458" s="335" t="s">
        <v>2441</v>
      </c>
      <c r="C2458" s="335" t="s">
        <v>5287</v>
      </c>
      <c r="D2458" s="335" t="str">
        <f t="shared" si="77"/>
        <v>Cumberland County, TN</v>
      </c>
      <c r="E2458" s="335" t="str">
        <f t="shared" si="78"/>
        <v>47</v>
      </c>
      <c r="F2458" s="335" t="str">
        <f>_xlfn.XLOOKUP(E2458, statelist[State FIPS Code], statelist[EPA Region], "not found", 0, 1)</f>
        <v>EPA Region 4</v>
      </c>
    </row>
    <row r="2459" spans="1:6" x14ac:dyDescent="0.25">
      <c r="A2459" s="334" t="s">
        <v>5310</v>
      </c>
      <c r="B2459" s="335" t="s">
        <v>4500</v>
      </c>
      <c r="C2459" s="335" t="s">
        <v>5287</v>
      </c>
      <c r="D2459" s="335" t="str">
        <f t="shared" si="77"/>
        <v>Davidson County, TN</v>
      </c>
      <c r="E2459" s="335" t="str">
        <f t="shared" si="78"/>
        <v>47</v>
      </c>
      <c r="F2459" s="335" t="str">
        <f>_xlfn.XLOOKUP(E2459, statelist[State FIPS Code], statelist[EPA Region], "not found", 0, 1)</f>
        <v>EPA Region 4</v>
      </c>
    </row>
    <row r="2460" spans="1:6" x14ac:dyDescent="0.25">
      <c r="A2460" s="334" t="s">
        <v>5311</v>
      </c>
      <c r="B2460" s="335" t="s">
        <v>2131</v>
      </c>
      <c r="C2460" s="335" t="s">
        <v>5287</v>
      </c>
      <c r="D2460" s="335" t="str">
        <f t="shared" si="77"/>
        <v>Decatur County, TN</v>
      </c>
      <c r="E2460" s="335" t="str">
        <f t="shared" si="78"/>
        <v>47</v>
      </c>
      <c r="F2460" s="335" t="str">
        <f>_xlfn.XLOOKUP(E2460, statelist[State FIPS Code], statelist[EPA Region], "not found", 0, 1)</f>
        <v>EPA Region 4</v>
      </c>
    </row>
    <row r="2461" spans="1:6" x14ac:dyDescent="0.25">
      <c r="A2461" s="334" t="s">
        <v>5312</v>
      </c>
      <c r="B2461" s="335" t="s">
        <v>1343</v>
      </c>
      <c r="C2461" s="335" t="s">
        <v>5287</v>
      </c>
      <c r="D2461" s="335" t="str">
        <f t="shared" si="77"/>
        <v>DeKalb County, TN</v>
      </c>
      <c r="E2461" s="335" t="str">
        <f t="shared" si="78"/>
        <v>47</v>
      </c>
      <c r="F2461" s="335" t="str">
        <f>_xlfn.XLOOKUP(E2461, statelist[State FIPS Code], statelist[EPA Region], "not found", 0, 1)</f>
        <v>EPA Region 4</v>
      </c>
    </row>
    <row r="2462" spans="1:6" x14ac:dyDescent="0.25">
      <c r="A2462" s="334" t="s">
        <v>5313</v>
      </c>
      <c r="B2462" s="335" t="s">
        <v>5314</v>
      </c>
      <c r="C2462" s="335" t="s">
        <v>5287</v>
      </c>
      <c r="D2462" s="335" t="str">
        <f t="shared" si="77"/>
        <v>Dickson County, TN</v>
      </c>
      <c r="E2462" s="335" t="str">
        <f t="shared" si="78"/>
        <v>47</v>
      </c>
      <c r="F2462" s="335" t="str">
        <f>_xlfn.XLOOKUP(E2462, statelist[State FIPS Code], statelist[EPA Region], "not found", 0, 1)</f>
        <v>EPA Region 4</v>
      </c>
    </row>
    <row r="2463" spans="1:6" x14ac:dyDescent="0.25">
      <c r="A2463" s="334" t="s">
        <v>5315</v>
      </c>
      <c r="B2463" s="335" t="s">
        <v>5316</v>
      </c>
      <c r="C2463" s="335" t="s">
        <v>5287</v>
      </c>
      <c r="D2463" s="335" t="str">
        <f t="shared" si="77"/>
        <v>Dyer County, TN</v>
      </c>
      <c r="E2463" s="335" t="str">
        <f t="shared" si="78"/>
        <v>47</v>
      </c>
      <c r="F2463" s="335" t="str">
        <f>_xlfn.XLOOKUP(E2463, statelist[State FIPS Code], statelist[EPA Region], "not found", 0, 1)</f>
        <v>EPA Region 4</v>
      </c>
    </row>
    <row r="2464" spans="1:6" x14ac:dyDescent="0.25">
      <c r="A2464" s="334" t="s">
        <v>5317</v>
      </c>
      <c r="B2464" s="335" t="s">
        <v>1351</v>
      </c>
      <c r="C2464" s="335" t="s">
        <v>5287</v>
      </c>
      <c r="D2464" s="335" t="str">
        <f t="shared" si="77"/>
        <v>Fayette County, TN</v>
      </c>
      <c r="E2464" s="335" t="str">
        <f t="shared" si="78"/>
        <v>47</v>
      </c>
      <c r="F2464" s="335" t="str">
        <f>_xlfn.XLOOKUP(E2464, statelist[State FIPS Code], statelist[EPA Region], "not found", 0, 1)</f>
        <v>EPA Region 4</v>
      </c>
    </row>
    <row r="2465" spans="1:6" x14ac:dyDescent="0.25">
      <c r="A2465" s="334" t="s">
        <v>5318</v>
      </c>
      <c r="B2465" s="335" t="s">
        <v>5319</v>
      </c>
      <c r="C2465" s="335" t="s">
        <v>5287</v>
      </c>
      <c r="D2465" s="335" t="str">
        <f t="shared" si="77"/>
        <v>Fentress County, TN</v>
      </c>
      <c r="E2465" s="335" t="str">
        <f t="shared" si="78"/>
        <v>47</v>
      </c>
      <c r="F2465" s="335" t="str">
        <f>_xlfn.XLOOKUP(E2465, statelist[State FIPS Code], statelist[EPA Region], "not found", 0, 1)</f>
        <v>EPA Region 4</v>
      </c>
    </row>
    <row r="2466" spans="1:6" x14ac:dyDescent="0.25">
      <c r="A2466" s="334" t="s">
        <v>5320</v>
      </c>
      <c r="B2466" s="335" t="s">
        <v>1353</v>
      </c>
      <c r="C2466" s="335" t="s">
        <v>5287</v>
      </c>
      <c r="D2466" s="335" t="str">
        <f t="shared" si="77"/>
        <v>Franklin County, TN</v>
      </c>
      <c r="E2466" s="335" t="str">
        <f t="shared" si="78"/>
        <v>47</v>
      </c>
      <c r="F2466" s="335" t="str">
        <f>_xlfn.XLOOKUP(E2466, statelist[State FIPS Code], statelist[EPA Region], "not found", 0, 1)</f>
        <v>EPA Region 4</v>
      </c>
    </row>
    <row r="2467" spans="1:6" x14ac:dyDescent="0.25">
      <c r="A2467" s="334" t="s">
        <v>5321</v>
      </c>
      <c r="B2467" s="335" t="s">
        <v>2606</v>
      </c>
      <c r="C2467" s="335" t="s">
        <v>5287</v>
      </c>
      <c r="D2467" s="335" t="str">
        <f t="shared" si="77"/>
        <v>Gibson County, TN</v>
      </c>
      <c r="E2467" s="335" t="str">
        <f t="shared" si="78"/>
        <v>47</v>
      </c>
      <c r="F2467" s="335" t="str">
        <f>_xlfn.XLOOKUP(E2467, statelist[State FIPS Code], statelist[EPA Region], "not found", 0, 1)</f>
        <v>EPA Region 4</v>
      </c>
    </row>
    <row r="2468" spans="1:6" x14ac:dyDescent="0.25">
      <c r="A2468" s="334" t="s">
        <v>5322</v>
      </c>
      <c r="B2468" s="335" t="s">
        <v>5323</v>
      </c>
      <c r="C2468" s="335" t="s">
        <v>5287</v>
      </c>
      <c r="D2468" s="335" t="str">
        <f t="shared" si="77"/>
        <v>Giles County, TN</v>
      </c>
      <c r="E2468" s="335" t="str">
        <f t="shared" si="78"/>
        <v>47</v>
      </c>
      <c r="F2468" s="335" t="str">
        <f>_xlfn.XLOOKUP(E2468, statelist[State FIPS Code], statelist[EPA Region], "not found", 0, 1)</f>
        <v>EPA Region 4</v>
      </c>
    </row>
    <row r="2469" spans="1:6" x14ac:dyDescent="0.25">
      <c r="A2469" s="334" t="s">
        <v>5324</v>
      </c>
      <c r="B2469" s="335" t="s">
        <v>5325</v>
      </c>
      <c r="C2469" s="335" t="s">
        <v>5287</v>
      </c>
      <c r="D2469" s="335" t="str">
        <f t="shared" si="77"/>
        <v>Grainger County, TN</v>
      </c>
      <c r="E2469" s="335" t="str">
        <f t="shared" si="78"/>
        <v>47</v>
      </c>
      <c r="F2469" s="335" t="str">
        <f>_xlfn.XLOOKUP(E2469, statelist[State FIPS Code], statelist[EPA Region], "not found", 0, 1)</f>
        <v>EPA Region 4</v>
      </c>
    </row>
    <row r="2470" spans="1:6" x14ac:dyDescent="0.25">
      <c r="A2470" s="334" t="s">
        <v>5326</v>
      </c>
      <c r="B2470" s="335" t="s">
        <v>1357</v>
      </c>
      <c r="C2470" s="335" t="s">
        <v>5287</v>
      </c>
      <c r="D2470" s="335" t="str">
        <f t="shared" si="77"/>
        <v>Greene County, TN</v>
      </c>
      <c r="E2470" s="335" t="str">
        <f t="shared" si="78"/>
        <v>47</v>
      </c>
      <c r="F2470" s="335" t="str">
        <f>_xlfn.XLOOKUP(E2470, statelist[State FIPS Code], statelist[EPA Region], "not found", 0, 1)</f>
        <v>EPA Region 4</v>
      </c>
    </row>
    <row r="2471" spans="1:6" x14ac:dyDescent="0.25">
      <c r="A2471" s="334" t="s">
        <v>5327</v>
      </c>
      <c r="B2471" s="335" t="s">
        <v>2462</v>
      </c>
      <c r="C2471" s="335" t="s">
        <v>5287</v>
      </c>
      <c r="D2471" s="335" t="str">
        <f t="shared" si="77"/>
        <v>Grundy County, TN</v>
      </c>
      <c r="E2471" s="335" t="str">
        <f t="shared" si="78"/>
        <v>47</v>
      </c>
      <c r="F2471" s="335" t="str">
        <f>_xlfn.XLOOKUP(E2471, statelist[State FIPS Code], statelist[EPA Region], "not found", 0, 1)</f>
        <v>EPA Region 4</v>
      </c>
    </row>
    <row r="2472" spans="1:6" x14ac:dyDescent="0.25">
      <c r="A2472" s="334" t="s">
        <v>5328</v>
      </c>
      <c r="B2472" s="335" t="s">
        <v>5329</v>
      </c>
      <c r="C2472" s="335" t="s">
        <v>5287</v>
      </c>
      <c r="D2472" s="335" t="str">
        <f t="shared" si="77"/>
        <v>Hamblen County, TN</v>
      </c>
      <c r="E2472" s="335" t="str">
        <f t="shared" si="78"/>
        <v>47</v>
      </c>
      <c r="F2472" s="335" t="str">
        <f>_xlfn.XLOOKUP(E2472, statelist[State FIPS Code], statelist[EPA Region], "not found", 0, 1)</f>
        <v>EPA Region 4</v>
      </c>
    </row>
    <row r="2473" spans="1:6" x14ac:dyDescent="0.25">
      <c r="A2473" s="334" t="s">
        <v>5330</v>
      </c>
      <c r="B2473" s="335" t="s">
        <v>1981</v>
      </c>
      <c r="C2473" s="335" t="s">
        <v>5287</v>
      </c>
      <c r="D2473" s="335" t="str">
        <f t="shared" si="77"/>
        <v>Hamilton County, TN</v>
      </c>
      <c r="E2473" s="335" t="str">
        <f t="shared" si="78"/>
        <v>47</v>
      </c>
      <c r="F2473" s="335" t="str">
        <f>_xlfn.XLOOKUP(E2473, statelist[State FIPS Code], statelist[EPA Region], "not found", 0, 1)</f>
        <v>EPA Region 4</v>
      </c>
    </row>
    <row r="2474" spans="1:6" x14ac:dyDescent="0.25">
      <c r="A2474" s="334" t="s">
        <v>5331</v>
      </c>
      <c r="B2474" s="335" t="s">
        <v>2178</v>
      </c>
      <c r="C2474" s="335" t="s">
        <v>5287</v>
      </c>
      <c r="D2474" s="335" t="str">
        <f t="shared" si="77"/>
        <v>Hancock County, TN</v>
      </c>
      <c r="E2474" s="335" t="str">
        <f t="shared" si="78"/>
        <v>47</v>
      </c>
      <c r="F2474" s="335" t="str">
        <f>_xlfn.XLOOKUP(E2474, statelist[State FIPS Code], statelist[EPA Region], "not found", 0, 1)</f>
        <v>EPA Region 4</v>
      </c>
    </row>
    <row r="2475" spans="1:6" x14ac:dyDescent="0.25">
      <c r="A2475" s="334" t="s">
        <v>5332</v>
      </c>
      <c r="B2475" s="335" t="s">
        <v>5333</v>
      </c>
      <c r="C2475" s="335" t="s">
        <v>5287</v>
      </c>
      <c r="D2475" s="335" t="str">
        <f t="shared" si="77"/>
        <v>Hardeman County, TN</v>
      </c>
      <c r="E2475" s="335" t="str">
        <f t="shared" si="78"/>
        <v>47</v>
      </c>
      <c r="F2475" s="335" t="str">
        <f>_xlfn.XLOOKUP(E2475, statelist[State FIPS Code], statelist[EPA Region], "not found", 0, 1)</f>
        <v>EPA Region 4</v>
      </c>
    </row>
    <row r="2476" spans="1:6" x14ac:dyDescent="0.25">
      <c r="A2476" s="334" t="s">
        <v>5334</v>
      </c>
      <c r="B2476" s="335" t="s">
        <v>2466</v>
      </c>
      <c r="C2476" s="335" t="s">
        <v>5287</v>
      </c>
      <c r="D2476" s="335" t="str">
        <f t="shared" si="77"/>
        <v>Hardin County, TN</v>
      </c>
      <c r="E2476" s="335" t="str">
        <f t="shared" si="78"/>
        <v>47</v>
      </c>
      <c r="F2476" s="335" t="str">
        <f>_xlfn.XLOOKUP(E2476, statelist[State FIPS Code], statelist[EPA Region], "not found", 0, 1)</f>
        <v>EPA Region 4</v>
      </c>
    </row>
    <row r="2477" spans="1:6" x14ac:dyDescent="0.25">
      <c r="A2477" s="334" t="s">
        <v>5335</v>
      </c>
      <c r="B2477" s="335" t="s">
        <v>5336</v>
      </c>
      <c r="C2477" s="335" t="s">
        <v>5287</v>
      </c>
      <c r="D2477" s="335" t="str">
        <f t="shared" si="77"/>
        <v>Hawkins County, TN</v>
      </c>
      <c r="E2477" s="335" t="str">
        <f t="shared" si="78"/>
        <v>47</v>
      </c>
      <c r="F2477" s="335" t="str">
        <f>_xlfn.XLOOKUP(E2477, statelist[State FIPS Code], statelist[EPA Region], "not found", 0, 1)</f>
        <v>EPA Region 4</v>
      </c>
    </row>
    <row r="2478" spans="1:6" x14ac:dyDescent="0.25">
      <c r="A2478" s="334" t="s">
        <v>5337</v>
      </c>
      <c r="B2478" s="335" t="s">
        <v>4526</v>
      </c>
      <c r="C2478" s="335" t="s">
        <v>5287</v>
      </c>
      <c r="D2478" s="335" t="str">
        <f t="shared" si="77"/>
        <v>Haywood County, TN</v>
      </c>
      <c r="E2478" s="335" t="str">
        <f t="shared" si="78"/>
        <v>47</v>
      </c>
      <c r="F2478" s="335" t="str">
        <f>_xlfn.XLOOKUP(E2478, statelist[State FIPS Code], statelist[EPA Region], "not found", 0, 1)</f>
        <v>EPA Region 4</v>
      </c>
    </row>
    <row r="2479" spans="1:6" x14ac:dyDescent="0.25">
      <c r="A2479" s="334" t="s">
        <v>5338</v>
      </c>
      <c r="B2479" s="335" t="s">
        <v>2468</v>
      </c>
      <c r="C2479" s="335" t="s">
        <v>5287</v>
      </c>
      <c r="D2479" s="335" t="str">
        <f t="shared" si="77"/>
        <v>Henderson County, TN</v>
      </c>
      <c r="E2479" s="335" t="str">
        <f t="shared" si="78"/>
        <v>47</v>
      </c>
      <c r="F2479" s="335" t="str">
        <f>_xlfn.XLOOKUP(E2479, statelist[State FIPS Code], statelist[EPA Region], "not found", 0, 1)</f>
        <v>EPA Region 4</v>
      </c>
    </row>
    <row r="2480" spans="1:6" x14ac:dyDescent="0.25">
      <c r="A2480" s="334" t="s">
        <v>5339</v>
      </c>
      <c r="B2480" s="335" t="s">
        <v>1361</v>
      </c>
      <c r="C2480" s="335" t="s">
        <v>5287</v>
      </c>
      <c r="D2480" s="335" t="str">
        <f t="shared" si="77"/>
        <v>Henry County, TN</v>
      </c>
      <c r="E2480" s="335" t="str">
        <f t="shared" si="78"/>
        <v>47</v>
      </c>
      <c r="F2480" s="335" t="str">
        <f>_xlfn.XLOOKUP(E2480, statelist[State FIPS Code], statelist[EPA Region], "not found", 0, 1)</f>
        <v>EPA Region 4</v>
      </c>
    </row>
    <row r="2481" spans="1:6" x14ac:dyDescent="0.25">
      <c r="A2481" s="334" t="s">
        <v>5340</v>
      </c>
      <c r="B2481" s="335" t="s">
        <v>3102</v>
      </c>
      <c r="C2481" s="335" t="s">
        <v>5287</v>
      </c>
      <c r="D2481" s="335" t="str">
        <f t="shared" si="77"/>
        <v>Hickman County, TN</v>
      </c>
      <c r="E2481" s="335" t="str">
        <f t="shared" si="78"/>
        <v>47</v>
      </c>
      <c r="F2481" s="335" t="str">
        <f>_xlfn.XLOOKUP(E2481, statelist[State FIPS Code], statelist[EPA Region], "not found", 0, 1)</f>
        <v>EPA Region 4</v>
      </c>
    </row>
    <row r="2482" spans="1:6" x14ac:dyDescent="0.25">
      <c r="A2482" s="334" t="s">
        <v>5341</v>
      </c>
      <c r="B2482" s="335" t="s">
        <v>1363</v>
      </c>
      <c r="C2482" s="335" t="s">
        <v>5287</v>
      </c>
      <c r="D2482" s="335" t="str">
        <f t="shared" si="77"/>
        <v>Houston County, TN</v>
      </c>
      <c r="E2482" s="335" t="str">
        <f t="shared" si="78"/>
        <v>47</v>
      </c>
      <c r="F2482" s="335" t="str">
        <f>_xlfn.XLOOKUP(E2482, statelist[State FIPS Code], statelist[EPA Region], "not found", 0, 1)</f>
        <v>EPA Region 4</v>
      </c>
    </row>
    <row r="2483" spans="1:6" x14ac:dyDescent="0.25">
      <c r="A2483" s="334" t="s">
        <v>5342</v>
      </c>
      <c r="B2483" s="335" t="s">
        <v>3755</v>
      </c>
      <c r="C2483" s="335" t="s">
        <v>5287</v>
      </c>
      <c r="D2483" s="335" t="str">
        <f t="shared" si="77"/>
        <v>Humphreys County, TN</v>
      </c>
      <c r="E2483" s="335" t="str">
        <f t="shared" si="78"/>
        <v>47</v>
      </c>
      <c r="F2483" s="335" t="str">
        <f>_xlfn.XLOOKUP(E2483, statelist[State FIPS Code], statelist[EPA Region], "not found", 0, 1)</f>
        <v>EPA Region 4</v>
      </c>
    </row>
    <row r="2484" spans="1:6" x14ac:dyDescent="0.25">
      <c r="A2484" s="334" t="s">
        <v>5343</v>
      </c>
      <c r="B2484" s="335" t="s">
        <v>1365</v>
      </c>
      <c r="C2484" s="335" t="s">
        <v>5287</v>
      </c>
      <c r="D2484" s="335" t="str">
        <f t="shared" si="77"/>
        <v>Jackson County, TN</v>
      </c>
      <c r="E2484" s="335" t="str">
        <f t="shared" si="78"/>
        <v>47</v>
      </c>
      <c r="F2484" s="335" t="str">
        <f>_xlfn.XLOOKUP(E2484, statelist[State FIPS Code], statelist[EPA Region], "not found", 0, 1)</f>
        <v>EPA Region 4</v>
      </c>
    </row>
    <row r="2485" spans="1:6" x14ac:dyDescent="0.25">
      <c r="A2485" s="334" t="s">
        <v>5344</v>
      </c>
      <c r="B2485" s="335" t="s">
        <v>1367</v>
      </c>
      <c r="C2485" s="335" t="s">
        <v>5287</v>
      </c>
      <c r="D2485" s="335" t="str">
        <f t="shared" si="77"/>
        <v>Jefferson County, TN</v>
      </c>
      <c r="E2485" s="335" t="str">
        <f t="shared" si="78"/>
        <v>47</v>
      </c>
      <c r="F2485" s="335" t="str">
        <f>_xlfn.XLOOKUP(E2485, statelist[State FIPS Code], statelist[EPA Region], "not found", 0, 1)</f>
        <v>EPA Region 4</v>
      </c>
    </row>
    <row r="2486" spans="1:6" x14ac:dyDescent="0.25">
      <c r="A2486" s="334" t="s">
        <v>5345</v>
      </c>
      <c r="B2486" s="335" t="s">
        <v>1584</v>
      </c>
      <c r="C2486" s="335" t="s">
        <v>5287</v>
      </c>
      <c r="D2486" s="335" t="str">
        <f t="shared" si="77"/>
        <v>Johnson County, TN</v>
      </c>
      <c r="E2486" s="335" t="str">
        <f t="shared" si="78"/>
        <v>47</v>
      </c>
      <c r="F2486" s="335" t="str">
        <f>_xlfn.XLOOKUP(E2486, statelist[State FIPS Code], statelist[EPA Region], "not found", 0, 1)</f>
        <v>EPA Region 4</v>
      </c>
    </row>
    <row r="2487" spans="1:6" x14ac:dyDescent="0.25">
      <c r="A2487" s="334" t="s">
        <v>5346</v>
      </c>
      <c r="B2487" s="335" t="s">
        <v>2487</v>
      </c>
      <c r="C2487" s="335" t="s">
        <v>5287</v>
      </c>
      <c r="D2487" s="335" t="str">
        <f t="shared" si="77"/>
        <v>Knox County, TN</v>
      </c>
      <c r="E2487" s="335" t="str">
        <f t="shared" si="78"/>
        <v>47</v>
      </c>
      <c r="F2487" s="335" t="str">
        <f>_xlfn.XLOOKUP(E2487, statelist[State FIPS Code], statelist[EPA Region], "not found", 0, 1)</f>
        <v>EPA Region 4</v>
      </c>
    </row>
    <row r="2488" spans="1:6" x14ac:dyDescent="0.25">
      <c r="A2488" s="334" t="s">
        <v>5347</v>
      </c>
      <c r="B2488" s="335" t="s">
        <v>1687</v>
      </c>
      <c r="C2488" s="335" t="s">
        <v>5287</v>
      </c>
      <c r="D2488" s="335" t="str">
        <f t="shared" si="77"/>
        <v>Lake County, TN</v>
      </c>
      <c r="E2488" s="335" t="str">
        <f t="shared" si="78"/>
        <v>47</v>
      </c>
      <c r="F2488" s="335" t="str">
        <f>_xlfn.XLOOKUP(E2488, statelist[State FIPS Code], statelist[EPA Region], "not found", 0, 1)</f>
        <v>EPA Region 4</v>
      </c>
    </row>
    <row r="2489" spans="1:6" x14ac:dyDescent="0.25">
      <c r="A2489" s="334" t="s">
        <v>5348</v>
      </c>
      <c r="B2489" s="335" t="s">
        <v>1371</v>
      </c>
      <c r="C2489" s="335" t="s">
        <v>5287</v>
      </c>
      <c r="D2489" s="335" t="str">
        <f t="shared" si="77"/>
        <v>Lauderdale County, TN</v>
      </c>
      <c r="E2489" s="335" t="str">
        <f t="shared" si="78"/>
        <v>47</v>
      </c>
      <c r="F2489" s="335" t="str">
        <f>_xlfn.XLOOKUP(E2489, statelist[State FIPS Code], statelist[EPA Region], "not found", 0, 1)</f>
        <v>EPA Region 4</v>
      </c>
    </row>
    <row r="2490" spans="1:6" x14ac:dyDescent="0.25">
      <c r="A2490" s="334" t="s">
        <v>5349</v>
      </c>
      <c r="B2490" s="335" t="s">
        <v>1373</v>
      </c>
      <c r="C2490" s="335" t="s">
        <v>5287</v>
      </c>
      <c r="D2490" s="335" t="str">
        <f t="shared" si="77"/>
        <v>Lawrence County, TN</v>
      </c>
      <c r="E2490" s="335" t="str">
        <f t="shared" si="78"/>
        <v>47</v>
      </c>
      <c r="F2490" s="335" t="str">
        <f>_xlfn.XLOOKUP(E2490, statelist[State FIPS Code], statelist[EPA Region], "not found", 0, 1)</f>
        <v>EPA Region 4</v>
      </c>
    </row>
    <row r="2491" spans="1:6" x14ac:dyDescent="0.25">
      <c r="A2491" s="334" t="s">
        <v>5350</v>
      </c>
      <c r="B2491" s="335" t="s">
        <v>2389</v>
      </c>
      <c r="C2491" s="335" t="s">
        <v>5287</v>
      </c>
      <c r="D2491" s="335" t="str">
        <f t="shared" si="77"/>
        <v>Lewis County, TN</v>
      </c>
      <c r="E2491" s="335" t="str">
        <f t="shared" si="78"/>
        <v>47</v>
      </c>
      <c r="F2491" s="335" t="str">
        <f>_xlfn.XLOOKUP(E2491, statelist[State FIPS Code], statelist[EPA Region], "not found", 0, 1)</f>
        <v>EPA Region 4</v>
      </c>
    </row>
    <row r="2492" spans="1:6" x14ac:dyDescent="0.25">
      <c r="A2492" s="334" t="s">
        <v>5351</v>
      </c>
      <c r="B2492" s="335" t="s">
        <v>1590</v>
      </c>
      <c r="C2492" s="335" t="s">
        <v>5287</v>
      </c>
      <c r="D2492" s="335" t="str">
        <f t="shared" si="77"/>
        <v>Lincoln County, TN</v>
      </c>
      <c r="E2492" s="335" t="str">
        <f t="shared" si="78"/>
        <v>47</v>
      </c>
      <c r="F2492" s="335" t="str">
        <f>_xlfn.XLOOKUP(E2492, statelist[State FIPS Code], statelist[EPA Region], "not found", 0, 1)</f>
        <v>EPA Region 4</v>
      </c>
    </row>
    <row r="2493" spans="1:6" x14ac:dyDescent="0.25">
      <c r="A2493" s="334" t="s">
        <v>5352</v>
      </c>
      <c r="B2493" s="335" t="s">
        <v>5353</v>
      </c>
      <c r="C2493" s="335" t="s">
        <v>5287</v>
      </c>
      <c r="D2493" s="335" t="str">
        <f t="shared" si="77"/>
        <v>Loudon County, TN</v>
      </c>
      <c r="E2493" s="335" t="str">
        <f t="shared" si="78"/>
        <v>47</v>
      </c>
      <c r="F2493" s="335" t="str">
        <f>_xlfn.XLOOKUP(E2493, statelist[State FIPS Code], statelist[EPA Region], "not found", 0, 1)</f>
        <v>EPA Region 4</v>
      </c>
    </row>
    <row r="2494" spans="1:6" x14ac:dyDescent="0.25">
      <c r="A2494" s="334" t="s">
        <v>5354</v>
      </c>
      <c r="B2494" s="335" t="s">
        <v>5355</v>
      </c>
      <c r="C2494" s="335" t="s">
        <v>5287</v>
      </c>
      <c r="D2494" s="335" t="str">
        <f t="shared" si="77"/>
        <v>McMinn County, TN</v>
      </c>
      <c r="E2494" s="335" t="str">
        <f t="shared" si="78"/>
        <v>47</v>
      </c>
      <c r="F2494" s="335" t="str">
        <f>_xlfn.XLOOKUP(E2494, statelist[State FIPS Code], statelist[EPA Region], "not found", 0, 1)</f>
        <v>EPA Region 4</v>
      </c>
    </row>
    <row r="2495" spans="1:6" x14ac:dyDescent="0.25">
      <c r="A2495" s="334" t="s">
        <v>5356</v>
      </c>
      <c r="B2495" s="335" t="s">
        <v>5357</v>
      </c>
      <c r="C2495" s="335" t="s">
        <v>5287</v>
      </c>
      <c r="D2495" s="335" t="str">
        <f t="shared" si="77"/>
        <v>McNairy County, TN</v>
      </c>
      <c r="E2495" s="335" t="str">
        <f t="shared" si="78"/>
        <v>47</v>
      </c>
      <c r="F2495" s="335" t="str">
        <f>_xlfn.XLOOKUP(E2495, statelist[State FIPS Code], statelist[EPA Region], "not found", 0, 1)</f>
        <v>EPA Region 4</v>
      </c>
    </row>
    <row r="2496" spans="1:6" x14ac:dyDescent="0.25">
      <c r="A2496" s="334" t="s">
        <v>5358</v>
      </c>
      <c r="B2496" s="335" t="s">
        <v>1381</v>
      </c>
      <c r="C2496" s="335" t="s">
        <v>5287</v>
      </c>
      <c r="D2496" s="335" t="str">
        <f t="shared" si="77"/>
        <v>Macon County, TN</v>
      </c>
      <c r="E2496" s="335" t="str">
        <f t="shared" si="78"/>
        <v>47</v>
      </c>
      <c r="F2496" s="335" t="str">
        <f>_xlfn.XLOOKUP(E2496, statelist[State FIPS Code], statelist[EPA Region], "not found", 0, 1)</f>
        <v>EPA Region 4</v>
      </c>
    </row>
    <row r="2497" spans="1:6" x14ac:dyDescent="0.25">
      <c r="A2497" s="334" t="s">
        <v>5359</v>
      </c>
      <c r="B2497" s="335" t="s">
        <v>1383</v>
      </c>
      <c r="C2497" s="335" t="s">
        <v>5287</v>
      </c>
      <c r="D2497" s="335" t="str">
        <f t="shared" si="77"/>
        <v>Madison County, TN</v>
      </c>
      <c r="E2497" s="335" t="str">
        <f t="shared" si="78"/>
        <v>47</v>
      </c>
      <c r="F2497" s="335" t="str">
        <f>_xlfn.XLOOKUP(E2497, statelist[State FIPS Code], statelist[EPA Region], "not found", 0, 1)</f>
        <v>EPA Region 4</v>
      </c>
    </row>
    <row r="2498" spans="1:6" x14ac:dyDescent="0.25">
      <c r="A2498" s="334" t="s">
        <v>5360</v>
      </c>
      <c r="B2498" s="335" t="s">
        <v>1387</v>
      </c>
      <c r="C2498" s="335" t="s">
        <v>5287</v>
      </c>
      <c r="D2498" s="335" t="str">
        <f t="shared" si="77"/>
        <v>Marion County, TN</v>
      </c>
      <c r="E2498" s="335" t="str">
        <f t="shared" si="78"/>
        <v>47</v>
      </c>
      <c r="F2498" s="335" t="str">
        <f>_xlfn.XLOOKUP(E2498, statelist[State FIPS Code], statelist[EPA Region], "not found", 0, 1)</f>
        <v>EPA Region 4</v>
      </c>
    </row>
    <row r="2499" spans="1:6" x14ac:dyDescent="0.25">
      <c r="A2499" s="334" t="s">
        <v>5361</v>
      </c>
      <c r="B2499" s="335" t="s">
        <v>1389</v>
      </c>
      <c r="C2499" s="335" t="s">
        <v>5287</v>
      </c>
      <c r="D2499" s="335" t="str">
        <f t="shared" si="77"/>
        <v>Marshall County, TN</v>
      </c>
      <c r="E2499" s="335" t="str">
        <f t="shared" si="78"/>
        <v>47</v>
      </c>
      <c r="F2499" s="335" t="str">
        <f>_xlfn.XLOOKUP(E2499, statelist[State FIPS Code], statelist[EPA Region], "not found", 0, 1)</f>
        <v>EPA Region 4</v>
      </c>
    </row>
    <row r="2500" spans="1:6" x14ac:dyDescent="0.25">
      <c r="A2500" s="334" t="s">
        <v>5362</v>
      </c>
      <c r="B2500" s="335" t="s">
        <v>5363</v>
      </c>
      <c r="C2500" s="335" t="s">
        <v>5287</v>
      </c>
      <c r="D2500" s="335" t="str">
        <f t="shared" si="77"/>
        <v>Maury County, TN</v>
      </c>
      <c r="E2500" s="335" t="str">
        <f t="shared" si="78"/>
        <v>47</v>
      </c>
      <c r="F2500" s="335" t="str">
        <f>_xlfn.XLOOKUP(E2500, statelist[State FIPS Code], statelist[EPA Region], "not found", 0, 1)</f>
        <v>EPA Region 4</v>
      </c>
    </row>
    <row r="2501" spans="1:6" x14ac:dyDescent="0.25">
      <c r="A2501" s="334" t="s">
        <v>5364</v>
      </c>
      <c r="B2501" s="335" t="s">
        <v>4775</v>
      </c>
      <c r="C2501" s="335" t="s">
        <v>5287</v>
      </c>
      <c r="D2501" s="335" t="str">
        <f t="shared" si="77"/>
        <v>Meigs County, TN</v>
      </c>
      <c r="E2501" s="335" t="str">
        <f t="shared" si="78"/>
        <v>47</v>
      </c>
      <c r="F2501" s="335" t="str">
        <f>_xlfn.XLOOKUP(E2501, statelist[State FIPS Code], statelist[EPA Region], "not found", 0, 1)</f>
        <v>EPA Region 4</v>
      </c>
    </row>
    <row r="2502" spans="1:6" x14ac:dyDescent="0.25">
      <c r="A2502" s="334" t="s">
        <v>5365</v>
      </c>
      <c r="B2502" s="335" t="s">
        <v>1393</v>
      </c>
      <c r="C2502" s="335" t="s">
        <v>5287</v>
      </c>
      <c r="D2502" s="335" t="str">
        <f t="shared" si="77"/>
        <v>Monroe County, TN</v>
      </c>
      <c r="E2502" s="335" t="str">
        <f t="shared" si="78"/>
        <v>47</v>
      </c>
      <c r="F2502" s="335" t="str">
        <f>_xlfn.XLOOKUP(E2502, statelist[State FIPS Code], statelist[EPA Region], "not found", 0, 1)</f>
        <v>EPA Region 4</v>
      </c>
    </row>
    <row r="2503" spans="1:6" x14ac:dyDescent="0.25">
      <c r="A2503" s="334" t="s">
        <v>5366</v>
      </c>
      <c r="B2503" s="335" t="s">
        <v>1395</v>
      </c>
      <c r="C2503" s="335" t="s">
        <v>5287</v>
      </c>
      <c r="D2503" s="335" t="str">
        <f t="shared" si="77"/>
        <v>Montgomery County, TN</v>
      </c>
      <c r="E2503" s="335" t="str">
        <f t="shared" si="78"/>
        <v>47</v>
      </c>
      <c r="F2503" s="335" t="str">
        <f>_xlfn.XLOOKUP(E2503, statelist[State FIPS Code], statelist[EPA Region], "not found", 0, 1)</f>
        <v>EPA Region 4</v>
      </c>
    </row>
    <row r="2504" spans="1:6" x14ac:dyDescent="0.25">
      <c r="A2504" s="334" t="s">
        <v>5367</v>
      </c>
      <c r="B2504" s="335" t="s">
        <v>4554</v>
      </c>
      <c r="C2504" s="335" t="s">
        <v>5287</v>
      </c>
      <c r="D2504" s="335" t="str">
        <f t="shared" si="77"/>
        <v>Moore County, TN</v>
      </c>
      <c r="E2504" s="335" t="str">
        <f t="shared" si="78"/>
        <v>47</v>
      </c>
      <c r="F2504" s="335" t="str">
        <f>_xlfn.XLOOKUP(E2504, statelist[State FIPS Code], statelist[EPA Region], "not found", 0, 1)</f>
        <v>EPA Region 4</v>
      </c>
    </row>
    <row r="2505" spans="1:6" x14ac:dyDescent="0.25">
      <c r="A2505" s="334" t="s">
        <v>5368</v>
      </c>
      <c r="B2505" s="335" t="s">
        <v>1397</v>
      </c>
      <c r="C2505" s="335" t="s">
        <v>5287</v>
      </c>
      <c r="D2505" s="335" t="str">
        <f t="shared" si="77"/>
        <v>Morgan County, TN</v>
      </c>
      <c r="E2505" s="335" t="str">
        <f t="shared" si="78"/>
        <v>47</v>
      </c>
      <c r="F2505" s="335" t="str">
        <f>_xlfn.XLOOKUP(E2505, statelist[State FIPS Code], statelist[EPA Region], "not found", 0, 1)</f>
        <v>EPA Region 4</v>
      </c>
    </row>
    <row r="2506" spans="1:6" x14ac:dyDescent="0.25">
      <c r="A2506" s="334" t="s">
        <v>5369</v>
      </c>
      <c r="B2506" s="335" t="s">
        <v>5370</v>
      </c>
      <c r="C2506" s="335" t="s">
        <v>5287</v>
      </c>
      <c r="D2506" s="335" t="str">
        <f t="shared" si="77"/>
        <v>Obion County, TN</v>
      </c>
      <c r="E2506" s="335" t="str">
        <f t="shared" si="78"/>
        <v>47</v>
      </c>
      <c r="F2506" s="335" t="str">
        <f>_xlfn.XLOOKUP(E2506, statelist[State FIPS Code], statelist[EPA Region], "not found", 0, 1)</f>
        <v>EPA Region 4</v>
      </c>
    </row>
    <row r="2507" spans="1:6" x14ac:dyDescent="0.25">
      <c r="A2507" s="334" t="s">
        <v>5371</v>
      </c>
      <c r="B2507" s="335" t="s">
        <v>5372</v>
      </c>
      <c r="C2507" s="335" t="s">
        <v>5287</v>
      </c>
      <c r="D2507" s="335" t="str">
        <f t="shared" si="77"/>
        <v>Overton County, TN</v>
      </c>
      <c r="E2507" s="335" t="str">
        <f t="shared" si="78"/>
        <v>47</v>
      </c>
      <c r="F2507" s="335" t="str">
        <f>_xlfn.XLOOKUP(E2507, statelist[State FIPS Code], statelist[EPA Region], "not found", 0, 1)</f>
        <v>EPA Region 4</v>
      </c>
    </row>
    <row r="2508" spans="1:6" x14ac:dyDescent="0.25">
      <c r="A2508" s="334" t="s">
        <v>5373</v>
      </c>
      <c r="B2508" s="335" t="s">
        <v>1399</v>
      </c>
      <c r="C2508" s="335" t="s">
        <v>5287</v>
      </c>
      <c r="D2508" s="335" t="str">
        <f t="shared" ref="D2508:D2571" si="79">_xlfn.TEXTJOIN(", ", TRUE, B2508,C2508)</f>
        <v>Perry County, TN</v>
      </c>
      <c r="E2508" s="335" t="str">
        <f t="shared" ref="E2508:E2571" si="80">LEFT(A2508, 2)</f>
        <v>47</v>
      </c>
      <c r="F2508" s="335" t="str">
        <f>_xlfn.XLOOKUP(E2508, statelist[State FIPS Code], statelist[EPA Region], "not found", 0, 1)</f>
        <v>EPA Region 4</v>
      </c>
    </row>
    <row r="2509" spans="1:6" x14ac:dyDescent="0.25">
      <c r="A2509" s="334" t="s">
        <v>5374</v>
      </c>
      <c r="B2509" s="335" t="s">
        <v>5375</v>
      </c>
      <c r="C2509" s="335" t="s">
        <v>5287</v>
      </c>
      <c r="D2509" s="335" t="str">
        <f t="shared" si="79"/>
        <v>Pickett County, TN</v>
      </c>
      <c r="E2509" s="335" t="str">
        <f t="shared" si="80"/>
        <v>47</v>
      </c>
      <c r="F2509" s="335" t="str">
        <f>_xlfn.XLOOKUP(E2509, statelist[State FIPS Code], statelist[EPA Region], "not found", 0, 1)</f>
        <v>EPA Region 4</v>
      </c>
    </row>
    <row r="2510" spans="1:6" x14ac:dyDescent="0.25">
      <c r="A2510" s="334" t="s">
        <v>5376</v>
      </c>
      <c r="B2510" s="335" t="s">
        <v>1618</v>
      </c>
      <c r="C2510" s="335" t="s">
        <v>5287</v>
      </c>
      <c r="D2510" s="335" t="str">
        <f t="shared" si="79"/>
        <v>Polk County, TN</v>
      </c>
      <c r="E2510" s="335" t="str">
        <f t="shared" si="80"/>
        <v>47</v>
      </c>
      <c r="F2510" s="335" t="str">
        <f>_xlfn.XLOOKUP(E2510, statelist[State FIPS Code], statelist[EPA Region], "not found", 0, 1)</f>
        <v>EPA Region 4</v>
      </c>
    </row>
    <row r="2511" spans="1:6" x14ac:dyDescent="0.25">
      <c r="A2511" s="334" t="s">
        <v>5377</v>
      </c>
      <c r="B2511" s="335" t="s">
        <v>2032</v>
      </c>
      <c r="C2511" s="335" t="s">
        <v>5287</v>
      </c>
      <c r="D2511" s="335" t="str">
        <f t="shared" si="79"/>
        <v>Putnam County, TN</v>
      </c>
      <c r="E2511" s="335" t="str">
        <f t="shared" si="80"/>
        <v>47</v>
      </c>
      <c r="F2511" s="335" t="str">
        <f>_xlfn.XLOOKUP(E2511, statelist[State FIPS Code], statelist[EPA Region], "not found", 0, 1)</f>
        <v>EPA Region 4</v>
      </c>
    </row>
    <row r="2512" spans="1:6" x14ac:dyDescent="0.25">
      <c r="A2512" s="334" t="s">
        <v>5378</v>
      </c>
      <c r="B2512" s="335" t="s">
        <v>5379</v>
      </c>
      <c r="C2512" s="335" t="s">
        <v>5287</v>
      </c>
      <c r="D2512" s="335" t="str">
        <f t="shared" si="79"/>
        <v>Rhea County, TN</v>
      </c>
      <c r="E2512" s="335" t="str">
        <f t="shared" si="80"/>
        <v>47</v>
      </c>
      <c r="F2512" s="335" t="str">
        <f>_xlfn.XLOOKUP(E2512, statelist[State FIPS Code], statelist[EPA Region], "not found", 0, 1)</f>
        <v>EPA Region 4</v>
      </c>
    </row>
    <row r="2513" spans="1:6" x14ac:dyDescent="0.25">
      <c r="A2513" s="334" t="s">
        <v>5380</v>
      </c>
      <c r="B2513" s="335" t="s">
        <v>5381</v>
      </c>
      <c r="C2513" s="335" t="s">
        <v>5287</v>
      </c>
      <c r="D2513" s="335" t="str">
        <f t="shared" si="79"/>
        <v>Roane County, TN</v>
      </c>
      <c r="E2513" s="335" t="str">
        <f t="shared" si="80"/>
        <v>47</v>
      </c>
      <c r="F2513" s="335" t="str">
        <f>_xlfn.XLOOKUP(E2513, statelist[State FIPS Code], statelist[EPA Region], "not found", 0, 1)</f>
        <v>EPA Region 4</v>
      </c>
    </row>
    <row r="2514" spans="1:6" x14ac:dyDescent="0.25">
      <c r="A2514" s="334" t="s">
        <v>5382</v>
      </c>
      <c r="B2514" s="335" t="s">
        <v>3171</v>
      </c>
      <c r="C2514" s="335" t="s">
        <v>5287</v>
      </c>
      <c r="D2514" s="335" t="str">
        <f t="shared" si="79"/>
        <v>Robertson County, TN</v>
      </c>
      <c r="E2514" s="335" t="str">
        <f t="shared" si="80"/>
        <v>47</v>
      </c>
      <c r="F2514" s="335" t="str">
        <f>_xlfn.XLOOKUP(E2514, statelist[State FIPS Code], statelist[EPA Region], "not found", 0, 1)</f>
        <v>EPA Region 4</v>
      </c>
    </row>
    <row r="2515" spans="1:6" x14ac:dyDescent="0.25">
      <c r="A2515" s="334" t="s">
        <v>5383</v>
      </c>
      <c r="B2515" s="335" t="s">
        <v>4584</v>
      </c>
      <c r="C2515" s="335" t="s">
        <v>5287</v>
      </c>
      <c r="D2515" s="335" t="str">
        <f t="shared" si="79"/>
        <v>Rutherford County, TN</v>
      </c>
      <c r="E2515" s="335" t="str">
        <f t="shared" si="80"/>
        <v>47</v>
      </c>
      <c r="F2515" s="335" t="str">
        <f>_xlfn.XLOOKUP(E2515, statelist[State FIPS Code], statelist[EPA Region], "not found", 0, 1)</f>
        <v>EPA Region 4</v>
      </c>
    </row>
    <row r="2516" spans="1:6" x14ac:dyDescent="0.25">
      <c r="A2516" s="334" t="s">
        <v>5384</v>
      </c>
      <c r="B2516" s="335" t="s">
        <v>1631</v>
      </c>
      <c r="C2516" s="335" t="s">
        <v>5287</v>
      </c>
      <c r="D2516" s="335" t="str">
        <f t="shared" si="79"/>
        <v>Scott County, TN</v>
      </c>
      <c r="E2516" s="335" t="str">
        <f t="shared" si="80"/>
        <v>47</v>
      </c>
      <c r="F2516" s="335" t="str">
        <f>_xlfn.XLOOKUP(E2516, statelist[State FIPS Code], statelist[EPA Region], "not found", 0, 1)</f>
        <v>EPA Region 4</v>
      </c>
    </row>
    <row r="2517" spans="1:6" x14ac:dyDescent="0.25">
      <c r="A2517" s="334" t="s">
        <v>5385</v>
      </c>
      <c r="B2517" s="335" t="s">
        <v>5386</v>
      </c>
      <c r="C2517" s="335" t="s">
        <v>5287</v>
      </c>
      <c r="D2517" s="335" t="str">
        <f t="shared" si="79"/>
        <v>Sequatchie County, TN</v>
      </c>
      <c r="E2517" s="335" t="str">
        <f t="shared" si="80"/>
        <v>47</v>
      </c>
      <c r="F2517" s="335" t="str">
        <f>_xlfn.XLOOKUP(E2517, statelist[State FIPS Code], statelist[EPA Region], "not found", 0, 1)</f>
        <v>EPA Region 4</v>
      </c>
    </row>
    <row r="2518" spans="1:6" x14ac:dyDescent="0.25">
      <c r="A2518" s="334" t="s">
        <v>5387</v>
      </c>
      <c r="B2518" s="335" t="s">
        <v>1637</v>
      </c>
      <c r="C2518" s="335" t="s">
        <v>5287</v>
      </c>
      <c r="D2518" s="335" t="str">
        <f t="shared" si="79"/>
        <v>Sevier County, TN</v>
      </c>
      <c r="E2518" s="335" t="str">
        <f t="shared" si="80"/>
        <v>47</v>
      </c>
      <c r="F2518" s="335" t="str">
        <f>_xlfn.XLOOKUP(E2518, statelist[State FIPS Code], statelist[EPA Region], "not found", 0, 1)</f>
        <v>EPA Region 4</v>
      </c>
    </row>
    <row r="2519" spans="1:6" x14ac:dyDescent="0.25">
      <c r="A2519" s="334" t="s">
        <v>5388</v>
      </c>
      <c r="B2519" s="335" t="s">
        <v>1411</v>
      </c>
      <c r="C2519" s="335" t="s">
        <v>5287</v>
      </c>
      <c r="D2519" s="335" t="str">
        <f t="shared" si="79"/>
        <v>Shelby County, TN</v>
      </c>
      <c r="E2519" s="335" t="str">
        <f t="shared" si="80"/>
        <v>47</v>
      </c>
      <c r="F2519" s="335" t="str">
        <f>_xlfn.XLOOKUP(E2519, statelist[State FIPS Code], statelist[EPA Region], "not found", 0, 1)</f>
        <v>EPA Region 4</v>
      </c>
    </row>
    <row r="2520" spans="1:6" x14ac:dyDescent="0.25">
      <c r="A2520" s="334" t="s">
        <v>5389</v>
      </c>
      <c r="B2520" s="335" t="s">
        <v>2997</v>
      </c>
      <c r="C2520" s="335" t="s">
        <v>5287</v>
      </c>
      <c r="D2520" s="335" t="str">
        <f t="shared" si="79"/>
        <v>Smith County, TN</v>
      </c>
      <c r="E2520" s="335" t="str">
        <f t="shared" si="80"/>
        <v>47</v>
      </c>
      <c r="F2520" s="335" t="str">
        <f>_xlfn.XLOOKUP(E2520, statelist[State FIPS Code], statelist[EPA Region], "not found", 0, 1)</f>
        <v>EPA Region 4</v>
      </c>
    </row>
    <row r="2521" spans="1:6" x14ac:dyDescent="0.25">
      <c r="A2521" s="334" t="s">
        <v>5390</v>
      </c>
      <c r="B2521" s="335" t="s">
        <v>2269</v>
      </c>
      <c r="C2521" s="335" t="s">
        <v>5287</v>
      </c>
      <c r="D2521" s="335" t="str">
        <f t="shared" si="79"/>
        <v>Stewart County, TN</v>
      </c>
      <c r="E2521" s="335" t="str">
        <f t="shared" si="80"/>
        <v>47</v>
      </c>
      <c r="F2521" s="335" t="str">
        <f>_xlfn.XLOOKUP(E2521, statelist[State FIPS Code], statelist[EPA Region], "not found", 0, 1)</f>
        <v>EPA Region 4</v>
      </c>
    </row>
    <row r="2522" spans="1:6" x14ac:dyDescent="0.25">
      <c r="A2522" s="334" t="s">
        <v>5391</v>
      </c>
      <c r="B2522" s="335" t="s">
        <v>2679</v>
      </c>
      <c r="C2522" s="335" t="s">
        <v>5287</v>
      </c>
      <c r="D2522" s="335" t="str">
        <f t="shared" si="79"/>
        <v>Sullivan County, TN</v>
      </c>
      <c r="E2522" s="335" t="str">
        <f t="shared" si="80"/>
        <v>47</v>
      </c>
      <c r="F2522" s="335" t="str">
        <f>_xlfn.XLOOKUP(E2522, statelist[State FIPS Code], statelist[EPA Region], "not found", 0, 1)</f>
        <v>EPA Region 4</v>
      </c>
    </row>
    <row r="2523" spans="1:6" x14ac:dyDescent="0.25">
      <c r="A2523" s="334" t="s">
        <v>5392</v>
      </c>
      <c r="B2523" s="335" t="s">
        <v>3005</v>
      </c>
      <c r="C2523" s="335" t="s">
        <v>5287</v>
      </c>
      <c r="D2523" s="335" t="str">
        <f t="shared" si="79"/>
        <v>Sumner County, TN</v>
      </c>
      <c r="E2523" s="335" t="str">
        <f t="shared" si="80"/>
        <v>47</v>
      </c>
      <c r="F2523" s="335" t="str">
        <f>_xlfn.XLOOKUP(E2523, statelist[State FIPS Code], statelist[EPA Region], "not found", 0, 1)</f>
        <v>EPA Region 4</v>
      </c>
    </row>
    <row r="2524" spans="1:6" x14ac:dyDescent="0.25">
      <c r="A2524" s="334" t="s">
        <v>5393</v>
      </c>
      <c r="B2524" s="335" t="s">
        <v>2685</v>
      </c>
      <c r="C2524" s="335" t="s">
        <v>5287</v>
      </c>
      <c r="D2524" s="335" t="str">
        <f t="shared" si="79"/>
        <v>Tipton County, TN</v>
      </c>
      <c r="E2524" s="335" t="str">
        <f t="shared" si="80"/>
        <v>47</v>
      </c>
      <c r="F2524" s="335" t="str">
        <f>_xlfn.XLOOKUP(E2524, statelist[State FIPS Code], statelist[EPA Region], "not found", 0, 1)</f>
        <v>EPA Region 4</v>
      </c>
    </row>
    <row r="2525" spans="1:6" x14ac:dyDescent="0.25">
      <c r="A2525" s="334" t="s">
        <v>5394</v>
      </c>
      <c r="B2525" s="335" t="s">
        <v>5395</v>
      </c>
      <c r="C2525" s="335" t="s">
        <v>5287</v>
      </c>
      <c r="D2525" s="335" t="str">
        <f t="shared" si="79"/>
        <v>Trousdale County, TN</v>
      </c>
      <c r="E2525" s="335" t="str">
        <f t="shared" si="80"/>
        <v>47</v>
      </c>
      <c r="F2525" s="335" t="str">
        <f>_xlfn.XLOOKUP(E2525, statelist[State FIPS Code], statelist[EPA Region], "not found", 0, 1)</f>
        <v>EPA Region 4</v>
      </c>
    </row>
    <row r="2526" spans="1:6" x14ac:dyDescent="0.25">
      <c r="A2526" s="334" t="s">
        <v>5396</v>
      </c>
      <c r="B2526" s="335" t="s">
        <v>5397</v>
      </c>
      <c r="C2526" s="335" t="s">
        <v>5287</v>
      </c>
      <c r="D2526" s="335" t="str">
        <f t="shared" si="79"/>
        <v>Unicoi County, TN</v>
      </c>
      <c r="E2526" s="335" t="str">
        <f t="shared" si="80"/>
        <v>47</v>
      </c>
      <c r="F2526" s="335" t="str">
        <f>_xlfn.XLOOKUP(E2526, statelist[State FIPS Code], statelist[EPA Region], "not found", 0, 1)</f>
        <v>EPA Region 4</v>
      </c>
    </row>
    <row r="2527" spans="1:6" x14ac:dyDescent="0.25">
      <c r="A2527" s="334" t="s">
        <v>5398</v>
      </c>
      <c r="B2527" s="335" t="s">
        <v>1643</v>
      </c>
      <c r="C2527" s="335" t="s">
        <v>5287</v>
      </c>
      <c r="D2527" s="335" t="str">
        <f t="shared" si="79"/>
        <v>Union County, TN</v>
      </c>
      <c r="E2527" s="335" t="str">
        <f t="shared" si="80"/>
        <v>47</v>
      </c>
      <c r="F2527" s="335" t="str">
        <f>_xlfn.XLOOKUP(E2527, statelist[State FIPS Code], statelist[EPA Region], "not found", 0, 1)</f>
        <v>EPA Region 4</v>
      </c>
    </row>
    <row r="2528" spans="1:6" x14ac:dyDescent="0.25">
      <c r="A2528" s="334" t="s">
        <v>5399</v>
      </c>
      <c r="B2528" s="335" t="s">
        <v>1645</v>
      </c>
      <c r="C2528" s="335" t="s">
        <v>5287</v>
      </c>
      <c r="D2528" s="335" t="str">
        <f t="shared" si="79"/>
        <v>Van Buren County, TN</v>
      </c>
      <c r="E2528" s="335" t="str">
        <f t="shared" si="80"/>
        <v>47</v>
      </c>
      <c r="F2528" s="335" t="str">
        <f>_xlfn.XLOOKUP(E2528, statelist[State FIPS Code], statelist[EPA Region], "not found", 0, 1)</f>
        <v>EPA Region 4</v>
      </c>
    </row>
    <row r="2529" spans="1:6" x14ac:dyDescent="0.25">
      <c r="A2529" s="334" t="s">
        <v>5400</v>
      </c>
      <c r="B2529" s="335" t="s">
        <v>2306</v>
      </c>
      <c r="C2529" s="335" t="s">
        <v>5287</v>
      </c>
      <c r="D2529" s="335" t="str">
        <f t="shared" si="79"/>
        <v>Warren County, TN</v>
      </c>
      <c r="E2529" s="335" t="str">
        <f t="shared" si="80"/>
        <v>47</v>
      </c>
      <c r="F2529" s="335" t="str">
        <f>_xlfn.XLOOKUP(E2529, statelist[State FIPS Code], statelist[EPA Region], "not found", 0, 1)</f>
        <v>EPA Region 4</v>
      </c>
    </row>
    <row r="2530" spans="1:6" x14ac:dyDescent="0.25">
      <c r="A2530" s="334" t="s">
        <v>5401</v>
      </c>
      <c r="B2530" s="335" t="s">
        <v>1423</v>
      </c>
      <c r="C2530" s="335" t="s">
        <v>5287</v>
      </c>
      <c r="D2530" s="335" t="str">
        <f t="shared" si="79"/>
        <v>Washington County, TN</v>
      </c>
      <c r="E2530" s="335" t="str">
        <f t="shared" si="80"/>
        <v>47</v>
      </c>
      <c r="F2530" s="335" t="str">
        <f>_xlfn.XLOOKUP(E2530, statelist[State FIPS Code], statelist[EPA Region], "not found", 0, 1)</f>
        <v>EPA Region 4</v>
      </c>
    </row>
    <row r="2531" spans="1:6" x14ac:dyDescent="0.25">
      <c r="A2531" s="334" t="s">
        <v>5402</v>
      </c>
      <c r="B2531" s="335" t="s">
        <v>2309</v>
      </c>
      <c r="C2531" s="335" t="s">
        <v>5287</v>
      </c>
      <c r="D2531" s="335" t="str">
        <f t="shared" si="79"/>
        <v>Wayne County, TN</v>
      </c>
      <c r="E2531" s="335" t="str">
        <f t="shared" si="80"/>
        <v>47</v>
      </c>
      <c r="F2531" s="335" t="str">
        <f>_xlfn.XLOOKUP(E2531, statelist[State FIPS Code], statelist[EPA Region], "not found", 0, 1)</f>
        <v>EPA Region 4</v>
      </c>
    </row>
    <row r="2532" spans="1:6" x14ac:dyDescent="0.25">
      <c r="A2532" s="334" t="s">
        <v>5403</v>
      </c>
      <c r="B2532" s="335" t="s">
        <v>5404</v>
      </c>
      <c r="C2532" s="335" t="s">
        <v>5287</v>
      </c>
      <c r="D2532" s="335" t="str">
        <f t="shared" si="79"/>
        <v>Weakley County, TN</v>
      </c>
      <c r="E2532" s="335" t="str">
        <f t="shared" si="80"/>
        <v>47</v>
      </c>
      <c r="F2532" s="335" t="str">
        <f>_xlfn.XLOOKUP(E2532, statelist[State FIPS Code], statelist[EPA Region], "not found", 0, 1)</f>
        <v>EPA Region 4</v>
      </c>
    </row>
    <row r="2533" spans="1:6" x14ac:dyDescent="0.25">
      <c r="A2533" s="334" t="s">
        <v>5405</v>
      </c>
      <c r="B2533" s="335" t="s">
        <v>1648</v>
      </c>
      <c r="C2533" s="335" t="s">
        <v>5287</v>
      </c>
      <c r="D2533" s="335" t="str">
        <f t="shared" si="79"/>
        <v>White County, TN</v>
      </c>
      <c r="E2533" s="335" t="str">
        <f t="shared" si="80"/>
        <v>47</v>
      </c>
      <c r="F2533" s="335" t="str">
        <f>_xlfn.XLOOKUP(E2533, statelist[State FIPS Code], statelist[EPA Region], "not found", 0, 1)</f>
        <v>EPA Region 4</v>
      </c>
    </row>
    <row r="2534" spans="1:6" x14ac:dyDescent="0.25">
      <c r="A2534" s="334" t="s">
        <v>5406</v>
      </c>
      <c r="B2534" s="335" t="s">
        <v>2565</v>
      </c>
      <c r="C2534" s="335" t="s">
        <v>5287</v>
      </c>
      <c r="D2534" s="335" t="str">
        <f t="shared" si="79"/>
        <v>Williamson County, TN</v>
      </c>
      <c r="E2534" s="335" t="str">
        <f t="shared" si="80"/>
        <v>47</v>
      </c>
      <c r="F2534" s="335" t="str">
        <f>_xlfn.XLOOKUP(E2534, statelist[State FIPS Code], statelist[EPA Region], "not found", 0, 1)</f>
        <v>EPA Region 4</v>
      </c>
    </row>
    <row r="2535" spans="1:6" x14ac:dyDescent="0.25">
      <c r="A2535" s="334" t="s">
        <v>5407</v>
      </c>
      <c r="B2535" s="335" t="s">
        <v>3017</v>
      </c>
      <c r="C2535" s="335" t="s">
        <v>5287</v>
      </c>
      <c r="D2535" s="335" t="str">
        <f t="shared" si="79"/>
        <v>Wilson County, TN</v>
      </c>
      <c r="E2535" s="335" t="str">
        <f t="shared" si="80"/>
        <v>47</v>
      </c>
      <c r="F2535" s="335" t="str">
        <f>_xlfn.XLOOKUP(E2535, statelist[State FIPS Code], statelist[EPA Region], "not found", 0, 1)</f>
        <v>EPA Region 4</v>
      </c>
    </row>
    <row r="2536" spans="1:6" x14ac:dyDescent="0.25">
      <c r="A2536" s="334" t="s">
        <v>5408</v>
      </c>
      <c r="B2536" s="335" t="s">
        <v>2852</v>
      </c>
      <c r="C2536" s="335" t="s">
        <v>5409</v>
      </c>
      <c r="D2536" s="335" t="str">
        <f t="shared" si="79"/>
        <v>Anderson County, TX</v>
      </c>
      <c r="E2536" s="335" t="str">
        <f t="shared" si="80"/>
        <v>48</v>
      </c>
      <c r="F2536" s="335" t="str">
        <f>_xlfn.XLOOKUP(E2536, statelist[State FIPS Code], statelist[EPA Region], "not found", 0, 1)</f>
        <v>EPA Region 6</v>
      </c>
    </row>
    <row r="2537" spans="1:6" x14ac:dyDescent="0.25">
      <c r="A2537" s="334" t="s">
        <v>5410</v>
      </c>
      <c r="B2537" s="335" t="s">
        <v>5411</v>
      </c>
      <c r="C2537" s="335" t="s">
        <v>5409</v>
      </c>
      <c r="D2537" s="335" t="str">
        <f t="shared" si="79"/>
        <v>Andrews County, TX</v>
      </c>
      <c r="E2537" s="335" t="str">
        <f t="shared" si="80"/>
        <v>48</v>
      </c>
      <c r="F2537" s="335" t="str">
        <f>_xlfn.XLOOKUP(E2537, statelist[State FIPS Code], statelist[EPA Region], "not found", 0, 1)</f>
        <v>EPA Region 6</v>
      </c>
    </row>
    <row r="2538" spans="1:6" x14ac:dyDescent="0.25">
      <c r="A2538" s="334" t="s">
        <v>5412</v>
      </c>
      <c r="B2538" s="335" t="s">
        <v>5413</v>
      </c>
      <c r="C2538" s="335" t="s">
        <v>5409</v>
      </c>
      <c r="D2538" s="335" t="str">
        <f t="shared" si="79"/>
        <v>Angelina County, TX</v>
      </c>
      <c r="E2538" s="335" t="str">
        <f t="shared" si="80"/>
        <v>48</v>
      </c>
      <c r="F2538" s="335" t="str">
        <f>_xlfn.XLOOKUP(E2538, statelist[State FIPS Code], statelist[EPA Region], "not found", 0, 1)</f>
        <v>EPA Region 6</v>
      </c>
    </row>
    <row r="2539" spans="1:6" x14ac:dyDescent="0.25">
      <c r="A2539" s="334" t="s">
        <v>5414</v>
      </c>
      <c r="B2539" s="335" t="s">
        <v>5415</v>
      </c>
      <c r="C2539" s="335" t="s">
        <v>5409</v>
      </c>
      <c r="D2539" s="335" t="str">
        <f t="shared" si="79"/>
        <v>Aransas County, TX</v>
      </c>
      <c r="E2539" s="335" t="str">
        <f t="shared" si="80"/>
        <v>48</v>
      </c>
      <c r="F2539" s="335" t="str">
        <f>_xlfn.XLOOKUP(E2539, statelist[State FIPS Code], statelist[EPA Region], "not found", 0, 1)</f>
        <v>EPA Region 6</v>
      </c>
    </row>
    <row r="2540" spans="1:6" x14ac:dyDescent="0.25">
      <c r="A2540" s="334" t="s">
        <v>5416</v>
      </c>
      <c r="B2540" s="335" t="s">
        <v>5417</v>
      </c>
      <c r="C2540" s="335" t="s">
        <v>5409</v>
      </c>
      <c r="D2540" s="335" t="str">
        <f t="shared" si="79"/>
        <v>Archer County, TX</v>
      </c>
      <c r="E2540" s="335" t="str">
        <f t="shared" si="80"/>
        <v>48</v>
      </c>
      <c r="F2540" s="335" t="str">
        <f>_xlfn.XLOOKUP(E2540, statelist[State FIPS Code], statelist[EPA Region], "not found", 0, 1)</f>
        <v>EPA Region 6</v>
      </c>
    </row>
    <row r="2541" spans="1:6" x14ac:dyDescent="0.25">
      <c r="A2541" s="334" t="s">
        <v>5418</v>
      </c>
      <c r="B2541" s="335" t="s">
        <v>5003</v>
      </c>
      <c r="C2541" s="335" t="s">
        <v>5409</v>
      </c>
      <c r="D2541" s="335" t="str">
        <f t="shared" si="79"/>
        <v>Armstrong County, TX</v>
      </c>
      <c r="E2541" s="335" t="str">
        <f t="shared" si="80"/>
        <v>48</v>
      </c>
      <c r="F2541" s="335" t="str">
        <f>_xlfn.XLOOKUP(E2541, statelist[State FIPS Code], statelist[EPA Region], "not found", 0, 1)</f>
        <v>EPA Region 6</v>
      </c>
    </row>
    <row r="2542" spans="1:6" x14ac:dyDescent="0.25">
      <c r="A2542" s="334" t="s">
        <v>5419</v>
      </c>
      <c r="B2542" s="335" t="s">
        <v>5420</v>
      </c>
      <c r="C2542" s="335" t="s">
        <v>5409</v>
      </c>
      <c r="D2542" s="335" t="str">
        <f t="shared" si="79"/>
        <v>Atascosa County, TX</v>
      </c>
      <c r="E2542" s="335" t="str">
        <f t="shared" si="80"/>
        <v>48</v>
      </c>
      <c r="F2542" s="335" t="str">
        <f>_xlfn.XLOOKUP(E2542, statelist[State FIPS Code], statelist[EPA Region], "not found", 0, 1)</f>
        <v>EPA Region 6</v>
      </c>
    </row>
    <row r="2543" spans="1:6" x14ac:dyDescent="0.25">
      <c r="A2543" s="334" t="s">
        <v>5421</v>
      </c>
      <c r="B2543" s="335" t="s">
        <v>5422</v>
      </c>
      <c r="C2543" s="335" t="s">
        <v>5409</v>
      </c>
      <c r="D2543" s="335" t="str">
        <f t="shared" si="79"/>
        <v>Austin County, TX</v>
      </c>
      <c r="E2543" s="335" t="str">
        <f t="shared" si="80"/>
        <v>48</v>
      </c>
      <c r="F2543" s="335" t="str">
        <f>_xlfn.XLOOKUP(E2543, statelist[State FIPS Code], statelist[EPA Region], "not found", 0, 1)</f>
        <v>EPA Region 6</v>
      </c>
    </row>
    <row r="2544" spans="1:6" x14ac:dyDescent="0.25">
      <c r="A2544" s="334" t="s">
        <v>5423</v>
      </c>
      <c r="B2544" s="335" t="s">
        <v>5424</v>
      </c>
      <c r="C2544" s="335" t="s">
        <v>5409</v>
      </c>
      <c r="D2544" s="335" t="str">
        <f t="shared" si="79"/>
        <v>Bailey County, TX</v>
      </c>
      <c r="E2544" s="335" t="str">
        <f t="shared" si="80"/>
        <v>48</v>
      </c>
      <c r="F2544" s="335" t="str">
        <f>_xlfn.XLOOKUP(E2544, statelist[State FIPS Code], statelist[EPA Region], "not found", 0, 1)</f>
        <v>EPA Region 6</v>
      </c>
    </row>
    <row r="2545" spans="1:6" x14ac:dyDescent="0.25">
      <c r="A2545" s="334" t="s">
        <v>5425</v>
      </c>
      <c r="B2545" s="335" t="s">
        <v>5426</v>
      </c>
      <c r="C2545" s="335" t="s">
        <v>5409</v>
      </c>
      <c r="D2545" s="335" t="str">
        <f t="shared" si="79"/>
        <v>Bandera County, TX</v>
      </c>
      <c r="E2545" s="335" t="str">
        <f t="shared" si="80"/>
        <v>48</v>
      </c>
      <c r="F2545" s="335" t="str">
        <f>_xlfn.XLOOKUP(E2545, statelist[State FIPS Code], statelist[EPA Region], "not found", 0, 1)</f>
        <v>EPA Region 6</v>
      </c>
    </row>
    <row r="2546" spans="1:6" x14ac:dyDescent="0.25">
      <c r="A2546" s="334" t="s">
        <v>5427</v>
      </c>
      <c r="B2546" s="335" t="s">
        <v>5428</v>
      </c>
      <c r="C2546" s="335" t="s">
        <v>5409</v>
      </c>
      <c r="D2546" s="335" t="str">
        <f t="shared" si="79"/>
        <v>Bastrop County, TX</v>
      </c>
      <c r="E2546" s="335" t="str">
        <f t="shared" si="80"/>
        <v>48</v>
      </c>
      <c r="F2546" s="335" t="str">
        <f>_xlfn.XLOOKUP(E2546, statelist[State FIPS Code], statelist[EPA Region], "not found", 0, 1)</f>
        <v>EPA Region 6</v>
      </c>
    </row>
    <row r="2547" spans="1:6" x14ac:dyDescent="0.25">
      <c r="A2547" s="334" t="s">
        <v>5429</v>
      </c>
      <c r="B2547" s="335" t="s">
        <v>5430</v>
      </c>
      <c r="C2547" s="335" t="s">
        <v>5409</v>
      </c>
      <c r="D2547" s="335" t="str">
        <f t="shared" si="79"/>
        <v>Baylor County, TX</v>
      </c>
      <c r="E2547" s="335" t="str">
        <f t="shared" si="80"/>
        <v>48</v>
      </c>
      <c r="F2547" s="335" t="str">
        <f>_xlfn.XLOOKUP(E2547, statelist[State FIPS Code], statelist[EPA Region], "not found", 0, 1)</f>
        <v>EPA Region 6</v>
      </c>
    </row>
    <row r="2548" spans="1:6" x14ac:dyDescent="0.25">
      <c r="A2548" s="334" t="s">
        <v>5431</v>
      </c>
      <c r="B2548" s="335" t="s">
        <v>5432</v>
      </c>
      <c r="C2548" s="335" t="s">
        <v>5409</v>
      </c>
      <c r="D2548" s="335" t="str">
        <f t="shared" si="79"/>
        <v>Bee County, TX</v>
      </c>
      <c r="E2548" s="335" t="str">
        <f t="shared" si="80"/>
        <v>48</v>
      </c>
      <c r="F2548" s="335" t="str">
        <f>_xlfn.XLOOKUP(E2548, statelist[State FIPS Code], statelist[EPA Region], "not found", 0, 1)</f>
        <v>EPA Region 6</v>
      </c>
    </row>
    <row r="2549" spans="1:6" x14ac:dyDescent="0.25">
      <c r="A2549" s="334" t="s">
        <v>5433</v>
      </c>
      <c r="B2549" s="335" t="s">
        <v>3033</v>
      </c>
      <c r="C2549" s="335" t="s">
        <v>5409</v>
      </c>
      <c r="D2549" s="335" t="str">
        <f t="shared" si="79"/>
        <v>Bell County, TX</v>
      </c>
      <c r="E2549" s="335" t="str">
        <f t="shared" si="80"/>
        <v>48</v>
      </c>
      <c r="F2549" s="335" t="str">
        <f>_xlfn.XLOOKUP(E2549, statelist[State FIPS Code], statelist[EPA Region], "not found", 0, 1)</f>
        <v>EPA Region 6</v>
      </c>
    </row>
    <row r="2550" spans="1:6" x14ac:dyDescent="0.25">
      <c r="A2550" s="334" t="s">
        <v>5434</v>
      </c>
      <c r="B2550" s="335" t="s">
        <v>5435</v>
      </c>
      <c r="C2550" s="335" t="s">
        <v>5409</v>
      </c>
      <c r="D2550" s="335" t="str">
        <f t="shared" si="79"/>
        <v>Bexar County, TX</v>
      </c>
      <c r="E2550" s="335" t="str">
        <f t="shared" si="80"/>
        <v>48</v>
      </c>
      <c r="F2550" s="335" t="str">
        <f>_xlfn.XLOOKUP(E2550, statelist[State FIPS Code], statelist[EPA Region], "not found", 0, 1)</f>
        <v>EPA Region 6</v>
      </c>
    </row>
    <row r="2551" spans="1:6" x14ac:dyDescent="0.25">
      <c r="A2551" s="334" t="s">
        <v>5436</v>
      </c>
      <c r="B2551" s="335" t="s">
        <v>5437</v>
      </c>
      <c r="C2551" s="335" t="s">
        <v>5409</v>
      </c>
      <c r="D2551" s="335" t="str">
        <f t="shared" si="79"/>
        <v>Blanco County, TX</v>
      </c>
      <c r="E2551" s="335" t="str">
        <f t="shared" si="80"/>
        <v>48</v>
      </c>
      <c r="F2551" s="335" t="str">
        <f>_xlfn.XLOOKUP(E2551, statelist[State FIPS Code], statelist[EPA Region], "not found", 0, 1)</f>
        <v>EPA Region 6</v>
      </c>
    </row>
    <row r="2552" spans="1:6" x14ac:dyDescent="0.25">
      <c r="A2552" s="334" t="s">
        <v>5438</v>
      </c>
      <c r="B2552" s="335" t="s">
        <v>5439</v>
      </c>
      <c r="C2552" s="335" t="s">
        <v>5409</v>
      </c>
      <c r="D2552" s="335" t="str">
        <f t="shared" si="79"/>
        <v>Borden County, TX</v>
      </c>
      <c r="E2552" s="335" t="str">
        <f t="shared" si="80"/>
        <v>48</v>
      </c>
      <c r="F2552" s="335" t="str">
        <f>_xlfn.XLOOKUP(E2552, statelist[State FIPS Code], statelist[EPA Region], "not found", 0, 1)</f>
        <v>EPA Region 6</v>
      </c>
    </row>
    <row r="2553" spans="1:6" x14ac:dyDescent="0.25">
      <c r="A2553" s="334" t="s">
        <v>5440</v>
      </c>
      <c r="B2553" s="335" t="s">
        <v>5441</v>
      </c>
      <c r="C2553" s="335" t="s">
        <v>5409</v>
      </c>
      <c r="D2553" s="335" t="str">
        <f t="shared" si="79"/>
        <v>Bosque County, TX</v>
      </c>
      <c r="E2553" s="335" t="str">
        <f t="shared" si="80"/>
        <v>48</v>
      </c>
      <c r="F2553" s="335" t="str">
        <f>_xlfn.XLOOKUP(E2553, statelist[State FIPS Code], statelist[EPA Region], "not found", 0, 1)</f>
        <v>EPA Region 6</v>
      </c>
    </row>
    <row r="2554" spans="1:6" x14ac:dyDescent="0.25">
      <c r="A2554" s="334" t="s">
        <v>5442</v>
      </c>
      <c r="B2554" s="335" t="s">
        <v>5443</v>
      </c>
      <c r="C2554" s="335" t="s">
        <v>5409</v>
      </c>
      <c r="D2554" s="335" t="str">
        <f t="shared" si="79"/>
        <v>Bowie County, TX</v>
      </c>
      <c r="E2554" s="335" t="str">
        <f t="shared" si="80"/>
        <v>48</v>
      </c>
      <c r="F2554" s="335" t="str">
        <f>_xlfn.XLOOKUP(E2554, statelist[State FIPS Code], statelist[EPA Region], "not found", 0, 1)</f>
        <v>EPA Region 6</v>
      </c>
    </row>
    <row r="2555" spans="1:6" x14ac:dyDescent="0.25">
      <c r="A2555" s="334" t="s">
        <v>5444</v>
      </c>
      <c r="B2555" s="335" t="s">
        <v>5445</v>
      </c>
      <c r="C2555" s="335" t="s">
        <v>5409</v>
      </c>
      <c r="D2555" s="335" t="str">
        <f t="shared" si="79"/>
        <v>Brazoria County, TX</v>
      </c>
      <c r="E2555" s="335" t="str">
        <f t="shared" si="80"/>
        <v>48</v>
      </c>
      <c r="F2555" s="335" t="str">
        <f>_xlfn.XLOOKUP(E2555, statelist[State FIPS Code], statelist[EPA Region], "not found", 0, 1)</f>
        <v>EPA Region 6</v>
      </c>
    </row>
    <row r="2556" spans="1:6" x14ac:dyDescent="0.25">
      <c r="A2556" s="334" t="s">
        <v>5446</v>
      </c>
      <c r="B2556" s="335" t="s">
        <v>5447</v>
      </c>
      <c r="C2556" s="335" t="s">
        <v>5409</v>
      </c>
      <c r="D2556" s="335" t="str">
        <f t="shared" si="79"/>
        <v>Brazos County, TX</v>
      </c>
      <c r="E2556" s="335" t="str">
        <f t="shared" si="80"/>
        <v>48</v>
      </c>
      <c r="F2556" s="335" t="str">
        <f>_xlfn.XLOOKUP(E2556, statelist[State FIPS Code], statelist[EPA Region], "not found", 0, 1)</f>
        <v>EPA Region 6</v>
      </c>
    </row>
    <row r="2557" spans="1:6" x14ac:dyDescent="0.25">
      <c r="A2557" s="334" t="s">
        <v>5448</v>
      </c>
      <c r="B2557" s="335" t="s">
        <v>5449</v>
      </c>
      <c r="C2557" s="335" t="s">
        <v>5409</v>
      </c>
      <c r="D2557" s="335" t="str">
        <f t="shared" si="79"/>
        <v>Brewster County, TX</v>
      </c>
      <c r="E2557" s="335" t="str">
        <f t="shared" si="80"/>
        <v>48</v>
      </c>
      <c r="F2557" s="335" t="str">
        <f>_xlfn.XLOOKUP(E2557, statelist[State FIPS Code], statelist[EPA Region], "not found", 0, 1)</f>
        <v>EPA Region 6</v>
      </c>
    </row>
    <row r="2558" spans="1:6" x14ac:dyDescent="0.25">
      <c r="A2558" s="334" t="s">
        <v>5450</v>
      </c>
      <c r="B2558" s="335" t="s">
        <v>5451</v>
      </c>
      <c r="C2558" s="335" t="s">
        <v>5409</v>
      </c>
      <c r="D2558" s="335" t="str">
        <f t="shared" si="79"/>
        <v>Briscoe County, TX</v>
      </c>
      <c r="E2558" s="335" t="str">
        <f t="shared" si="80"/>
        <v>48</v>
      </c>
      <c r="F2558" s="335" t="str">
        <f>_xlfn.XLOOKUP(E2558, statelist[State FIPS Code], statelist[EPA Region], "not found", 0, 1)</f>
        <v>EPA Region 6</v>
      </c>
    </row>
    <row r="2559" spans="1:6" x14ac:dyDescent="0.25">
      <c r="A2559" s="334" t="s">
        <v>5452</v>
      </c>
      <c r="B2559" s="335" t="s">
        <v>2081</v>
      </c>
      <c r="C2559" s="335" t="s">
        <v>5409</v>
      </c>
      <c r="D2559" s="335" t="str">
        <f t="shared" si="79"/>
        <v>Brooks County, TX</v>
      </c>
      <c r="E2559" s="335" t="str">
        <f t="shared" si="80"/>
        <v>48</v>
      </c>
      <c r="F2559" s="335" t="str">
        <f>_xlfn.XLOOKUP(E2559, statelist[State FIPS Code], statelist[EPA Region], "not found", 0, 1)</f>
        <v>EPA Region 6</v>
      </c>
    </row>
    <row r="2560" spans="1:6" x14ac:dyDescent="0.25">
      <c r="A2560" s="334" t="s">
        <v>5453</v>
      </c>
      <c r="B2560" s="335" t="s">
        <v>2421</v>
      </c>
      <c r="C2560" s="335" t="s">
        <v>5409</v>
      </c>
      <c r="D2560" s="335" t="str">
        <f t="shared" si="79"/>
        <v>Brown County, TX</v>
      </c>
      <c r="E2560" s="335" t="str">
        <f t="shared" si="80"/>
        <v>48</v>
      </c>
      <c r="F2560" s="335" t="str">
        <f>_xlfn.XLOOKUP(E2560, statelist[State FIPS Code], statelist[EPA Region], "not found", 0, 1)</f>
        <v>EPA Region 6</v>
      </c>
    </row>
    <row r="2561" spans="1:6" x14ac:dyDescent="0.25">
      <c r="A2561" s="334" t="s">
        <v>5454</v>
      </c>
      <c r="B2561" s="335" t="s">
        <v>5455</v>
      </c>
      <c r="C2561" s="335" t="s">
        <v>5409</v>
      </c>
      <c r="D2561" s="335" t="str">
        <f t="shared" si="79"/>
        <v>Burleson County, TX</v>
      </c>
      <c r="E2561" s="335" t="str">
        <f t="shared" si="80"/>
        <v>48</v>
      </c>
      <c r="F2561" s="335" t="str">
        <f>_xlfn.XLOOKUP(E2561, statelist[State FIPS Code], statelist[EPA Region], "not found", 0, 1)</f>
        <v>EPA Region 6</v>
      </c>
    </row>
    <row r="2562" spans="1:6" x14ac:dyDescent="0.25">
      <c r="A2562" s="334" t="s">
        <v>5456</v>
      </c>
      <c r="B2562" s="335" t="s">
        <v>5457</v>
      </c>
      <c r="C2562" s="335" t="s">
        <v>5409</v>
      </c>
      <c r="D2562" s="335" t="str">
        <f t="shared" si="79"/>
        <v>Burnet County, TX</v>
      </c>
      <c r="E2562" s="335" t="str">
        <f t="shared" si="80"/>
        <v>48</v>
      </c>
      <c r="F2562" s="335" t="str">
        <f>_xlfn.XLOOKUP(E2562, statelist[State FIPS Code], statelist[EPA Region], "not found", 0, 1)</f>
        <v>EPA Region 6</v>
      </c>
    </row>
    <row r="2563" spans="1:6" x14ac:dyDescent="0.25">
      <c r="A2563" s="334" t="s">
        <v>5458</v>
      </c>
      <c r="B2563" s="335" t="s">
        <v>3050</v>
      </c>
      <c r="C2563" s="335" t="s">
        <v>5409</v>
      </c>
      <c r="D2563" s="335" t="str">
        <f t="shared" si="79"/>
        <v>Caldwell County, TX</v>
      </c>
      <c r="E2563" s="335" t="str">
        <f t="shared" si="80"/>
        <v>48</v>
      </c>
      <c r="F2563" s="335" t="str">
        <f>_xlfn.XLOOKUP(E2563, statelist[State FIPS Code], statelist[EPA Region], "not found", 0, 1)</f>
        <v>EPA Region 6</v>
      </c>
    </row>
    <row r="2564" spans="1:6" x14ac:dyDescent="0.25">
      <c r="A2564" s="334" t="s">
        <v>5459</v>
      </c>
      <c r="B2564" s="335" t="s">
        <v>1309</v>
      </c>
      <c r="C2564" s="335" t="s">
        <v>5409</v>
      </c>
      <c r="D2564" s="335" t="str">
        <f t="shared" si="79"/>
        <v>Calhoun County, TX</v>
      </c>
      <c r="E2564" s="335" t="str">
        <f t="shared" si="80"/>
        <v>48</v>
      </c>
      <c r="F2564" s="335" t="str">
        <f>_xlfn.XLOOKUP(E2564, statelist[State FIPS Code], statelist[EPA Region], "not found", 0, 1)</f>
        <v>EPA Region 6</v>
      </c>
    </row>
    <row r="2565" spans="1:6" x14ac:dyDescent="0.25">
      <c r="A2565" s="334" t="s">
        <v>5460</v>
      </c>
      <c r="B2565" s="335" t="s">
        <v>5461</v>
      </c>
      <c r="C2565" s="335" t="s">
        <v>5409</v>
      </c>
      <c r="D2565" s="335" t="str">
        <f t="shared" si="79"/>
        <v>Callahan County, TX</v>
      </c>
      <c r="E2565" s="335" t="str">
        <f t="shared" si="80"/>
        <v>48</v>
      </c>
      <c r="F2565" s="335" t="str">
        <f>_xlfn.XLOOKUP(E2565, statelist[State FIPS Code], statelist[EPA Region], "not found", 0, 1)</f>
        <v>EPA Region 6</v>
      </c>
    </row>
    <row r="2566" spans="1:6" x14ac:dyDescent="0.25">
      <c r="A2566" s="334" t="s">
        <v>5462</v>
      </c>
      <c r="B2566" s="335" t="s">
        <v>5018</v>
      </c>
      <c r="C2566" s="335" t="s">
        <v>5409</v>
      </c>
      <c r="D2566" s="335" t="str">
        <f t="shared" si="79"/>
        <v>Cameron County, TX</v>
      </c>
      <c r="E2566" s="335" t="str">
        <f t="shared" si="80"/>
        <v>48</v>
      </c>
      <c r="F2566" s="335" t="str">
        <f>_xlfn.XLOOKUP(E2566, statelist[State FIPS Code], statelist[EPA Region], "not found", 0, 1)</f>
        <v>EPA Region 6</v>
      </c>
    </row>
    <row r="2567" spans="1:6" x14ac:dyDescent="0.25">
      <c r="A2567" s="334" t="s">
        <v>5463</v>
      </c>
      <c r="B2567" s="335" t="s">
        <v>5464</v>
      </c>
      <c r="C2567" s="335" t="s">
        <v>5409</v>
      </c>
      <c r="D2567" s="335" t="str">
        <f t="shared" si="79"/>
        <v>Camp County, TX</v>
      </c>
      <c r="E2567" s="335" t="str">
        <f t="shared" si="80"/>
        <v>48</v>
      </c>
      <c r="F2567" s="335" t="str">
        <f>_xlfn.XLOOKUP(E2567, statelist[State FIPS Code], statelist[EPA Region], "not found", 0, 1)</f>
        <v>EPA Region 6</v>
      </c>
    </row>
    <row r="2568" spans="1:6" x14ac:dyDescent="0.25">
      <c r="A2568" s="334" t="s">
        <v>5465</v>
      </c>
      <c r="B2568" s="335" t="s">
        <v>5466</v>
      </c>
      <c r="C2568" s="335" t="s">
        <v>5409</v>
      </c>
      <c r="D2568" s="335" t="str">
        <f t="shared" si="79"/>
        <v>Carson County, TX</v>
      </c>
      <c r="E2568" s="335" t="str">
        <f t="shared" si="80"/>
        <v>48</v>
      </c>
      <c r="F2568" s="335" t="str">
        <f>_xlfn.XLOOKUP(E2568, statelist[State FIPS Code], statelist[EPA Region], "not found", 0, 1)</f>
        <v>EPA Region 6</v>
      </c>
    </row>
    <row r="2569" spans="1:6" x14ac:dyDescent="0.25">
      <c r="A2569" s="334" t="s">
        <v>5467</v>
      </c>
      <c r="B2569" s="335" t="s">
        <v>2427</v>
      </c>
      <c r="C2569" s="335" t="s">
        <v>5409</v>
      </c>
      <c r="D2569" s="335" t="str">
        <f t="shared" si="79"/>
        <v>Cass County, TX</v>
      </c>
      <c r="E2569" s="335" t="str">
        <f t="shared" si="80"/>
        <v>48</v>
      </c>
      <c r="F2569" s="335" t="str">
        <f>_xlfn.XLOOKUP(E2569, statelist[State FIPS Code], statelist[EPA Region], "not found", 0, 1)</f>
        <v>EPA Region 6</v>
      </c>
    </row>
    <row r="2570" spans="1:6" x14ac:dyDescent="0.25">
      <c r="A2570" s="334" t="s">
        <v>5468</v>
      </c>
      <c r="B2570" s="335" t="s">
        <v>5469</v>
      </c>
      <c r="C2570" s="335" t="s">
        <v>5409</v>
      </c>
      <c r="D2570" s="335" t="str">
        <f t="shared" si="79"/>
        <v>Castro County, TX</v>
      </c>
      <c r="E2570" s="335" t="str">
        <f t="shared" si="80"/>
        <v>48</v>
      </c>
      <c r="F2570" s="335" t="str">
        <f>_xlfn.XLOOKUP(E2570, statelist[State FIPS Code], statelist[EPA Region], "not found", 0, 1)</f>
        <v>EPA Region 6</v>
      </c>
    </row>
    <row r="2571" spans="1:6" x14ac:dyDescent="0.25">
      <c r="A2571" s="334" t="s">
        <v>5470</v>
      </c>
      <c r="B2571" s="335" t="s">
        <v>1311</v>
      </c>
      <c r="C2571" s="335" t="s">
        <v>5409</v>
      </c>
      <c r="D2571" s="335" t="str">
        <f t="shared" si="79"/>
        <v>Chambers County, TX</v>
      </c>
      <c r="E2571" s="335" t="str">
        <f t="shared" si="80"/>
        <v>48</v>
      </c>
      <c r="F2571" s="335" t="str">
        <f>_xlfn.XLOOKUP(E2571, statelist[State FIPS Code], statelist[EPA Region], "not found", 0, 1)</f>
        <v>EPA Region 6</v>
      </c>
    </row>
    <row r="2572" spans="1:6" x14ac:dyDescent="0.25">
      <c r="A2572" s="334" t="s">
        <v>5471</v>
      </c>
      <c r="B2572" s="335" t="s">
        <v>1313</v>
      </c>
      <c r="C2572" s="335" t="s">
        <v>5409</v>
      </c>
      <c r="D2572" s="335" t="str">
        <f t="shared" ref="D2572:D2635" si="81">_xlfn.TEXTJOIN(", ", TRUE, B2572,C2572)</f>
        <v>Cherokee County, TX</v>
      </c>
      <c r="E2572" s="335" t="str">
        <f t="shared" ref="E2572:E2635" si="82">LEFT(A2572, 2)</f>
        <v>48</v>
      </c>
      <c r="F2572" s="335" t="str">
        <f>_xlfn.XLOOKUP(E2572, statelist[State FIPS Code], statelist[EPA Region], "not found", 0, 1)</f>
        <v>EPA Region 6</v>
      </c>
    </row>
    <row r="2573" spans="1:6" x14ac:dyDescent="0.25">
      <c r="A2573" s="334" t="s">
        <v>5472</v>
      </c>
      <c r="B2573" s="335" t="s">
        <v>5473</v>
      </c>
      <c r="C2573" s="335" t="s">
        <v>5409</v>
      </c>
      <c r="D2573" s="335" t="str">
        <f t="shared" si="81"/>
        <v>Childress County, TX</v>
      </c>
      <c r="E2573" s="335" t="str">
        <f t="shared" si="82"/>
        <v>48</v>
      </c>
      <c r="F2573" s="335" t="str">
        <f>_xlfn.XLOOKUP(E2573, statelist[State FIPS Code], statelist[EPA Region], "not found", 0, 1)</f>
        <v>EPA Region 6</v>
      </c>
    </row>
    <row r="2574" spans="1:6" x14ac:dyDescent="0.25">
      <c r="A2574" s="334" t="s">
        <v>5474</v>
      </c>
      <c r="B2574" s="335" t="s">
        <v>1321</v>
      </c>
      <c r="C2574" s="335" t="s">
        <v>5409</v>
      </c>
      <c r="D2574" s="335" t="str">
        <f t="shared" si="81"/>
        <v>Clay County, TX</v>
      </c>
      <c r="E2574" s="335" t="str">
        <f t="shared" si="82"/>
        <v>48</v>
      </c>
      <c r="F2574" s="335" t="str">
        <f>_xlfn.XLOOKUP(E2574, statelist[State FIPS Code], statelist[EPA Region], "not found", 0, 1)</f>
        <v>EPA Region 6</v>
      </c>
    </row>
    <row r="2575" spans="1:6" x14ac:dyDescent="0.25">
      <c r="A2575" s="334" t="s">
        <v>5475</v>
      </c>
      <c r="B2575" s="335" t="s">
        <v>5476</v>
      </c>
      <c r="C2575" s="335" t="s">
        <v>5409</v>
      </c>
      <c r="D2575" s="335" t="str">
        <f t="shared" si="81"/>
        <v>Cochran County, TX</v>
      </c>
      <c r="E2575" s="335" t="str">
        <f t="shared" si="82"/>
        <v>48</v>
      </c>
      <c r="F2575" s="335" t="str">
        <f>_xlfn.XLOOKUP(E2575, statelist[State FIPS Code], statelist[EPA Region], "not found", 0, 1)</f>
        <v>EPA Region 6</v>
      </c>
    </row>
    <row r="2576" spans="1:6" x14ac:dyDescent="0.25">
      <c r="A2576" s="334" t="s">
        <v>5477</v>
      </c>
      <c r="B2576" s="335" t="s">
        <v>5478</v>
      </c>
      <c r="C2576" s="335" t="s">
        <v>5409</v>
      </c>
      <c r="D2576" s="335" t="str">
        <f t="shared" si="81"/>
        <v>Coke County, TX</v>
      </c>
      <c r="E2576" s="335" t="str">
        <f t="shared" si="82"/>
        <v>48</v>
      </c>
      <c r="F2576" s="335" t="str">
        <f>_xlfn.XLOOKUP(E2576, statelist[State FIPS Code], statelist[EPA Region], "not found", 0, 1)</f>
        <v>EPA Region 6</v>
      </c>
    </row>
    <row r="2577" spans="1:6" x14ac:dyDescent="0.25">
      <c r="A2577" s="334" t="s">
        <v>5479</v>
      </c>
      <c r="B2577" s="335" t="s">
        <v>5480</v>
      </c>
      <c r="C2577" s="335" t="s">
        <v>5409</v>
      </c>
      <c r="D2577" s="335" t="str">
        <f t="shared" si="81"/>
        <v>Coleman County, TX</v>
      </c>
      <c r="E2577" s="335" t="str">
        <f t="shared" si="82"/>
        <v>48</v>
      </c>
      <c r="F2577" s="335" t="str">
        <f>_xlfn.XLOOKUP(E2577, statelist[State FIPS Code], statelist[EPA Region], "not found", 0, 1)</f>
        <v>EPA Region 6</v>
      </c>
    </row>
    <row r="2578" spans="1:6" x14ac:dyDescent="0.25">
      <c r="A2578" s="334" t="s">
        <v>5481</v>
      </c>
      <c r="B2578" s="335" t="s">
        <v>5482</v>
      </c>
      <c r="C2578" s="335" t="s">
        <v>5409</v>
      </c>
      <c r="D2578" s="335" t="str">
        <f t="shared" si="81"/>
        <v>Collin County, TX</v>
      </c>
      <c r="E2578" s="335" t="str">
        <f t="shared" si="82"/>
        <v>48</v>
      </c>
      <c r="F2578" s="335" t="str">
        <f>_xlfn.XLOOKUP(E2578, statelist[State FIPS Code], statelist[EPA Region], "not found", 0, 1)</f>
        <v>EPA Region 6</v>
      </c>
    </row>
    <row r="2579" spans="1:6" x14ac:dyDescent="0.25">
      <c r="A2579" s="334" t="s">
        <v>5483</v>
      </c>
      <c r="B2579" s="335" t="s">
        <v>5484</v>
      </c>
      <c r="C2579" s="335" t="s">
        <v>5409</v>
      </c>
      <c r="D2579" s="335" t="str">
        <f t="shared" si="81"/>
        <v>Collingsworth County, TX</v>
      </c>
      <c r="E2579" s="335" t="str">
        <f t="shared" si="82"/>
        <v>48</v>
      </c>
      <c r="F2579" s="335" t="str">
        <f>_xlfn.XLOOKUP(E2579, statelist[State FIPS Code], statelist[EPA Region], "not found", 0, 1)</f>
        <v>EPA Region 6</v>
      </c>
    </row>
    <row r="2580" spans="1:6" x14ac:dyDescent="0.25">
      <c r="A2580" s="334" t="s">
        <v>5485</v>
      </c>
      <c r="B2580" s="335" t="s">
        <v>5486</v>
      </c>
      <c r="C2580" s="335" t="s">
        <v>5409</v>
      </c>
      <c r="D2580" s="335" t="str">
        <f t="shared" si="81"/>
        <v>Colorado County, TX</v>
      </c>
      <c r="E2580" s="335" t="str">
        <f t="shared" si="82"/>
        <v>48</v>
      </c>
      <c r="F2580" s="335" t="str">
        <f>_xlfn.XLOOKUP(E2580, statelist[State FIPS Code], statelist[EPA Region], "not found", 0, 1)</f>
        <v>EPA Region 6</v>
      </c>
    </row>
    <row r="2581" spans="1:6" x14ac:dyDescent="0.25">
      <c r="A2581" s="334" t="s">
        <v>5487</v>
      </c>
      <c r="B2581" s="335" t="s">
        <v>5488</v>
      </c>
      <c r="C2581" s="335" t="s">
        <v>5409</v>
      </c>
      <c r="D2581" s="335" t="str">
        <f t="shared" si="81"/>
        <v>Comal County, TX</v>
      </c>
      <c r="E2581" s="335" t="str">
        <f t="shared" si="82"/>
        <v>48</v>
      </c>
      <c r="F2581" s="335" t="str">
        <f>_xlfn.XLOOKUP(E2581, statelist[State FIPS Code], statelist[EPA Region], "not found", 0, 1)</f>
        <v>EPA Region 6</v>
      </c>
    </row>
    <row r="2582" spans="1:6" x14ac:dyDescent="0.25">
      <c r="A2582" s="334" t="s">
        <v>5489</v>
      </c>
      <c r="B2582" s="335" t="s">
        <v>2876</v>
      </c>
      <c r="C2582" s="335" t="s">
        <v>5409</v>
      </c>
      <c r="D2582" s="335" t="str">
        <f t="shared" si="81"/>
        <v>Comanche County, TX</v>
      </c>
      <c r="E2582" s="335" t="str">
        <f t="shared" si="82"/>
        <v>48</v>
      </c>
      <c r="F2582" s="335" t="str">
        <f>_xlfn.XLOOKUP(E2582, statelist[State FIPS Code], statelist[EPA Region], "not found", 0, 1)</f>
        <v>EPA Region 6</v>
      </c>
    </row>
    <row r="2583" spans="1:6" x14ac:dyDescent="0.25">
      <c r="A2583" s="334" t="s">
        <v>5490</v>
      </c>
      <c r="B2583" s="335" t="s">
        <v>5491</v>
      </c>
      <c r="C2583" s="335" t="s">
        <v>5409</v>
      </c>
      <c r="D2583" s="335" t="str">
        <f t="shared" si="81"/>
        <v>Concho County, TX</v>
      </c>
      <c r="E2583" s="335" t="str">
        <f t="shared" si="82"/>
        <v>48</v>
      </c>
      <c r="F2583" s="335" t="str">
        <f>_xlfn.XLOOKUP(E2583, statelist[State FIPS Code], statelist[EPA Region], "not found", 0, 1)</f>
        <v>EPA Region 6</v>
      </c>
    </row>
    <row r="2584" spans="1:6" x14ac:dyDescent="0.25">
      <c r="A2584" s="334" t="s">
        <v>5492</v>
      </c>
      <c r="B2584" s="335" t="s">
        <v>5493</v>
      </c>
      <c r="C2584" s="335" t="s">
        <v>5409</v>
      </c>
      <c r="D2584" s="335" t="str">
        <f t="shared" si="81"/>
        <v>Cooke County, TX</v>
      </c>
      <c r="E2584" s="335" t="str">
        <f t="shared" si="82"/>
        <v>48</v>
      </c>
      <c r="F2584" s="335" t="str">
        <f>_xlfn.XLOOKUP(E2584, statelist[State FIPS Code], statelist[EPA Region], "not found", 0, 1)</f>
        <v>EPA Region 6</v>
      </c>
    </row>
    <row r="2585" spans="1:6" x14ac:dyDescent="0.25">
      <c r="A2585" s="334" t="s">
        <v>5494</v>
      </c>
      <c r="B2585" s="335" t="s">
        <v>5495</v>
      </c>
      <c r="C2585" s="335" t="s">
        <v>5409</v>
      </c>
      <c r="D2585" s="335" t="str">
        <f t="shared" si="81"/>
        <v>Coryell County, TX</v>
      </c>
      <c r="E2585" s="335" t="str">
        <f t="shared" si="82"/>
        <v>48</v>
      </c>
      <c r="F2585" s="335" t="str">
        <f>_xlfn.XLOOKUP(E2585, statelist[State FIPS Code], statelist[EPA Region], "not found", 0, 1)</f>
        <v>EPA Region 6</v>
      </c>
    </row>
    <row r="2586" spans="1:6" x14ac:dyDescent="0.25">
      <c r="A2586" s="334" t="s">
        <v>5496</v>
      </c>
      <c r="B2586" s="335" t="s">
        <v>5497</v>
      </c>
      <c r="C2586" s="335" t="s">
        <v>5409</v>
      </c>
      <c r="D2586" s="335" t="str">
        <f t="shared" si="81"/>
        <v>Cottle County, TX</v>
      </c>
      <c r="E2586" s="335" t="str">
        <f t="shared" si="82"/>
        <v>48</v>
      </c>
      <c r="F2586" s="335" t="str">
        <f>_xlfn.XLOOKUP(E2586, statelist[State FIPS Code], statelist[EPA Region], "not found", 0, 1)</f>
        <v>EPA Region 6</v>
      </c>
    </row>
    <row r="2587" spans="1:6" x14ac:dyDescent="0.25">
      <c r="A2587" s="334" t="s">
        <v>5498</v>
      </c>
      <c r="B2587" s="335" t="s">
        <v>5499</v>
      </c>
      <c r="C2587" s="335" t="s">
        <v>5409</v>
      </c>
      <c r="D2587" s="335" t="str">
        <f t="shared" si="81"/>
        <v>Crane County, TX</v>
      </c>
      <c r="E2587" s="335" t="str">
        <f t="shared" si="82"/>
        <v>48</v>
      </c>
      <c r="F2587" s="335" t="str">
        <f>_xlfn.XLOOKUP(E2587, statelist[State FIPS Code], statelist[EPA Region], "not found", 0, 1)</f>
        <v>EPA Region 6</v>
      </c>
    </row>
    <row r="2588" spans="1:6" x14ac:dyDescent="0.25">
      <c r="A2588" s="334" t="s">
        <v>5500</v>
      </c>
      <c r="B2588" s="335" t="s">
        <v>5308</v>
      </c>
      <c r="C2588" s="335" t="s">
        <v>5409</v>
      </c>
      <c r="D2588" s="335" t="str">
        <f t="shared" si="81"/>
        <v>Crockett County, TX</v>
      </c>
      <c r="E2588" s="335" t="str">
        <f t="shared" si="82"/>
        <v>48</v>
      </c>
      <c r="F2588" s="335" t="str">
        <f>_xlfn.XLOOKUP(E2588, statelist[State FIPS Code], statelist[EPA Region], "not found", 0, 1)</f>
        <v>EPA Region 6</v>
      </c>
    </row>
    <row r="2589" spans="1:6" x14ac:dyDescent="0.25">
      <c r="A2589" s="334" t="s">
        <v>5501</v>
      </c>
      <c r="B2589" s="335" t="s">
        <v>5502</v>
      </c>
      <c r="C2589" s="335" t="s">
        <v>5409</v>
      </c>
      <c r="D2589" s="335" t="str">
        <f t="shared" si="81"/>
        <v>Crosby County, TX</v>
      </c>
      <c r="E2589" s="335" t="str">
        <f t="shared" si="82"/>
        <v>48</v>
      </c>
      <c r="F2589" s="335" t="str">
        <f>_xlfn.XLOOKUP(E2589, statelist[State FIPS Code], statelist[EPA Region], "not found", 0, 1)</f>
        <v>EPA Region 6</v>
      </c>
    </row>
    <row r="2590" spans="1:6" x14ac:dyDescent="0.25">
      <c r="A2590" s="334" t="s">
        <v>5503</v>
      </c>
      <c r="B2590" s="335" t="s">
        <v>5504</v>
      </c>
      <c r="C2590" s="335" t="s">
        <v>5409</v>
      </c>
      <c r="D2590" s="335" t="str">
        <f t="shared" si="81"/>
        <v>Culberson County, TX</v>
      </c>
      <c r="E2590" s="335" t="str">
        <f t="shared" si="82"/>
        <v>48</v>
      </c>
      <c r="F2590" s="335" t="str">
        <f>_xlfn.XLOOKUP(E2590, statelist[State FIPS Code], statelist[EPA Region], "not found", 0, 1)</f>
        <v>EPA Region 6</v>
      </c>
    </row>
    <row r="2591" spans="1:6" x14ac:dyDescent="0.25">
      <c r="A2591" s="334" t="s">
        <v>5505</v>
      </c>
      <c r="B2591" s="335" t="s">
        <v>5506</v>
      </c>
      <c r="C2591" s="335" t="s">
        <v>5409</v>
      </c>
      <c r="D2591" s="335" t="str">
        <f t="shared" si="81"/>
        <v>Dallam County, TX</v>
      </c>
      <c r="E2591" s="335" t="str">
        <f t="shared" si="82"/>
        <v>48</v>
      </c>
      <c r="F2591" s="335" t="str">
        <f>_xlfn.XLOOKUP(E2591, statelist[State FIPS Code], statelist[EPA Region], "not found", 0, 1)</f>
        <v>EPA Region 6</v>
      </c>
    </row>
    <row r="2592" spans="1:6" x14ac:dyDescent="0.25">
      <c r="A2592" s="334" t="s">
        <v>5507</v>
      </c>
      <c r="B2592" s="335" t="s">
        <v>1341</v>
      </c>
      <c r="C2592" s="335" t="s">
        <v>5409</v>
      </c>
      <c r="D2592" s="335" t="str">
        <f t="shared" si="81"/>
        <v>Dallas County, TX</v>
      </c>
      <c r="E2592" s="335" t="str">
        <f t="shared" si="82"/>
        <v>48</v>
      </c>
      <c r="F2592" s="335" t="str">
        <f>_xlfn.XLOOKUP(E2592, statelist[State FIPS Code], statelist[EPA Region], "not found", 0, 1)</f>
        <v>EPA Region 6</v>
      </c>
    </row>
    <row r="2593" spans="1:6" x14ac:dyDescent="0.25">
      <c r="A2593" s="334" t="s">
        <v>5508</v>
      </c>
      <c r="B2593" s="335" t="s">
        <v>2129</v>
      </c>
      <c r="C2593" s="335" t="s">
        <v>5409</v>
      </c>
      <c r="D2593" s="335" t="str">
        <f t="shared" si="81"/>
        <v>Dawson County, TX</v>
      </c>
      <c r="E2593" s="335" t="str">
        <f t="shared" si="82"/>
        <v>48</v>
      </c>
      <c r="F2593" s="335" t="str">
        <f>_xlfn.XLOOKUP(E2593, statelist[State FIPS Code], statelist[EPA Region], "not found", 0, 1)</f>
        <v>EPA Region 6</v>
      </c>
    </row>
    <row r="2594" spans="1:6" x14ac:dyDescent="0.25">
      <c r="A2594" s="334" t="s">
        <v>5509</v>
      </c>
      <c r="B2594" s="335" t="s">
        <v>5510</v>
      </c>
      <c r="C2594" s="335" t="s">
        <v>5409</v>
      </c>
      <c r="D2594" s="335" t="str">
        <f t="shared" si="81"/>
        <v>Deaf Smith County, TX</v>
      </c>
      <c r="E2594" s="335" t="str">
        <f t="shared" si="82"/>
        <v>48</v>
      </c>
      <c r="F2594" s="335" t="str">
        <f>_xlfn.XLOOKUP(E2594, statelist[State FIPS Code], statelist[EPA Region], "not found", 0, 1)</f>
        <v>EPA Region 6</v>
      </c>
    </row>
    <row r="2595" spans="1:6" x14ac:dyDescent="0.25">
      <c r="A2595" s="334" t="s">
        <v>5511</v>
      </c>
      <c r="B2595" s="335" t="s">
        <v>1800</v>
      </c>
      <c r="C2595" s="335" t="s">
        <v>5409</v>
      </c>
      <c r="D2595" s="335" t="str">
        <f t="shared" si="81"/>
        <v>Delta County, TX</v>
      </c>
      <c r="E2595" s="335" t="str">
        <f t="shared" si="82"/>
        <v>48</v>
      </c>
      <c r="F2595" s="335" t="str">
        <f>_xlfn.XLOOKUP(E2595, statelist[State FIPS Code], statelist[EPA Region], "not found", 0, 1)</f>
        <v>EPA Region 6</v>
      </c>
    </row>
    <row r="2596" spans="1:6" x14ac:dyDescent="0.25">
      <c r="A2596" s="334" t="s">
        <v>5512</v>
      </c>
      <c r="B2596" s="335" t="s">
        <v>5513</v>
      </c>
      <c r="C2596" s="335" t="s">
        <v>5409</v>
      </c>
      <c r="D2596" s="335" t="str">
        <f t="shared" si="81"/>
        <v>Denton County, TX</v>
      </c>
      <c r="E2596" s="335" t="str">
        <f t="shared" si="82"/>
        <v>48</v>
      </c>
      <c r="F2596" s="335" t="str">
        <f>_xlfn.XLOOKUP(E2596, statelist[State FIPS Code], statelist[EPA Region], "not found", 0, 1)</f>
        <v>EPA Region 6</v>
      </c>
    </row>
    <row r="2597" spans="1:6" x14ac:dyDescent="0.25">
      <c r="A2597" s="334" t="s">
        <v>5514</v>
      </c>
      <c r="B2597" s="335" t="s">
        <v>5515</v>
      </c>
      <c r="C2597" s="335" t="s">
        <v>5409</v>
      </c>
      <c r="D2597" s="335" t="str">
        <f t="shared" si="81"/>
        <v>DeWitt County, TX</v>
      </c>
      <c r="E2597" s="335" t="str">
        <f t="shared" si="82"/>
        <v>48</v>
      </c>
      <c r="F2597" s="335" t="str">
        <f>_xlfn.XLOOKUP(E2597, statelist[State FIPS Code], statelist[EPA Region], "not found", 0, 1)</f>
        <v>EPA Region 6</v>
      </c>
    </row>
    <row r="2598" spans="1:6" x14ac:dyDescent="0.25">
      <c r="A2598" s="334" t="s">
        <v>5516</v>
      </c>
      <c r="B2598" s="335" t="s">
        <v>5517</v>
      </c>
      <c r="C2598" s="335" t="s">
        <v>5409</v>
      </c>
      <c r="D2598" s="335" t="str">
        <f t="shared" si="81"/>
        <v>Dickens County, TX</v>
      </c>
      <c r="E2598" s="335" t="str">
        <f t="shared" si="82"/>
        <v>48</v>
      </c>
      <c r="F2598" s="335" t="str">
        <f>_xlfn.XLOOKUP(E2598, statelist[State FIPS Code], statelist[EPA Region], "not found", 0, 1)</f>
        <v>EPA Region 6</v>
      </c>
    </row>
    <row r="2599" spans="1:6" x14ac:dyDescent="0.25">
      <c r="A2599" s="334" t="s">
        <v>5518</v>
      </c>
      <c r="B2599" s="335" t="s">
        <v>5519</v>
      </c>
      <c r="C2599" s="335" t="s">
        <v>5409</v>
      </c>
      <c r="D2599" s="335" t="str">
        <f t="shared" si="81"/>
        <v>Dimmit County, TX</v>
      </c>
      <c r="E2599" s="335" t="str">
        <f t="shared" si="82"/>
        <v>48</v>
      </c>
      <c r="F2599" s="335" t="str">
        <f>_xlfn.XLOOKUP(E2599, statelist[State FIPS Code], statelist[EPA Region], "not found", 0, 1)</f>
        <v>EPA Region 6</v>
      </c>
    </row>
    <row r="2600" spans="1:6" x14ac:dyDescent="0.25">
      <c r="A2600" s="334" t="s">
        <v>5520</v>
      </c>
      <c r="B2600" s="335" t="s">
        <v>5521</v>
      </c>
      <c r="C2600" s="335" t="s">
        <v>5409</v>
      </c>
      <c r="D2600" s="335" t="str">
        <f t="shared" si="81"/>
        <v>Donley County, TX</v>
      </c>
      <c r="E2600" s="335" t="str">
        <f t="shared" si="82"/>
        <v>48</v>
      </c>
      <c r="F2600" s="335" t="str">
        <f>_xlfn.XLOOKUP(E2600, statelist[State FIPS Code], statelist[EPA Region], "not found", 0, 1)</f>
        <v>EPA Region 6</v>
      </c>
    </row>
    <row r="2601" spans="1:6" x14ac:dyDescent="0.25">
      <c r="A2601" s="334" t="s">
        <v>5522</v>
      </c>
      <c r="B2601" s="335" t="s">
        <v>1967</v>
      </c>
      <c r="C2601" s="335" t="s">
        <v>5409</v>
      </c>
      <c r="D2601" s="335" t="str">
        <f t="shared" si="81"/>
        <v>Duval County, TX</v>
      </c>
      <c r="E2601" s="335" t="str">
        <f t="shared" si="82"/>
        <v>48</v>
      </c>
      <c r="F2601" s="335" t="str">
        <f>_xlfn.XLOOKUP(E2601, statelist[State FIPS Code], statelist[EPA Region], "not found", 0, 1)</f>
        <v>EPA Region 6</v>
      </c>
    </row>
    <row r="2602" spans="1:6" x14ac:dyDescent="0.25">
      <c r="A2602" s="334" t="s">
        <v>5523</v>
      </c>
      <c r="B2602" s="335" t="s">
        <v>5524</v>
      </c>
      <c r="C2602" s="335" t="s">
        <v>5409</v>
      </c>
      <c r="D2602" s="335" t="str">
        <f t="shared" si="81"/>
        <v>Eastland County, TX</v>
      </c>
      <c r="E2602" s="335" t="str">
        <f t="shared" si="82"/>
        <v>48</v>
      </c>
      <c r="F2602" s="335" t="str">
        <f>_xlfn.XLOOKUP(E2602, statelist[State FIPS Code], statelist[EPA Region], "not found", 0, 1)</f>
        <v>EPA Region 6</v>
      </c>
    </row>
    <row r="2603" spans="1:6" x14ac:dyDescent="0.25">
      <c r="A2603" s="334" t="s">
        <v>5525</v>
      </c>
      <c r="B2603" s="335" t="s">
        <v>5526</v>
      </c>
      <c r="C2603" s="335" t="s">
        <v>5409</v>
      </c>
      <c r="D2603" s="335" t="str">
        <f t="shared" si="81"/>
        <v>Ector County, TX</v>
      </c>
      <c r="E2603" s="335" t="str">
        <f t="shared" si="82"/>
        <v>48</v>
      </c>
      <c r="F2603" s="335" t="str">
        <f>_xlfn.XLOOKUP(E2603, statelist[State FIPS Code], statelist[EPA Region], "not found", 0, 1)</f>
        <v>EPA Region 6</v>
      </c>
    </row>
    <row r="2604" spans="1:6" x14ac:dyDescent="0.25">
      <c r="A2604" s="334" t="s">
        <v>5527</v>
      </c>
      <c r="B2604" s="335" t="s">
        <v>2451</v>
      </c>
      <c r="C2604" s="335" t="s">
        <v>5409</v>
      </c>
      <c r="D2604" s="335" t="str">
        <f t="shared" si="81"/>
        <v>Edwards County, TX</v>
      </c>
      <c r="E2604" s="335" t="str">
        <f t="shared" si="82"/>
        <v>48</v>
      </c>
      <c r="F2604" s="335" t="str">
        <f>_xlfn.XLOOKUP(E2604, statelist[State FIPS Code], statelist[EPA Region], "not found", 0, 1)</f>
        <v>EPA Region 6</v>
      </c>
    </row>
    <row r="2605" spans="1:6" x14ac:dyDescent="0.25">
      <c r="A2605" s="334" t="s">
        <v>5528</v>
      </c>
      <c r="B2605" s="335" t="s">
        <v>2889</v>
      </c>
      <c r="C2605" s="335" t="s">
        <v>5409</v>
      </c>
      <c r="D2605" s="335" t="str">
        <f t="shared" si="81"/>
        <v>Ellis County, TX</v>
      </c>
      <c r="E2605" s="335" t="str">
        <f t="shared" si="82"/>
        <v>48</v>
      </c>
      <c r="F2605" s="335" t="str">
        <f>_xlfn.XLOOKUP(E2605, statelist[State FIPS Code], statelist[EPA Region], "not found", 0, 1)</f>
        <v>EPA Region 6</v>
      </c>
    </row>
    <row r="2606" spans="1:6" x14ac:dyDescent="0.25">
      <c r="A2606" s="334" t="s">
        <v>5529</v>
      </c>
      <c r="B2606" s="335" t="s">
        <v>1812</v>
      </c>
      <c r="C2606" s="335" t="s">
        <v>5409</v>
      </c>
      <c r="D2606" s="335" t="str">
        <f t="shared" si="81"/>
        <v>El Paso County, TX</v>
      </c>
      <c r="E2606" s="335" t="str">
        <f t="shared" si="82"/>
        <v>48</v>
      </c>
      <c r="F2606" s="335" t="str">
        <f>_xlfn.XLOOKUP(E2606, statelist[State FIPS Code], statelist[EPA Region], "not found", 0, 1)</f>
        <v>EPA Region 6</v>
      </c>
    </row>
    <row r="2607" spans="1:6" x14ac:dyDescent="0.25">
      <c r="A2607" s="334" t="s">
        <v>5530</v>
      </c>
      <c r="B2607" s="335" t="s">
        <v>5531</v>
      </c>
      <c r="C2607" s="335" t="s">
        <v>5409</v>
      </c>
      <c r="D2607" s="335" t="str">
        <f t="shared" si="81"/>
        <v>Erath County, TX</v>
      </c>
      <c r="E2607" s="335" t="str">
        <f t="shared" si="82"/>
        <v>48</v>
      </c>
      <c r="F2607" s="335" t="str">
        <f>_xlfn.XLOOKUP(E2607, statelist[State FIPS Code], statelist[EPA Region], "not found", 0, 1)</f>
        <v>EPA Region 6</v>
      </c>
    </row>
    <row r="2608" spans="1:6" x14ac:dyDescent="0.25">
      <c r="A2608" s="334" t="s">
        <v>5532</v>
      </c>
      <c r="B2608" s="335" t="s">
        <v>5533</v>
      </c>
      <c r="C2608" s="335" t="s">
        <v>5409</v>
      </c>
      <c r="D2608" s="335" t="str">
        <f t="shared" si="81"/>
        <v>Falls County, TX</v>
      </c>
      <c r="E2608" s="335" t="str">
        <f t="shared" si="82"/>
        <v>48</v>
      </c>
      <c r="F2608" s="335" t="str">
        <f>_xlfn.XLOOKUP(E2608, statelist[State FIPS Code], statelist[EPA Region], "not found", 0, 1)</f>
        <v>EPA Region 6</v>
      </c>
    </row>
    <row r="2609" spans="1:6" x14ac:dyDescent="0.25">
      <c r="A2609" s="334" t="s">
        <v>5534</v>
      </c>
      <c r="B2609" s="335" t="s">
        <v>2152</v>
      </c>
      <c r="C2609" s="335" t="s">
        <v>5409</v>
      </c>
      <c r="D2609" s="335" t="str">
        <f t="shared" si="81"/>
        <v>Fannin County, TX</v>
      </c>
      <c r="E2609" s="335" t="str">
        <f t="shared" si="82"/>
        <v>48</v>
      </c>
      <c r="F2609" s="335" t="str">
        <f>_xlfn.XLOOKUP(E2609, statelist[State FIPS Code], statelist[EPA Region], "not found", 0, 1)</f>
        <v>EPA Region 6</v>
      </c>
    </row>
    <row r="2610" spans="1:6" x14ac:dyDescent="0.25">
      <c r="A2610" s="334" t="s">
        <v>5535</v>
      </c>
      <c r="B2610" s="335" t="s">
        <v>1351</v>
      </c>
      <c r="C2610" s="335" t="s">
        <v>5409</v>
      </c>
      <c r="D2610" s="335" t="str">
        <f t="shared" si="81"/>
        <v>Fayette County, TX</v>
      </c>
      <c r="E2610" s="335" t="str">
        <f t="shared" si="82"/>
        <v>48</v>
      </c>
      <c r="F2610" s="335" t="str">
        <f>_xlfn.XLOOKUP(E2610, statelist[State FIPS Code], statelist[EPA Region], "not found", 0, 1)</f>
        <v>EPA Region 6</v>
      </c>
    </row>
    <row r="2611" spans="1:6" x14ac:dyDescent="0.25">
      <c r="A2611" s="334" t="s">
        <v>5536</v>
      </c>
      <c r="B2611" s="335" t="s">
        <v>5537</v>
      </c>
      <c r="C2611" s="335" t="s">
        <v>5409</v>
      </c>
      <c r="D2611" s="335" t="str">
        <f t="shared" si="81"/>
        <v>Fisher County, TX</v>
      </c>
      <c r="E2611" s="335" t="str">
        <f t="shared" si="82"/>
        <v>48</v>
      </c>
      <c r="F2611" s="335" t="str">
        <f>_xlfn.XLOOKUP(E2611, statelist[State FIPS Code], statelist[EPA Region], "not found", 0, 1)</f>
        <v>EPA Region 6</v>
      </c>
    </row>
    <row r="2612" spans="1:6" x14ac:dyDescent="0.25">
      <c r="A2612" s="334" t="s">
        <v>5538</v>
      </c>
      <c r="B2612" s="335" t="s">
        <v>2155</v>
      </c>
      <c r="C2612" s="335" t="s">
        <v>5409</v>
      </c>
      <c r="D2612" s="335" t="str">
        <f t="shared" si="81"/>
        <v>Floyd County, TX</v>
      </c>
      <c r="E2612" s="335" t="str">
        <f t="shared" si="82"/>
        <v>48</v>
      </c>
      <c r="F2612" s="335" t="str">
        <f>_xlfn.XLOOKUP(E2612, statelist[State FIPS Code], statelist[EPA Region], "not found", 0, 1)</f>
        <v>EPA Region 6</v>
      </c>
    </row>
    <row r="2613" spans="1:6" x14ac:dyDescent="0.25">
      <c r="A2613" s="334" t="s">
        <v>5539</v>
      </c>
      <c r="B2613" s="335" t="s">
        <v>5540</v>
      </c>
      <c r="C2613" s="335" t="s">
        <v>5409</v>
      </c>
      <c r="D2613" s="335" t="str">
        <f t="shared" si="81"/>
        <v>Foard County, TX</v>
      </c>
      <c r="E2613" s="335" t="str">
        <f t="shared" si="82"/>
        <v>48</v>
      </c>
      <c r="F2613" s="335" t="str">
        <f>_xlfn.XLOOKUP(E2613, statelist[State FIPS Code], statelist[EPA Region], "not found", 0, 1)</f>
        <v>EPA Region 6</v>
      </c>
    </row>
    <row r="2614" spans="1:6" x14ac:dyDescent="0.25">
      <c r="A2614" s="334" t="s">
        <v>5541</v>
      </c>
      <c r="B2614" s="335" t="s">
        <v>5542</v>
      </c>
      <c r="C2614" s="335" t="s">
        <v>5409</v>
      </c>
      <c r="D2614" s="335" t="str">
        <f t="shared" si="81"/>
        <v>Fort Bend County, TX</v>
      </c>
      <c r="E2614" s="335" t="str">
        <f t="shared" si="82"/>
        <v>48</v>
      </c>
      <c r="F2614" s="335" t="str">
        <f>_xlfn.XLOOKUP(E2614, statelist[State FIPS Code], statelist[EPA Region], "not found", 0, 1)</f>
        <v>EPA Region 6</v>
      </c>
    </row>
    <row r="2615" spans="1:6" x14ac:dyDescent="0.25">
      <c r="A2615" s="334" t="s">
        <v>5543</v>
      </c>
      <c r="B2615" s="335" t="s">
        <v>1353</v>
      </c>
      <c r="C2615" s="335" t="s">
        <v>5409</v>
      </c>
      <c r="D2615" s="335" t="str">
        <f t="shared" si="81"/>
        <v>Franklin County, TX</v>
      </c>
      <c r="E2615" s="335" t="str">
        <f t="shared" si="82"/>
        <v>48</v>
      </c>
      <c r="F2615" s="335" t="str">
        <f>_xlfn.XLOOKUP(E2615, statelist[State FIPS Code], statelist[EPA Region], "not found", 0, 1)</f>
        <v>EPA Region 6</v>
      </c>
    </row>
    <row r="2616" spans="1:6" x14ac:dyDescent="0.25">
      <c r="A2616" s="334" t="s">
        <v>5544</v>
      </c>
      <c r="B2616" s="335" t="s">
        <v>5545</v>
      </c>
      <c r="C2616" s="335" t="s">
        <v>5409</v>
      </c>
      <c r="D2616" s="335" t="str">
        <f t="shared" si="81"/>
        <v>Freestone County, TX</v>
      </c>
      <c r="E2616" s="335" t="str">
        <f t="shared" si="82"/>
        <v>48</v>
      </c>
      <c r="F2616" s="335" t="str">
        <f>_xlfn.XLOOKUP(E2616, statelist[State FIPS Code], statelist[EPA Region], "not found", 0, 1)</f>
        <v>EPA Region 6</v>
      </c>
    </row>
    <row r="2617" spans="1:6" x14ac:dyDescent="0.25">
      <c r="A2617" s="334" t="s">
        <v>5546</v>
      </c>
      <c r="B2617" s="335" t="s">
        <v>5547</v>
      </c>
      <c r="C2617" s="335" t="s">
        <v>5409</v>
      </c>
      <c r="D2617" s="335" t="str">
        <f t="shared" si="81"/>
        <v>Frio County, TX</v>
      </c>
      <c r="E2617" s="335" t="str">
        <f t="shared" si="82"/>
        <v>48</v>
      </c>
      <c r="F2617" s="335" t="str">
        <f>_xlfn.XLOOKUP(E2617, statelist[State FIPS Code], statelist[EPA Region], "not found", 0, 1)</f>
        <v>EPA Region 6</v>
      </c>
    </row>
    <row r="2618" spans="1:6" x14ac:dyDescent="0.25">
      <c r="A2618" s="334" t="s">
        <v>5548</v>
      </c>
      <c r="B2618" s="335" t="s">
        <v>5549</v>
      </c>
      <c r="C2618" s="335" t="s">
        <v>5409</v>
      </c>
      <c r="D2618" s="335" t="str">
        <f t="shared" si="81"/>
        <v>Gaines County, TX</v>
      </c>
      <c r="E2618" s="335" t="str">
        <f t="shared" si="82"/>
        <v>48</v>
      </c>
      <c r="F2618" s="335" t="str">
        <f>_xlfn.XLOOKUP(E2618, statelist[State FIPS Code], statelist[EPA Region], "not found", 0, 1)</f>
        <v>EPA Region 6</v>
      </c>
    </row>
    <row r="2619" spans="1:6" x14ac:dyDescent="0.25">
      <c r="A2619" s="334" t="s">
        <v>5550</v>
      </c>
      <c r="B2619" s="335" t="s">
        <v>5551</v>
      </c>
      <c r="C2619" s="335" t="s">
        <v>5409</v>
      </c>
      <c r="D2619" s="335" t="str">
        <f t="shared" si="81"/>
        <v>Galveston County, TX</v>
      </c>
      <c r="E2619" s="335" t="str">
        <f t="shared" si="82"/>
        <v>48</v>
      </c>
      <c r="F2619" s="335" t="str">
        <f>_xlfn.XLOOKUP(E2619, statelist[State FIPS Code], statelist[EPA Region], "not found", 0, 1)</f>
        <v>EPA Region 6</v>
      </c>
    </row>
    <row r="2620" spans="1:6" x14ac:dyDescent="0.25">
      <c r="A2620" s="334" t="s">
        <v>5552</v>
      </c>
      <c r="B2620" s="335" t="s">
        <v>5553</v>
      </c>
      <c r="C2620" s="335" t="s">
        <v>5409</v>
      </c>
      <c r="D2620" s="335" t="str">
        <f t="shared" si="81"/>
        <v>Garza County, TX</v>
      </c>
      <c r="E2620" s="335" t="str">
        <f t="shared" si="82"/>
        <v>48</v>
      </c>
      <c r="F2620" s="335" t="str">
        <f>_xlfn.XLOOKUP(E2620, statelist[State FIPS Code], statelist[EPA Region], "not found", 0, 1)</f>
        <v>EPA Region 6</v>
      </c>
    </row>
    <row r="2621" spans="1:6" x14ac:dyDescent="0.25">
      <c r="A2621" s="334" t="s">
        <v>5554</v>
      </c>
      <c r="B2621" s="335" t="s">
        <v>5555</v>
      </c>
      <c r="C2621" s="335" t="s">
        <v>5409</v>
      </c>
      <c r="D2621" s="335" t="str">
        <f t="shared" si="81"/>
        <v>Gillespie County, TX</v>
      </c>
      <c r="E2621" s="335" t="str">
        <f t="shared" si="82"/>
        <v>48</v>
      </c>
      <c r="F2621" s="335" t="str">
        <f>_xlfn.XLOOKUP(E2621, statelist[State FIPS Code], statelist[EPA Region], "not found", 0, 1)</f>
        <v>EPA Region 6</v>
      </c>
    </row>
    <row r="2622" spans="1:6" x14ac:dyDescent="0.25">
      <c r="A2622" s="334" t="s">
        <v>5556</v>
      </c>
      <c r="B2622" s="335" t="s">
        <v>5557</v>
      </c>
      <c r="C2622" s="335" t="s">
        <v>5409</v>
      </c>
      <c r="D2622" s="335" t="str">
        <f t="shared" si="81"/>
        <v>Glasscock County, TX</v>
      </c>
      <c r="E2622" s="335" t="str">
        <f t="shared" si="82"/>
        <v>48</v>
      </c>
      <c r="F2622" s="335" t="str">
        <f>_xlfn.XLOOKUP(E2622, statelist[State FIPS Code], statelist[EPA Region], "not found", 0, 1)</f>
        <v>EPA Region 6</v>
      </c>
    </row>
    <row r="2623" spans="1:6" x14ac:dyDescent="0.25">
      <c r="A2623" s="334" t="s">
        <v>5558</v>
      </c>
      <c r="B2623" s="335" t="s">
        <v>5559</v>
      </c>
      <c r="C2623" s="335" t="s">
        <v>5409</v>
      </c>
      <c r="D2623" s="335" t="str">
        <f t="shared" si="81"/>
        <v>Goliad County, TX</v>
      </c>
      <c r="E2623" s="335" t="str">
        <f t="shared" si="82"/>
        <v>48</v>
      </c>
      <c r="F2623" s="335" t="str">
        <f>_xlfn.XLOOKUP(E2623, statelist[State FIPS Code], statelist[EPA Region], "not found", 0, 1)</f>
        <v>EPA Region 6</v>
      </c>
    </row>
    <row r="2624" spans="1:6" x14ac:dyDescent="0.25">
      <c r="A2624" s="334" t="s">
        <v>5560</v>
      </c>
      <c r="B2624" s="335" t="s">
        <v>5561</v>
      </c>
      <c r="C2624" s="335" t="s">
        <v>5409</v>
      </c>
      <c r="D2624" s="335" t="str">
        <f t="shared" si="81"/>
        <v>Gonzales County, TX</v>
      </c>
      <c r="E2624" s="335" t="str">
        <f t="shared" si="82"/>
        <v>48</v>
      </c>
      <c r="F2624" s="335" t="str">
        <f>_xlfn.XLOOKUP(E2624, statelist[State FIPS Code], statelist[EPA Region], "not found", 0, 1)</f>
        <v>EPA Region 6</v>
      </c>
    </row>
    <row r="2625" spans="1:6" x14ac:dyDescent="0.25">
      <c r="A2625" s="334" t="s">
        <v>5562</v>
      </c>
      <c r="B2625" s="335" t="s">
        <v>2903</v>
      </c>
      <c r="C2625" s="335" t="s">
        <v>5409</v>
      </c>
      <c r="D2625" s="335" t="str">
        <f t="shared" si="81"/>
        <v>Gray County, TX</v>
      </c>
      <c r="E2625" s="335" t="str">
        <f t="shared" si="82"/>
        <v>48</v>
      </c>
      <c r="F2625" s="335" t="str">
        <f>_xlfn.XLOOKUP(E2625, statelist[State FIPS Code], statelist[EPA Region], "not found", 0, 1)</f>
        <v>EPA Region 6</v>
      </c>
    </row>
    <row r="2626" spans="1:6" x14ac:dyDescent="0.25">
      <c r="A2626" s="334" t="s">
        <v>5563</v>
      </c>
      <c r="B2626" s="335" t="s">
        <v>3088</v>
      </c>
      <c r="C2626" s="335" t="s">
        <v>5409</v>
      </c>
      <c r="D2626" s="335" t="str">
        <f t="shared" si="81"/>
        <v>Grayson County, TX</v>
      </c>
      <c r="E2626" s="335" t="str">
        <f t="shared" si="82"/>
        <v>48</v>
      </c>
      <c r="F2626" s="335" t="str">
        <f>_xlfn.XLOOKUP(E2626, statelist[State FIPS Code], statelist[EPA Region], "not found", 0, 1)</f>
        <v>EPA Region 6</v>
      </c>
    </row>
    <row r="2627" spans="1:6" x14ac:dyDescent="0.25">
      <c r="A2627" s="334" t="s">
        <v>5564</v>
      </c>
      <c r="B2627" s="335" t="s">
        <v>5565</v>
      </c>
      <c r="C2627" s="335" t="s">
        <v>5409</v>
      </c>
      <c r="D2627" s="335" t="str">
        <f t="shared" si="81"/>
        <v>Gregg County, TX</v>
      </c>
      <c r="E2627" s="335" t="str">
        <f t="shared" si="82"/>
        <v>48</v>
      </c>
      <c r="F2627" s="335" t="str">
        <f>_xlfn.XLOOKUP(E2627, statelist[State FIPS Code], statelist[EPA Region], "not found", 0, 1)</f>
        <v>EPA Region 6</v>
      </c>
    </row>
    <row r="2628" spans="1:6" x14ac:dyDescent="0.25">
      <c r="A2628" s="334" t="s">
        <v>5566</v>
      </c>
      <c r="B2628" s="335" t="s">
        <v>5567</v>
      </c>
      <c r="C2628" s="335" t="s">
        <v>5409</v>
      </c>
      <c r="D2628" s="335" t="str">
        <f t="shared" si="81"/>
        <v>Grimes County, TX</v>
      </c>
      <c r="E2628" s="335" t="str">
        <f t="shared" si="82"/>
        <v>48</v>
      </c>
      <c r="F2628" s="335" t="str">
        <f>_xlfn.XLOOKUP(E2628, statelist[State FIPS Code], statelist[EPA Region], "not found", 0, 1)</f>
        <v>EPA Region 6</v>
      </c>
    </row>
    <row r="2629" spans="1:6" x14ac:dyDescent="0.25">
      <c r="A2629" s="334" t="s">
        <v>5568</v>
      </c>
      <c r="B2629" s="335" t="s">
        <v>4319</v>
      </c>
      <c r="C2629" s="335" t="s">
        <v>5409</v>
      </c>
      <c r="D2629" s="335" t="str">
        <f t="shared" si="81"/>
        <v>Guadalupe County, TX</v>
      </c>
      <c r="E2629" s="335" t="str">
        <f t="shared" si="82"/>
        <v>48</v>
      </c>
      <c r="F2629" s="335" t="str">
        <f>_xlfn.XLOOKUP(E2629, statelist[State FIPS Code], statelist[EPA Region], "not found", 0, 1)</f>
        <v>EPA Region 6</v>
      </c>
    </row>
    <row r="2630" spans="1:6" x14ac:dyDescent="0.25">
      <c r="A2630" s="334" t="s">
        <v>5569</v>
      </c>
      <c r="B2630" s="335" t="s">
        <v>1359</v>
      </c>
      <c r="C2630" s="335" t="s">
        <v>5409</v>
      </c>
      <c r="D2630" s="335" t="str">
        <f t="shared" si="81"/>
        <v>Hale County, TX</v>
      </c>
      <c r="E2630" s="335" t="str">
        <f t="shared" si="82"/>
        <v>48</v>
      </c>
      <c r="F2630" s="335" t="str">
        <f>_xlfn.XLOOKUP(E2630, statelist[State FIPS Code], statelist[EPA Region], "not found", 0, 1)</f>
        <v>EPA Region 6</v>
      </c>
    </row>
    <row r="2631" spans="1:6" x14ac:dyDescent="0.25">
      <c r="A2631" s="334" t="s">
        <v>5570</v>
      </c>
      <c r="B2631" s="335" t="s">
        <v>2176</v>
      </c>
      <c r="C2631" s="335" t="s">
        <v>5409</v>
      </c>
      <c r="D2631" s="335" t="str">
        <f t="shared" si="81"/>
        <v>Hall County, TX</v>
      </c>
      <c r="E2631" s="335" t="str">
        <f t="shared" si="82"/>
        <v>48</v>
      </c>
      <c r="F2631" s="335" t="str">
        <f>_xlfn.XLOOKUP(E2631, statelist[State FIPS Code], statelist[EPA Region], "not found", 0, 1)</f>
        <v>EPA Region 6</v>
      </c>
    </row>
    <row r="2632" spans="1:6" x14ac:dyDescent="0.25">
      <c r="A2632" s="334" t="s">
        <v>5571</v>
      </c>
      <c r="B2632" s="335" t="s">
        <v>1981</v>
      </c>
      <c r="C2632" s="335" t="s">
        <v>5409</v>
      </c>
      <c r="D2632" s="335" t="str">
        <f t="shared" si="81"/>
        <v>Hamilton County, TX</v>
      </c>
      <c r="E2632" s="335" t="str">
        <f t="shared" si="82"/>
        <v>48</v>
      </c>
      <c r="F2632" s="335" t="str">
        <f>_xlfn.XLOOKUP(E2632, statelist[State FIPS Code], statelist[EPA Region], "not found", 0, 1)</f>
        <v>EPA Region 6</v>
      </c>
    </row>
    <row r="2633" spans="1:6" x14ac:dyDescent="0.25">
      <c r="A2633" s="334" t="s">
        <v>5572</v>
      </c>
      <c r="B2633" s="335" t="s">
        <v>5573</v>
      </c>
      <c r="C2633" s="335" t="s">
        <v>5409</v>
      </c>
      <c r="D2633" s="335" t="str">
        <f t="shared" si="81"/>
        <v>Hansford County, TX</v>
      </c>
      <c r="E2633" s="335" t="str">
        <f t="shared" si="82"/>
        <v>48</v>
      </c>
      <c r="F2633" s="335" t="str">
        <f>_xlfn.XLOOKUP(E2633, statelist[State FIPS Code], statelist[EPA Region], "not found", 0, 1)</f>
        <v>EPA Region 6</v>
      </c>
    </row>
    <row r="2634" spans="1:6" x14ac:dyDescent="0.25">
      <c r="A2634" s="334" t="s">
        <v>5574</v>
      </c>
      <c r="B2634" s="335" t="s">
        <v>5333</v>
      </c>
      <c r="C2634" s="335" t="s">
        <v>5409</v>
      </c>
      <c r="D2634" s="335" t="str">
        <f t="shared" si="81"/>
        <v>Hardeman County, TX</v>
      </c>
      <c r="E2634" s="335" t="str">
        <f t="shared" si="82"/>
        <v>48</v>
      </c>
      <c r="F2634" s="335" t="str">
        <f>_xlfn.XLOOKUP(E2634, statelist[State FIPS Code], statelist[EPA Region], "not found", 0, 1)</f>
        <v>EPA Region 6</v>
      </c>
    </row>
    <row r="2635" spans="1:6" x14ac:dyDescent="0.25">
      <c r="A2635" s="334" t="s">
        <v>5575</v>
      </c>
      <c r="B2635" s="335" t="s">
        <v>2466</v>
      </c>
      <c r="C2635" s="335" t="s">
        <v>5409</v>
      </c>
      <c r="D2635" s="335" t="str">
        <f t="shared" si="81"/>
        <v>Hardin County, TX</v>
      </c>
      <c r="E2635" s="335" t="str">
        <f t="shared" si="82"/>
        <v>48</v>
      </c>
      <c r="F2635" s="335" t="str">
        <f>_xlfn.XLOOKUP(E2635, statelist[State FIPS Code], statelist[EPA Region], "not found", 0, 1)</f>
        <v>EPA Region 6</v>
      </c>
    </row>
    <row r="2636" spans="1:6" x14ac:dyDescent="0.25">
      <c r="A2636" s="334" t="s">
        <v>5576</v>
      </c>
      <c r="B2636" s="335" t="s">
        <v>2182</v>
      </c>
      <c r="C2636" s="335" t="s">
        <v>5409</v>
      </c>
      <c r="D2636" s="335" t="str">
        <f t="shared" ref="D2636:D2699" si="83">_xlfn.TEXTJOIN(", ", TRUE, B2636,C2636)</f>
        <v>Harris County, TX</v>
      </c>
      <c r="E2636" s="335" t="str">
        <f t="shared" ref="E2636:E2699" si="84">LEFT(A2636, 2)</f>
        <v>48</v>
      </c>
      <c r="F2636" s="335" t="str">
        <f>_xlfn.XLOOKUP(E2636, statelist[State FIPS Code], statelist[EPA Region], "not found", 0, 1)</f>
        <v>EPA Region 6</v>
      </c>
    </row>
    <row r="2637" spans="1:6" x14ac:dyDescent="0.25">
      <c r="A2637" s="334" t="s">
        <v>5577</v>
      </c>
      <c r="B2637" s="335" t="s">
        <v>2612</v>
      </c>
      <c r="C2637" s="335" t="s">
        <v>5409</v>
      </c>
      <c r="D2637" s="335" t="str">
        <f t="shared" si="83"/>
        <v>Harrison County, TX</v>
      </c>
      <c r="E2637" s="335" t="str">
        <f t="shared" si="84"/>
        <v>48</v>
      </c>
      <c r="F2637" s="335" t="str">
        <f>_xlfn.XLOOKUP(E2637, statelist[State FIPS Code], statelist[EPA Region], "not found", 0, 1)</f>
        <v>EPA Region 6</v>
      </c>
    </row>
    <row r="2638" spans="1:6" x14ac:dyDescent="0.25">
      <c r="A2638" s="334" t="s">
        <v>5578</v>
      </c>
      <c r="B2638" s="335" t="s">
        <v>5579</v>
      </c>
      <c r="C2638" s="335" t="s">
        <v>5409</v>
      </c>
      <c r="D2638" s="335" t="str">
        <f t="shared" si="83"/>
        <v>Hartley County, TX</v>
      </c>
      <c r="E2638" s="335" t="str">
        <f t="shared" si="84"/>
        <v>48</v>
      </c>
      <c r="F2638" s="335" t="str">
        <f>_xlfn.XLOOKUP(E2638, statelist[State FIPS Code], statelist[EPA Region], "not found", 0, 1)</f>
        <v>EPA Region 6</v>
      </c>
    </row>
    <row r="2639" spans="1:6" x14ac:dyDescent="0.25">
      <c r="A2639" s="334" t="s">
        <v>5580</v>
      </c>
      <c r="B2639" s="335" t="s">
        <v>2914</v>
      </c>
      <c r="C2639" s="335" t="s">
        <v>5409</v>
      </c>
      <c r="D2639" s="335" t="str">
        <f t="shared" si="83"/>
        <v>Haskell County, TX</v>
      </c>
      <c r="E2639" s="335" t="str">
        <f t="shared" si="84"/>
        <v>48</v>
      </c>
      <c r="F2639" s="335" t="str">
        <f>_xlfn.XLOOKUP(E2639, statelist[State FIPS Code], statelist[EPA Region], "not found", 0, 1)</f>
        <v>EPA Region 6</v>
      </c>
    </row>
    <row r="2640" spans="1:6" x14ac:dyDescent="0.25">
      <c r="A2640" s="334" t="s">
        <v>5581</v>
      </c>
      <c r="B2640" s="335" t="s">
        <v>5582</v>
      </c>
      <c r="C2640" s="335" t="s">
        <v>5409</v>
      </c>
      <c r="D2640" s="335" t="str">
        <f t="shared" si="83"/>
        <v>Hays County, TX</v>
      </c>
      <c r="E2640" s="335" t="str">
        <f t="shared" si="84"/>
        <v>48</v>
      </c>
      <c r="F2640" s="335" t="str">
        <f>_xlfn.XLOOKUP(E2640, statelist[State FIPS Code], statelist[EPA Region], "not found", 0, 1)</f>
        <v>EPA Region 6</v>
      </c>
    </row>
    <row r="2641" spans="1:6" x14ac:dyDescent="0.25">
      <c r="A2641" s="334" t="s">
        <v>5583</v>
      </c>
      <c r="B2641" s="335" t="s">
        <v>5584</v>
      </c>
      <c r="C2641" s="335" t="s">
        <v>5409</v>
      </c>
      <c r="D2641" s="335" t="str">
        <f t="shared" si="83"/>
        <v>Hemphill County, TX</v>
      </c>
      <c r="E2641" s="335" t="str">
        <f t="shared" si="84"/>
        <v>48</v>
      </c>
      <c r="F2641" s="335" t="str">
        <f>_xlfn.XLOOKUP(E2641, statelist[State FIPS Code], statelist[EPA Region], "not found", 0, 1)</f>
        <v>EPA Region 6</v>
      </c>
    </row>
    <row r="2642" spans="1:6" x14ac:dyDescent="0.25">
      <c r="A2642" s="334" t="s">
        <v>5585</v>
      </c>
      <c r="B2642" s="335" t="s">
        <v>2468</v>
      </c>
      <c r="C2642" s="335" t="s">
        <v>5409</v>
      </c>
      <c r="D2642" s="335" t="str">
        <f t="shared" si="83"/>
        <v>Henderson County, TX</v>
      </c>
      <c r="E2642" s="335" t="str">
        <f t="shared" si="84"/>
        <v>48</v>
      </c>
      <c r="F2642" s="335" t="str">
        <f>_xlfn.XLOOKUP(E2642, statelist[State FIPS Code], statelist[EPA Region], "not found", 0, 1)</f>
        <v>EPA Region 6</v>
      </c>
    </row>
    <row r="2643" spans="1:6" x14ac:dyDescent="0.25">
      <c r="A2643" s="334" t="s">
        <v>5586</v>
      </c>
      <c r="B2643" s="335" t="s">
        <v>4323</v>
      </c>
      <c r="C2643" s="335" t="s">
        <v>5409</v>
      </c>
      <c r="D2643" s="335" t="str">
        <f t="shared" si="83"/>
        <v>Hidalgo County, TX</v>
      </c>
      <c r="E2643" s="335" t="str">
        <f t="shared" si="84"/>
        <v>48</v>
      </c>
      <c r="F2643" s="335" t="str">
        <f>_xlfn.XLOOKUP(E2643, statelist[State FIPS Code], statelist[EPA Region], "not found", 0, 1)</f>
        <v>EPA Region 6</v>
      </c>
    </row>
    <row r="2644" spans="1:6" x14ac:dyDescent="0.25">
      <c r="A2644" s="334" t="s">
        <v>5587</v>
      </c>
      <c r="B2644" s="335" t="s">
        <v>4028</v>
      </c>
      <c r="C2644" s="335" t="s">
        <v>5409</v>
      </c>
      <c r="D2644" s="335" t="str">
        <f t="shared" si="83"/>
        <v>Hill County, TX</v>
      </c>
      <c r="E2644" s="335" t="str">
        <f t="shared" si="84"/>
        <v>48</v>
      </c>
      <c r="F2644" s="335" t="str">
        <f>_xlfn.XLOOKUP(E2644, statelist[State FIPS Code], statelist[EPA Region], "not found", 0, 1)</f>
        <v>EPA Region 6</v>
      </c>
    </row>
    <row r="2645" spans="1:6" x14ac:dyDescent="0.25">
      <c r="A2645" s="334" t="s">
        <v>5588</v>
      </c>
      <c r="B2645" s="335" t="s">
        <v>5589</v>
      </c>
      <c r="C2645" s="335" t="s">
        <v>5409</v>
      </c>
      <c r="D2645" s="335" t="str">
        <f t="shared" si="83"/>
        <v>Hockley County, TX</v>
      </c>
      <c r="E2645" s="335" t="str">
        <f t="shared" si="84"/>
        <v>48</v>
      </c>
      <c r="F2645" s="335" t="str">
        <f>_xlfn.XLOOKUP(E2645, statelist[State FIPS Code], statelist[EPA Region], "not found", 0, 1)</f>
        <v>EPA Region 6</v>
      </c>
    </row>
    <row r="2646" spans="1:6" x14ac:dyDescent="0.25">
      <c r="A2646" s="334" t="s">
        <v>5590</v>
      </c>
      <c r="B2646" s="335" t="s">
        <v>5591</v>
      </c>
      <c r="C2646" s="335" t="s">
        <v>5409</v>
      </c>
      <c r="D2646" s="335" t="str">
        <f t="shared" si="83"/>
        <v>Hood County, TX</v>
      </c>
      <c r="E2646" s="335" t="str">
        <f t="shared" si="84"/>
        <v>48</v>
      </c>
      <c r="F2646" s="335" t="str">
        <f>_xlfn.XLOOKUP(E2646, statelist[State FIPS Code], statelist[EPA Region], "not found", 0, 1)</f>
        <v>EPA Region 6</v>
      </c>
    </row>
    <row r="2647" spans="1:6" x14ac:dyDescent="0.25">
      <c r="A2647" s="334" t="s">
        <v>5592</v>
      </c>
      <c r="B2647" s="335" t="s">
        <v>3104</v>
      </c>
      <c r="C2647" s="335" t="s">
        <v>5409</v>
      </c>
      <c r="D2647" s="335" t="str">
        <f t="shared" si="83"/>
        <v>Hopkins County, TX</v>
      </c>
      <c r="E2647" s="335" t="str">
        <f t="shared" si="84"/>
        <v>48</v>
      </c>
      <c r="F2647" s="335" t="str">
        <f>_xlfn.XLOOKUP(E2647, statelist[State FIPS Code], statelist[EPA Region], "not found", 0, 1)</f>
        <v>EPA Region 6</v>
      </c>
    </row>
    <row r="2648" spans="1:6" x14ac:dyDescent="0.25">
      <c r="A2648" s="334" t="s">
        <v>5593</v>
      </c>
      <c r="B2648" s="335" t="s">
        <v>1363</v>
      </c>
      <c r="C2648" s="335" t="s">
        <v>5409</v>
      </c>
      <c r="D2648" s="335" t="str">
        <f t="shared" si="83"/>
        <v>Houston County, TX</v>
      </c>
      <c r="E2648" s="335" t="str">
        <f t="shared" si="84"/>
        <v>48</v>
      </c>
      <c r="F2648" s="335" t="str">
        <f>_xlfn.XLOOKUP(E2648, statelist[State FIPS Code], statelist[EPA Region], "not found", 0, 1)</f>
        <v>EPA Region 6</v>
      </c>
    </row>
    <row r="2649" spans="1:6" x14ac:dyDescent="0.25">
      <c r="A2649" s="334" t="s">
        <v>5594</v>
      </c>
      <c r="B2649" s="335" t="s">
        <v>1576</v>
      </c>
      <c r="C2649" s="335" t="s">
        <v>5409</v>
      </c>
      <c r="D2649" s="335" t="str">
        <f t="shared" si="83"/>
        <v>Howard County, TX</v>
      </c>
      <c r="E2649" s="335" t="str">
        <f t="shared" si="84"/>
        <v>48</v>
      </c>
      <c r="F2649" s="335" t="str">
        <f>_xlfn.XLOOKUP(E2649, statelist[State FIPS Code], statelist[EPA Region], "not found", 0, 1)</f>
        <v>EPA Region 6</v>
      </c>
    </row>
    <row r="2650" spans="1:6" x14ac:dyDescent="0.25">
      <c r="A2650" s="334" t="s">
        <v>5595</v>
      </c>
      <c r="B2650" s="335" t="s">
        <v>5596</v>
      </c>
      <c r="C2650" s="335" t="s">
        <v>5409</v>
      </c>
      <c r="D2650" s="335" t="str">
        <f t="shared" si="83"/>
        <v>Hudspeth County, TX</v>
      </c>
      <c r="E2650" s="335" t="str">
        <f t="shared" si="84"/>
        <v>48</v>
      </c>
      <c r="F2650" s="335" t="str">
        <f>_xlfn.XLOOKUP(E2650, statelist[State FIPS Code], statelist[EPA Region], "not found", 0, 1)</f>
        <v>EPA Region 6</v>
      </c>
    </row>
    <row r="2651" spans="1:6" x14ac:dyDescent="0.25">
      <c r="A2651" s="334" t="s">
        <v>5597</v>
      </c>
      <c r="B2651" s="335" t="s">
        <v>5598</v>
      </c>
      <c r="C2651" s="335" t="s">
        <v>5409</v>
      </c>
      <c r="D2651" s="335" t="str">
        <f t="shared" si="83"/>
        <v>Hunt County, TX</v>
      </c>
      <c r="E2651" s="335" t="str">
        <f t="shared" si="84"/>
        <v>48</v>
      </c>
      <c r="F2651" s="335" t="str">
        <f>_xlfn.XLOOKUP(E2651, statelist[State FIPS Code], statelist[EPA Region], "not found", 0, 1)</f>
        <v>EPA Region 6</v>
      </c>
    </row>
    <row r="2652" spans="1:6" x14ac:dyDescent="0.25">
      <c r="A2652" s="334" t="s">
        <v>5599</v>
      </c>
      <c r="B2652" s="335" t="s">
        <v>5234</v>
      </c>
      <c r="C2652" s="335" t="s">
        <v>5409</v>
      </c>
      <c r="D2652" s="335" t="str">
        <f t="shared" si="83"/>
        <v>Hutchinson County, TX</v>
      </c>
      <c r="E2652" s="335" t="str">
        <f t="shared" si="84"/>
        <v>48</v>
      </c>
      <c r="F2652" s="335" t="str">
        <f>_xlfn.XLOOKUP(E2652, statelist[State FIPS Code], statelist[EPA Region], "not found", 0, 1)</f>
        <v>EPA Region 6</v>
      </c>
    </row>
    <row r="2653" spans="1:6" x14ac:dyDescent="0.25">
      <c r="A2653" s="334" t="s">
        <v>5600</v>
      </c>
      <c r="B2653" s="335" t="s">
        <v>5601</v>
      </c>
      <c r="C2653" s="335" t="s">
        <v>5409</v>
      </c>
      <c r="D2653" s="335" t="str">
        <f t="shared" si="83"/>
        <v>Irion County, TX</v>
      </c>
      <c r="E2653" s="335" t="str">
        <f t="shared" si="84"/>
        <v>48</v>
      </c>
      <c r="F2653" s="335" t="str">
        <f>_xlfn.XLOOKUP(E2653, statelist[State FIPS Code], statelist[EPA Region], "not found", 0, 1)</f>
        <v>EPA Region 6</v>
      </c>
    </row>
    <row r="2654" spans="1:6" x14ac:dyDescent="0.25">
      <c r="A2654" s="334" t="s">
        <v>5602</v>
      </c>
      <c r="B2654" s="335" t="s">
        <v>5603</v>
      </c>
      <c r="C2654" s="335" t="s">
        <v>5409</v>
      </c>
      <c r="D2654" s="335" t="str">
        <f t="shared" si="83"/>
        <v>Jack County, TX</v>
      </c>
      <c r="E2654" s="335" t="str">
        <f t="shared" si="84"/>
        <v>48</v>
      </c>
      <c r="F2654" s="335" t="str">
        <f>_xlfn.XLOOKUP(E2654, statelist[State FIPS Code], statelist[EPA Region], "not found", 0, 1)</f>
        <v>EPA Region 6</v>
      </c>
    </row>
    <row r="2655" spans="1:6" x14ac:dyDescent="0.25">
      <c r="A2655" s="334" t="s">
        <v>5604</v>
      </c>
      <c r="B2655" s="335" t="s">
        <v>1365</v>
      </c>
      <c r="C2655" s="335" t="s">
        <v>5409</v>
      </c>
      <c r="D2655" s="335" t="str">
        <f t="shared" si="83"/>
        <v>Jackson County, TX</v>
      </c>
      <c r="E2655" s="335" t="str">
        <f t="shared" si="84"/>
        <v>48</v>
      </c>
      <c r="F2655" s="335" t="str">
        <f>_xlfn.XLOOKUP(E2655, statelist[State FIPS Code], statelist[EPA Region], "not found", 0, 1)</f>
        <v>EPA Region 6</v>
      </c>
    </row>
    <row r="2656" spans="1:6" x14ac:dyDescent="0.25">
      <c r="A2656" s="334" t="s">
        <v>5605</v>
      </c>
      <c r="B2656" s="335" t="s">
        <v>2193</v>
      </c>
      <c r="C2656" s="335" t="s">
        <v>5409</v>
      </c>
      <c r="D2656" s="335" t="str">
        <f t="shared" si="83"/>
        <v>Jasper County, TX</v>
      </c>
      <c r="E2656" s="335" t="str">
        <f t="shared" si="84"/>
        <v>48</v>
      </c>
      <c r="F2656" s="335" t="str">
        <f>_xlfn.XLOOKUP(E2656, statelist[State FIPS Code], statelist[EPA Region], "not found", 0, 1)</f>
        <v>EPA Region 6</v>
      </c>
    </row>
    <row r="2657" spans="1:6" x14ac:dyDescent="0.25">
      <c r="A2657" s="334" t="s">
        <v>5606</v>
      </c>
      <c r="B2657" s="335" t="s">
        <v>2195</v>
      </c>
      <c r="C2657" s="335" t="s">
        <v>5409</v>
      </c>
      <c r="D2657" s="335" t="str">
        <f t="shared" si="83"/>
        <v>Jeff Davis County, TX</v>
      </c>
      <c r="E2657" s="335" t="str">
        <f t="shared" si="84"/>
        <v>48</v>
      </c>
      <c r="F2657" s="335" t="str">
        <f>_xlfn.XLOOKUP(E2657, statelist[State FIPS Code], statelist[EPA Region], "not found", 0, 1)</f>
        <v>EPA Region 6</v>
      </c>
    </row>
    <row r="2658" spans="1:6" x14ac:dyDescent="0.25">
      <c r="A2658" s="334" t="s">
        <v>5607</v>
      </c>
      <c r="B2658" s="335" t="s">
        <v>1367</v>
      </c>
      <c r="C2658" s="335" t="s">
        <v>5409</v>
      </c>
      <c r="D2658" s="335" t="str">
        <f t="shared" si="83"/>
        <v>Jefferson County, TX</v>
      </c>
      <c r="E2658" s="335" t="str">
        <f t="shared" si="84"/>
        <v>48</v>
      </c>
      <c r="F2658" s="335" t="str">
        <f>_xlfn.XLOOKUP(E2658, statelist[State FIPS Code], statelist[EPA Region], "not found", 0, 1)</f>
        <v>EPA Region 6</v>
      </c>
    </row>
    <row r="2659" spans="1:6" x14ac:dyDescent="0.25">
      <c r="A2659" s="334" t="s">
        <v>5608</v>
      </c>
      <c r="B2659" s="335" t="s">
        <v>5609</v>
      </c>
      <c r="C2659" s="335" t="s">
        <v>5409</v>
      </c>
      <c r="D2659" s="335" t="str">
        <f t="shared" si="83"/>
        <v>Jim Hogg County, TX</v>
      </c>
      <c r="E2659" s="335" t="str">
        <f t="shared" si="84"/>
        <v>48</v>
      </c>
      <c r="F2659" s="335" t="str">
        <f>_xlfn.XLOOKUP(E2659, statelist[State FIPS Code], statelist[EPA Region], "not found", 0, 1)</f>
        <v>EPA Region 6</v>
      </c>
    </row>
    <row r="2660" spans="1:6" x14ac:dyDescent="0.25">
      <c r="A2660" s="334" t="s">
        <v>5610</v>
      </c>
      <c r="B2660" s="335" t="s">
        <v>5611</v>
      </c>
      <c r="C2660" s="335" t="s">
        <v>5409</v>
      </c>
      <c r="D2660" s="335" t="str">
        <f t="shared" si="83"/>
        <v>Jim Wells County, TX</v>
      </c>
      <c r="E2660" s="335" t="str">
        <f t="shared" si="84"/>
        <v>48</v>
      </c>
      <c r="F2660" s="335" t="str">
        <f>_xlfn.XLOOKUP(E2660, statelist[State FIPS Code], statelist[EPA Region], "not found", 0, 1)</f>
        <v>EPA Region 6</v>
      </c>
    </row>
    <row r="2661" spans="1:6" x14ac:dyDescent="0.25">
      <c r="A2661" s="334" t="s">
        <v>5612</v>
      </c>
      <c r="B2661" s="335" t="s">
        <v>1584</v>
      </c>
      <c r="C2661" s="335" t="s">
        <v>5409</v>
      </c>
      <c r="D2661" s="335" t="str">
        <f t="shared" si="83"/>
        <v>Johnson County, TX</v>
      </c>
      <c r="E2661" s="335" t="str">
        <f t="shared" si="84"/>
        <v>48</v>
      </c>
      <c r="F2661" s="335" t="str">
        <f>_xlfn.XLOOKUP(E2661, statelist[State FIPS Code], statelist[EPA Region], "not found", 0, 1)</f>
        <v>EPA Region 6</v>
      </c>
    </row>
    <row r="2662" spans="1:6" x14ac:dyDescent="0.25">
      <c r="A2662" s="334" t="s">
        <v>5613</v>
      </c>
      <c r="B2662" s="335" t="s">
        <v>2201</v>
      </c>
      <c r="C2662" s="335" t="s">
        <v>5409</v>
      </c>
      <c r="D2662" s="335" t="str">
        <f t="shared" si="83"/>
        <v>Jones County, TX</v>
      </c>
      <c r="E2662" s="335" t="str">
        <f t="shared" si="84"/>
        <v>48</v>
      </c>
      <c r="F2662" s="335" t="str">
        <f>_xlfn.XLOOKUP(E2662, statelist[State FIPS Code], statelist[EPA Region], "not found", 0, 1)</f>
        <v>EPA Region 6</v>
      </c>
    </row>
    <row r="2663" spans="1:6" x14ac:dyDescent="0.25">
      <c r="A2663" s="334" t="s">
        <v>5614</v>
      </c>
      <c r="B2663" s="335" t="s">
        <v>5615</v>
      </c>
      <c r="C2663" s="335" t="s">
        <v>5409</v>
      </c>
      <c r="D2663" s="335" t="str">
        <f t="shared" si="83"/>
        <v>Karnes County, TX</v>
      </c>
      <c r="E2663" s="335" t="str">
        <f t="shared" si="84"/>
        <v>48</v>
      </c>
      <c r="F2663" s="335" t="str">
        <f>_xlfn.XLOOKUP(E2663, statelist[State FIPS Code], statelist[EPA Region], "not found", 0, 1)</f>
        <v>EPA Region 6</v>
      </c>
    </row>
    <row r="2664" spans="1:6" x14ac:dyDescent="0.25">
      <c r="A2664" s="334" t="s">
        <v>5616</v>
      </c>
      <c r="B2664" s="335" t="s">
        <v>5617</v>
      </c>
      <c r="C2664" s="335" t="s">
        <v>5409</v>
      </c>
      <c r="D2664" s="335" t="str">
        <f t="shared" si="83"/>
        <v>Kaufman County, TX</v>
      </c>
      <c r="E2664" s="335" t="str">
        <f t="shared" si="84"/>
        <v>48</v>
      </c>
      <c r="F2664" s="335" t="str">
        <f>_xlfn.XLOOKUP(E2664, statelist[State FIPS Code], statelist[EPA Region], "not found", 0, 1)</f>
        <v>EPA Region 6</v>
      </c>
    </row>
    <row r="2665" spans="1:6" x14ac:dyDescent="0.25">
      <c r="A2665" s="334" t="s">
        <v>5618</v>
      </c>
      <c r="B2665" s="335" t="s">
        <v>2485</v>
      </c>
      <c r="C2665" s="335" t="s">
        <v>5409</v>
      </c>
      <c r="D2665" s="335" t="str">
        <f t="shared" si="83"/>
        <v>Kendall County, TX</v>
      </c>
      <c r="E2665" s="335" t="str">
        <f t="shared" si="84"/>
        <v>48</v>
      </c>
      <c r="F2665" s="335" t="str">
        <f>_xlfn.XLOOKUP(E2665, statelist[State FIPS Code], statelist[EPA Region], "not found", 0, 1)</f>
        <v>EPA Region 6</v>
      </c>
    </row>
    <row r="2666" spans="1:6" x14ac:dyDescent="0.25">
      <c r="A2666" s="334" t="s">
        <v>5619</v>
      </c>
      <c r="B2666" s="335" t="s">
        <v>5620</v>
      </c>
      <c r="C2666" s="335" t="s">
        <v>5409</v>
      </c>
      <c r="D2666" s="335" t="str">
        <f t="shared" si="83"/>
        <v>Kenedy County, TX</v>
      </c>
      <c r="E2666" s="335" t="str">
        <f t="shared" si="84"/>
        <v>48</v>
      </c>
      <c r="F2666" s="335" t="str">
        <f>_xlfn.XLOOKUP(E2666, statelist[State FIPS Code], statelist[EPA Region], "not found", 0, 1)</f>
        <v>EPA Region 6</v>
      </c>
    </row>
    <row r="2667" spans="1:6" x14ac:dyDescent="0.25">
      <c r="A2667" s="334" t="s">
        <v>5621</v>
      </c>
      <c r="B2667" s="335" t="s">
        <v>1932</v>
      </c>
      <c r="C2667" s="335" t="s">
        <v>5409</v>
      </c>
      <c r="D2667" s="335" t="str">
        <f t="shared" si="83"/>
        <v>Kent County, TX</v>
      </c>
      <c r="E2667" s="335" t="str">
        <f t="shared" si="84"/>
        <v>48</v>
      </c>
      <c r="F2667" s="335" t="str">
        <f>_xlfn.XLOOKUP(E2667, statelist[State FIPS Code], statelist[EPA Region], "not found", 0, 1)</f>
        <v>EPA Region 6</v>
      </c>
    </row>
    <row r="2668" spans="1:6" x14ac:dyDescent="0.25">
      <c r="A2668" s="334" t="s">
        <v>5622</v>
      </c>
      <c r="B2668" s="335" t="s">
        <v>5623</v>
      </c>
      <c r="C2668" s="335" t="s">
        <v>5409</v>
      </c>
      <c r="D2668" s="335" t="str">
        <f t="shared" si="83"/>
        <v>Kerr County, TX</v>
      </c>
      <c r="E2668" s="335" t="str">
        <f t="shared" si="84"/>
        <v>48</v>
      </c>
      <c r="F2668" s="335" t="str">
        <f>_xlfn.XLOOKUP(E2668, statelist[State FIPS Code], statelist[EPA Region], "not found", 0, 1)</f>
        <v>EPA Region 6</v>
      </c>
    </row>
    <row r="2669" spans="1:6" x14ac:dyDescent="0.25">
      <c r="A2669" s="334" t="s">
        <v>5624</v>
      </c>
      <c r="B2669" s="335" t="s">
        <v>5625</v>
      </c>
      <c r="C2669" s="335" t="s">
        <v>5409</v>
      </c>
      <c r="D2669" s="335" t="str">
        <f t="shared" si="83"/>
        <v>Kimble County, TX</v>
      </c>
      <c r="E2669" s="335" t="str">
        <f t="shared" si="84"/>
        <v>48</v>
      </c>
      <c r="F2669" s="335" t="str">
        <f>_xlfn.XLOOKUP(E2669, statelist[State FIPS Code], statelist[EPA Region], "not found", 0, 1)</f>
        <v>EPA Region 6</v>
      </c>
    </row>
    <row r="2670" spans="1:6" x14ac:dyDescent="0.25">
      <c r="A2670" s="334" t="s">
        <v>5626</v>
      </c>
      <c r="B2670" s="335" t="s">
        <v>5627</v>
      </c>
      <c r="C2670" s="335" t="s">
        <v>5409</v>
      </c>
      <c r="D2670" s="335" t="str">
        <f t="shared" si="83"/>
        <v>King County, TX</v>
      </c>
      <c r="E2670" s="335" t="str">
        <f t="shared" si="84"/>
        <v>48</v>
      </c>
      <c r="F2670" s="335" t="str">
        <f>_xlfn.XLOOKUP(E2670, statelist[State FIPS Code], statelist[EPA Region], "not found", 0, 1)</f>
        <v>EPA Region 6</v>
      </c>
    </row>
    <row r="2671" spans="1:6" x14ac:dyDescent="0.25">
      <c r="A2671" s="334" t="s">
        <v>5628</v>
      </c>
      <c r="B2671" s="335" t="s">
        <v>5629</v>
      </c>
      <c r="C2671" s="335" t="s">
        <v>5409</v>
      </c>
      <c r="D2671" s="335" t="str">
        <f t="shared" si="83"/>
        <v>Kinney County, TX</v>
      </c>
      <c r="E2671" s="335" t="str">
        <f t="shared" si="84"/>
        <v>48</v>
      </c>
      <c r="F2671" s="335" t="str">
        <f>_xlfn.XLOOKUP(E2671, statelist[State FIPS Code], statelist[EPA Region], "not found", 0, 1)</f>
        <v>EPA Region 6</v>
      </c>
    </row>
    <row r="2672" spans="1:6" x14ac:dyDescent="0.25">
      <c r="A2672" s="334" t="s">
        <v>5630</v>
      </c>
      <c r="B2672" s="335" t="s">
        <v>5631</v>
      </c>
      <c r="C2672" s="335" t="s">
        <v>5409</v>
      </c>
      <c r="D2672" s="335" t="str">
        <f t="shared" si="83"/>
        <v>Kleberg County, TX</v>
      </c>
      <c r="E2672" s="335" t="str">
        <f t="shared" si="84"/>
        <v>48</v>
      </c>
      <c r="F2672" s="335" t="str">
        <f>_xlfn.XLOOKUP(E2672, statelist[State FIPS Code], statelist[EPA Region], "not found", 0, 1)</f>
        <v>EPA Region 6</v>
      </c>
    </row>
    <row r="2673" spans="1:6" x14ac:dyDescent="0.25">
      <c r="A2673" s="334" t="s">
        <v>5632</v>
      </c>
      <c r="B2673" s="335" t="s">
        <v>2487</v>
      </c>
      <c r="C2673" s="335" t="s">
        <v>5409</v>
      </c>
      <c r="D2673" s="335" t="str">
        <f t="shared" si="83"/>
        <v>Knox County, TX</v>
      </c>
      <c r="E2673" s="335" t="str">
        <f t="shared" si="84"/>
        <v>48</v>
      </c>
      <c r="F2673" s="335" t="str">
        <f>_xlfn.XLOOKUP(E2673, statelist[State FIPS Code], statelist[EPA Region], "not found", 0, 1)</f>
        <v>EPA Region 6</v>
      </c>
    </row>
    <row r="2674" spans="1:6" x14ac:dyDescent="0.25">
      <c r="A2674" s="334" t="s">
        <v>5633</v>
      </c>
      <c r="B2674" s="335" t="s">
        <v>1369</v>
      </c>
      <c r="C2674" s="335" t="s">
        <v>5409</v>
      </c>
      <c r="D2674" s="335" t="str">
        <f t="shared" si="83"/>
        <v>Lamar County, TX</v>
      </c>
      <c r="E2674" s="335" t="str">
        <f t="shared" si="84"/>
        <v>48</v>
      </c>
      <c r="F2674" s="335" t="str">
        <f>_xlfn.XLOOKUP(E2674, statelist[State FIPS Code], statelist[EPA Region], "not found", 0, 1)</f>
        <v>EPA Region 6</v>
      </c>
    </row>
    <row r="2675" spans="1:6" x14ac:dyDescent="0.25">
      <c r="A2675" s="334" t="s">
        <v>5634</v>
      </c>
      <c r="B2675" s="335" t="s">
        <v>5635</v>
      </c>
      <c r="C2675" s="335" t="s">
        <v>5409</v>
      </c>
      <c r="D2675" s="335" t="str">
        <f t="shared" si="83"/>
        <v>Lamb County, TX</v>
      </c>
      <c r="E2675" s="335" t="str">
        <f t="shared" si="84"/>
        <v>48</v>
      </c>
      <c r="F2675" s="335" t="str">
        <f>_xlfn.XLOOKUP(E2675, statelist[State FIPS Code], statelist[EPA Region], "not found", 0, 1)</f>
        <v>EPA Region 6</v>
      </c>
    </row>
    <row r="2676" spans="1:6" x14ac:dyDescent="0.25">
      <c r="A2676" s="334" t="s">
        <v>5636</v>
      </c>
      <c r="B2676" s="335" t="s">
        <v>5637</v>
      </c>
      <c r="C2676" s="335" t="s">
        <v>5409</v>
      </c>
      <c r="D2676" s="335" t="str">
        <f t="shared" si="83"/>
        <v>Lampasas County, TX</v>
      </c>
      <c r="E2676" s="335" t="str">
        <f t="shared" si="84"/>
        <v>48</v>
      </c>
      <c r="F2676" s="335" t="str">
        <f>_xlfn.XLOOKUP(E2676, statelist[State FIPS Code], statelist[EPA Region], "not found", 0, 1)</f>
        <v>EPA Region 6</v>
      </c>
    </row>
    <row r="2677" spans="1:6" x14ac:dyDescent="0.25">
      <c r="A2677" s="334" t="s">
        <v>5638</v>
      </c>
      <c r="B2677" s="335" t="s">
        <v>5639</v>
      </c>
      <c r="C2677" s="335" t="s">
        <v>5409</v>
      </c>
      <c r="D2677" s="335" t="str">
        <f t="shared" si="83"/>
        <v>La Salle County, TX</v>
      </c>
      <c r="E2677" s="335" t="str">
        <f t="shared" si="84"/>
        <v>48</v>
      </c>
      <c r="F2677" s="335" t="str">
        <f>_xlfn.XLOOKUP(E2677, statelist[State FIPS Code], statelist[EPA Region], "not found", 0, 1)</f>
        <v>EPA Region 6</v>
      </c>
    </row>
    <row r="2678" spans="1:6" x14ac:dyDescent="0.25">
      <c r="A2678" s="334" t="s">
        <v>5640</v>
      </c>
      <c r="B2678" s="335" t="s">
        <v>5641</v>
      </c>
      <c r="C2678" s="335" t="s">
        <v>5409</v>
      </c>
      <c r="D2678" s="335" t="str">
        <f t="shared" si="83"/>
        <v>Lavaca County, TX</v>
      </c>
      <c r="E2678" s="335" t="str">
        <f t="shared" si="84"/>
        <v>48</v>
      </c>
      <c r="F2678" s="335" t="str">
        <f>_xlfn.XLOOKUP(E2678, statelist[State FIPS Code], statelist[EPA Region], "not found", 0, 1)</f>
        <v>EPA Region 6</v>
      </c>
    </row>
    <row r="2679" spans="1:6" x14ac:dyDescent="0.25">
      <c r="A2679" s="334" t="s">
        <v>5642</v>
      </c>
      <c r="B2679" s="335" t="s">
        <v>1375</v>
      </c>
      <c r="C2679" s="335" t="s">
        <v>5409</v>
      </c>
      <c r="D2679" s="335" t="str">
        <f t="shared" si="83"/>
        <v>Lee County, TX</v>
      </c>
      <c r="E2679" s="335" t="str">
        <f t="shared" si="84"/>
        <v>48</v>
      </c>
      <c r="F2679" s="335" t="str">
        <f>_xlfn.XLOOKUP(E2679, statelist[State FIPS Code], statelist[EPA Region], "not found", 0, 1)</f>
        <v>EPA Region 6</v>
      </c>
    </row>
    <row r="2680" spans="1:6" x14ac:dyDescent="0.25">
      <c r="A2680" s="334" t="s">
        <v>5643</v>
      </c>
      <c r="B2680" s="335" t="s">
        <v>2002</v>
      </c>
      <c r="C2680" s="335" t="s">
        <v>5409</v>
      </c>
      <c r="D2680" s="335" t="str">
        <f t="shared" si="83"/>
        <v>Leon County, TX</v>
      </c>
      <c r="E2680" s="335" t="str">
        <f t="shared" si="84"/>
        <v>48</v>
      </c>
      <c r="F2680" s="335" t="str">
        <f>_xlfn.XLOOKUP(E2680, statelist[State FIPS Code], statelist[EPA Region], "not found", 0, 1)</f>
        <v>EPA Region 6</v>
      </c>
    </row>
    <row r="2681" spans="1:6" x14ac:dyDescent="0.25">
      <c r="A2681" s="334" t="s">
        <v>5644</v>
      </c>
      <c r="B2681" s="335" t="s">
        <v>2006</v>
      </c>
      <c r="C2681" s="335" t="s">
        <v>5409</v>
      </c>
      <c r="D2681" s="335" t="str">
        <f t="shared" si="83"/>
        <v>Liberty County, TX</v>
      </c>
      <c r="E2681" s="335" t="str">
        <f t="shared" si="84"/>
        <v>48</v>
      </c>
      <c r="F2681" s="335" t="str">
        <f>_xlfn.XLOOKUP(E2681, statelist[State FIPS Code], statelist[EPA Region], "not found", 0, 1)</f>
        <v>EPA Region 6</v>
      </c>
    </row>
    <row r="2682" spans="1:6" x14ac:dyDescent="0.25">
      <c r="A2682" s="334" t="s">
        <v>5645</v>
      </c>
      <c r="B2682" s="335" t="s">
        <v>1377</v>
      </c>
      <c r="C2682" s="335" t="s">
        <v>5409</v>
      </c>
      <c r="D2682" s="335" t="str">
        <f t="shared" si="83"/>
        <v>Limestone County, TX</v>
      </c>
      <c r="E2682" s="335" t="str">
        <f t="shared" si="84"/>
        <v>48</v>
      </c>
      <c r="F2682" s="335" t="str">
        <f>_xlfn.XLOOKUP(E2682, statelist[State FIPS Code], statelist[EPA Region], "not found", 0, 1)</f>
        <v>EPA Region 6</v>
      </c>
    </row>
    <row r="2683" spans="1:6" x14ac:dyDescent="0.25">
      <c r="A2683" s="334" t="s">
        <v>5646</v>
      </c>
      <c r="B2683" s="335" t="s">
        <v>5647</v>
      </c>
      <c r="C2683" s="335" t="s">
        <v>5409</v>
      </c>
      <c r="D2683" s="335" t="str">
        <f t="shared" si="83"/>
        <v>Lipscomb County, TX</v>
      </c>
      <c r="E2683" s="335" t="str">
        <f t="shared" si="84"/>
        <v>48</v>
      </c>
      <c r="F2683" s="335" t="str">
        <f>_xlfn.XLOOKUP(E2683, statelist[State FIPS Code], statelist[EPA Region], "not found", 0, 1)</f>
        <v>EPA Region 6</v>
      </c>
    </row>
    <row r="2684" spans="1:6" x14ac:dyDescent="0.25">
      <c r="A2684" s="334" t="s">
        <v>5648</v>
      </c>
      <c r="B2684" s="335" t="s">
        <v>5649</v>
      </c>
      <c r="C2684" s="335" t="s">
        <v>5409</v>
      </c>
      <c r="D2684" s="335" t="str">
        <f t="shared" si="83"/>
        <v>Live Oak County, TX</v>
      </c>
      <c r="E2684" s="335" t="str">
        <f t="shared" si="84"/>
        <v>48</v>
      </c>
      <c r="F2684" s="335" t="str">
        <f>_xlfn.XLOOKUP(E2684, statelist[State FIPS Code], statelist[EPA Region], "not found", 0, 1)</f>
        <v>EPA Region 6</v>
      </c>
    </row>
    <row r="2685" spans="1:6" x14ac:dyDescent="0.25">
      <c r="A2685" s="334" t="s">
        <v>5650</v>
      </c>
      <c r="B2685" s="335" t="s">
        <v>5651</v>
      </c>
      <c r="C2685" s="335" t="s">
        <v>5409</v>
      </c>
      <c r="D2685" s="335" t="str">
        <f t="shared" si="83"/>
        <v>Llano County, TX</v>
      </c>
      <c r="E2685" s="335" t="str">
        <f t="shared" si="84"/>
        <v>48</v>
      </c>
      <c r="F2685" s="335" t="str">
        <f>_xlfn.XLOOKUP(E2685, statelist[State FIPS Code], statelist[EPA Region], "not found", 0, 1)</f>
        <v>EPA Region 6</v>
      </c>
    </row>
    <row r="2686" spans="1:6" x14ac:dyDescent="0.25">
      <c r="A2686" s="334" t="s">
        <v>5652</v>
      </c>
      <c r="B2686" s="335" t="s">
        <v>5653</v>
      </c>
      <c r="C2686" s="335" t="s">
        <v>5409</v>
      </c>
      <c r="D2686" s="335" t="str">
        <f t="shared" si="83"/>
        <v>Loving County, TX</v>
      </c>
      <c r="E2686" s="335" t="str">
        <f t="shared" si="84"/>
        <v>48</v>
      </c>
      <c r="F2686" s="335" t="str">
        <f>_xlfn.XLOOKUP(E2686, statelist[State FIPS Code], statelist[EPA Region], "not found", 0, 1)</f>
        <v>EPA Region 6</v>
      </c>
    </row>
    <row r="2687" spans="1:6" x14ac:dyDescent="0.25">
      <c r="A2687" s="334" t="s">
        <v>5654</v>
      </c>
      <c r="B2687" s="335" t="s">
        <v>5655</v>
      </c>
      <c r="C2687" s="335" t="s">
        <v>5409</v>
      </c>
      <c r="D2687" s="335" t="str">
        <f t="shared" si="83"/>
        <v>Lubbock County, TX</v>
      </c>
      <c r="E2687" s="335" t="str">
        <f t="shared" si="84"/>
        <v>48</v>
      </c>
      <c r="F2687" s="335" t="str">
        <f>_xlfn.XLOOKUP(E2687, statelist[State FIPS Code], statelist[EPA Region], "not found", 0, 1)</f>
        <v>EPA Region 6</v>
      </c>
    </row>
    <row r="2688" spans="1:6" x14ac:dyDescent="0.25">
      <c r="A2688" s="334" t="s">
        <v>5656</v>
      </c>
      <c r="B2688" s="335" t="s">
        <v>5657</v>
      </c>
      <c r="C2688" s="335" t="s">
        <v>5409</v>
      </c>
      <c r="D2688" s="335" t="str">
        <f t="shared" si="83"/>
        <v>Lynn County, TX</v>
      </c>
      <c r="E2688" s="335" t="str">
        <f t="shared" si="84"/>
        <v>48</v>
      </c>
      <c r="F2688" s="335" t="str">
        <f>_xlfn.XLOOKUP(E2688, statelist[State FIPS Code], statelist[EPA Region], "not found", 0, 1)</f>
        <v>EPA Region 6</v>
      </c>
    </row>
    <row r="2689" spans="1:6" x14ac:dyDescent="0.25">
      <c r="A2689" s="334" t="s">
        <v>5658</v>
      </c>
      <c r="B2689" s="335" t="s">
        <v>5659</v>
      </c>
      <c r="C2689" s="335" t="s">
        <v>5409</v>
      </c>
      <c r="D2689" s="335" t="str">
        <f t="shared" si="83"/>
        <v>McCulloch County, TX</v>
      </c>
      <c r="E2689" s="335" t="str">
        <f t="shared" si="84"/>
        <v>48</v>
      </c>
      <c r="F2689" s="335" t="str">
        <f>_xlfn.XLOOKUP(E2689, statelist[State FIPS Code], statelist[EPA Region], "not found", 0, 1)</f>
        <v>EPA Region 6</v>
      </c>
    </row>
    <row r="2690" spans="1:6" x14ac:dyDescent="0.25">
      <c r="A2690" s="334" t="s">
        <v>5660</v>
      </c>
      <c r="B2690" s="335" t="s">
        <v>5661</v>
      </c>
      <c r="C2690" s="335" t="s">
        <v>5409</v>
      </c>
      <c r="D2690" s="335" t="str">
        <f t="shared" si="83"/>
        <v>McLennan County, TX</v>
      </c>
      <c r="E2690" s="335" t="str">
        <f t="shared" si="84"/>
        <v>48</v>
      </c>
      <c r="F2690" s="335" t="str">
        <f>_xlfn.XLOOKUP(E2690, statelist[State FIPS Code], statelist[EPA Region], "not found", 0, 1)</f>
        <v>EPA Region 6</v>
      </c>
    </row>
    <row r="2691" spans="1:6" x14ac:dyDescent="0.25">
      <c r="A2691" s="334" t="s">
        <v>5662</v>
      </c>
      <c r="B2691" s="335" t="s">
        <v>5663</v>
      </c>
      <c r="C2691" s="335" t="s">
        <v>5409</v>
      </c>
      <c r="D2691" s="335" t="str">
        <f t="shared" si="83"/>
        <v>McMullen County, TX</v>
      </c>
      <c r="E2691" s="335" t="str">
        <f t="shared" si="84"/>
        <v>48</v>
      </c>
      <c r="F2691" s="335" t="str">
        <f>_xlfn.XLOOKUP(E2691, statelist[State FIPS Code], statelist[EPA Region], "not found", 0, 1)</f>
        <v>EPA Region 6</v>
      </c>
    </row>
    <row r="2692" spans="1:6" x14ac:dyDescent="0.25">
      <c r="A2692" s="334" t="s">
        <v>5664</v>
      </c>
      <c r="B2692" s="335" t="s">
        <v>1383</v>
      </c>
      <c r="C2692" s="335" t="s">
        <v>5409</v>
      </c>
      <c r="D2692" s="335" t="str">
        <f t="shared" si="83"/>
        <v>Madison County, TX</v>
      </c>
      <c r="E2692" s="335" t="str">
        <f t="shared" si="84"/>
        <v>48</v>
      </c>
      <c r="F2692" s="335" t="str">
        <f>_xlfn.XLOOKUP(E2692, statelist[State FIPS Code], statelist[EPA Region], "not found", 0, 1)</f>
        <v>EPA Region 6</v>
      </c>
    </row>
    <row r="2693" spans="1:6" x14ac:dyDescent="0.25">
      <c r="A2693" s="334" t="s">
        <v>5665</v>
      </c>
      <c r="B2693" s="335" t="s">
        <v>1387</v>
      </c>
      <c r="C2693" s="335" t="s">
        <v>5409</v>
      </c>
      <c r="D2693" s="335" t="str">
        <f t="shared" si="83"/>
        <v>Marion County, TX</v>
      </c>
      <c r="E2693" s="335" t="str">
        <f t="shared" si="84"/>
        <v>48</v>
      </c>
      <c r="F2693" s="335" t="str">
        <f>_xlfn.XLOOKUP(E2693, statelist[State FIPS Code], statelist[EPA Region], "not found", 0, 1)</f>
        <v>EPA Region 6</v>
      </c>
    </row>
    <row r="2694" spans="1:6" x14ac:dyDescent="0.25">
      <c r="A2694" s="334" t="s">
        <v>5666</v>
      </c>
      <c r="B2694" s="335" t="s">
        <v>2012</v>
      </c>
      <c r="C2694" s="335" t="s">
        <v>5409</v>
      </c>
      <c r="D2694" s="335" t="str">
        <f t="shared" si="83"/>
        <v>Martin County, TX</v>
      </c>
      <c r="E2694" s="335" t="str">
        <f t="shared" si="84"/>
        <v>48</v>
      </c>
      <c r="F2694" s="335" t="str">
        <f>_xlfn.XLOOKUP(E2694, statelist[State FIPS Code], statelist[EPA Region], "not found", 0, 1)</f>
        <v>EPA Region 6</v>
      </c>
    </row>
    <row r="2695" spans="1:6" x14ac:dyDescent="0.25">
      <c r="A2695" s="334" t="s">
        <v>5667</v>
      </c>
      <c r="B2695" s="335" t="s">
        <v>2509</v>
      </c>
      <c r="C2695" s="335" t="s">
        <v>5409</v>
      </c>
      <c r="D2695" s="335" t="str">
        <f t="shared" si="83"/>
        <v>Mason County, TX</v>
      </c>
      <c r="E2695" s="335" t="str">
        <f t="shared" si="84"/>
        <v>48</v>
      </c>
      <c r="F2695" s="335" t="str">
        <f>_xlfn.XLOOKUP(E2695, statelist[State FIPS Code], statelist[EPA Region], "not found", 0, 1)</f>
        <v>EPA Region 6</v>
      </c>
    </row>
    <row r="2696" spans="1:6" x14ac:dyDescent="0.25">
      <c r="A2696" s="334" t="s">
        <v>5668</v>
      </c>
      <c r="B2696" s="335" t="s">
        <v>5669</v>
      </c>
      <c r="C2696" s="335" t="s">
        <v>5409</v>
      </c>
      <c r="D2696" s="335" t="str">
        <f t="shared" si="83"/>
        <v>Matagorda County, TX</v>
      </c>
      <c r="E2696" s="335" t="str">
        <f t="shared" si="84"/>
        <v>48</v>
      </c>
      <c r="F2696" s="335" t="str">
        <f>_xlfn.XLOOKUP(E2696, statelist[State FIPS Code], statelist[EPA Region], "not found", 0, 1)</f>
        <v>EPA Region 6</v>
      </c>
    </row>
    <row r="2697" spans="1:6" x14ac:dyDescent="0.25">
      <c r="A2697" s="334" t="s">
        <v>5670</v>
      </c>
      <c r="B2697" s="335" t="s">
        <v>5671</v>
      </c>
      <c r="C2697" s="335" t="s">
        <v>5409</v>
      </c>
      <c r="D2697" s="335" t="str">
        <f t="shared" si="83"/>
        <v>Maverick County, TX</v>
      </c>
      <c r="E2697" s="335" t="str">
        <f t="shared" si="84"/>
        <v>48</v>
      </c>
      <c r="F2697" s="335" t="str">
        <f>_xlfn.XLOOKUP(E2697, statelist[State FIPS Code], statelist[EPA Region], "not found", 0, 1)</f>
        <v>EPA Region 6</v>
      </c>
    </row>
    <row r="2698" spans="1:6" x14ac:dyDescent="0.25">
      <c r="A2698" s="334" t="s">
        <v>5672</v>
      </c>
      <c r="B2698" s="335" t="s">
        <v>4773</v>
      </c>
      <c r="C2698" s="335" t="s">
        <v>5409</v>
      </c>
      <c r="D2698" s="335" t="str">
        <f t="shared" si="83"/>
        <v>Medina County, TX</v>
      </c>
      <c r="E2698" s="335" t="str">
        <f t="shared" si="84"/>
        <v>48</v>
      </c>
      <c r="F2698" s="335" t="str">
        <f>_xlfn.XLOOKUP(E2698, statelist[State FIPS Code], statelist[EPA Region], "not found", 0, 1)</f>
        <v>EPA Region 6</v>
      </c>
    </row>
    <row r="2699" spans="1:6" x14ac:dyDescent="0.25">
      <c r="A2699" s="334" t="s">
        <v>5673</v>
      </c>
      <c r="B2699" s="335" t="s">
        <v>2513</v>
      </c>
      <c r="C2699" s="335" t="s">
        <v>5409</v>
      </c>
      <c r="D2699" s="335" t="str">
        <f t="shared" si="83"/>
        <v>Menard County, TX</v>
      </c>
      <c r="E2699" s="335" t="str">
        <f t="shared" si="84"/>
        <v>48</v>
      </c>
      <c r="F2699" s="335" t="str">
        <f>_xlfn.XLOOKUP(E2699, statelist[State FIPS Code], statelist[EPA Region], "not found", 0, 1)</f>
        <v>EPA Region 6</v>
      </c>
    </row>
    <row r="2700" spans="1:6" x14ac:dyDescent="0.25">
      <c r="A2700" s="334" t="s">
        <v>5674</v>
      </c>
      <c r="B2700" s="335" t="s">
        <v>3519</v>
      </c>
      <c r="C2700" s="335" t="s">
        <v>5409</v>
      </c>
      <c r="D2700" s="335" t="str">
        <f t="shared" ref="D2700:D2763" si="85">_xlfn.TEXTJOIN(", ", TRUE, B2700,C2700)</f>
        <v>Midland County, TX</v>
      </c>
      <c r="E2700" s="335" t="str">
        <f t="shared" ref="E2700:E2763" si="86">LEFT(A2700, 2)</f>
        <v>48</v>
      </c>
      <c r="F2700" s="335" t="str">
        <f>_xlfn.XLOOKUP(E2700, statelist[State FIPS Code], statelist[EPA Region], "not found", 0, 1)</f>
        <v>EPA Region 6</v>
      </c>
    </row>
    <row r="2701" spans="1:6" x14ac:dyDescent="0.25">
      <c r="A2701" s="334" t="s">
        <v>5675</v>
      </c>
      <c r="B2701" s="335" t="s">
        <v>5676</v>
      </c>
      <c r="C2701" s="335" t="s">
        <v>5409</v>
      </c>
      <c r="D2701" s="335" t="str">
        <f t="shared" si="85"/>
        <v>Milam County, TX</v>
      </c>
      <c r="E2701" s="335" t="str">
        <f t="shared" si="86"/>
        <v>48</v>
      </c>
      <c r="F2701" s="335" t="str">
        <f>_xlfn.XLOOKUP(E2701, statelist[State FIPS Code], statelist[EPA Region], "not found", 0, 1)</f>
        <v>EPA Region 6</v>
      </c>
    </row>
    <row r="2702" spans="1:6" x14ac:dyDescent="0.25">
      <c r="A2702" s="334" t="s">
        <v>5677</v>
      </c>
      <c r="B2702" s="335" t="s">
        <v>2796</v>
      </c>
      <c r="C2702" s="335" t="s">
        <v>5409</v>
      </c>
      <c r="D2702" s="335" t="str">
        <f t="shared" si="85"/>
        <v>Mills County, TX</v>
      </c>
      <c r="E2702" s="335" t="str">
        <f t="shared" si="86"/>
        <v>48</v>
      </c>
      <c r="F2702" s="335" t="str">
        <f>_xlfn.XLOOKUP(E2702, statelist[State FIPS Code], statelist[EPA Region], "not found", 0, 1)</f>
        <v>EPA Region 6</v>
      </c>
    </row>
    <row r="2703" spans="1:6" x14ac:dyDescent="0.25">
      <c r="A2703" s="334" t="s">
        <v>5678</v>
      </c>
      <c r="B2703" s="335" t="s">
        <v>2226</v>
      </c>
      <c r="C2703" s="335" t="s">
        <v>5409</v>
      </c>
      <c r="D2703" s="335" t="str">
        <f t="shared" si="85"/>
        <v>Mitchell County, TX</v>
      </c>
      <c r="E2703" s="335" t="str">
        <f t="shared" si="86"/>
        <v>48</v>
      </c>
      <c r="F2703" s="335" t="str">
        <f>_xlfn.XLOOKUP(E2703, statelist[State FIPS Code], statelist[EPA Region], "not found", 0, 1)</f>
        <v>EPA Region 6</v>
      </c>
    </row>
    <row r="2704" spans="1:6" x14ac:dyDescent="0.25">
      <c r="A2704" s="334" t="s">
        <v>5679</v>
      </c>
      <c r="B2704" s="335" t="s">
        <v>5680</v>
      </c>
      <c r="C2704" s="335" t="s">
        <v>5409</v>
      </c>
      <c r="D2704" s="335" t="str">
        <f t="shared" si="85"/>
        <v>Montague County, TX</v>
      </c>
      <c r="E2704" s="335" t="str">
        <f t="shared" si="86"/>
        <v>48</v>
      </c>
      <c r="F2704" s="335" t="str">
        <f>_xlfn.XLOOKUP(E2704, statelist[State FIPS Code], statelist[EPA Region], "not found", 0, 1)</f>
        <v>EPA Region 6</v>
      </c>
    </row>
    <row r="2705" spans="1:6" x14ac:dyDescent="0.25">
      <c r="A2705" s="334" t="s">
        <v>5681</v>
      </c>
      <c r="B2705" s="335" t="s">
        <v>1395</v>
      </c>
      <c r="C2705" s="335" t="s">
        <v>5409</v>
      </c>
      <c r="D2705" s="335" t="str">
        <f t="shared" si="85"/>
        <v>Montgomery County, TX</v>
      </c>
      <c r="E2705" s="335" t="str">
        <f t="shared" si="86"/>
        <v>48</v>
      </c>
      <c r="F2705" s="335" t="str">
        <f>_xlfn.XLOOKUP(E2705, statelist[State FIPS Code], statelist[EPA Region], "not found", 0, 1)</f>
        <v>EPA Region 6</v>
      </c>
    </row>
    <row r="2706" spans="1:6" x14ac:dyDescent="0.25">
      <c r="A2706" s="334" t="s">
        <v>5682</v>
      </c>
      <c r="B2706" s="335" t="s">
        <v>4554</v>
      </c>
      <c r="C2706" s="335" t="s">
        <v>5409</v>
      </c>
      <c r="D2706" s="335" t="str">
        <f t="shared" si="85"/>
        <v>Moore County, TX</v>
      </c>
      <c r="E2706" s="335" t="str">
        <f t="shared" si="86"/>
        <v>48</v>
      </c>
      <c r="F2706" s="335" t="str">
        <f>_xlfn.XLOOKUP(E2706, statelist[State FIPS Code], statelist[EPA Region], "not found", 0, 1)</f>
        <v>EPA Region 6</v>
      </c>
    </row>
    <row r="2707" spans="1:6" x14ac:dyDescent="0.25">
      <c r="A2707" s="334" t="s">
        <v>5683</v>
      </c>
      <c r="B2707" s="335" t="s">
        <v>2947</v>
      </c>
      <c r="C2707" s="335" t="s">
        <v>5409</v>
      </c>
      <c r="D2707" s="335" t="str">
        <f t="shared" si="85"/>
        <v>Morris County, TX</v>
      </c>
      <c r="E2707" s="335" t="str">
        <f t="shared" si="86"/>
        <v>48</v>
      </c>
      <c r="F2707" s="335" t="str">
        <f>_xlfn.XLOOKUP(E2707, statelist[State FIPS Code], statelist[EPA Region], "not found", 0, 1)</f>
        <v>EPA Region 6</v>
      </c>
    </row>
    <row r="2708" spans="1:6" x14ac:dyDescent="0.25">
      <c r="A2708" s="334" t="s">
        <v>5684</v>
      </c>
      <c r="B2708" s="335" t="s">
        <v>5685</v>
      </c>
      <c r="C2708" s="335" t="s">
        <v>5409</v>
      </c>
      <c r="D2708" s="335" t="str">
        <f t="shared" si="85"/>
        <v>Motley County, TX</v>
      </c>
      <c r="E2708" s="335" t="str">
        <f t="shared" si="86"/>
        <v>48</v>
      </c>
      <c r="F2708" s="335" t="str">
        <f>_xlfn.XLOOKUP(E2708, statelist[State FIPS Code], statelist[EPA Region], "not found", 0, 1)</f>
        <v>EPA Region 6</v>
      </c>
    </row>
    <row r="2709" spans="1:6" x14ac:dyDescent="0.25">
      <c r="A2709" s="334" t="s">
        <v>5686</v>
      </c>
      <c r="B2709" s="335" t="s">
        <v>5687</v>
      </c>
      <c r="C2709" s="335" t="s">
        <v>5409</v>
      </c>
      <c r="D2709" s="335" t="str">
        <f t="shared" si="85"/>
        <v>Nacogdoches County, TX</v>
      </c>
      <c r="E2709" s="335" t="str">
        <f t="shared" si="86"/>
        <v>48</v>
      </c>
      <c r="F2709" s="335" t="str">
        <f>_xlfn.XLOOKUP(E2709, statelist[State FIPS Code], statelist[EPA Region], "not found", 0, 1)</f>
        <v>EPA Region 6</v>
      </c>
    </row>
    <row r="2710" spans="1:6" x14ac:dyDescent="0.25">
      <c r="A2710" s="334" t="s">
        <v>5688</v>
      </c>
      <c r="B2710" s="335" t="s">
        <v>5689</v>
      </c>
      <c r="C2710" s="335" t="s">
        <v>5409</v>
      </c>
      <c r="D2710" s="335" t="str">
        <f t="shared" si="85"/>
        <v>Navarro County, TX</v>
      </c>
      <c r="E2710" s="335" t="str">
        <f t="shared" si="86"/>
        <v>48</v>
      </c>
      <c r="F2710" s="335" t="str">
        <f>_xlfn.XLOOKUP(E2710, statelist[State FIPS Code], statelist[EPA Region], "not found", 0, 1)</f>
        <v>EPA Region 6</v>
      </c>
    </row>
    <row r="2711" spans="1:6" x14ac:dyDescent="0.25">
      <c r="A2711" s="334" t="s">
        <v>5690</v>
      </c>
      <c r="B2711" s="335" t="s">
        <v>1608</v>
      </c>
      <c r="C2711" s="335" t="s">
        <v>5409</v>
      </c>
      <c r="D2711" s="335" t="str">
        <f t="shared" si="85"/>
        <v>Newton County, TX</v>
      </c>
      <c r="E2711" s="335" t="str">
        <f t="shared" si="86"/>
        <v>48</v>
      </c>
      <c r="F2711" s="335" t="str">
        <f>_xlfn.XLOOKUP(E2711, statelist[State FIPS Code], statelist[EPA Region], "not found", 0, 1)</f>
        <v>EPA Region 6</v>
      </c>
    </row>
    <row r="2712" spans="1:6" x14ac:dyDescent="0.25">
      <c r="A2712" s="334" t="s">
        <v>5691</v>
      </c>
      <c r="B2712" s="335" t="s">
        <v>5692</v>
      </c>
      <c r="C2712" s="335" t="s">
        <v>5409</v>
      </c>
      <c r="D2712" s="335" t="str">
        <f t="shared" si="85"/>
        <v>Nolan County, TX</v>
      </c>
      <c r="E2712" s="335" t="str">
        <f t="shared" si="86"/>
        <v>48</v>
      </c>
      <c r="F2712" s="335" t="str">
        <f>_xlfn.XLOOKUP(E2712, statelist[State FIPS Code], statelist[EPA Region], "not found", 0, 1)</f>
        <v>EPA Region 6</v>
      </c>
    </row>
    <row r="2713" spans="1:6" x14ac:dyDescent="0.25">
      <c r="A2713" s="334" t="s">
        <v>5693</v>
      </c>
      <c r="B2713" s="335" t="s">
        <v>5694</v>
      </c>
      <c r="C2713" s="335" t="s">
        <v>5409</v>
      </c>
      <c r="D2713" s="335" t="str">
        <f t="shared" si="85"/>
        <v>Nueces County, TX</v>
      </c>
      <c r="E2713" s="335" t="str">
        <f t="shared" si="86"/>
        <v>48</v>
      </c>
      <c r="F2713" s="335" t="str">
        <f>_xlfn.XLOOKUP(E2713, statelist[State FIPS Code], statelist[EPA Region], "not found", 0, 1)</f>
        <v>EPA Region 6</v>
      </c>
    </row>
    <row r="2714" spans="1:6" x14ac:dyDescent="0.25">
      <c r="A2714" s="334" t="s">
        <v>5695</v>
      </c>
      <c r="B2714" s="335" t="s">
        <v>5696</v>
      </c>
      <c r="C2714" s="335" t="s">
        <v>5409</v>
      </c>
      <c r="D2714" s="335" t="str">
        <f t="shared" si="85"/>
        <v>Ochiltree County, TX</v>
      </c>
      <c r="E2714" s="335" t="str">
        <f t="shared" si="86"/>
        <v>48</v>
      </c>
      <c r="F2714" s="335" t="str">
        <f>_xlfn.XLOOKUP(E2714, statelist[State FIPS Code], statelist[EPA Region], "not found", 0, 1)</f>
        <v>EPA Region 6</v>
      </c>
    </row>
    <row r="2715" spans="1:6" x14ac:dyDescent="0.25">
      <c r="A2715" s="334" t="s">
        <v>5697</v>
      </c>
      <c r="B2715" s="335" t="s">
        <v>3159</v>
      </c>
      <c r="C2715" s="335" t="s">
        <v>5409</v>
      </c>
      <c r="D2715" s="335" t="str">
        <f t="shared" si="85"/>
        <v>Oldham County, TX</v>
      </c>
      <c r="E2715" s="335" t="str">
        <f t="shared" si="86"/>
        <v>48</v>
      </c>
      <c r="F2715" s="335" t="str">
        <f>_xlfn.XLOOKUP(E2715, statelist[State FIPS Code], statelist[EPA Region], "not found", 0, 1)</f>
        <v>EPA Region 6</v>
      </c>
    </row>
    <row r="2716" spans="1:6" x14ac:dyDescent="0.25">
      <c r="A2716" s="334" t="s">
        <v>5698</v>
      </c>
      <c r="B2716" s="335" t="s">
        <v>1712</v>
      </c>
      <c r="C2716" s="335" t="s">
        <v>5409</v>
      </c>
      <c r="D2716" s="335" t="str">
        <f t="shared" si="85"/>
        <v>Orange County, TX</v>
      </c>
      <c r="E2716" s="335" t="str">
        <f t="shared" si="86"/>
        <v>48</v>
      </c>
      <c r="F2716" s="335" t="str">
        <f>_xlfn.XLOOKUP(E2716, statelist[State FIPS Code], statelist[EPA Region], "not found", 0, 1)</f>
        <v>EPA Region 6</v>
      </c>
    </row>
    <row r="2717" spans="1:6" x14ac:dyDescent="0.25">
      <c r="A2717" s="334" t="s">
        <v>5699</v>
      </c>
      <c r="B2717" s="335" t="s">
        <v>5700</v>
      </c>
      <c r="C2717" s="335" t="s">
        <v>5409</v>
      </c>
      <c r="D2717" s="335" t="str">
        <f t="shared" si="85"/>
        <v>Palo Pinto County, TX</v>
      </c>
      <c r="E2717" s="335" t="str">
        <f t="shared" si="86"/>
        <v>48</v>
      </c>
      <c r="F2717" s="335" t="str">
        <f>_xlfn.XLOOKUP(E2717, statelist[State FIPS Code], statelist[EPA Region], "not found", 0, 1)</f>
        <v>EPA Region 6</v>
      </c>
    </row>
    <row r="2718" spans="1:6" x14ac:dyDescent="0.25">
      <c r="A2718" s="334" t="s">
        <v>5701</v>
      </c>
      <c r="B2718" s="335" t="s">
        <v>3792</v>
      </c>
      <c r="C2718" s="335" t="s">
        <v>5409</v>
      </c>
      <c r="D2718" s="335" t="str">
        <f t="shared" si="85"/>
        <v>Panola County, TX</v>
      </c>
      <c r="E2718" s="335" t="str">
        <f t="shared" si="86"/>
        <v>48</v>
      </c>
      <c r="F2718" s="335" t="str">
        <f>_xlfn.XLOOKUP(E2718, statelist[State FIPS Code], statelist[EPA Region], "not found", 0, 1)</f>
        <v>EPA Region 6</v>
      </c>
    </row>
    <row r="2719" spans="1:6" x14ac:dyDescent="0.25">
      <c r="A2719" s="334" t="s">
        <v>5702</v>
      </c>
      <c r="B2719" s="335" t="s">
        <v>5703</v>
      </c>
      <c r="C2719" s="335" t="s">
        <v>5409</v>
      </c>
      <c r="D2719" s="335" t="str">
        <f t="shared" si="85"/>
        <v>Parker County, TX</v>
      </c>
      <c r="E2719" s="335" t="str">
        <f t="shared" si="86"/>
        <v>48</v>
      </c>
      <c r="F2719" s="335" t="str">
        <f>_xlfn.XLOOKUP(E2719, statelist[State FIPS Code], statelist[EPA Region], "not found", 0, 1)</f>
        <v>EPA Region 6</v>
      </c>
    </row>
    <row r="2720" spans="1:6" x14ac:dyDescent="0.25">
      <c r="A2720" s="334" t="s">
        <v>5704</v>
      </c>
      <c r="B2720" s="335" t="s">
        <v>5705</v>
      </c>
      <c r="C2720" s="335" t="s">
        <v>5409</v>
      </c>
      <c r="D2720" s="335" t="str">
        <f t="shared" si="85"/>
        <v>Parmer County, TX</v>
      </c>
      <c r="E2720" s="335" t="str">
        <f t="shared" si="86"/>
        <v>48</v>
      </c>
      <c r="F2720" s="335" t="str">
        <f>_xlfn.XLOOKUP(E2720, statelist[State FIPS Code], statelist[EPA Region], "not found", 0, 1)</f>
        <v>EPA Region 6</v>
      </c>
    </row>
    <row r="2721" spans="1:6" x14ac:dyDescent="0.25">
      <c r="A2721" s="334" t="s">
        <v>5706</v>
      </c>
      <c r="B2721" s="335" t="s">
        <v>5707</v>
      </c>
      <c r="C2721" s="335" t="s">
        <v>5409</v>
      </c>
      <c r="D2721" s="335" t="str">
        <f t="shared" si="85"/>
        <v>Pecos County, TX</v>
      </c>
      <c r="E2721" s="335" t="str">
        <f t="shared" si="86"/>
        <v>48</v>
      </c>
      <c r="F2721" s="335" t="str">
        <f>_xlfn.XLOOKUP(E2721, statelist[State FIPS Code], statelist[EPA Region], "not found", 0, 1)</f>
        <v>EPA Region 6</v>
      </c>
    </row>
    <row r="2722" spans="1:6" x14ac:dyDescent="0.25">
      <c r="A2722" s="334" t="s">
        <v>5708</v>
      </c>
      <c r="B2722" s="335" t="s">
        <v>1618</v>
      </c>
      <c r="C2722" s="335" t="s">
        <v>5409</v>
      </c>
      <c r="D2722" s="335" t="str">
        <f t="shared" si="85"/>
        <v>Polk County, TX</v>
      </c>
      <c r="E2722" s="335" t="str">
        <f t="shared" si="86"/>
        <v>48</v>
      </c>
      <c r="F2722" s="335" t="str">
        <f>_xlfn.XLOOKUP(E2722, statelist[State FIPS Code], statelist[EPA Region], "not found", 0, 1)</f>
        <v>EPA Region 6</v>
      </c>
    </row>
    <row r="2723" spans="1:6" x14ac:dyDescent="0.25">
      <c r="A2723" s="334" t="s">
        <v>5709</v>
      </c>
      <c r="B2723" s="335" t="s">
        <v>5079</v>
      </c>
      <c r="C2723" s="335" t="s">
        <v>5409</v>
      </c>
      <c r="D2723" s="335" t="str">
        <f t="shared" si="85"/>
        <v>Potter County, TX</v>
      </c>
      <c r="E2723" s="335" t="str">
        <f t="shared" si="86"/>
        <v>48</v>
      </c>
      <c r="F2723" s="335" t="str">
        <f>_xlfn.XLOOKUP(E2723, statelist[State FIPS Code], statelist[EPA Region], "not found", 0, 1)</f>
        <v>EPA Region 6</v>
      </c>
    </row>
    <row r="2724" spans="1:6" x14ac:dyDescent="0.25">
      <c r="A2724" s="334" t="s">
        <v>5710</v>
      </c>
      <c r="B2724" s="335" t="s">
        <v>5711</v>
      </c>
      <c r="C2724" s="335" t="s">
        <v>5409</v>
      </c>
      <c r="D2724" s="335" t="str">
        <f t="shared" si="85"/>
        <v>Presidio County, TX</v>
      </c>
      <c r="E2724" s="335" t="str">
        <f t="shared" si="86"/>
        <v>48</v>
      </c>
      <c r="F2724" s="335" t="str">
        <f>_xlfn.XLOOKUP(E2724, statelist[State FIPS Code], statelist[EPA Region], "not found", 0, 1)</f>
        <v>EPA Region 6</v>
      </c>
    </row>
    <row r="2725" spans="1:6" x14ac:dyDescent="0.25">
      <c r="A2725" s="334" t="s">
        <v>5712</v>
      </c>
      <c r="B2725" s="335" t="s">
        <v>5713</v>
      </c>
      <c r="C2725" s="335" t="s">
        <v>5409</v>
      </c>
      <c r="D2725" s="335" t="str">
        <f t="shared" si="85"/>
        <v>Rains County, TX</v>
      </c>
      <c r="E2725" s="335" t="str">
        <f t="shared" si="86"/>
        <v>48</v>
      </c>
      <c r="F2725" s="335" t="str">
        <f>_xlfn.XLOOKUP(E2725, statelist[State FIPS Code], statelist[EPA Region], "not found", 0, 1)</f>
        <v>EPA Region 6</v>
      </c>
    </row>
    <row r="2726" spans="1:6" x14ac:dyDescent="0.25">
      <c r="A2726" s="334" t="s">
        <v>5714</v>
      </c>
      <c r="B2726" s="335" t="s">
        <v>5715</v>
      </c>
      <c r="C2726" s="335" t="s">
        <v>5409</v>
      </c>
      <c r="D2726" s="335" t="str">
        <f t="shared" si="85"/>
        <v>Randall County, TX</v>
      </c>
      <c r="E2726" s="335" t="str">
        <f t="shared" si="86"/>
        <v>48</v>
      </c>
      <c r="F2726" s="335" t="str">
        <f>_xlfn.XLOOKUP(E2726, statelist[State FIPS Code], statelist[EPA Region], "not found", 0, 1)</f>
        <v>EPA Region 6</v>
      </c>
    </row>
    <row r="2727" spans="1:6" x14ac:dyDescent="0.25">
      <c r="A2727" s="334" t="s">
        <v>5716</v>
      </c>
      <c r="B2727" s="335" t="s">
        <v>5717</v>
      </c>
      <c r="C2727" s="335" t="s">
        <v>5409</v>
      </c>
      <c r="D2727" s="335" t="str">
        <f t="shared" si="85"/>
        <v>Reagan County, TX</v>
      </c>
      <c r="E2727" s="335" t="str">
        <f t="shared" si="86"/>
        <v>48</v>
      </c>
      <c r="F2727" s="335" t="str">
        <f>_xlfn.XLOOKUP(E2727, statelist[State FIPS Code], statelist[EPA Region], "not found", 0, 1)</f>
        <v>EPA Region 6</v>
      </c>
    </row>
    <row r="2728" spans="1:6" x14ac:dyDescent="0.25">
      <c r="A2728" s="334" t="s">
        <v>5718</v>
      </c>
      <c r="B2728" s="335" t="s">
        <v>5719</v>
      </c>
      <c r="C2728" s="335" t="s">
        <v>5409</v>
      </c>
      <c r="D2728" s="335" t="str">
        <f t="shared" si="85"/>
        <v>Real County, TX</v>
      </c>
      <c r="E2728" s="335" t="str">
        <f t="shared" si="86"/>
        <v>48</v>
      </c>
      <c r="F2728" s="335" t="str">
        <f>_xlfn.XLOOKUP(E2728, statelist[State FIPS Code], statelist[EPA Region], "not found", 0, 1)</f>
        <v>EPA Region 6</v>
      </c>
    </row>
    <row r="2729" spans="1:6" x14ac:dyDescent="0.25">
      <c r="A2729" s="334" t="s">
        <v>5720</v>
      </c>
      <c r="B2729" s="335" t="s">
        <v>5721</v>
      </c>
      <c r="C2729" s="335" t="s">
        <v>5409</v>
      </c>
      <c r="D2729" s="335" t="str">
        <f t="shared" si="85"/>
        <v>Red River County, TX</v>
      </c>
      <c r="E2729" s="335" t="str">
        <f t="shared" si="86"/>
        <v>48</v>
      </c>
      <c r="F2729" s="335" t="str">
        <f>_xlfn.XLOOKUP(E2729, statelist[State FIPS Code], statelist[EPA Region], "not found", 0, 1)</f>
        <v>EPA Region 6</v>
      </c>
    </row>
    <row r="2730" spans="1:6" x14ac:dyDescent="0.25">
      <c r="A2730" s="334" t="s">
        <v>5722</v>
      </c>
      <c r="B2730" s="335" t="s">
        <v>5723</v>
      </c>
      <c r="C2730" s="335" t="s">
        <v>5409</v>
      </c>
      <c r="D2730" s="335" t="str">
        <f t="shared" si="85"/>
        <v>Reeves County, TX</v>
      </c>
      <c r="E2730" s="335" t="str">
        <f t="shared" si="86"/>
        <v>48</v>
      </c>
      <c r="F2730" s="335" t="str">
        <f>_xlfn.XLOOKUP(E2730, statelist[State FIPS Code], statelist[EPA Region], "not found", 0, 1)</f>
        <v>EPA Region 6</v>
      </c>
    </row>
    <row r="2731" spans="1:6" x14ac:dyDescent="0.25">
      <c r="A2731" s="334" t="s">
        <v>5724</v>
      </c>
      <c r="B2731" s="335" t="s">
        <v>5725</v>
      </c>
      <c r="C2731" s="335" t="s">
        <v>5409</v>
      </c>
      <c r="D2731" s="335" t="str">
        <f t="shared" si="85"/>
        <v>Refugio County, TX</v>
      </c>
      <c r="E2731" s="335" t="str">
        <f t="shared" si="86"/>
        <v>48</v>
      </c>
      <c r="F2731" s="335" t="str">
        <f>_xlfn.XLOOKUP(E2731, statelist[State FIPS Code], statelist[EPA Region], "not found", 0, 1)</f>
        <v>EPA Region 6</v>
      </c>
    </row>
    <row r="2732" spans="1:6" x14ac:dyDescent="0.25">
      <c r="A2732" s="334" t="s">
        <v>5726</v>
      </c>
      <c r="B2732" s="335" t="s">
        <v>5266</v>
      </c>
      <c r="C2732" s="335" t="s">
        <v>5409</v>
      </c>
      <c r="D2732" s="335" t="str">
        <f t="shared" si="85"/>
        <v>Roberts County, TX</v>
      </c>
      <c r="E2732" s="335" t="str">
        <f t="shared" si="86"/>
        <v>48</v>
      </c>
      <c r="F2732" s="335" t="str">
        <f>_xlfn.XLOOKUP(E2732, statelist[State FIPS Code], statelist[EPA Region], "not found", 0, 1)</f>
        <v>EPA Region 6</v>
      </c>
    </row>
    <row r="2733" spans="1:6" x14ac:dyDescent="0.25">
      <c r="A2733" s="334" t="s">
        <v>5727</v>
      </c>
      <c r="B2733" s="335" t="s">
        <v>3171</v>
      </c>
      <c r="C2733" s="335" t="s">
        <v>5409</v>
      </c>
      <c r="D2733" s="335" t="str">
        <f t="shared" si="85"/>
        <v>Robertson County, TX</v>
      </c>
      <c r="E2733" s="335" t="str">
        <f t="shared" si="86"/>
        <v>48</v>
      </c>
      <c r="F2733" s="335" t="str">
        <f>_xlfn.XLOOKUP(E2733, statelist[State FIPS Code], statelist[EPA Region], "not found", 0, 1)</f>
        <v>EPA Region 6</v>
      </c>
    </row>
    <row r="2734" spans="1:6" x14ac:dyDescent="0.25">
      <c r="A2734" s="334" t="s">
        <v>5728</v>
      </c>
      <c r="B2734" s="335" t="s">
        <v>5729</v>
      </c>
      <c r="C2734" s="335" t="s">
        <v>5409</v>
      </c>
      <c r="D2734" s="335" t="str">
        <f t="shared" si="85"/>
        <v>Rockwall County, TX</v>
      </c>
      <c r="E2734" s="335" t="str">
        <f t="shared" si="86"/>
        <v>48</v>
      </c>
      <c r="F2734" s="335" t="str">
        <f>_xlfn.XLOOKUP(E2734, statelist[State FIPS Code], statelist[EPA Region], "not found", 0, 1)</f>
        <v>EPA Region 6</v>
      </c>
    </row>
    <row r="2735" spans="1:6" x14ac:dyDescent="0.25">
      <c r="A2735" s="334" t="s">
        <v>5730</v>
      </c>
      <c r="B2735" s="335" t="s">
        <v>5731</v>
      </c>
      <c r="C2735" s="335" t="s">
        <v>5409</v>
      </c>
      <c r="D2735" s="335" t="str">
        <f t="shared" si="85"/>
        <v>Runnels County, TX</v>
      </c>
      <c r="E2735" s="335" t="str">
        <f t="shared" si="86"/>
        <v>48</v>
      </c>
      <c r="F2735" s="335" t="str">
        <f>_xlfn.XLOOKUP(E2735, statelist[State FIPS Code], statelist[EPA Region], "not found", 0, 1)</f>
        <v>EPA Region 6</v>
      </c>
    </row>
    <row r="2736" spans="1:6" x14ac:dyDescent="0.25">
      <c r="A2736" s="334" t="s">
        <v>5732</v>
      </c>
      <c r="B2736" s="335" t="s">
        <v>5733</v>
      </c>
      <c r="C2736" s="335" t="s">
        <v>5409</v>
      </c>
      <c r="D2736" s="335" t="str">
        <f t="shared" si="85"/>
        <v>Rusk County, TX</v>
      </c>
      <c r="E2736" s="335" t="str">
        <f t="shared" si="86"/>
        <v>48</v>
      </c>
      <c r="F2736" s="335" t="str">
        <f>_xlfn.XLOOKUP(E2736, statelist[State FIPS Code], statelist[EPA Region], "not found", 0, 1)</f>
        <v>EPA Region 6</v>
      </c>
    </row>
    <row r="2737" spans="1:6" x14ac:dyDescent="0.25">
      <c r="A2737" s="334" t="s">
        <v>5734</v>
      </c>
      <c r="B2737" s="335" t="s">
        <v>5735</v>
      </c>
      <c r="C2737" s="335" t="s">
        <v>5409</v>
      </c>
      <c r="D2737" s="335" t="str">
        <f t="shared" si="85"/>
        <v>Sabine County, TX</v>
      </c>
      <c r="E2737" s="335" t="str">
        <f t="shared" si="86"/>
        <v>48</v>
      </c>
      <c r="F2737" s="335" t="str">
        <f>_xlfn.XLOOKUP(E2737, statelist[State FIPS Code], statelist[EPA Region], "not found", 0, 1)</f>
        <v>EPA Region 6</v>
      </c>
    </row>
    <row r="2738" spans="1:6" x14ac:dyDescent="0.25">
      <c r="A2738" s="334" t="s">
        <v>5736</v>
      </c>
      <c r="B2738" s="335" t="s">
        <v>5737</v>
      </c>
      <c r="C2738" s="335" t="s">
        <v>5409</v>
      </c>
      <c r="D2738" s="335" t="str">
        <f t="shared" si="85"/>
        <v>San Augustine County, TX</v>
      </c>
      <c r="E2738" s="335" t="str">
        <f t="shared" si="86"/>
        <v>48</v>
      </c>
      <c r="F2738" s="335" t="str">
        <f>_xlfn.XLOOKUP(E2738, statelist[State FIPS Code], statelist[EPA Region], "not found", 0, 1)</f>
        <v>EPA Region 6</v>
      </c>
    </row>
    <row r="2739" spans="1:6" x14ac:dyDescent="0.25">
      <c r="A2739" s="334" t="s">
        <v>5738</v>
      </c>
      <c r="B2739" s="335" t="s">
        <v>5739</v>
      </c>
      <c r="C2739" s="335" t="s">
        <v>5409</v>
      </c>
      <c r="D2739" s="335" t="str">
        <f t="shared" si="85"/>
        <v>San Jacinto County, TX</v>
      </c>
      <c r="E2739" s="335" t="str">
        <f t="shared" si="86"/>
        <v>48</v>
      </c>
      <c r="F2739" s="335" t="str">
        <f>_xlfn.XLOOKUP(E2739, statelist[State FIPS Code], statelist[EPA Region], "not found", 0, 1)</f>
        <v>EPA Region 6</v>
      </c>
    </row>
    <row r="2740" spans="1:6" x14ac:dyDescent="0.25">
      <c r="A2740" s="334" t="s">
        <v>5740</v>
      </c>
      <c r="B2740" s="335" t="s">
        <v>5741</v>
      </c>
      <c r="C2740" s="335" t="s">
        <v>5409</v>
      </c>
      <c r="D2740" s="335" t="str">
        <f t="shared" si="85"/>
        <v>San Patricio County, TX</v>
      </c>
      <c r="E2740" s="335" t="str">
        <f t="shared" si="86"/>
        <v>48</v>
      </c>
      <c r="F2740" s="335" t="str">
        <f>_xlfn.XLOOKUP(E2740, statelist[State FIPS Code], statelist[EPA Region], "not found", 0, 1)</f>
        <v>EPA Region 6</v>
      </c>
    </row>
    <row r="2741" spans="1:6" x14ac:dyDescent="0.25">
      <c r="A2741" s="334" t="s">
        <v>5742</v>
      </c>
      <c r="B2741" s="335" t="s">
        <v>5743</v>
      </c>
      <c r="C2741" s="335" t="s">
        <v>5409</v>
      </c>
      <c r="D2741" s="335" t="str">
        <f t="shared" si="85"/>
        <v>San Saba County, TX</v>
      </c>
      <c r="E2741" s="335" t="str">
        <f t="shared" si="86"/>
        <v>48</v>
      </c>
      <c r="F2741" s="335" t="str">
        <f>_xlfn.XLOOKUP(E2741, statelist[State FIPS Code], statelist[EPA Region], "not found", 0, 1)</f>
        <v>EPA Region 6</v>
      </c>
    </row>
    <row r="2742" spans="1:6" x14ac:dyDescent="0.25">
      <c r="A2742" s="334" t="s">
        <v>5744</v>
      </c>
      <c r="B2742" s="335" t="s">
        <v>5745</v>
      </c>
      <c r="C2742" s="335" t="s">
        <v>5409</v>
      </c>
      <c r="D2742" s="335" t="str">
        <f t="shared" si="85"/>
        <v>Schleicher County, TX</v>
      </c>
      <c r="E2742" s="335" t="str">
        <f t="shared" si="86"/>
        <v>48</v>
      </c>
      <c r="F2742" s="335" t="str">
        <f>_xlfn.XLOOKUP(E2742, statelist[State FIPS Code], statelist[EPA Region], "not found", 0, 1)</f>
        <v>EPA Region 6</v>
      </c>
    </row>
    <row r="2743" spans="1:6" x14ac:dyDescent="0.25">
      <c r="A2743" s="334" t="s">
        <v>5746</v>
      </c>
      <c r="B2743" s="335" t="s">
        <v>5747</v>
      </c>
      <c r="C2743" s="335" t="s">
        <v>5409</v>
      </c>
      <c r="D2743" s="335" t="str">
        <f t="shared" si="85"/>
        <v>Scurry County, TX</v>
      </c>
      <c r="E2743" s="335" t="str">
        <f t="shared" si="86"/>
        <v>48</v>
      </c>
      <c r="F2743" s="335" t="str">
        <f>_xlfn.XLOOKUP(E2743, statelist[State FIPS Code], statelist[EPA Region], "not found", 0, 1)</f>
        <v>EPA Region 6</v>
      </c>
    </row>
    <row r="2744" spans="1:6" x14ac:dyDescent="0.25">
      <c r="A2744" s="334" t="s">
        <v>5748</v>
      </c>
      <c r="B2744" s="335" t="s">
        <v>5749</v>
      </c>
      <c r="C2744" s="335" t="s">
        <v>5409</v>
      </c>
      <c r="D2744" s="335" t="str">
        <f t="shared" si="85"/>
        <v>Shackelford County, TX</v>
      </c>
      <c r="E2744" s="335" t="str">
        <f t="shared" si="86"/>
        <v>48</v>
      </c>
      <c r="F2744" s="335" t="str">
        <f>_xlfn.XLOOKUP(E2744, statelist[State FIPS Code], statelist[EPA Region], "not found", 0, 1)</f>
        <v>EPA Region 6</v>
      </c>
    </row>
    <row r="2745" spans="1:6" x14ac:dyDescent="0.25">
      <c r="A2745" s="334" t="s">
        <v>5750</v>
      </c>
      <c r="B2745" s="335" t="s">
        <v>1411</v>
      </c>
      <c r="C2745" s="335" t="s">
        <v>5409</v>
      </c>
      <c r="D2745" s="335" t="str">
        <f t="shared" si="85"/>
        <v>Shelby County, TX</v>
      </c>
      <c r="E2745" s="335" t="str">
        <f t="shared" si="86"/>
        <v>48</v>
      </c>
      <c r="F2745" s="335" t="str">
        <f>_xlfn.XLOOKUP(E2745, statelist[State FIPS Code], statelist[EPA Region], "not found", 0, 1)</f>
        <v>EPA Region 6</v>
      </c>
    </row>
    <row r="2746" spans="1:6" x14ac:dyDescent="0.25">
      <c r="A2746" s="334" t="s">
        <v>5751</v>
      </c>
      <c r="B2746" s="335" t="s">
        <v>2995</v>
      </c>
      <c r="C2746" s="335" t="s">
        <v>5409</v>
      </c>
      <c r="D2746" s="335" t="str">
        <f t="shared" si="85"/>
        <v>Sherman County, TX</v>
      </c>
      <c r="E2746" s="335" t="str">
        <f t="shared" si="86"/>
        <v>48</v>
      </c>
      <c r="F2746" s="335" t="str">
        <f>_xlfn.XLOOKUP(E2746, statelist[State FIPS Code], statelist[EPA Region], "not found", 0, 1)</f>
        <v>EPA Region 6</v>
      </c>
    </row>
    <row r="2747" spans="1:6" x14ac:dyDescent="0.25">
      <c r="A2747" s="334" t="s">
        <v>5752</v>
      </c>
      <c r="B2747" s="335" t="s">
        <v>2997</v>
      </c>
      <c r="C2747" s="335" t="s">
        <v>5409</v>
      </c>
      <c r="D2747" s="335" t="str">
        <f t="shared" si="85"/>
        <v>Smith County, TX</v>
      </c>
      <c r="E2747" s="335" t="str">
        <f t="shared" si="86"/>
        <v>48</v>
      </c>
      <c r="F2747" s="335" t="str">
        <f>_xlfn.XLOOKUP(E2747, statelist[State FIPS Code], statelist[EPA Region], "not found", 0, 1)</f>
        <v>EPA Region 6</v>
      </c>
    </row>
    <row r="2748" spans="1:6" x14ac:dyDescent="0.25">
      <c r="A2748" s="334" t="s">
        <v>5753</v>
      </c>
      <c r="B2748" s="335" t="s">
        <v>5754</v>
      </c>
      <c r="C2748" s="335" t="s">
        <v>5409</v>
      </c>
      <c r="D2748" s="335" t="str">
        <f t="shared" si="85"/>
        <v>Somervell County, TX</v>
      </c>
      <c r="E2748" s="335" t="str">
        <f t="shared" si="86"/>
        <v>48</v>
      </c>
      <c r="F2748" s="335" t="str">
        <f>_xlfn.XLOOKUP(E2748, statelist[State FIPS Code], statelist[EPA Region], "not found", 0, 1)</f>
        <v>EPA Region 6</v>
      </c>
    </row>
    <row r="2749" spans="1:6" x14ac:dyDescent="0.25">
      <c r="A2749" s="334" t="s">
        <v>5755</v>
      </c>
      <c r="B2749" s="335" t="s">
        <v>5756</v>
      </c>
      <c r="C2749" s="335" t="s">
        <v>5409</v>
      </c>
      <c r="D2749" s="335" t="str">
        <f t="shared" si="85"/>
        <v>Starr County, TX</v>
      </c>
      <c r="E2749" s="335" t="str">
        <f t="shared" si="86"/>
        <v>48</v>
      </c>
      <c r="F2749" s="335" t="str">
        <f>_xlfn.XLOOKUP(E2749, statelist[State FIPS Code], statelist[EPA Region], "not found", 0, 1)</f>
        <v>EPA Region 6</v>
      </c>
    </row>
    <row r="2750" spans="1:6" x14ac:dyDescent="0.25">
      <c r="A2750" s="334" t="s">
        <v>5757</v>
      </c>
      <c r="B2750" s="335" t="s">
        <v>2267</v>
      </c>
      <c r="C2750" s="335" t="s">
        <v>5409</v>
      </c>
      <c r="D2750" s="335" t="str">
        <f t="shared" si="85"/>
        <v>Stephens County, TX</v>
      </c>
      <c r="E2750" s="335" t="str">
        <f t="shared" si="86"/>
        <v>48</v>
      </c>
      <c r="F2750" s="335" t="str">
        <f>_xlfn.XLOOKUP(E2750, statelist[State FIPS Code], statelist[EPA Region], "not found", 0, 1)</f>
        <v>EPA Region 6</v>
      </c>
    </row>
    <row r="2751" spans="1:6" x14ac:dyDescent="0.25">
      <c r="A2751" s="334" t="s">
        <v>5758</v>
      </c>
      <c r="B2751" s="335" t="s">
        <v>5759</v>
      </c>
      <c r="C2751" s="335" t="s">
        <v>5409</v>
      </c>
      <c r="D2751" s="335" t="str">
        <f t="shared" si="85"/>
        <v>Sterling County, TX</v>
      </c>
      <c r="E2751" s="335" t="str">
        <f t="shared" si="86"/>
        <v>48</v>
      </c>
      <c r="F2751" s="335" t="str">
        <f>_xlfn.XLOOKUP(E2751, statelist[State FIPS Code], statelist[EPA Region], "not found", 0, 1)</f>
        <v>EPA Region 6</v>
      </c>
    </row>
    <row r="2752" spans="1:6" x14ac:dyDescent="0.25">
      <c r="A2752" s="334" t="s">
        <v>5760</v>
      </c>
      <c r="B2752" s="335" t="s">
        <v>5761</v>
      </c>
      <c r="C2752" s="335" t="s">
        <v>5409</v>
      </c>
      <c r="D2752" s="335" t="str">
        <f t="shared" si="85"/>
        <v>Stonewall County, TX</v>
      </c>
      <c r="E2752" s="335" t="str">
        <f t="shared" si="86"/>
        <v>48</v>
      </c>
      <c r="F2752" s="335" t="str">
        <f>_xlfn.XLOOKUP(E2752, statelist[State FIPS Code], statelist[EPA Region], "not found", 0, 1)</f>
        <v>EPA Region 6</v>
      </c>
    </row>
    <row r="2753" spans="1:6" x14ac:dyDescent="0.25">
      <c r="A2753" s="334" t="s">
        <v>5762</v>
      </c>
      <c r="B2753" s="335" t="s">
        <v>5763</v>
      </c>
      <c r="C2753" s="335" t="s">
        <v>5409</v>
      </c>
      <c r="D2753" s="335" t="str">
        <f t="shared" si="85"/>
        <v>Sutton County, TX</v>
      </c>
      <c r="E2753" s="335" t="str">
        <f t="shared" si="86"/>
        <v>48</v>
      </c>
      <c r="F2753" s="335" t="str">
        <f>_xlfn.XLOOKUP(E2753, statelist[State FIPS Code], statelist[EPA Region], "not found", 0, 1)</f>
        <v>EPA Region 6</v>
      </c>
    </row>
    <row r="2754" spans="1:6" x14ac:dyDescent="0.25">
      <c r="A2754" s="334" t="s">
        <v>5764</v>
      </c>
      <c r="B2754" s="335" t="s">
        <v>5765</v>
      </c>
      <c r="C2754" s="335" t="s">
        <v>5409</v>
      </c>
      <c r="D2754" s="335" t="str">
        <f t="shared" si="85"/>
        <v>Swisher County, TX</v>
      </c>
      <c r="E2754" s="335" t="str">
        <f t="shared" si="86"/>
        <v>48</v>
      </c>
      <c r="F2754" s="335" t="str">
        <f>_xlfn.XLOOKUP(E2754, statelist[State FIPS Code], statelist[EPA Region], "not found", 0, 1)</f>
        <v>EPA Region 6</v>
      </c>
    </row>
    <row r="2755" spans="1:6" x14ac:dyDescent="0.25">
      <c r="A2755" s="334" t="s">
        <v>5766</v>
      </c>
      <c r="B2755" s="335" t="s">
        <v>5767</v>
      </c>
      <c r="C2755" s="335" t="s">
        <v>5409</v>
      </c>
      <c r="D2755" s="335" t="str">
        <f t="shared" si="85"/>
        <v>Tarrant County, TX</v>
      </c>
      <c r="E2755" s="335" t="str">
        <f t="shared" si="86"/>
        <v>48</v>
      </c>
      <c r="F2755" s="335" t="str">
        <f>_xlfn.XLOOKUP(E2755, statelist[State FIPS Code], statelist[EPA Region], "not found", 0, 1)</f>
        <v>EPA Region 6</v>
      </c>
    </row>
    <row r="2756" spans="1:6" x14ac:dyDescent="0.25">
      <c r="A2756" s="334" t="s">
        <v>5768</v>
      </c>
      <c r="B2756" s="335" t="s">
        <v>2047</v>
      </c>
      <c r="C2756" s="335" t="s">
        <v>5409</v>
      </c>
      <c r="D2756" s="335" t="str">
        <f t="shared" si="85"/>
        <v>Taylor County, TX</v>
      </c>
      <c r="E2756" s="335" t="str">
        <f t="shared" si="86"/>
        <v>48</v>
      </c>
      <c r="F2756" s="335" t="str">
        <f>_xlfn.XLOOKUP(E2756, statelist[State FIPS Code], statelist[EPA Region], "not found", 0, 1)</f>
        <v>EPA Region 6</v>
      </c>
    </row>
    <row r="2757" spans="1:6" x14ac:dyDescent="0.25">
      <c r="A2757" s="334" t="s">
        <v>5769</v>
      </c>
      <c r="B2757" s="335" t="s">
        <v>2281</v>
      </c>
      <c r="C2757" s="335" t="s">
        <v>5409</v>
      </c>
      <c r="D2757" s="335" t="str">
        <f t="shared" si="85"/>
        <v>Terrell County, TX</v>
      </c>
      <c r="E2757" s="335" t="str">
        <f t="shared" si="86"/>
        <v>48</v>
      </c>
      <c r="F2757" s="335" t="str">
        <f>_xlfn.XLOOKUP(E2757, statelist[State FIPS Code], statelist[EPA Region], "not found", 0, 1)</f>
        <v>EPA Region 6</v>
      </c>
    </row>
    <row r="2758" spans="1:6" x14ac:dyDescent="0.25">
      <c r="A2758" s="334" t="s">
        <v>5770</v>
      </c>
      <c r="B2758" s="335" t="s">
        <v>5771</v>
      </c>
      <c r="C2758" s="335" t="s">
        <v>5409</v>
      </c>
      <c r="D2758" s="335" t="str">
        <f t="shared" si="85"/>
        <v>Terry County, TX</v>
      </c>
      <c r="E2758" s="335" t="str">
        <f t="shared" si="86"/>
        <v>48</v>
      </c>
      <c r="F2758" s="335" t="str">
        <f>_xlfn.XLOOKUP(E2758, statelist[State FIPS Code], statelist[EPA Region], "not found", 0, 1)</f>
        <v>EPA Region 6</v>
      </c>
    </row>
    <row r="2759" spans="1:6" x14ac:dyDescent="0.25">
      <c r="A2759" s="334" t="s">
        <v>5772</v>
      </c>
      <c r="B2759" s="335" t="s">
        <v>5773</v>
      </c>
      <c r="C2759" s="335" t="s">
        <v>5409</v>
      </c>
      <c r="D2759" s="335" t="str">
        <f t="shared" si="85"/>
        <v>Throckmorton County, TX</v>
      </c>
      <c r="E2759" s="335" t="str">
        <f t="shared" si="86"/>
        <v>48</v>
      </c>
      <c r="F2759" s="335" t="str">
        <f>_xlfn.XLOOKUP(E2759, statelist[State FIPS Code], statelist[EPA Region], "not found", 0, 1)</f>
        <v>EPA Region 6</v>
      </c>
    </row>
    <row r="2760" spans="1:6" x14ac:dyDescent="0.25">
      <c r="A2760" s="334" t="s">
        <v>5774</v>
      </c>
      <c r="B2760" s="335" t="s">
        <v>5775</v>
      </c>
      <c r="C2760" s="335" t="s">
        <v>5409</v>
      </c>
      <c r="D2760" s="335" t="str">
        <f t="shared" si="85"/>
        <v>Titus County, TX</v>
      </c>
      <c r="E2760" s="335" t="str">
        <f t="shared" si="86"/>
        <v>48</v>
      </c>
      <c r="F2760" s="335" t="str">
        <f>_xlfn.XLOOKUP(E2760, statelist[State FIPS Code], statelist[EPA Region], "not found", 0, 1)</f>
        <v>EPA Region 6</v>
      </c>
    </row>
    <row r="2761" spans="1:6" x14ac:dyDescent="0.25">
      <c r="A2761" s="334" t="s">
        <v>5776</v>
      </c>
      <c r="B2761" s="335" t="s">
        <v>5777</v>
      </c>
      <c r="C2761" s="335" t="s">
        <v>5409</v>
      </c>
      <c r="D2761" s="335" t="str">
        <f t="shared" si="85"/>
        <v>Tom Green County, TX</v>
      </c>
      <c r="E2761" s="335" t="str">
        <f t="shared" si="86"/>
        <v>48</v>
      </c>
      <c r="F2761" s="335" t="str">
        <f>_xlfn.XLOOKUP(E2761, statelist[State FIPS Code], statelist[EPA Region], "not found", 0, 1)</f>
        <v>EPA Region 6</v>
      </c>
    </row>
    <row r="2762" spans="1:6" x14ac:dyDescent="0.25">
      <c r="A2762" s="334" t="s">
        <v>5778</v>
      </c>
      <c r="B2762" s="335" t="s">
        <v>5779</v>
      </c>
      <c r="C2762" s="335" t="s">
        <v>5409</v>
      </c>
      <c r="D2762" s="335" t="str">
        <f t="shared" si="85"/>
        <v>Travis County, TX</v>
      </c>
      <c r="E2762" s="335" t="str">
        <f t="shared" si="86"/>
        <v>48</v>
      </c>
      <c r="F2762" s="335" t="str">
        <f>_xlfn.XLOOKUP(E2762, statelist[State FIPS Code], statelist[EPA Region], "not found", 0, 1)</f>
        <v>EPA Region 6</v>
      </c>
    </row>
    <row r="2763" spans="1:6" x14ac:dyDescent="0.25">
      <c r="A2763" s="334" t="s">
        <v>5780</v>
      </c>
      <c r="B2763" s="335" t="s">
        <v>1757</v>
      </c>
      <c r="C2763" s="335" t="s">
        <v>5409</v>
      </c>
      <c r="D2763" s="335" t="str">
        <f t="shared" si="85"/>
        <v>Trinity County, TX</v>
      </c>
      <c r="E2763" s="335" t="str">
        <f t="shared" si="86"/>
        <v>48</v>
      </c>
      <c r="F2763" s="335" t="str">
        <f>_xlfn.XLOOKUP(E2763, statelist[State FIPS Code], statelist[EPA Region], "not found", 0, 1)</f>
        <v>EPA Region 6</v>
      </c>
    </row>
    <row r="2764" spans="1:6" x14ac:dyDescent="0.25">
      <c r="A2764" s="334" t="s">
        <v>5781</v>
      </c>
      <c r="B2764" s="335" t="s">
        <v>5782</v>
      </c>
      <c r="C2764" s="335" t="s">
        <v>5409</v>
      </c>
      <c r="D2764" s="335" t="str">
        <f t="shared" ref="D2764:D2827" si="87">_xlfn.TEXTJOIN(", ", TRUE, B2764,C2764)</f>
        <v>Tyler County, TX</v>
      </c>
      <c r="E2764" s="335" t="str">
        <f t="shared" ref="E2764:E2827" si="88">LEFT(A2764, 2)</f>
        <v>48</v>
      </c>
      <c r="F2764" s="335" t="str">
        <f>_xlfn.XLOOKUP(E2764, statelist[State FIPS Code], statelist[EPA Region], "not found", 0, 1)</f>
        <v>EPA Region 6</v>
      </c>
    </row>
    <row r="2765" spans="1:6" x14ac:dyDescent="0.25">
      <c r="A2765" s="334" t="s">
        <v>5783</v>
      </c>
      <c r="B2765" s="335" t="s">
        <v>5784</v>
      </c>
      <c r="C2765" s="335" t="s">
        <v>5409</v>
      </c>
      <c r="D2765" s="335" t="str">
        <f t="shared" si="87"/>
        <v>Upshur County, TX</v>
      </c>
      <c r="E2765" s="335" t="str">
        <f t="shared" si="88"/>
        <v>48</v>
      </c>
      <c r="F2765" s="335" t="str">
        <f>_xlfn.XLOOKUP(E2765, statelist[State FIPS Code], statelist[EPA Region], "not found", 0, 1)</f>
        <v>EPA Region 6</v>
      </c>
    </row>
    <row r="2766" spans="1:6" x14ac:dyDescent="0.25">
      <c r="A2766" s="334" t="s">
        <v>5785</v>
      </c>
      <c r="B2766" s="335" t="s">
        <v>5786</v>
      </c>
      <c r="C2766" s="335" t="s">
        <v>5409</v>
      </c>
      <c r="D2766" s="335" t="str">
        <f t="shared" si="87"/>
        <v>Upton County, TX</v>
      </c>
      <c r="E2766" s="335" t="str">
        <f t="shared" si="88"/>
        <v>48</v>
      </c>
      <c r="F2766" s="335" t="str">
        <f>_xlfn.XLOOKUP(E2766, statelist[State FIPS Code], statelist[EPA Region], "not found", 0, 1)</f>
        <v>EPA Region 6</v>
      </c>
    </row>
    <row r="2767" spans="1:6" x14ac:dyDescent="0.25">
      <c r="A2767" s="334" t="s">
        <v>5787</v>
      </c>
      <c r="B2767" s="335" t="s">
        <v>5788</v>
      </c>
      <c r="C2767" s="335" t="s">
        <v>5409</v>
      </c>
      <c r="D2767" s="335" t="str">
        <f t="shared" si="87"/>
        <v>Uvalde County, TX</v>
      </c>
      <c r="E2767" s="335" t="str">
        <f t="shared" si="88"/>
        <v>48</v>
      </c>
      <c r="F2767" s="335" t="str">
        <f>_xlfn.XLOOKUP(E2767, statelist[State FIPS Code], statelist[EPA Region], "not found", 0, 1)</f>
        <v>EPA Region 6</v>
      </c>
    </row>
    <row r="2768" spans="1:6" x14ac:dyDescent="0.25">
      <c r="A2768" s="334" t="s">
        <v>5789</v>
      </c>
      <c r="B2768" s="335" t="s">
        <v>5790</v>
      </c>
      <c r="C2768" s="335" t="s">
        <v>5409</v>
      </c>
      <c r="D2768" s="335" t="str">
        <f t="shared" si="87"/>
        <v>Val Verde County, TX</v>
      </c>
      <c r="E2768" s="335" t="str">
        <f t="shared" si="88"/>
        <v>48</v>
      </c>
      <c r="F2768" s="335" t="str">
        <f>_xlfn.XLOOKUP(E2768, statelist[State FIPS Code], statelist[EPA Region], "not found", 0, 1)</f>
        <v>EPA Region 6</v>
      </c>
    </row>
    <row r="2769" spans="1:6" x14ac:dyDescent="0.25">
      <c r="A2769" s="334" t="s">
        <v>5791</v>
      </c>
      <c r="B2769" s="335" t="s">
        <v>5792</v>
      </c>
      <c r="C2769" s="335" t="s">
        <v>5409</v>
      </c>
      <c r="D2769" s="335" t="str">
        <f t="shared" si="87"/>
        <v>Van Zandt County, TX</v>
      </c>
      <c r="E2769" s="335" t="str">
        <f t="shared" si="88"/>
        <v>48</v>
      </c>
      <c r="F2769" s="335" t="str">
        <f>_xlfn.XLOOKUP(E2769, statelist[State FIPS Code], statelist[EPA Region], "not found", 0, 1)</f>
        <v>EPA Region 6</v>
      </c>
    </row>
    <row r="2770" spans="1:6" x14ac:dyDescent="0.25">
      <c r="A2770" s="334" t="s">
        <v>5793</v>
      </c>
      <c r="B2770" s="335" t="s">
        <v>5794</v>
      </c>
      <c r="C2770" s="335" t="s">
        <v>5409</v>
      </c>
      <c r="D2770" s="335" t="str">
        <f t="shared" si="87"/>
        <v>Victoria County, TX</v>
      </c>
      <c r="E2770" s="335" t="str">
        <f t="shared" si="88"/>
        <v>48</v>
      </c>
      <c r="F2770" s="335" t="str">
        <f>_xlfn.XLOOKUP(E2770, statelist[State FIPS Code], statelist[EPA Region], "not found", 0, 1)</f>
        <v>EPA Region 6</v>
      </c>
    </row>
    <row r="2771" spans="1:6" x14ac:dyDescent="0.25">
      <c r="A2771" s="334" t="s">
        <v>5795</v>
      </c>
      <c r="B2771" s="335" t="s">
        <v>1421</v>
      </c>
      <c r="C2771" s="335" t="s">
        <v>5409</v>
      </c>
      <c r="D2771" s="335" t="str">
        <f t="shared" si="87"/>
        <v>Walker County, TX</v>
      </c>
      <c r="E2771" s="335" t="str">
        <f t="shared" si="88"/>
        <v>48</v>
      </c>
      <c r="F2771" s="335" t="str">
        <f>_xlfn.XLOOKUP(E2771, statelist[State FIPS Code], statelist[EPA Region], "not found", 0, 1)</f>
        <v>EPA Region 6</v>
      </c>
    </row>
    <row r="2772" spans="1:6" x14ac:dyDescent="0.25">
      <c r="A2772" s="334" t="s">
        <v>5796</v>
      </c>
      <c r="B2772" s="335" t="s">
        <v>5797</v>
      </c>
      <c r="C2772" s="335" t="s">
        <v>5409</v>
      </c>
      <c r="D2772" s="335" t="str">
        <f t="shared" si="87"/>
        <v>Waller County, TX</v>
      </c>
      <c r="E2772" s="335" t="str">
        <f t="shared" si="88"/>
        <v>48</v>
      </c>
      <c r="F2772" s="335" t="str">
        <f>_xlfn.XLOOKUP(E2772, statelist[State FIPS Code], statelist[EPA Region], "not found", 0, 1)</f>
        <v>EPA Region 6</v>
      </c>
    </row>
    <row r="2773" spans="1:6" x14ac:dyDescent="0.25">
      <c r="A2773" s="334" t="s">
        <v>5798</v>
      </c>
      <c r="B2773" s="335" t="s">
        <v>4697</v>
      </c>
      <c r="C2773" s="335" t="s">
        <v>5409</v>
      </c>
      <c r="D2773" s="335" t="str">
        <f t="shared" si="87"/>
        <v>Ward County, TX</v>
      </c>
      <c r="E2773" s="335" t="str">
        <f t="shared" si="88"/>
        <v>48</v>
      </c>
      <c r="F2773" s="335" t="str">
        <f>_xlfn.XLOOKUP(E2773, statelist[State FIPS Code], statelist[EPA Region], "not found", 0, 1)</f>
        <v>EPA Region 6</v>
      </c>
    </row>
    <row r="2774" spans="1:6" x14ac:dyDescent="0.25">
      <c r="A2774" s="334" t="s">
        <v>5799</v>
      </c>
      <c r="B2774" s="335" t="s">
        <v>1423</v>
      </c>
      <c r="C2774" s="335" t="s">
        <v>5409</v>
      </c>
      <c r="D2774" s="335" t="str">
        <f t="shared" si="87"/>
        <v>Washington County, TX</v>
      </c>
      <c r="E2774" s="335" t="str">
        <f t="shared" si="88"/>
        <v>48</v>
      </c>
      <c r="F2774" s="335" t="str">
        <f>_xlfn.XLOOKUP(E2774, statelist[State FIPS Code], statelist[EPA Region], "not found", 0, 1)</f>
        <v>EPA Region 6</v>
      </c>
    </row>
    <row r="2775" spans="1:6" x14ac:dyDescent="0.25">
      <c r="A2775" s="334" t="s">
        <v>5800</v>
      </c>
      <c r="B2775" s="335" t="s">
        <v>5801</v>
      </c>
      <c r="C2775" s="335" t="s">
        <v>5409</v>
      </c>
      <c r="D2775" s="335" t="str">
        <f t="shared" si="87"/>
        <v>Webb County, TX</v>
      </c>
      <c r="E2775" s="335" t="str">
        <f t="shared" si="88"/>
        <v>48</v>
      </c>
      <c r="F2775" s="335" t="str">
        <f>_xlfn.XLOOKUP(E2775, statelist[State FIPS Code], statelist[EPA Region], "not found", 0, 1)</f>
        <v>EPA Region 6</v>
      </c>
    </row>
    <row r="2776" spans="1:6" x14ac:dyDescent="0.25">
      <c r="A2776" s="334" t="s">
        <v>5802</v>
      </c>
      <c r="B2776" s="335" t="s">
        <v>5803</v>
      </c>
      <c r="C2776" s="335" t="s">
        <v>5409</v>
      </c>
      <c r="D2776" s="335" t="str">
        <f t="shared" si="87"/>
        <v>Wharton County, TX</v>
      </c>
      <c r="E2776" s="335" t="str">
        <f t="shared" si="88"/>
        <v>48</v>
      </c>
      <c r="F2776" s="335" t="str">
        <f>_xlfn.XLOOKUP(E2776, statelist[State FIPS Code], statelist[EPA Region], "not found", 0, 1)</f>
        <v>EPA Region 6</v>
      </c>
    </row>
    <row r="2777" spans="1:6" x14ac:dyDescent="0.25">
      <c r="A2777" s="334" t="s">
        <v>5804</v>
      </c>
      <c r="B2777" s="335" t="s">
        <v>2313</v>
      </c>
      <c r="C2777" s="335" t="s">
        <v>5409</v>
      </c>
      <c r="D2777" s="335" t="str">
        <f t="shared" si="87"/>
        <v>Wheeler County, TX</v>
      </c>
      <c r="E2777" s="335" t="str">
        <f t="shared" si="88"/>
        <v>48</v>
      </c>
      <c r="F2777" s="335" t="str">
        <f>_xlfn.XLOOKUP(E2777, statelist[State FIPS Code], statelist[EPA Region], "not found", 0, 1)</f>
        <v>EPA Region 6</v>
      </c>
    </row>
    <row r="2778" spans="1:6" x14ac:dyDescent="0.25">
      <c r="A2778" s="334" t="s">
        <v>5805</v>
      </c>
      <c r="B2778" s="335" t="s">
        <v>3015</v>
      </c>
      <c r="C2778" s="335" t="s">
        <v>5409</v>
      </c>
      <c r="D2778" s="335" t="str">
        <f t="shared" si="87"/>
        <v>Wichita County, TX</v>
      </c>
      <c r="E2778" s="335" t="str">
        <f t="shared" si="88"/>
        <v>48</v>
      </c>
      <c r="F2778" s="335" t="str">
        <f>_xlfn.XLOOKUP(E2778, statelist[State FIPS Code], statelist[EPA Region], "not found", 0, 1)</f>
        <v>EPA Region 6</v>
      </c>
    </row>
    <row r="2779" spans="1:6" x14ac:dyDescent="0.25">
      <c r="A2779" s="334" t="s">
        <v>5806</v>
      </c>
      <c r="B2779" s="335" t="s">
        <v>5807</v>
      </c>
      <c r="C2779" s="335" t="s">
        <v>5409</v>
      </c>
      <c r="D2779" s="335" t="str">
        <f t="shared" si="87"/>
        <v>Wilbarger County, TX</v>
      </c>
      <c r="E2779" s="335" t="str">
        <f t="shared" si="88"/>
        <v>48</v>
      </c>
      <c r="F2779" s="335" t="str">
        <f>_xlfn.XLOOKUP(E2779, statelist[State FIPS Code], statelist[EPA Region], "not found", 0, 1)</f>
        <v>EPA Region 6</v>
      </c>
    </row>
    <row r="2780" spans="1:6" x14ac:dyDescent="0.25">
      <c r="A2780" s="334" t="s">
        <v>5808</v>
      </c>
      <c r="B2780" s="335" t="s">
        <v>5809</v>
      </c>
      <c r="C2780" s="335" t="s">
        <v>5409</v>
      </c>
      <c r="D2780" s="335" t="str">
        <f t="shared" si="87"/>
        <v>Willacy County, TX</v>
      </c>
      <c r="E2780" s="335" t="str">
        <f t="shared" si="88"/>
        <v>48</v>
      </c>
      <c r="F2780" s="335" t="str">
        <f>_xlfn.XLOOKUP(E2780, statelist[State FIPS Code], statelist[EPA Region], "not found", 0, 1)</f>
        <v>EPA Region 6</v>
      </c>
    </row>
    <row r="2781" spans="1:6" x14ac:dyDescent="0.25">
      <c r="A2781" s="334" t="s">
        <v>5810</v>
      </c>
      <c r="B2781" s="335" t="s">
        <v>2565</v>
      </c>
      <c r="C2781" s="335" t="s">
        <v>5409</v>
      </c>
      <c r="D2781" s="335" t="str">
        <f t="shared" si="87"/>
        <v>Williamson County, TX</v>
      </c>
      <c r="E2781" s="335" t="str">
        <f t="shared" si="88"/>
        <v>48</v>
      </c>
      <c r="F2781" s="335" t="str">
        <f>_xlfn.XLOOKUP(E2781, statelist[State FIPS Code], statelist[EPA Region], "not found", 0, 1)</f>
        <v>EPA Region 6</v>
      </c>
    </row>
    <row r="2782" spans="1:6" x14ac:dyDescent="0.25">
      <c r="A2782" s="334" t="s">
        <v>5811</v>
      </c>
      <c r="B2782" s="335" t="s">
        <v>3017</v>
      </c>
      <c r="C2782" s="335" t="s">
        <v>5409</v>
      </c>
      <c r="D2782" s="335" t="str">
        <f t="shared" si="87"/>
        <v>Wilson County, TX</v>
      </c>
      <c r="E2782" s="335" t="str">
        <f t="shared" si="88"/>
        <v>48</v>
      </c>
      <c r="F2782" s="335" t="str">
        <f>_xlfn.XLOOKUP(E2782, statelist[State FIPS Code], statelist[EPA Region], "not found", 0, 1)</f>
        <v>EPA Region 6</v>
      </c>
    </row>
    <row r="2783" spans="1:6" x14ac:dyDescent="0.25">
      <c r="A2783" s="334" t="s">
        <v>5812</v>
      </c>
      <c r="B2783" s="335" t="s">
        <v>5813</v>
      </c>
      <c r="C2783" s="335" t="s">
        <v>5409</v>
      </c>
      <c r="D2783" s="335" t="str">
        <f t="shared" si="87"/>
        <v>Winkler County, TX</v>
      </c>
      <c r="E2783" s="335" t="str">
        <f t="shared" si="88"/>
        <v>48</v>
      </c>
      <c r="F2783" s="335" t="str">
        <f>_xlfn.XLOOKUP(E2783, statelist[State FIPS Code], statelist[EPA Region], "not found", 0, 1)</f>
        <v>EPA Region 6</v>
      </c>
    </row>
    <row r="2784" spans="1:6" x14ac:dyDescent="0.25">
      <c r="A2784" s="334" t="s">
        <v>5814</v>
      </c>
      <c r="B2784" s="335" t="s">
        <v>5815</v>
      </c>
      <c r="C2784" s="335" t="s">
        <v>5409</v>
      </c>
      <c r="D2784" s="335" t="str">
        <f t="shared" si="87"/>
        <v>Wise County, TX</v>
      </c>
      <c r="E2784" s="335" t="str">
        <f t="shared" si="88"/>
        <v>48</v>
      </c>
      <c r="F2784" s="335" t="str">
        <f>_xlfn.XLOOKUP(E2784, statelist[State FIPS Code], statelist[EPA Region], "not found", 0, 1)</f>
        <v>EPA Region 6</v>
      </c>
    </row>
    <row r="2785" spans="1:6" x14ac:dyDescent="0.25">
      <c r="A2785" s="334" t="s">
        <v>5816</v>
      </c>
      <c r="B2785" s="335" t="s">
        <v>4822</v>
      </c>
      <c r="C2785" s="335" t="s">
        <v>5409</v>
      </c>
      <c r="D2785" s="335" t="str">
        <f t="shared" si="87"/>
        <v>Wood County, TX</v>
      </c>
      <c r="E2785" s="335" t="str">
        <f t="shared" si="88"/>
        <v>48</v>
      </c>
      <c r="F2785" s="335" t="str">
        <f>_xlfn.XLOOKUP(E2785, statelist[State FIPS Code], statelist[EPA Region], "not found", 0, 1)</f>
        <v>EPA Region 6</v>
      </c>
    </row>
    <row r="2786" spans="1:6" x14ac:dyDescent="0.25">
      <c r="A2786" s="334" t="s">
        <v>5817</v>
      </c>
      <c r="B2786" s="335" t="s">
        <v>5818</v>
      </c>
      <c r="C2786" s="335" t="s">
        <v>5409</v>
      </c>
      <c r="D2786" s="335" t="str">
        <f t="shared" si="87"/>
        <v>Yoakum County, TX</v>
      </c>
      <c r="E2786" s="335" t="str">
        <f t="shared" si="88"/>
        <v>48</v>
      </c>
      <c r="F2786" s="335" t="str">
        <f>_xlfn.XLOOKUP(E2786, statelist[State FIPS Code], statelist[EPA Region], "not found", 0, 1)</f>
        <v>EPA Region 6</v>
      </c>
    </row>
    <row r="2787" spans="1:6" x14ac:dyDescent="0.25">
      <c r="A2787" s="334" t="s">
        <v>5819</v>
      </c>
      <c r="B2787" s="335" t="s">
        <v>5820</v>
      </c>
      <c r="C2787" s="335" t="s">
        <v>5409</v>
      </c>
      <c r="D2787" s="335" t="str">
        <f t="shared" si="87"/>
        <v>Young County, TX</v>
      </c>
      <c r="E2787" s="335" t="str">
        <f t="shared" si="88"/>
        <v>48</v>
      </c>
      <c r="F2787" s="335" t="str">
        <f>_xlfn.XLOOKUP(E2787, statelist[State FIPS Code], statelist[EPA Region], "not found", 0, 1)</f>
        <v>EPA Region 6</v>
      </c>
    </row>
    <row r="2788" spans="1:6" x14ac:dyDescent="0.25">
      <c r="A2788" s="334" t="s">
        <v>5821</v>
      </c>
      <c r="B2788" s="335" t="s">
        <v>5822</v>
      </c>
      <c r="C2788" s="335" t="s">
        <v>5409</v>
      </c>
      <c r="D2788" s="335" t="str">
        <f t="shared" si="87"/>
        <v>Zapata County, TX</v>
      </c>
      <c r="E2788" s="335" t="str">
        <f t="shared" si="88"/>
        <v>48</v>
      </c>
      <c r="F2788" s="335" t="str">
        <f>_xlfn.XLOOKUP(E2788, statelist[State FIPS Code], statelist[EPA Region], "not found", 0, 1)</f>
        <v>EPA Region 6</v>
      </c>
    </row>
    <row r="2789" spans="1:6" x14ac:dyDescent="0.25">
      <c r="A2789" s="334" t="s">
        <v>5823</v>
      </c>
      <c r="B2789" s="335" t="s">
        <v>5824</v>
      </c>
      <c r="C2789" s="335" t="s">
        <v>5409</v>
      </c>
      <c r="D2789" s="335" t="str">
        <f t="shared" si="87"/>
        <v>Zavala County, TX</v>
      </c>
      <c r="E2789" s="335" t="str">
        <f t="shared" si="88"/>
        <v>48</v>
      </c>
      <c r="F2789" s="335" t="str">
        <f>_xlfn.XLOOKUP(E2789, statelist[State FIPS Code], statelist[EPA Region], "not found", 0, 1)</f>
        <v>EPA Region 6</v>
      </c>
    </row>
    <row r="2790" spans="1:6" x14ac:dyDescent="0.25">
      <c r="A2790" s="334" t="s">
        <v>5825</v>
      </c>
      <c r="B2790" s="335" t="s">
        <v>4832</v>
      </c>
      <c r="C2790" s="335" t="s">
        <v>5826</v>
      </c>
      <c r="D2790" s="335" t="str">
        <f t="shared" si="87"/>
        <v>Beaver County, UT</v>
      </c>
      <c r="E2790" s="335" t="str">
        <f t="shared" si="88"/>
        <v>49</v>
      </c>
      <c r="F2790" s="335" t="str">
        <f>_xlfn.XLOOKUP(E2790, statelist[State FIPS Code], statelist[EPA Region], "not found", 0, 1)</f>
        <v>EPA Region 8</v>
      </c>
    </row>
    <row r="2791" spans="1:6" x14ac:dyDescent="0.25">
      <c r="A2791" s="334" t="s">
        <v>5827</v>
      </c>
      <c r="B2791" s="335" t="s">
        <v>5828</v>
      </c>
      <c r="C2791" s="335" t="s">
        <v>5826</v>
      </c>
      <c r="D2791" s="335" t="str">
        <f t="shared" si="87"/>
        <v>Box Elder County, UT</v>
      </c>
      <c r="E2791" s="335" t="str">
        <f t="shared" si="88"/>
        <v>49</v>
      </c>
      <c r="F2791" s="335" t="str">
        <f>_xlfn.XLOOKUP(E2791, statelist[State FIPS Code], statelist[EPA Region], "not found", 0, 1)</f>
        <v>EPA Region 8</v>
      </c>
    </row>
    <row r="2792" spans="1:6" x14ac:dyDescent="0.25">
      <c r="A2792" s="334" t="s">
        <v>5829</v>
      </c>
      <c r="B2792" s="335" t="s">
        <v>5830</v>
      </c>
      <c r="C2792" s="335" t="s">
        <v>5826</v>
      </c>
      <c r="D2792" s="335" t="str">
        <f t="shared" si="87"/>
        <v>Cache County, UT</v>
      </c>
      <c r="E2792" s="335" t="str">
        <f t="shared" si="88"/>
        <v>49</v>
      </c>
      <c r="F2792" s="335" t="str">
        <f>_xlfn.XLOOKUP(E2792, statelist[State FIPS Code], statelist[EPA Region], "not found", 0, 1)</f>
        <v>EPA Region 8</v>
      </c>
    </row>
    <row r="2793" spans="1:6" x14ac:dyDescent="0.25">
      <c r="A2793" s="334" t="s">
        <v>5831</v>
      </c>
      <c r="B2793" s="335" t="s">
        <v>4001</v>
      </c>
      <c r="C2793" s="335" t="s">
        <v>5826</v>
      </c>
      <c r="D2793" s="335" t="str">
        <f t="shared" si="87"/>
        <v>Carbon County, UT</v>
      </c>
      <c r="E2793" s="335" t="str">
        <f t="shared" si="88"/>
        <v>49</v>
      </c>
      <c r="F2793" s="335" t="str">
        <f>_xlfn.XLOOKUP(E2793, statelist[State FIPS Code], statelist[EPA Region], "not found", 0, 1)</f>
        <v>EPA Region 8</v>
      </c>
    </row>
    <row r="2794" spans="1:6" x14ac:dyDescent="0.25">
      <c r="A2794" s="334" t="s">
        <v>5832</v>
      </c>
      <c r="B2794" s="335" t="s">
        <v>5833</v>
      </c>
      <c r="C2794" s="335" t="s">
        <v>5826</v>
      </c>
      <c r="D2794" s="335" t="str">
        <f t="shared" si="87"/>
        <v>Daggett County, UT</v>
      </c>
      <c r="E2794" s="335" t="str">
        <f t="shared" si="88"/>
        <v>49</v>
      </c>
      <c r="F2794" s="335" t="str">
        <f>_xlfn.XLOOKUP(E2794, statelist[State FIPS Code], statelist[EPA Region], "not found", 0, 1)</f>
        <v>EPA Region 8</v>
      </c>
    </row>
    <row r="2795" spans="1:6" x14ac:dyDescent="0.25">
      <c r="A2795" s="334" t="s">
        <v>5834</v>
      </c>
      <c r="B2795" s="335" t="s">
        <v>2742</v>
      </c>
      <c r="C2795" s="335" t="s">
        <v>5826</v>
      </c>
      <c r="D2795" s="335" t="str">
        <f t="shared" si="87"/>
        <v>Davis County, UT</v>
      </c>
      <c r="E2795" s="335" t="str">
        <f t="shared" si="88"/>
        <v>49</v>
      </c>
      <c r="F2795" s="335" t="str">
        <f>_xlfn.XLOOKUP(E2795, statelist[State FIPS Code], statelist[EPA Region], "not found", 0, 1)</f>
        <v>EPA Region 8</v>
      </c>
    </row>
    <row r="2796" spans="1:6" x14ac:dyDescent="0.25">
      <c r="A2796" s="334" t="s">
        <v>5835</v>
      </c>
      <c r="B2796" s="335" t="s">
        <v>5836</v>
      </c>
      <c r="C2796" s="335" t="s">
        <v>5826</v>
      </c>
      <c r="D2796" s="335" t="str">
        <f t="shared" si="87"/>
        <v>Duchesne County, UT</v>
      </c>
      <c r="E2796" s="335" t="str">
        <f t="shared" si="88"/>
        <v>49</v>
      </c>
      <c r="F2796" s="335" t="str">
        <f>_xlfn.XLOOKUP(E2796, statelist[State FIPS Code], statelist[EPA Region], "not found", 0, 1)</f>
        <v>EPA Region 8</v>
      </c>
    </row>
    <row r="2797" spans="1:6" x14ac:dyDescent="0.25">
      <c r="A2797" s="334" t="s">
        <v>5837</v>
      </c>
      <c r="B2797" s="335" t="s">
        <v>5838</v>
      </c>
      <c r="C2797" s="335" t="s">
        <v>5826</v>
      </c>
      <c r="D2797" s="335" t="str">
        <f t="shared" si="87"/>
        <v>Emery County, UT</v>
      </c>
      <c r="E2797" s="335" t="str">
        <f t="shared" si="88"/>
        <v>49</v>
      </c>
      <c r="F2797" s="335" t="str">
        <f>_xlfn.XLOOKUP(E2797, statelist[State FIPS Code], statelist[EPA Region], "not found", 0, 1)</f>
        <v>EPA Region 8</v>
      </c>
    </row>
    <row r="2798" spans="1:6" x14ac:dyDescent="0.25">
      <c r="A2798" s="334" t="s">
        <v>5839</v>
      </c>
      <c r="B2798" s="335" t="s">
        <v>1816</v>
      </c>
      <c r="C2798" s="335" t="s">
        <v>5826</v>
      </c>
      <c r="D2798" s="335" t="str">
        <f t="shared" si="87"/>
        <v>Garfield County, UT</v>
      </c>
      <c r="E2798" s="335" t="str">
        <f t="shared" si="88"/>
        <v>49</v>
      </c>
      <c r="F2798" s="335" t="str">
        <f>_xlfn.XLOOKUP(E2798, statelist[State FIPS Code], statelist[EPA Region], "not found", 0, 1)</f>
        <v>EPA Region 8</v>
      </c>
    </row>
    <row r="2799" spans="1:6" x14ac:dyDescent="0.25">
      <c r="A2799" s="334" t="s">
        <v>5840</v>
      </c>
      <c r="B2799" s="335" t="s">
        <v>1820</v>
      </c>
      <c r="C2799" s="335" t="s">
        <v>5826</v>
      </c>
      <c r="D2799" s="335" t="str">
        <f t="shared" si="87"/>
        <v>Grand County, UT</v>
      </c>
      <c r="E2799" s="335" t="str">
        <f t="shared" si="88"/>
        <v>49</v>
      </c>
      <c r="F2799" s="335" t="str">
        <f>_xlfn.XLOOKUP(E2799, statelist[State FIPS Code], statelist[EPA Region], "not found", 0, 1)</f>
        <v>EPA Region 8</v>
      </c>
    </row>
    <row r="2800" spans="1:6" x14ac:dyDescent="0.25">
      <c r="A2800" s="334" t="s">
        <v>5841</v>
      </c>
      <c r="B2800" s="335" t="s">
        <v>3484</v>
      </c>
      <c r="C2800" s="335" t="s">
        <v>5826</v>
      </c>
      <c r="D2800" s="335" t="str">
        <f t="shared" si="87"/>
        <v>Iron County, UT</v>
      </c>
      <c r="E2800" s="335" t="str">
        <f t="shared" si="88"/>
        <v>49</v>
      </c>
      <c r="F2800" s="335" t="str">
        <f>_xlfn.XLOOKUP(E2800, statelist[State FIPS Code], statelist[EPA Region], "not found", 0, 1)</f>
        <v>EPA Region 8</v>
      </c>
    </row>
    <row r="2801" spans="1:6" x14ac:dyDescent="0.25">
      <c r="A2801" s="334" t="s">
        <v>5842</v>
      </c>
      <c r="B2801" s="335" t="s">
        <v>5843</v>
      </c>
      <c r="C2801" s="335" t="s">
        <v>5826</v>
      </c>
      <c r="D2801" s="335" t="str">
        <f t="shared" si="87"/>
        <v>Juab County, UT</v>
      </c>
      <c r="E2801" s="335" t="str">
        <f t="shared" si="88"/>
        <v>49</v>
      </c>
      <c r="F2801" s="335" t="str">
        <f>_xlfn.XLOOKUP(E2801, statelist[State FIPS Code], statelist[EPA Region], "not found", 0, 1)</f>
        <v>EPA Region 8</v>
      </c>
    </row>
    <row r="2802" spans="1:6" x14ac:dyDescent="0.25">
      <c r="A2802" s="334" t="s">
        <v>5844</v>
      </c>
      <c r="B2802" s="335" t="s">
        <v>2481</v>
      </c>
      <c r="C2802" s="335" t="s">
        <v>5826</v>
      </c>
      <c r="D2802" s="335" t="str">
        <f t="shared" si="87"/>
        <v>Kane County, UT</v>
      </c>
      <c r="E2802" s="335" t="str">
        <f t="shared" si="88"/>
        <v>49</v>
      </c>
      <c r="F2802" s="335" t="str">
        <f>_xlfn.XLOOKUP(E2802, statelist[State FIPS Code], statelist[EPA Region], "not found", 0, 1)</f>
        <v>EPA Region 8</v>
      </c>
    </row>
    <row r="2803" spans="1:6" x14ac:dyDescent="0.25">
      <c r="A2803" s="334" t="s">
        <v>5845</v>
      </c>
      <c r="B2803" s="335" t="s">
        <v>5846</v>
      </c>
      <c r="C2803" s="335" t="s">
        <v>5826</v>
      </c>
      <c r="D2803" s="335" t="str">
        <f t="shared" si="87"/>
        <v>Millard County, UT</v>
      </c>
      <c r="E2803" s="335" t="str">
        <f t="shared" si="88"/>
        <v>49</v>
      </c>
      <c r="F2803" s="335" t="str">
        <f>_xlfn.XLOOKUP(E2803, statelist[State FIPS Code], statelist[EPA Region], "not found", 0, 1)</f>
        <v>EPA Region 8</v>
      </c>
    </row>
    <row r="2804" spans="1:6" x14ac:dyDescent="0.25">
      <c r="A2804" s="334" t="s">
        <v>5847</v>
      </c>
      <c r="B2804" s="335" t="s">
        <v>1397</v>
      </c>
      <c r="C2804" s="335" t="s">
        <v>5826</v>
      </c>
      <c r="D2804" s="335" t="str">
        <f t="shared" si="87"/>
        <v>Morgan County, UT</v>
      </c>
      <c r="E2804" s="335" t="str">
        <f t="shared" si="88"/>
        <v>49</v>
      </c>
      <c r="F2804" s="335" t="str">
        <f>_xlfn.XLOOKUP(E2804, statelist[State FIPS Code], statelist[EPA Region], "not found", 0, 1)</f>
        <v>EPA Region 8</v>
      </c>
    </row>
    <row r="2805" spans="1:6" x14ac:dyDescent="0.25">
      <c r="A2805" s="334" t="s">
        <v>5848</v>
      </c>
      <c r="B2805" s="335" t="s">
        <v>5849</v>
      </c>
      <c r="C2805" s="335" t="s">
        <v>5826</v>
      </c>
      <c r="D2805" s="335" t="str">
        <f t="shared" si="87"/>
        <v>Piute County, UT</v>
      </c>
      <c r="E2805" s="335" t="str">
        <f t="shared" si="88"/>
        <v>49</v>
      </c>
      <c r="F2805" s="335" t="str">
        <f>_xlfn.XLOOKUP(E2805, statelist[State FIPS Code], statelist[EPA Region], "not found", 0, 1)</f>
        <v>EPA Region 8</v>
      </c>
    </row>
    <row r="2806" spans="1:6" x14ac:dyDescent="0.25">
      <c r="A2806" s="334" t="s">
        <v>5850</v>
      </c>
      <c r="B2806" s="335" t="s">
        <v>5851</v>
      </c>
      <c r="C2806" s="335" t="s">
        <v>5826</v>
      </c>
      <c r="D2806" s="335" t="str">
        <f t="shared" si="87"/>
        <v>Rich County, UT</v>
      </c>
      <c r="E2806" s="335" t="str">
        <f t="shared" si="88"/>
        <v>49</v>
      </c>
      <c r="F2806" s="335" t="str">
        <f>_xlfn.XLOOKUP(E2806, statelist[State FIPS Code], statelist[EPA Region], "not found", 0, 1)</f>
        <v>EPA Region 8</v>
      </c>
    </row>
    <row r="2807" spans="1:6" x14ac:dyDescent="0.25">
      <c r="A2807" s="334" t="s">
        <v>5852</v>
      </c>
      <c r="B2807" s="335" t="s">
        <v>5853</v>
      </c>
      <c r="C2807" s="335" t="s">
        <v>5826</v>
      </c>
      <c r="D2807" s="335" t="str">
        <f t="shared" si="87"/>
        <v>Salt Lake County, UT</v>
      </c>
      <c r="E2807" s="335" t="str">
        <f t="shared" si="88"/>
        <v>49</v>
      </c>
      <c r="F2807" s="335" t="str">
        <f>_xlfn.XLOOKUP(E2807, statelist[State FIPS Code], statelist[EPA Region], "not found", 0, 1)</f>
        <v>EPA Region 8</v>
      </c>
    </row>
    <row r="2808" spans="1:6" x14ac:dyDescent="0.25">
      <c r="A2808" s="334" t="s">
        <v>5854</v>
      </c>
      <c r="B2808" s="335" t="s">
        <v>1875</v>
      </c>
      <c r="C2808" s="335" t="s">
        <v>5826</v>
      </c>
      <c r="D2808" s="335" t="str">
        <f t="shared" si="87"/>
        <v>San Juan County, UT</v>
      </c>
      <c r="E2808" s="335" t="str">
        <f t="shared" si="88"/>
        <v>49</v>
      </c>
      <c r="F2808" s="335" t="str">
        <f>_xlfn.XLOOKUP(E2808, statelist[State FIPS Code], statelist[EPA Region], "not found", 0, 1)</f>
        <v>EPA Region 8</v>
      </c>
    </row>
    <row r="2809" spans="1:6" x14ac:dyDescent="0.25">
      <c r="A2809" s="334" t="s">
        <v>5855</v>
      </c>
      <c r="B2809" s="335" t="s">
        <v>5856</v>
      </c>
      <c r="C2809" s="335" t="s">
        <v>5826</v>
      </c>
      <c r="D2809" s="335" t="str">
        <f t="shared" si="87"/>
        <v>Sanpete County, UT</v>
      </c>
      <c r="E2809" s="335" t="str">
        <f t="shared" si="88"/>
        <v>49</v>
      </c>
      <c r="F2809" s="335" t="str">
        <f>_xlfn.XLOOKUP(E2809, statelist[State FIPS Code], statelist[EPA Region], "not found", 0, 1)</f>
        <v>EPA Region 8</v>
      </c>
    </row>
    <row r="2810" spans="1:6" x14ac:dyDescent="0.25">
      <c r="A2810" s="334" t="s">
        <v>5857</v>
      </c>
      <c r="B2810" s="335" t="s">
        <v>1637</v>
      </c>
      <c r="C2810" s="335" t="s">
        <v>5826</v>
      </c>
      <c r="D2810" s="335" t="str">
        <f t="shared" si="87"/>
        <v>Sevier County, UT</v>
      </c>
      <c r="E2810" s="335" t="str">
        <f t="shared" si="88"/>
        <v>49</v>
      </c>
      <c r="F2810" s="335" t="str">
        <f>_xlfn.XLOOKUP(E2810, statelist[State FIPS Code], statelist[EPA Region], "not found", 0, 1)</f>
        <v>EPA Region 8</v>
      </c>
    </row>
    <row r="2811" spans="1:6" x14ac:dyDescent="0.25">
      <c r="A2811" s="334" t="s">
        <v>5858</v>
      </c>
      <c r="B2811" s="335" t="s">
        <v>1881</v>
      </c>
      <c r="C2811" s="335" t="s">
        <v>5826</v>
      </c>
      <c r="D2811" s="335" t="str">
        <f t="shared" si="87"/>
        <v>Summit County, UT</v>
      </c>
      <c r="E2811" s="335" t="str">
        <f t="shared" si="88"/>
        <v>49</v>
      </c>
      <c r="F2811" s="335" t="str">
        <f>_xlfn.XLOOKUP(E2811, statelist[State FIPS Code], statelist[EPA Region], "not found", 0, 1)</f>
        <v>EPA Region 8</v>
      </c>
    </row>
    <row r="2812" spans="1:6" x14ac:dyDescent="0.25">
      <c r="A2812" s="334" t="s">
        <v>5859</v>
      </c>
      <c r="B2812" s="335" t="s">
        <v>5860</v>
      </c>
      <c r="C2812" s="335" t="s">
        <v>5826</v>
      </c>
      <c r="D2812" s="335" t="str">
        <f t="shared" si="87"/>
        <v>Tooele County, UT</v>
      </c>
      <c r="E2812" s="335" t="str">
        <f t="shared" si="88"/>
        <v>49</v>
      </c>
      <c r="F2812" s="335" t="str">
        <f>_xlfn.XLOOKUP(E2812, statelist[State FIPS Code], statelist[EPA Region], "not found", 0, 1)</f>
        <v>EPA Region 8</v>
      </c>
    </row>
    <row r="2813" spans="1:6" x14ac:dyDescent="0.25">
      <c r="A2813" s="334" t="s">
        <v>5861</v>
      </c>
      <c r="B2813" s="335" t="s">
        <v>5862</v>
      </c>
      <c r="C2813" s="335" t="s">
        <v>5826</v>
      </c>
      <c r="D2813" s="335" t="str">
        <f t="shared" si="87"/>
        <v>Uintah County, UT</v>
      </c>
      <c r="E2813" s="335" t="str">
        <f t="shared" si="88"/>
        <v>49</v>
      </c>
      <c r="F2813" s="335" t="str">
        <f>_xlfn.XLOOKUP(E2813, statelist[State FIPS Code], statelist[EPA Region], "not found", 0, 1)</f>
        <v>EPA Region 8</v>
      </c>
    </row>
    <row r="2814" spans="1:6" x14ac:dyDescent="0.25">
      <c r="A2814" s="334" t="s">
        <v>5863</v>
      </c>
      <c r="B2814" s="335" t="s">
        <v>5864</v>
      </c>
      <c r="C2814" s="335" t="s">
        <v>5826</v>
      </c>
      <c r="D2814" s="335" t="str">
        <f t="shared" si="87"/>
        <v>Utah County, UT</v>
      </c>
      <c r="E2814" s="335" t="str">
        <f t="shared" si="88"/>
        <v>49</v>
      </c>
      <c r="F2814" s="335" t="str">
        <f>_xlfn.XLOOKUP(E2814, statelist[State FIPS Code], statelist[EPA Region], "not found", 0, 1)</f>
        <v>EPA Region 8</v>
      </c>
    </row>
    <row r="2815" spans="1:6" x14ac:dyDescent="0.25">
      <c r="A2815" s="334" t="s">
        <v>5865</v>
      </c>
      <c r="B2815" s="335" t="s">
        <v>5866</v>
      </c>
      <c r="C2815" s="335" t="s">
        <v>5826</v>
      </c>
      <c r="D2815" s="335" t="str">
        <f t="shared" si="87"/>
        <v>Wasatch County, UT</v>
      </c>
      <c r="E2815" s="335" t="str">
        <f t="shared" si="88"/>
        <v>49</v>
      </c>
      <c r="F2815" s="335" t="str">
        <f>_xlfn.XLOOKUP(E2815, statelist[State FIPS Code], statelist[EPA Region], "not found", 0, 1)</f>
        <v>EPA Region 8</v>
      </c>
    </row>
    <row r="2816" spans="1:6" x14ac:dyDescent="0.25">
      <c r="A2816" s="334" t="s">
        <v>5867</v>
      </c>
      <c r="B2816" s="335" t="s">
        <v>1423</v>
      </c>
      <c r="C2816" s="335" t="s">
        <v>5826</v>
      </c>
      <c r="D2816" s="335" t="str">
        <f t="shared" si="87"/>
        <v>Washington County, UT</v>
      </c>
      <c r="E2816" s="335" t="str">
        <f t="shared" si="88"/>
        <v>49</v>
      </c>
      <c r="F2816" s="335" t="str">
        <f>_xlfn.XLOOKUP(E2816, statelist[State FIPS Code], statelist[EPA Region], "not found", 0, 1)</f>
        <v>EPA Region 8</v>
      </c>
    </row>
    <row r="2817" spans="1:6" x14ac:dyDescent="0.25">
      <c r="A2817" s="334" t="s">
        <v>5868</v>
      </c>
      <c r="B2817" s="335" t="s">
        <v>2309</v>
      </c>
      <c r="C2817" s="335" t="s">
        <v>5826</v>
      </c>
      <c r="D2817" s="335" t="str">
        <f t="shared" si="87"/>
        <v>Wayne County, UT</v>
      </c>
      <c r="E2817" s="335" t="str">
        <f t="shared" si="88"/>
        <v>49</v>
      </c>
      <c r="F2817" s="335" t="str">
        <f>_xlfn.XLOOKUP(E2817, statelist[State FIPS Code], statelist[EPA Region], "not found", 0, 1)</f>
        <v>EPA Region 8</v>
      </c>
    </row>
    <row r="2818" spans="1:6" x14ac:dyDescent="0.25">
      <c r="A2818" s="334" t="s">
        <v>5869</v>
      </c>
      <c r="B2818" s="335" t="s">
        <v>5870</v>
      </c>
      <c r="C2818" s="335" t="s">
        <v>5826</v>
      </c>
      <c r="D2818" s="335" t="str">
        <f t="shared" si="87"/>
        <v>Weber County, UT</v>
      </c>
      <c r="E2818" s="335" t="str">
        <f t="shared" si="88"/>
        <v>49</v>
      </c>
      <c r="F2818" s="335" t="str">
        <f>_xlfn.XLOOKUP(E2818, statelist[State FIPS Code], statelist[EPA Region], "not found", 0, 1)</f>
        <v>EPA Region 8</v>
      </c>
    </row>
    <row r="2819" spans="1:6" x14ac:dyDescent="0.25">
      <c r="A2819" s="334" t="s">
        <v>5871</v>
      </c>
      <c r="B2819" s="335" t="s">
        <v>5872</v>
      </c>
      <c r="C2819" s="335" t="s">
        <v>5873</v>
      </c>
      <c r="D2819" s="335" t="str">
        <f t="shared" si="87"/>
        <v>Addison County, VT</v>
      </c>
      <c r="E2819" s="335" t="str">
        <f t="shared" si="88"/>
        <v>50</v>
      </c>
      <c r="F2819" s="335" t="str">
        <f>_xlfn.XLOOKUP(E2819, statelist[State FIPS Code], statelist[EPA Region], "not found", 0, 1)</f>
        <v>EPA Region 1</v>
      </c>
    </row>
    <row r="2820" spans="1:6" x14ac:dyDescent="0.25">
      <c r="A2820" s="334" t="s">
        <v>5874</v>
      </c>
      <c r="B2820" s="335" t="s">
        <v>5875</v>
      </c>
      <c r="C2820" s="335" t="s">
        <v>5873</v>
      </c>
      <c r="D2820" s="335" t="str">
        <f t="shared" si="87"/>
        <v>Bennington County, VT</v>
      </c>
      <c r="E2820" s="335" t="str">
        <f t="shared" si="88"/>
        <v>50</v>
      </c>
      <c r="F2820" s="335" t="str">
        <f>_xlfn.XLOOKUP(E2820, statelist[State FIPS Code], statelist[EPA Region], "not found", 0, 1)</f>
        <v>EPA Region 1</v>
      </c>
    </row>
    <row r="2821" spans="1:6" x14ac:dyDescent="0.25">
      <c r="A2821" s="334" t="s">
        <v>5876</v>
      </c>
      <c r="B2821" s="335" t="s">
        <v>5877</v>
      </c>
      <c r="C2821" s="335" t="s">
        <v>5873</v>
      </c>
      <c r="D2821" s="335" t="str">
        <f t="shared" si="87"/>
        <v>Caledonia County, VT</v>
      </c>
      <c r="E2821" s="335" t="str">
        <f t="shared" si="88"/>
        <v>50</v>
      </c>
      <c r="F2821" s="335" t="str">
        <f>_xlfn.XLOOKUP(E2821, statelist[State FIPS Code], statelist[EPA Region], "not found", 0, 1)</f>
        <v>EPA Region 1</v>
      </c>
    </row>
    <row r="2822" spans="1:6" x14ac:dyDescent="0.25">
      <c r="A2822" s="334" t="s">
        <v>5878</v>
      </c>
      <c r="B2822" s="335" t="s">
        <v>5879</v>
      </c>
      <c r="C2822" s="335" t="s">
        <v>5873</v>
      </c>
      <c r="D2822" s="335" t="str">
        <f t="shared" si="87"/>
        <v>Chittenden County, VT</v>
      </c>
      <c r="E2822" s="335" t="str">
        <f t="shared" si="88"/>
        <v>50</v>
      </c>
      <c r="F2822" s="335" t="str">
        <f>_xlfn.XLOOKUP(E2822, statelist[State FIPS Code], statelist[EPA Region], "not found", 0, 1)</f>
        <v>EPA Region 1</v>
      </c>
    </row>
    <row r="2823" spans="1:6" x14ac:dyDescent="0.25">
      <c r="A2823" s="334" t="s">
        <v>5880</v>
      </c>
      <c r="B2823" s="335" t="s">
        <v>3406</v>
      </c>
      <c r="C2823" s="335" t="s">
        <v>5873</v>
      </c>
      <c r="D2823" s="335" t="str">
        <f t="shared" si="87"/>
        <v>Essex County, VT</v>
      </c>
      <c r="E2823" s="335" t="str">
        <f t="shared" si="88"/>
        <v>50</v>
      </c>
      <c r="F2823" s="335" t="str">
        <f>_xlfn.XLOOKUP(E2823, statelist[State FIPS Code], statelist[EPA Region], "not found", 0, 1)</f>
        <v>EPA Region 1</v>
      </c>
    </row>
    <row r="2824" spans="1:6" x14ac:dyDescent="0.25">
      <c r="A2824" s="334" t="s">
        <v>5881</v>
      </c>
      <c r="B2824" s="335" t="s">
        <v>1353</v>
      </c>
      <c r="C2824" s="335" t="s">
        <v>5873</v>
      </c>
      <c r="D2824" s="335" t="str">
        <f t="shared" si="87"/>
        <v>Franklin County, VT</v>
      </c>
      <c r="E2824" s="335" t="str">
        <f t="shared" si="88"/>
        <v>50</v>
      </c>
      <c r="F2824" s="335" t="str">
        <f>_xlfn.XLOOKUP(E2824, statelist[State FIPS Code], statelist[EPA Region], "not found", 0, 1)</f>
        <v>EPA Region 1</v>
      </c>
    </row>
    <row r="2825" spans="1:6" x14ac:dyDescent="0.25">
      <c r="A2825" s="334" t="s">
        <v>5882</v>
      </c>
      <c r="B2825" s="335" t="s">
        <v>5883</v>
      </c>
      <c r="C2825" s="335" t="s">
        <v>5873</v>
      </c>
      <c r="D2825" s="335" t="str">
        <f t="shared" si="87"/>
        <v>Grand Isle County, VT</v>
      </c>
      <c r="E2825" s="335" t="str">
        <f t="shared" si="88"/>
        <v>50</v>
      </c>
      <c r="F2825" s="335" t="str">
        <f>_xlfn.XLOOKUP(E2825, statelist[State FIPS Code], statelist[EPA Region], "not found", 0, 1)</f>
        <v>EPA Region 1</v>
      </c>
    </row>
    <row r="2826" spans="1:6" x14ac:dyDescent="0.25">
      <c r="A2826" s="334" t="s">
        <v>5884</v>
      </c>
      <c r="B2826" s="335" t="s">
        <v>5885</v>
      </c>
      <c r="C2826" s="335" t="s">
        <v>5873</v>
      </c>
      <c r="D2826" s="335" t="str">
        <f t="shared" si="87"/>
        <v>Lamoille County, VT</v>
      </c>
      <c r="E2826" s="335" t="str">
        <f t="shared" si="88"/>
        <v>50</v>
      </c>
      <c r="F2826" s="335" t="str">
        <f>_xlfn.XLOOKUP(E2826, statelist[State FIPS Code], statelist[EPA Region], "not found", 0, 1)</f>
        <v>EPA Region 1</v>
      </c>
    </row>
    <row r="2827" spans="1:6" x14ac:dyDescent="0.25">
      <c r="A2827" s="334" t="s">
        <v>5886</v>
      </c>
      <c r="B2827" s="335" t="s">
        <v>1712</v>
      </c>
      <c r="C2827" s="335" t="s">
        <v>5873</v>
      </c>
      <c r="D2827" s="335" t="str">
        <f t="shared" si="87"/>
        <v>Orange County, VT</v>
      </c>
      <c r="E2827" s="335" t="str">
        <f t="shared" si="88"/>
        <v>50</v>
      </c>
      <c r="F2827" s="335" t="str">
        <f>_xlfn.XLOOKUP(E2827, statelist[State FIPS Code], statelist[EPA Region], "not found", 0, 1)</f>
        <v>EPA Region 1</v>
      </c>
    </row>
    <row r="2828" spans="1:6" x14ac:dyDescent="0.25">
      <c r="A2828" s="334" t="s">
        <v>5887</v>
      </c>
      <c r="B2828" s="335" t="s">
        <v>4410</v>
      </c>
      <c r="C2828" s="335" t="s">
        <v>5873</v>
      </c>
      <c r="D2828" s="335" t="str">
        <f t="shared" ref="D2828:D2891" si="89">_xlfn.TEXTJOIN(", ", TRUE, B2828,C2828)</f>
        <v>Orleans County, VT</v>
      </c>
      <c r="E2828" s="335" t="str">
        <f t="shared" ref="E2828:E2891" si="90">LEFT(A2828, 2)</f>
        <v>50</v>
      </c>
      <c r="F2828" s="335" t="str">
        <f>_xlfn.XLOOKUP(E2828, statelist[State FIPS Code], statelist[EPA Region], "not found", 0, 1)</f>
        <v>EPA Region 1</v>
      </c>
    </row>
    <row r="2829" spans="1:6" x14ac:dyDescent="0.25">
      <c r="A2829" s="334" t="s">
        <v>5888</v>
      </c>
      <c r="B2829" s="335" t="s">
        <v>5889</v>
      </c>
      <c r="C2829" s="335" t="s">
        <v>5873</v>
      </c>
      <c r="D2829" s="335" t="str">
        <f t="shared" si="89"/>
        <v>Rutland County, VT</v>
      </c>
      <c r="E2829" s="335" t="str">
        <f t="shared" si="90"/>
        <v>50</v>
      </c>
      <c r="F2829" s="335" t="str">
        <f>_xlfn.XLOOKUP(E2829, statelist[State FIPS Code], statelist[EPA Region], "not found", 0, 1)</f>
        <v>EPA Region 1</v>
      </c>
    </row>
    <row r="2830" spans="1:6" x14ac:dyDescent="0.25">
      <c r="A2830" s="334" t="s">
        <v>5890</v>
      </c>
      <c r="B2830" s="335" t="s">
        <v>1423</v>
      </c>
      <c r="C2830" s="335" t="s">
        <v>5873</v>
      </c>
      <c r="D2830" s="335" t="str">
        <f t="shared" si="89"/>
        <v>Washington County, VT</v>
      </c>
      <c r="E2830" s="335" t="str">
        <f t="shared" si="90"/>
        <v>50</v>
      </c>
      <c r="F2830" s="335" t="str">
        <f>_xlfn.XLOOKUP(E2830, statelist[State FIPS Code], statelist[EPA Region], "not found", 0, 1)</f>
        <v>EPA Region 1</v>
      </c>
    </row>
    <row r="2831" spans="1:6" x14ac:dyDescent="0.25">
      <c r="A2831" s="334" t="s">
        <v>5891</v>
      </c>
      <c r="B2831" s="335" t="s">
        <v>1929</v>
      </c>
      <c r="C2831" s="335" t="s">
        <v>5873</v>
      </c>
      <c r="D2831" s="335" t="str">
        <f t="shared" si="89"/>
        <v>Windham County, VT</v>
      </c>
      <c r="E2831" s="335" t="str">
        <f t="shared" si="90"/>
        <v>50</v>
      </c>
      <c r="F2831" s="335" t="str">
        <f>_xlfn.XLOOKUP(E2831, statelist[State FIPS Code], statelist[EPA Region], "not found", 0, 1)</f>
        <v>EPA Region 1</v>
      </c>
    </row>
    <row r="2832" spans="1:6" x14ac:dyDescent="0.25">
      <c r="A2832" s="334" t="s">
        <v>5892</v>
      </c>
      <c r="B2832" s="335" t="s">
        <v>5893</v>
      </c>
      <c r="C2832" s="335" t="s">
        <v>5873</v>
      </c>
      <c r="D2832" s="335" t="str">
        <f t="shared" si="89"/>
        <v>Windsor County, VT</v>
      </c>
      <c r="E2832" s="335" t="str">
        <f t="shared" si="90"/>
        <v>50</v>
      </c>
      <c r="F2832" s="335" t="str">
        <f>_xlfn.XLOOKUP(E2832, statelist[State FIPS Code], statelist[EPA Region], "not found", 0, 1)</f>
        <v>EPA Region 1</v>
      </c>
    </row>
    <row r="2833" spans="1:6" x14ac:dyDescent="0.25">
      <c r="A2833" s="334" t="s">
        <v>5894</v>
      </c>
      <c r="B2833" s="335" t="s">
        <v>5895</v>
      </c>
      <c r="C2833" s="335" t="s">
        <v>522</v>
      </c>
      <c r="D2833" s="335" t="str">
        <f t="shared" si="89"/>
        <v>Accomack County, VA</v>
      </c>
      <c r="E2833" s="335" t="str">
        <f t="shared" si="90"/>
        <v>51</v>
      </c>
      <c r="F2833" s="335" t="str">
        <f>_xlfn.XLOOKUP(E2833, statelist[State FIPS Code], statelist[EPA Region], "not found", 0, 1)</f>
        <v>EPA Region 3</v>
      </c>
    </row>
    <row r="2834" spans="1:6" x14ac:dyDescent="0.25">
      <c r="A2834" s="334" t="s">
        <v>5896</v>
      </c>
      <c r="B2834" s="335" t="s">
        <v>5897</v>
      </c>
      <c r="C2834" s="335" t="s">
        <v>522</v>
      </c>
      <c r="D2834" s="335" t="str">
        <f t="shared" si="89"/>
        <v>Albemarle County, VA</v>
      </c>
      <c r="E2834" s="335" t="str">
        <f t="shared" si="90"/>
        <v>51</v>
      </c>
      <c r="F2834" s="335" t="str">
        <f>_xlfn.XLOOKUP(E2834, statelist[State FIPS Code], statelist[EPA Region], "not found", 0, 1)</f>
        <v>EPA Region 3</v>
      </c>
    </row>
    <row r="2835" spans="1:6" x14ac:dyDescent="0.25">
      <c r="A2835" s="334" t="s">
        <v>5898</v>
      </c>
      <c r="B2835" s="335" t="s">
        <v>4456</v>
      </c>
      <c r="C2835" s="335" t="s">
        <v>522</v>
      </c>
      <c r="D2835" s="335" t="str">
        <f t="shared" si="89"/>
        <v>Alleghany County, VA</v>
      </c>
      <c r="E2835" s="335" t="str">
        <f t="shared" si="90"/>
        <v>51</v>
      </c>
      <c r="F2835" s="335" t="str">
        <f>_xlfn.XLOOKUP(E2835, statelist[State FIPS Code], statelist[EPA Region], "not found", 0, 1)</f>
        <v>EPA Region 3</v>
      </c>
    </row>
    <row r="2836" spans="1:6" x14ac:dyDescent="0.25">
      <c r="A2836" s="334" t="s">
        <v>5899</v>
      </c>
      <c r="B2836" s="335" t="s">
        <v>5900</v>
      </c>
      <c r="C2836" s="335" t="s">
        <v>522</v>
      </c>
      <c r="D2836" s="335" t="str">
        <f t="shared" si="89"/>
        <v>Amelia County, VA</v>
      </c>
      <c r="E2836" s="335" t="str">
        <f t="shared" si="90"/>
        <v>51</v>
      </c>
      <c r="F2836" s="335" t="str">
        <f>_xlfn.XLOOKUP(E2836, statelist[State FIPS Code], statelist[EPA Region], "not found", 0, 1)</f>
        <v>EPA Region 3</v>
      </c>
    </row>
    <row r="2837" spans="1:6" x14ac:dyDescent="0.25">
      <c r="A2837" s="334" t="s">
        <v>5901</v>
      </c>
      <c r="B2837" s="335" t="s">
        <v>5902</v>
      </c>
      <c r="C2837" s="335" t="s">
        <v>522</v>
      </c>
      <c r="D2837" s="335" t="str">
        <f t="shared" si="89"/>
        <v>Amherst County, VA</v>
      </c>
      <c r="E2837" s="335" t="str">
        <f t="shared" si="90"/>
        <v>51</v>
      </c>
      <c r="F2837" s="335" t="str">
        <f>_xlfn.XLOOKUP(E2837, statelist[State FIPS Code], statelist[EPA Region], "not found", 0, 1)</f>
        <v>EPA Region 3</v>
      </c>
    </row>
    <row r="2838" spans="1:6" x14ac:dyDescent="0.25">
      <c r="A2838" s="334" t="s">
        <v>5903</v>
      </c>
      <c r="B2838" s="335" t="s">
        <v>5904</v>
      </c>
      <c r="C2838" s="335" t="s">
        <v>522</v>
      </c>
      <c r="D2838" s="335" t="str">
        <f t="shared" si="89"/>
        <v>Appomattox County, VA</v>
      </c>
      <c r="E2838" s="335" t="str">
        <f t="shared" si="90"/>
        <v>51</v>
      </c>
      <c r="F2838" s="335" t="str">
        <f>_xlfn.XLOOKUP(E2838, statelist[State FIPS Code], statelist[EPA Region], "not found", 0, 1)</f>
        <v>EPA Region 3</v>
      </c>
    </row>
    <row r="2839" spans="1:6" x14ac:dyDescent="0.25">
      <c r="A2839" s="334" t="s">
        <v>5905</v>
      </c>
      <c r="B2839" s="335" t="s">
        <v>523</v>
      </c>
      <c r="C2839" s="335" t="s">
        <v>522</v>
      </c>
      <c r="D2839" s="335" t="str">
        <f t="shared" si="89"/>
        <v>Arlington County, VA</v>
      </c>
      <c r="E2839" s="335" t="str">
        <f t="shared" si="90"/>
        <v>51</v>
      </c>
      <c r="F2839" s="335" t="str">
        <f>_xlfn.XLOOKUP(E2839, statelist[State FIPS Code], statelist[EPA Region], "not found", 0, 1)</f>
        <v>EPA Region 3</v>
      </c>
    </row>
    <row r="2840" spans="1:6" x14ac:dyDescent="0.25">
      <c r="A2840" s="334" t="s">
        <v>5906</v>
      </c>
      <c r="B2840" s="335" t="s">
        <v>5907</v>
      </c>
      <c r="C2840" s="335" t="s">
        <v>522</v>
      </c>
      <c r="D2840" s="335" t="str">
        <f t="shared" si="89"/>
        <v>Augusta County, VA</v>
      </c>
      <c r="E2840" s="335" t="str">
        <f t="shared" si="90"/>
        <v>51</v>
      </c>
      <c r="F2840" s="335" t="str">
        <f>_xlfn.XLOOKUP(E2840, statelist[State FIPS Code], statelist[EPA Region], "not found", 0, 1)</f>
        <v>EPA Region 3</v>
      </c>
    </row>
    <row r="2841" spans="1:6" x14ac:dyDescent="0.25">
      <c r="A2841" s="334" t="s">
        <v>5908</v>
      </c>
      <c r="B2841" s="335" t="s">
        <v>3031</v>
      </c>
      <c r="C2841" s="335" t="s">
        <v>522</v>
      </c>
      <c r="D2841" s="335" t="str">
        <f t="shared" si="89"/>
        <v>Bath County, VA</v>
      </c>
      <c r="E2841" s="335" t="str">
        <f t="shared" si="90"/>
        <v>51</v>
      </c>
      <c r="F2841" s="335" t="str">
        <f>_xlfn.XLOOKUP(E2841, statelist[State FIPS Code], statelist[EPA Region], "not found", 0, 1)</f>
        <v>EPA Region 3</v>
      </c>
    </row>
    <row r="2842" spans="1:6" x14ac:dyDescent="0.25">
      <c r="A2842" s="334" t="s">
        <v>5909</v>
      </c>
      <c r="B2842" s="335" t="s">
        <v>5006</v>
      </c>
      <c r="C2842" s="335" t="s">
        <v>522</v>
      </c>
      <c r="D2842" s="335" t="str">
        <f t="shared" si="89"/>
        <v>Bedford County, VA</v>
      </c>
      <c r="E2842" s="335" t="str">
        <f t="shared" si="90"/>
        <v>51</v>
      </c>
      <c r="F2842" s="335" t="str">
        <f>_xlfn.XLOOKUP(E2842, statelist[State FIPS Code], statelist[EPA Region], "not found", 0, 1)</f>
        <v>EPA Region 3</v>
      </c>
    </row>
    <row r="2843" spans="1:6" x14ac:dyDescent="0.25">
      <c r="A2843" s="334" t="s">
        <v>5910</v>
      </c>
      <c r="B2843" s="335" t="s">
        <v>5911</v>
      </c>
      <c r="C2843" s="335" t="s">
        <v>522</v>
      </c>
      <c r="D2843" s="335" t="str">
        <f t="shared" si="89"/>
        <v>Bland County, VA</v>
      </c>
      <c r="E2843" s="335" t="str">
        <f t="shared" si="90"/>
        <v>51</v>
      </c>
      <c r="F2843" s="335" t="str">
        <f>_xlfn.XLOOKUP(E2843, statelist[State FIPS Code], statelist[EPA Region], "not found", 0, 1)</f>
        <v>EPA Region 3</v>
      </c>
    </row>
    <row r="2844" spans="1:6" x14ac:dyDescent="0.25">
      <c r="A2844" s="334" t="s">
        <v>5912</v>
      </c>
      <c r="B2844" s="335" t="s">
        <v>5913</v>
      </c>
      <c r="C2844" s="335" t="s">
        <v>522</v>
      </c>
      <c r="D2844" s="335" t="str">
        <f t="shared" si="89"/>
        <v>Botetourt County, VA</v>
      </c>
      <c r="E2844" s="335" t="str">
        <f t="shared" si="90"/>
        <v>51</v>
      </c>
      <c r="F2844" s="335" t="str">
        <f>_xlfn.XLOOKUP(E2844, statelist[State FIPS Code], statelist[EPA Region], "not found", 0, 1)</f>
        <v>EPA Region 3</v>
      </c>
    </row>
    <row r="2845" spans="1:6" x14ac:dyDescent="0.25">
      <c r="A2845" s="334" t="s">
        <v>5914</v>
      </c>
      <c r="B2845" s="335" t="s">
        <v>4470</v>
      </c>
      <c r="C2845" s="335" t="s">
        <v>522</v>
      </c>
      <c r="D2845" s="335" t="str">
        <f t="shared" si="89"/>
        <v>Brunswick County, VA</v>
      </c>
      <c r="E2845" s="335" t="str">
        <f t="shared" si="90"/>
        <v>51</v>
      </c>
      <c r="F2845" s="335" t="str">
        <f>_xlfn.XLOOKUP(E2845, statelist[State FIPS Code], statelist[EPA Region], "not found", 0, 1)</f>
        <v>EPA Region 3</v>
      </c>
    </row>
    <row r="2846" spans="1:6" x14ac:dyDescent="0.25">
      <c r="A2846" s="334" t="s">
        <v>5915</v>
      </c>
      <c r="B2846" s="335" t="s">
        <v>2721</v>
      </c>
      <c r="C2846" s="335" t="s">
        <v>522</v>
      </c>
      <c r="D2846" s="335" t="str">
        <f t="shared" si="89"/>
        <v>Buchanan County, VA</v>
      </c>
      <c r="E2846" s="335" t="str">
        <f t="shared" si="90"/>
        <v>51</v>
      </c>
      <c r="F2846" s="335" t="str">
        <f>_xlfn.XLOOKUP(E2846, statelist[State FIPS Code], statelist[EPA Region], "not found", 0, 1)</f>
        <v>EPA Region 3</v>
      </c>
    </row>
    <row r="2847" spans="1:6" x14ac:dyDescent="0.25">
      <c r="A2847" s="334" t="s">
        <v>5916</v>
      </c>
      <c r="B2847" s="335" t="s">
        <v>5917</v>
      </c>
      <c r="C2847" s="335" t="s">
        <v>522</v>
      </c>
      <c r="D2847" s="335" t="str">
        <f t="shared" si="89"/>
        <v>Buckingham County, VA</v>
      </c>
      <c r="E2847" s="335" t="str">
        <f t="shared" si="90"/>
        <v>51</v>
      </c>
      <c r="F2847" s="335" t="str">
        <f>_xlfn.XLOOKUP(E2847, statelist[State FIPS Code], statelist[EPA Region], "not found", 0, 1)</f>
        <v>EPA Region 3</v>
      </c>
    </row>
    <row r="2848" spans="1:6" x14ac:dyDescent="0.25">
      <c r="A2848" s="334" t="s">
        <v>5918</v>
      </c>
      <c r="B2848" s="335" t="s">
        <v>3054</v>
      </c>
      <c r="C2848" s="335" t="s">
        <v>522</v>
      </c>
      <c r="D2848" s="335" t="str">
        <f t="shared" si="89"/>
        <v>Campbell County, VA</v>
      </c>
      <c r="E2848" s="335" t="str">
        <f t="shared" si="90"/>
        <v>51</v>
      </c>
      <c r="F2848" s="335" t="str">
        <f>_xlfn.XLOOKUP(E2848, statelist[State FIPS Code], statelist[EPA Region], "not found", 0, 1)</f>
        <v>EPA Region 3</v>
      </c>
    </row>
    <row r="2849" spans="1:6" x14ac:dyDescent="0.25">
      <c r="A2849" s="334" t="s">
        <v>5919</v>
      </c>
      <c r="B2849" s="335" t="s">
        <v>3364</v>
      </c>
      <c r="C2849" s="335" t="s">
        <v>522</v>
      </c>
      <c r="D2849" s="335" t="str">
        <f t="shared" si="89"/>
        <v>Caroline County, VA</v>
      </c>
      <c r="E2849" s="335" t="str">
        <f t="shared" si="90"/>
        <v>51</v>
      </c>
      <c r="F2849" s="335" t="str">
        <f>_xlfn.XLOOKUP(E2849, statelist[State FIPS Code], statelist[EPA Region], "not found", 0, 1)</f>
        <v>EPA Region 3</v>
      </c>
    </row>
    <row r="2850" spans="1:6" x14ac:dyDescent="0.25">
      <c r="A2850" s="334" t="s">
        <v>5920</v>
      </c>
      <c r="B2850" s="335" t="s">
        <v>1535</v>
      </c>
      <c r="C2850" s="335" t="s">
        <v>522</v>
      </c>
      <c r="D2850" s="335" t="str">
        <f t="shared" si="89"/>
        <v>Carroll County, VA</v>
      </c>
      <c r="E2850" s="335" t="str">
        <f t="shared" si="90"/>
        <v>51</v>
      </c>
      <c r="F2850" s="335" t="str">
        <f>_xlfn.XLOOKUP(E2850, statelist[State FIPS Code], statelist[EPA Region], "not found", 0, 1)</f>
        <v>EPA Region 3</v>
      </c>
    </row>
    <row r="2851" spans="1:6" x14ac:dyDescent="0.25">
      <c r="A2851" s="334" t="s">
        <v>5921</v>
      </c>
      <c r="B2851" s="335" t="s">
        <v>5922</v>
      </c>
      <c r="C2851" s="335" t="s">
        <v>522</v>
      </c>
      <c r="D2851" s="335" t="str">
        <f t="shared" si="89"/>
        <v>Charles City County, VA</v>
      </c>
      <c r="E2851" s="335" t="str">
        <f t="shared" si="90"/>
        <v>51</v>
      </c>
      <c r="F2851" s="335" t="str">
        <f>_xlfn.XLOOKUP(E2851, statelist[State FIPS Code], statelist[EPA Region], "not found", 0, 1)</f>
        <v>EPA Region 3</v>
      </c>
    </row>
    <row r="2852" spans="1:6" x14ac:dyDescent="0.25">
      <c r="A2852" s="334" t="s">
        <v>5923</v>
      </c>
      <c r="B2852" s="335" t="s">
        <v>1955</v>
      </c>
      <c r="C2852" s="335" t="s">
        <v>522</v>
      </c>
      <c r="D2852" s="335" t="str">
        <f t="shared" si="89"/>
        <v>Charlotte County, VA</v>
      </c>
      <c r="E2852" s="335" t="str">
        <f t="shared" si="90"/>
        <v>51</v>
      </c>
      <c r="F2852" s="335" t="str">
        <f>_xlfn.XLOOKUP(E2852, statelist[State FIPS Code], statelist[EPA Region], "not found", 0, 1)</f>
        <v>EPA Region 3</v>
      </c>
    </row>
    <row r="2853" spans="1:6" x14ac:dyDescent="0.25">
      <c r="A2853" s="334" t="s">
        <v>5924</v>
      </c>
      <c r="B2853" s="335" t="s">
        <v>5128</v>
      </c>
      <c r="C2853" s="335" t="s">
        <v>522</v>
      </c>
      <c r="D2853" s="335" t="str">
        <f t="shared" si="89"/>
        <v>Chesterfield County, VA</v>
      </c>
      <c r="E2853" s="335" t="str">
        <f t="shared" si="90"/>
        <v>51</v>
      </c>
      <c r="F2853" s="335" t="str">
        <f>_xlfn.XLOOKUP(E2853, statelist[State FIPS Code], statelist[EPA Region], "not found", 0, 1)</f>
        <v>EPA Region 3</v>
      </c>
    </row>
    <row r="2854" spans="1:6" x14ac:dyDescent="0.25">
      <c r="A2854" s="334" t="s">
        <v>5925</v>
      </c>
      <c r="B2854" s="335" t="s">
        <v>1319</v>
      </c>
      <c r="C2854" s="335" t="s">
        <v>522</v>
      </c>
      <c r="D2854" s="335" t="str">
        <f t="shared" si="89"/>
        <v>Clarke County, VA</v>
      </c>
      <c r="E2854" s="335" t="str">
        <f t="shared" si="90"/>
        <v>51</v>
      </c>
      <c r="F2854" s="335" t="str">
        <f>_xlfn.XLOOKUP(E2854, statelist[State FIPS Code], statelist[EPA Region], "not found", 0, 1)</f>
        <v>EPA Region 3</v>
      </c>
    </row>
    <row r="2855" spans="1:6" x14ac:dyDescent="0.25">
      <c r="A2855" s="334" t="s">
        <v>5926</v>
      </c>
      <c r="B2855" s="335" t="s">
        <v>4853</v>
      </c>
      <c r="C2855" s="335" t="s">
        <v>522</v>
      </c>
      <c r="D2855" s="335" t="str">
        <f t="shared" si="89"/>
        <v>Craig County, VA</v>
      </c>
      <c r="E2855" s="335" t="str">
        <f t="shared" si="90"/>
        <v>51</v>
      </c>
      <c r="F2855" s="335" t="str">
        <f>_xlfn.XLOOKUP(E2855, statelist[State FIPS Code], statelist[EPA Region], "not found", 0, 1)</f>
        <v>EPA Region 3</v>
      </c>
    </row>
    <row r="2856" spans="1:6" x14ac:dyDescent="0.25">
      <c r="A2856" s="334" t="s">
        <v>5927</v>
      </c>
      <c r="B2856" s="335" t="s">
        <v>5928</v>
      </c>
      <c r="C2856" s="335" t="s">
        <v>522</v>
      </c>
      <c r="D2856" s="335" t="str">
        <f t="shared" si="89"/>
        <v>Culpeper County, VA</v>
      </c>
      <c r="E2856" s="335" t="str">
        <f t="shared" si="90"/>
        <v>51</v>
      </c>
      <c r="F2856" s="335" t="str">
        <f>_xlfn.XLOOKUP(E2856, statelist[State FIPS Code], statelist[EPA Region], "not found", 0, 1)</f>
        <v>EPA Region 3</v>
      </c>
    </row>
    <row r="2857" spans="1:6" x14ac:dyDescent="0.25">
      <c r="A2857" s="334" t="s">
        <v>5929</v>
      </c>
      <c r="B2857" s="335" t="s">
        <v>2441</v>
      </c>
      <c r="C2857" s="335" t="s">
        <v>522</v>
      </c>
      <c r="D2857" s="335" t="str">
        <f t="shared" si="89"/>
        <v>Cumberland County, VA</v>
      </c>
      <c r="E2857" s="335" t="str">
        <f t="shared" si="90"/>
        <v>51</v>
      </c>
      <c r="F2857" s="335" t="str">
        <f>_xlfn.XLOOKUP(E2857, statelist[State FIPS Code], statelist[EPA Region], "not found", 0, 1)</f>
        <v>EPA Region 3</v>
      </c>
    </row>
    <row r="2858" spans="1:6" x14ac:dyDescent="0.25">
      <c r="A2858" s="334" t="s">
        <v>5930</v>
      </c>
      <c r="B2858" s="335" t="s">
        <v>5931</v>
      </c>
      <c r="C2858" s="335" t="s">
        <v>522</v>
      </c>
      <c r="D2858" s="335" t="str">
        <f t="shared" si="89"/>
        <v>Dickenson County, VA</v>
      </c>
      <c r="E2858" s="335" t="str">
        <f t="shared" si="90"/>
        <v>51</v>
      </c>
      <c r="F2858" s="335" t="str">
        <f>_xlfn.XLOOKUP(E2858, statelist[State FIPS Code], statelist[EPA Region], "not found", 0, 1)</f>
        <v>EPA Region 3</v>
      </c>
    </row>
    <row r="2859" spans="1:6" x14ac:dyDescent="0.25">
      <c r="A2859" s="334" t="s">
        <v>5932</v>
      </c>
      <c r="B2859" s="335" t="s">
        <v>5933</v>
      </c>
      <c r="C2859" s="335" t="s">
        <v>522</v>
      </c>
      <c r="D2859" s="335" t="str">
        <f t="shared" si="89"/>
        <v>Dinwiddie County, VA</v>
      </c>
      <c r="E2859" s="335" t="str">
        <f t="shared" si="90"/>
        <v>51</v>
      </c>
      <c r="F2859" s="335" t="str">
        <f>_xlfn.XLOOKUP(E2859, statelist[State FIPS Code], statelist[EPA Region], "not found", 0, 1)</f>
        <v>EPA Region 3</v>
      </c>
    </row>
    <row r="2860" spans="1:6" x14ac:dyDescent="0.25">
      <c r="A2860" s="334" t="s">
        <v>5934</v>
      </c>
      <c r="B2860" s="335" t="s">
        <v>3406</v>
      </c>
      <c r="C2860" s="335" t="s">
        <v>522</v>
      </c>
      <c r="D2860" s="335" t="str">
        <f t="shared" si="89"/>
        <v>Essex County, VA</v>
      </c>
      <c r="E2860" s="335" t="str">
        <f t="shared" si="90"/>
        <v>51</v>
      </c>
      <c r="F2860" s="335" t="str">
        <f>_xlfn.XLOOKUP(E2860, statelist[State FIPS Code], statelist[EPA Region], "not found", 0, 1)</f>
        <v>EPA Region 3</v>
      </c>
    </row>
    <row r="2861" spans="1:6" x14ac:dyDescent="0.25">
      <c r="A2861" s="334" t="s">
        <v>5935</v>
      </c>
      <c r="B2861" s="335" t="s">
        <v>5936</v>
      </c>
      <c r="C2861" s="335" t="s">
        <v>522</v>
      </c>
      <c r="D2861" s="335" t="str">
        <f t="shared" si="89"/>
        <v>Fairfax County, VA</v>
      </c>
      <c r="E2861" s="335" t="str">
        <f t="shared" si="90"/>
        <v>51</v>
      </c>
      <c r="F2861" s="335" t="str">
        <f>_xlfn.XLOOKUP(E2861, statelist[State FIPS Code], statelist[EPA Region], "not found", 0, 1)</f>
        <v>EPA Region 3</v>
      </c>
    </row>
    <row r="2862" spans="1:6" x14ac:dyDescent="0.25">
      <c r="A2862" s="334" t="s">
        <v>5937</v>
      </c>
      <c r="B2862" s="335" t="s">
        <v>5938</v>
      </c>
      <c r="C2862" s="335" t="s">
        <v>522</v>
      </c>
      <c r="D2862" s="335" t="str">
        <f t="shared" si="89"/>
        <v>Fauquier County, VA</v>
      </c>
      <c r="E2862" s="335" t="str">
        <f t="shared" si="90"/>
        <v>51</v>
      </c>
      <c r="F2862" s="335" t="str">
        <f>_xlfn.XLOOKUP(E2862, statelist[State FIPS Code], statelist[EPA Region], "not found", 0, 1)</f>
        <v>EPA Region 3</v>
      </c>
    </row>
    <row r="2863" spans="1:6" x14ac:dyDescent="0.25">
      <c r="A2863" s="334" t="s">
        <v>5939</v>
      </c>
      <c r="B2863" s="335" t="s">
        <v>2155</v>
      </c>
      <c r="C2863" s="335" t="s">
        <v>522</v>
      </c>
      <c r="D2863" s="335" t="str">
        <f t="shared" si="89"/>
        <v>Floyd County, VA</v>
      </c>
      <c r="E2863" s="335" t="str">
        <f t="shared" si="90"/>
        <v>51</v>
      </c>
      <c r="F2863" s="335" t="str">
        <f>_xlfn.XLOOKUP(E2863, statelist[State FIPS Code], statelist[EPA Region], "not found", 0, 1)</f>
        <v>EPA Region 3</v>
      </c>
    </row>
    <row r="2864" spans="1:6" x14ac:dyDescent="0.25">
      <c r="A2864" s="334" t="s">
        <v>5940</v>
      </c>
      <c r="B2864" s="335" t="s">
        <v>5941</v>
      </c>
      <c r="C2864" s="335" t="s">
        <v>522</v>
      </c>
      <c r="D2864" s="335" t="str">
        <f t="shared" si="89"/>
        <v>Fluvanna County, VA</v>
      </c>
      <c r="E2864" s="335" t="str">
        <f t="shared" si="90"/>
        <v>51</v>
      </c>
      <c r="F2864" s="335" t="str">
        <f>_xlfn.XLOOKUP(E2864, statelist[State FIPS Code], statelist[EPA Region], "not found", 0, 1)</f>
        <v>EPA Region 3</v>
      </c>
    </row>
    <row r="2865" spans="1:6" x14ac:dyDescent="0.25">
      <c r="A2865" s="334" t="s">
        <v>5942</v>
      </c>
      <c r="B2865" s="335" t="s">
        <v>1353</v>
      </c>
      <c r="C2865" s="335" t="s">
        <v>522</v>
      </c>
      <c r="D2865" s="335" t="str">
        <f t="shared" si="89"/>
        <v>Franklin County, VA</v>
      </c>
      <c r="E2865" s="335" t="str">
        <f t="shared" si="90"/>
        <v>51</v>
      </c>
      <c r="F2865" s="335" t="str">
        <f>_xlfn.XLOOKUP(E2865, statelist[State FIPS Code], statelist[EPA Region], "not found", 0, 1)</f>
        <v>EPA Region 3</v>
      </c>
    </row>
    <row r="2866" spans="1:6" x14ac:dyDescent="0.25">
      <c r="A2866" s="334" t="s">
        <v>5943</v>
      </c>
      <c r="B2866" s="335" t="s">
        <v>3373</v>
      </c>
      <c r="C2866" s="335" t="s">
        <v>522</v>
      </c>
      <c r="D2866" s="335" t="str">
        <f t="shared" si="89"/>
        <v>Frederick County, VA</v>
      </c>
      <c r="E2866" s="335" t="str">
        <f t="shared" si="90"/>
        <v>51</v>
      </c>
      <c r="F2866" s="335" t="str">
        <f>_xlfn.XLOOKUP(E2866, statelist[State FIPS Code], statelist[EPA Region], "not found", 0, 1)</f>
        <v>EPA Region 3</v>
      </c>
    </row>
    <row r="2867" spans="1:6" x14ac:dyDescent="0.25">
      <c r="A2867" s="334" t="s">
        <v>5944</v>
      </c>
      <c r="B2867" s="335" t="s">
        <v>5323</v>
      </c>
      <c r="C2867" s="335" t="s">
        <v>522</v>
      </c>
      <c r="D2867" s="335" t="str">
        <f t="shared" si="89"/>
        <v>Giles County, VA</v>
      </c>
      <c r="E2867" s="335" t="str">
        <f t="shared" si="90"/>
        <v>51</v>
      </c>
      <c r="F2867" s="335" t="str">
        <f>_xlfn.XLOOKUP(E2867, statelist[State FIPS Code], statelist[EPA Region], "not found", 0, 1)</f>
        <v>EPA Region 3</v>
      </c>
    </row>
    <row r="2868" spans="1:6" x14ac:dyDescent="0.25">
      <c r="A2868" s="334" t="s">
        <v>5945</v>
      </c>
      <c r="B2868" s="335" t="s">
        <v>4279</v>
      </c>
      <c r="C2868" s="335" t="s">
        <v>522</v>
      </c>
      <c r="D2868" s="335" t="str">
        <f t="shared" si="89"/>
        <v>Gloucester County, VA</v>
      </c>
      <c r="E2868" s="335" t="str">
        <f t="shared" si="90"/>
        <v>51</v>
      </c>
      <c r="F2868" s="335" t="str">
        <f>_xlfn.XLOOKUP(E2868, statelist[State FIPS Code], statelist[EPA Region], "not found", 0, 1)</f>
        <v>EPA Region 3</v>
      </c>
    </row>
    <row r="2869" spans="1:6" x14ac:dyDescent="0.25">
      <c r="A2869" s="334" t="s">
        <v>5946</v>
      </c>
      <c r="B2869" s="335" t="s">
        <v>5947</v>
      </c>
      <c r="C2869" s="335" t="s">
        <v>522</v>
      </c>
      <c r="D2869" s="335" t="str">
        <f t="shared" si="89"/>
        <v>Goochland County, VA</v>
      </c>
      <c r="E2869" s="335" t="str">
        <f t="shared" si="90"/>
        <v>51</v>
      </c>
      <c r="F2869" s="335" t="str">
        <f>_xlfn.XLOOKUP(E2869, statelist[State FIPS Code], statelist[EPA Region], "not found", 0, 1)</f>
        <v>EPA Region 3</v>
      </c>
    </row>
    <row r="2870" spans="1:6" x14ac:dyDescent="0.25">
      <c r="A2870" s="334" t="s">
        <v>5948</v>
      </c>
      <c r="B2870" s="335" t="s">
        <v>3088</v>
      </c>
      <c r="C2870" s="335" t="s">
        <v>522</v>
      </c>
      <c r="D2870" s="335" t="str">
        <f t="shared" si="89"/>
        <v>Grayson County, VA</v>
      </c>
      <c r="E2870" s="335" t="str">
        <f t="shared" si="90"/>
        <v>51</v>
      </c>
      <c r="F2870" s="335" t="str">
        <f>_xlfn.XLOOKUP(E2870, statelist[State FIPS Code], statelist[EPA Region], "not found", 0, 1)</f>
        <v>EPA Region 3</v>
      </c>
    </row>
    <row r="2871" spans="1:6" x14ac:dyDescent="0.25">
      <c r="A2871" s="334" t="s">
        <v>5949</v>
      </c>
      <c r="B2871" s="335" t="s">
        <v>1357</v>
      </c>
      <c r="C2871" s="335" t="s">
        <v>522</v>
      </c>
      <c r="D2871" s="335" t="str">
        <f t="shared" si="89"/>
        <v>Greene County, VA</v>
      </c>
      <c r="E2871" s="335" t="str">
        <f t="shared" si="90"/>
        <v>51</v>
      </c>
      <c r="F2871" s="335" t="str">
        <f>_xlfn.XLOOKUP(E2871, statelist[State FIPS Code], statelist[EPA Region], "not found", 0, 1)</f>
        <v>EPA Region 3</v>
      </c>
    </row>
    <row r="2872" spans="1:6" x14ac:dyDescent="0.25">
      <c r="A2872" s="334" t="s">
        <v>5950</v>
      </c>
      <c r="B2872" s="335" t="s">
        <v>5951</v>
      </c>
      <c r="C2872" s="335" t="s">
        <v>522</v>
      </c>
      <c r="D2872" s="335" t="str">
        <f t="shared" si="89"/>
        <v>Greensville County, VA</v>
      </c>
      <c r="E2872" s="335" t="str">
        <f t="shared" si="90"/>
        <v>51</v>
      </c>
      <c r="F2872" s="335" t="str">
        <f>_xlfn.XLOOKUP(E2872, statelist[State FIPS Code], statelist[EPA Region], "not found", 0, 1)</f>
        <v>EPA Region 3</v>
      </c>
    </row>
    <row r="2873" spans="1:6" x14ac:dyDescent="0.25">
      <c r="A2873" s="334" t="s">
        <v>5952</v>
      </c>
      <c r="B2873" s="335" t="s">
        <v>4522</v>
      </c>
      <c r="C2873" s="335" t="s">
        <v>522</v>
      </c>
      <c r="D2873" s="335" t="str">
        <f t="shared" si="89"/>
        <v>Halifax County, VA</v>
      </c>
      <c r="E2873" s="335" t="str">
        <f t="shared" si="90"/>
        <v>51</v>
      </c>
      <c r="F2873" s="335" t="str">
        <f>_xlfn.XLOOKUP(E2873, statelist[State FIPS Code], statelist[EPA Region], "not found", 0, 1)</f>
        <v>EPA Region 3</v>
      </c>
    </row>
    <row r="2874" spans="1:6" x14ac:dyDescent="0.25">
      <c r="A2874" s="334" t="s">
        <v>5953</v>
      </c>
      <c r="B2874" s="335" t="s">
        <v>5954</v>
      </c>
      <c r="C2874" s="335" t="s">
        <v>522</v>
      </c>
      <c r="D2874" s="335" t="str">
        <f t="shared" si="89"/>
        <v>Hanover County, VA</v>
      </c>
      <c r="E2874" s="335" t="str">
        <f t="shared" si="90"/>
        <v>51</v>
      </c>
      <c r="F2874" s="335" t="str">
        <f>_xlfn.XLOOKUP(E2874, statelist[State FIPS Code], statelist[EPA Region], "not found", 0, 1)</f>
        <v>EPA Region 3</v>
      </c>
    </row>
    <row r="2875" spans="1:6" x14ac:dyDescent="0.25">
      <c r="A2875" s="334" t="s">
        <v>5955</v>
      </c>
      <c r="B2875" s="335" t="s">
        <v>5956</v>
      </c>
      <c r="C2875" s="335" t="s">
        <v>522</v>
      </c>
      <c r="D2875" s="335" t="str">
        <f t="shared" si="89"/>
        <v>Henrico County, VA</v>
      </c>
      <c r="E2875" s="335" t="str">
        <f t="shared" si="90"/>
        <v>51</v>
      </c>
      <c r="F2875" s="335" t="str">
        <f>_xlfn.XLOOKUP(E2875, statelist[State FIPS Code], statelist[EPA Region], "not found", 0, 1)</f>
        <v>EPA Region 3</v>
      </c>
    </row>
    <row r="2876" spans="1:6" x14ac:dyDescent="0.25">
      <c r="A2876" s="334" t="s">
        <v>5957</v>
      </c>
      <c r="B2876" s="335" t="s">
        <v>1361</v>
      </c>
      <c r="C2876" s="335" t="s">
        <v>522</v>
      </c>
      <c r="D2876" s="335" t="str">
        <f t="shared" si="89"/>
        <v>Henry County, VA</v>
      </c>
      <c r="E2876" s="335" t="str">
        <f t="shared" si="90"/>
        <v>51</v>
      </c>
      <c r="F2876" s="335" t="str">
        <f>_xlfn.XLOOKUP(E2876, statelist[State FIPS Code], statelist[EPA Region], "not found", 0, 1)</f>
        <v>EPA Region 3</v>
      </c>
    </row>
    <row r="2877" spans="1:6" x14ac:dyDescent="0.25">
      <c r="A2877" s="334" t="s">
        <v>5958</v>
      </c>
      <c r="B2877" s="335" t="s">
        <v>4752</v>
      </c>
      <c r="C2877" s="335" t="s">
        <v>522</v>
      </c>
      <c r="D2877" s="335" t="str">
        <f t="shared" si="89"/>
        <v>Highland County, VA</v>
      </c>
      <c r="E2877" s="335" t="str">
        <f t="shared" si="90"/>
        <v>51</v>
      </c>
      <c r="F2877" s="335" t="str">
        <f>_xlfn.XLOOKUP(E2877, statelist[State FIPS Code], statelist[EPA Region], "not found", 0, 1)</f>
        <v>EPA Region 3</v>
      </c>
    </row>
    <row r="2878" spans="1:6" x14ac:dyDescent="0.25">
      <c r="A2878" s="334" t="s">
        <v>5959</v>
      </c>
      <c r="B2878" s="335" t="s">
        <v>5960</v>
      </c>
      <c r="C2878" s="335" t="s">
        <v>522</v>
      </c>
      <c r="D2878" s="335" t="str">
        <f t="shared" si="89"/>
        <v>Isle of Wight County, VA</v>
      </c>
      <c r="E2878" s="335" t="str">
        <f t="shared" si="90"/>
        <v>51</v>
      </c>
      <c r="F2878" s="335" t="str">
        <f>_xlfn.XLOOKUP(E2878, statelist[State FIPS Code], statelist[EPA Region], "not found", 0, 1)</f>
        <v>EPA Region 3</v>
      </c>
    </row>
    <row r="2879" spans="1:6" x14ac:dyDescent="0.25">
      <c r="A2879" s="334" t="s">
        <v>5961</v>
      </c>
      <c r="B2879" s="335" t="s">
        <v>5962</v>
      </c>
      <c r="C2879" s="335" t="s">
        <v>522</v>
      </c>
      <c r="D2879" s="335" t="str">
        <f t="shared" si="89"/>
        <v>James City County, VA</v>
      </c>
      <c r="E2879" s="335" t="str">
        <f t="shared" si="90"/>
        <v>51</v>
      </c>
      <c r="F2879" s="335" t="str">
        <f>_xlfn.XLOOKUP(E2879, statelist[State FIPS Code], statelist[EPA Region], "not found", 0, 1)</f>
        <v>EPA Region 3</v>
      </c>
    </row>
    <row r="2880" spans="1:6" x14ac:dyDescent="0.25">
      <c r="A2880" s="334" t="s">
        <v>5963</v>
      </c>
      <c r="B2880" s="335" t="s">
        <v>5964</v>
      </c>
      <c r="C2880" s="335" t="s">
        <v>522</v>
      </c>
      <c r="D2880" s="335" t="str">
        <f t="shared" si="89"/>
        <v>King and Queen County, VA</v>
      </c>
      <c r="E2880" s="335" t="str">
        <f t="shared" si="90"/>
        <v>51</v>
      </c>
      <c r="F2880" s="335" t="str">
        <f>_xlfn.XLOOKUP(E2880, statelist[State FIPS Code], statelist[EPA Region], "not found", 0, 1)</f>
        <v>EPA Region 3</v>
      </c>
    </row>
    <row r="2881" spans="1:6" x14ac:dyDescent="0.25">
      <c r="A2881" s="334" t="s">
        <v>5965</v>
      </c>
      <c r="B2881" s="335" t="s">
        <v>5966</v>
      </c>
      <c r="C2881" s="335" t="s">
        <v>522</v>
      </c>
      <c r="D2881" s="335" t="str">
        <f t="shared" si="89"/>
        <v>King George County, VA</v>
      </c>
      <c r="E2881" s="335" t="str">
        <f t="shared" si="90"/>
        <v>51</v>
      </c>
      <c r="F2881" s="335" t="str">
        <f>_xlfn.XLOOKUP(E2881, statelist[State FIPS Code], statelist[EPA Region], "not found", 0, 1)</f>
        <v>EPA Region 3</v>
      </c>
    </row>
    <row r="2882" spans="1:6" x14ac:dyDescent="0.25">
      <c r="A2882" s="334" t="s">
        <v>5967</v>
      </c>
      <c r="B2882" s="335" t="s">
        <v>5968</v>
      </c>
      <c r="C2882" s="335" t="s">
        <v>522</v>
      </c>
      <c r="D2882" s="335" t="str">
        <f t="shared" si="89"/>
        <v>King William County, VA</v>
      </c>
      <c r="E2882" s="335" t="str">
        <f t="shared" si="90"/>
        <v>51</v>
      </c>
      <c r="F2882" s="335" t="str">
        <f>_xlfn.XLOOKUP(E2882, statelist[State FIPS Code], statelist[EPA Region], "not found", 0, 1)</f>
        <v>EPA Region 3</v>
      </c>
    </row>
    <row r="2883" spans="1:6" x14ac:dyDescent="0.25">
      <c r="A2883" s="334" t="s">
        <v>5969</v>
      </c>
      <c r="B2883" s="335" t="s">
        <v>4166</v>
      </c>
      <c r="C2883" s="335" t="s">
        <v>522</v>
      </c>
      <c r="D2883" s="335" t="str">
        <f t="shared" si="89"/>
        <v>Lancaster County, VA</v>
      </c>
      <c r="E2883" s="335" t="str">
        <f t="shared" si="90"/>
        <v>51</v>
      </c>
      <c r="F2883" s="335" t="str">
        <f>_xlfn.XLOOKUP(E2883, statelist[State FIPS Code], statelist[EPA Region], "not found", 0, 1)</f>
        <v>EPA Region 3</v>
      </c>
    </row>
    <row r="2884" spans="1:6" x14ac:dyDescent="0.25">
      <c r="A2884" s="334" t="s">
        <v>5970</v>
      </c>
      <c r="B2884" s="335" t="s">
        <v>1375</v>
      </c>
      <c r="C2884" s="335" t="s">
        <v>522</v>
      </c>
      <c r="D2884" s="335" t="str">
        <f t="shared" si="89"/>
        <v>Lee County, VA</v>
      </c>
      <c r="E2884" s="335" t="str">
        <f t="shared" si="90"/>
        <v>51</v>
      </c>
      <c r="F2884" s="335" t="str">
        <f>_xlfn.XLOOKUP(E2884, statelist[State FIPS Code], statelist[EPA Region], "not found", 0, 1)</f>
        <v>EPA Region 3</v>
      </c>
    </row>
    <row r="2885" spans="1:6" x14ac:dyDescent="0.25">
      <c r="A2885" s="334" t="s">
        <v>5971</v>
      </c>
      <c r="B2885" s="335" t="s">
        <v>5972</v>
      </c>
      <c r="C2885" s="335" t="s">
        <v>522</v>
      </c>
      <c r="D2885" s="335" t="str">
        <f t="shared" si="89"/>
        <v>Loudoun County, VA</v>
      </c>
      <c r="E2885" s="335" t="str">
        <f t="shared" si="90"/>
        <v>51</v>
      </c>
      <c r="F2885" s="335" t="str">
        <f>_xlfn.XLOOKUP(E2885, statelist[State FIPS Code], statelist[EPA Region], "not found", 0, 1)</f>
        <v>EPA Region 3</v>
      </c>
    </row>
    <row r="2886" spans="1:6" x14ac:dyDescent="0.25">
      <c r="A2886" s="334" t="s">
        <v>5973</v>
      </c>
      <c r="B2886" s="335" t="s">
        <v>2785</v>
      </c>
      <c r="C2886" s="335" t="s">
        <v>522</v>
      </c>
      <c r="D2886" s="335" t="str">
        <f t="shared" si="89"/>
        <v>Louisa County, VA</v>
      </c>
      <c r="E2886" s="335" t="str">
        <f t="shared" si="90"/>
        <v>51</v>
      </c>
      <c r="F2886" s="335" t="str">
        <f>_xlfn.XLOOKUP(E2886, statelist[State FIPS Code], statelist[EPA Region], "not found", 0, 1)</f>
        <v>EPA Region 3</v>
      </c>
    </row>
    <row r="2887" spans="1:6" x14ac:dyDescent="0.25">
      <c r="A2887" s="334" t="s">
        <v>5974</v>
      </c>
      <c r="B2887" s="335" t="s">
        <v>5975</v>
      </c>
      <c r="C2887" s="335" t="s">
        <v>522</v>
      </c>
      <c r="D2887" s="335" t="str">
        <f t="shared" si="89"/>
        <v>Lunenburg County, VA</v>
      </c>
      <c r="E2887" s="335" t="str">
        <f t="shared" si="90"/>
        <v>51</v>
      </c>
      <c r="F2887" s="335" t="str">
        <f>_xlfn.XLOOKUP(E2887, statelist[State FIPS Code], statelist[EPA Region], "not found", 0, 1)</f>
        <v>EPA Region 3</v>
      </c>
    </row>
    <row r="2888" spans="1:6" x14ac:dyDescent="0.25">
      <c r="A2888" s="334" t="s">
        <v>5976</v>
      </c>
      <c r="B2888" s="335" t="s">
        <v>1383</v>
      </c>
      <c r="C2888" s="335" t="s">
        <v>522</v>
      </c>
      <c r="D2888" s="335" t="str">
        <f t="shared" si="89"/>
        <v>Madison County, VA</v>
      </c>
      <c r="E2888" s="335" t="str">
        <f t="shared" si="90"/>
        <v>51</v>
      </c>
      <c r="F2888" s="335" t="str">
        <f>_xlfn.XLOOKUP(E2888, statelist[State FIPS Code], statelist[EPA Region], "not found", 0, 1)</f>
        <v>EPA Region 3</v>
      </c>
    </row>
    <row r="2889" spans="1:6" x14ac:dyDescent="0.25">
      <c r="A2889" s="334" t="s">
        <v>5977</v>
      </c>
      <c r="B2889" s="335" t="s">
        <v>5978</v>
      </c>
      <c r="C2889" s="335" t="s">
        <v>522</v>
      </c>
      <c r="D2889" s="335" t="str">
        <f t="shared" si="89"/>
        <v>Mathews County, VA</v>
      </c>
      <c r="E2889" s="335" t="str">
        <f t="shared" si="90"/>
        <v>51</v>
      </c>
      <c r="F2889" s="335" t="str">
        <f>_xlfn.XLOOKUP(E2889, statelist[State FIPS Code], statelist[EPA Region], "not found", 0, 1)</f>
        <v>EPA Region 3</v>
      </c>
    </row>
    <row r="2890" spans="1:6" x14ac:dyDescent="0.25">
      <c r="A2890" s="334" t="s">
        <v>5979</v>
      </c>
      <c r="B2890" s="335" t="s">
        <v>4550</v>
      </c>
      <c r="C2890" s="335" t="s">
        <v>522</v>
      </c>
      <c r="D2890" s="335" t="str">
        <f t="shared" si="89"/>
        <v>Mecklenburg County, VA</v>
      </c>
      <c r="E2890" s="335" t="str">
        <f t="shared" si="90"/>
        <v>51</v>
      </c>
      <c r="F2890" s="335" t="str">
        <f>_xlfn.XLOOKUP(E2890, statelist[State FIPS Code], statelist[EPA Region], "not found", 0, 1)</f>
        <v>EPA Region 3</v>
      </c>
    </row>
    <row r="2891" spans="1:6" x14ac:dyDescent="0.25">
      <c r="A2891" s="334" t="s">
        <v>5980</v>
      </c>
      <c r="B2891" s="335" t="s">
        <v>1917</v>
      </c>
      <c r="C2891" s="335" t="s">
        <v>522</v>
      </c>
      <c r="D2891" s="335" t="str">
        <f t="shared" si="89"/>
        <v>Middlesex County, VA</v>
      </c>
      <c r="E2891" s="335" t="str">
        <f t="shared" si="90"/>
        <v>51</v>
      </c>
      <c r="F2891" s="335" t="str">
        <f>_xlfn.XLOOKUP(E2891, statelist[State FIPS Code], statelist[EPA Region], "not found", 0, 1)</f>
        <v>EPA Region 3</v>
      </c>
    </row>
    <row r="2892" spans="1:6" x14ac:dyDescent="0.25">
      <c r="A2892" s="334" t="s">
        <v>5981</v>
      </c>
      <c r="B2892" s="335" t="s">
        <v>1395</v>
      </c>
      <c r="C2892" s="335" t="s">
        <v>522</v>
      </c>
      <c r="D2892" s="335" t="str">
        <f t="shared" ref="D2892:D2955" si="91">_xlfn.TEXTJOIN(", ", TRUE, B2892,C2892)</f>
        <v>Montgomery County, VA</v>
      </c>
      <c r="E2892" s="335" t="str">
        <f t="shared" ref="E2892:E2955" si="92">LEFT(A2892, 2)</f>
        <v>51</v>
      </c>
      <c r="F2892" s="335" t="str">
        <f>_xlfn.XLOOKUP(E2892, statelist[State FIPS Code], statelist[EPA Region], "not found", 0, 1)</f>
        <v>EPA Region 3</v>
      </c>
    </row>
    <row r="2893" spans="1:6" x14ac:dyDescent="0.25">
      <c r="A2893" s="334" t="s">
        <v>5982</v>
      </c>
      <c r="B2893" s="335" t="s">
        <v>3154</v>
      </c>
      <c r="C2893" s="335" t="s">
        <v>522</v>
      </c>
      <c r="D2893" s="335" t="str">
        <f t="shared" si="91"/>
        <v>Nelson County, VA</v>
      </c>
      <c r="E2893" s="335" t="str">
        <f t="shared" si="92"/>
        <v>51</v>
      </c>
      <c r="F2893" s="335" t="str">
        <f>_xlfn.XLOOKUP(E2893, statelist[State FIPS Code], statelist[EPA Region], "not found", 0, 1)</f>
        <v>EPA Region 3</v>
      </c>
    </row>
    <row r="2894" spans="1:6" x14ac:dyDescent="0.25">
      <c r="A2894" s="334" t="s">
        <v>5983</v>
      </c>
      <c r="B2894" s="335" t="s">
        <v>5984</v>
      </c>
      <c r="C2894" s="335" t="s">
        <v>522</v>
      </c>
      <c r="D2894" s="335" t="str">
        <f t="shared" si="91"/>
        <v>New Kent County, VA</v>
      </c>
      <c r="E2894" s="335" t="str">
        <f t="shared" si="92"/>
        <v>51</v>
      </c>
      <c r="F2894" s="335" t="str">
        <f>_xlfn.XLOOKUP(E2894, statelist[State FIPS Code], statelist[EPA Region], "not found", 0, 1)</f>
        <v>EPA Region 3</v>
      </c>
    </row>
    <row r="2895" spans="1:6" x14ac:dyDescent="0.25">
      <c r="A2895" s="334" t="s">
        <v>5985</v>
      </c>
      <c r="B2895" s="335" t="s">
        <v>4560</v>
      </c>
      <c r="C2895" s="335" t="s">
        <v>522</v>
      </c>
      <c r="D2895" s="335" t="str">
        <f t="shared" si="91"/>
        <v>Northampton County, VA</v>
      </c>
      <c r="E2895" s="335" t="str">
        <f t="shared" si="92"/>
        <v>51</v>
      </c>
      <c r="F2895" s="335" t="str">
        <f>_xlfn.XLOOKUP(E2895, statelist[State FIPS Code], statelist[EPA Region], "not found", 0, 1)</f>
        <v>EPA Region 3</v>
      </c>
    </row>
    <row r="2896" spans="1:6" x14ac:dyDescent="0.25">
      <c r="A2896" s="334" t="s">
        <v>5986</v>
      </c>
      <c r="B2896" s="335" t="s">
        <v>5073</v>
      </c>
      <c r="C2896" s="335" t="s">
        <v>522</v>
      </c>
      <c r="D2896" s="335" t="str">
        <f t="shared" si="91"/>
        <v>Northumberland County, VA</v>
      </c>
      <c r="E2896" s="335" t="str">
        <f t="shared" si="92"/>
        <v>51</v>
      </c>
      <c r="F2896" s="335" t="str">
        <f>_xlfn.XLOOKUP(E2896, statelist[State FIPS Code], statelist[EPA Region], "not found", 0, 1)</f>
        <v>EPA Region 3</v>
      </c>
    </row>
    <row r="2897" spans="1:6" x14ac:dyDescent="0.25">
      <c r="A2897" s="334" t="s">
        <v>5987</v>
      </c>
      <c r="B2897" s="335" t="s">
        <v>5988</v>
      </c>
      <c r="C2897" s="335" t="s">
        <v>522</v>
      </c>
      <c r="D2897" s="335" t="str">
        <f t="shared" si="91"/>
        <v>Nottoway County, VA</v>
      </c>
      <c r="E2897" s="335" t="str">
        <f t="shared" si="92"/>
        <v>51</v>
      </c>
      <c r="F2897" s="335" t="str">
        <f>_xlfn.XLOOKUP(E2897, statelist[State FIPS Code], statelist[EPA Region], "not found", 0, 1)</f>
        <v>EPA Region 3</v>
      </c>
    </row>
    <row r="2898" spans="1:6" x14ac:dyDescent="0.25">
      <c r="A2898" s="334" t="s">
        <v>5989</v>
      </c>
      <c r="B2898" s="335" t="s">
        <v>1712</v>
      </c>
      <c r="C2898" s="335" t="s">
        <v>522</v>
      </c>
      <c r="D2898" s="335" t="str">
        <f t="shared" si="91"/>
        <v>Orange County, VA</v>
      </c>
      <c r="E2898" s="335" t="str">
        <f t="shared" si="92"/>
        <v>51</v>
      </c>
      <c r="F2898" s="335" t="str">
        <f>_xlfn.XLOOKUP(E2898, statelist[State FIPS Code], statelist[EPA Region], "not found", 0, 1)</f>
        <v>EPA Region 3</v>
      </c>
    </row>
    <row r="2899" spans="1:6" x14ac:dyDescent="0.25">
      <c r="A2899" s="334" t="s">
        <v>5990</v>
      </c>
      <c r="B2899" s="335" t="s">
        <v>2808</v>
      </c>
      <c r="C2899" s="335" t="s">
        <v>522</v>
      </c>
      <c r="D2899" s="335" t="str">
        <f t="shared" si="91"/>
        <v>Page County, VA</v>
      </c>
      <c r="E2899" s="335" t="str">
        <f t="shared" si="92"/>
        <v>51</v>
      </c>
      <c r="F2899" s="335" t="str">
        <f>_xlfn.XLOOKUP(E2899, statelist[State FIPS Code], statelist[EPA Region], "not found", 0, 1)</f>
        <v>EPA Region 3</v>
      </c>
    </row>
    <row r="2900" spans="1:6" x14ac:dyDescent="0.25">
      <c r="A2900" s="334" t="s">
        <v>5991</v>
      </c>
      <c r="B2900" s="335" t="s">
        <v>5992</v>
      </c>
      <c r="C2900" s="335" t="s">
        <v>522</v>
      </c>
      <c r="D2900" s="335" t="str">
        <f t="shared" si="91"/>
        <v>Patrick County, VA</v>
      </c>
      <c r="E2900" s="335" t="str">
        <f t="shared" si="92"/>
        <v>51</v>
      </c>
      <c r="F2900" s="335" t="str">
        <f>_xlfn.XLOOKUP(E2900, statelist[State FIPS Code], statelist[EPA Region], "not found", 0, 1)</f>
        <v>EPA Region 3</v>
      </c>
    </row>
    <row r="2901" spans="1:6" x14ac:dyDescent="0.25">
      <c r="A2901" s="334" t="s">
        <v>5993</v>
      </c>
      <c r="B2901" s="335" t="s">
        <v>5994</v>
      </c>
      <c r="C2901" s="335" t="s">
        <v>522</v>
      </c>
      <c r="D2901" s="335" t="str">
        <f t="shared" si="91"/>
        <v>Pittsylvania County, VA</v>
      </c>
      <c r="E2901" s="335" t="str">
        <f t="shared" si="92"/>
        <v>51</v>
      </c>
      <c r="F2901" s="335" t="str">
        <f>_xlfn.XLOOKUP(E2901, statelist[State FIPS Code], statelist[EPA Region], "not found", 0, 1)</f>
        <v>EPA Region 3</v>
      </c>
    </row>
    <row r="2902" spans="1:6" x14ac:dyDescent="0.25">
      <c r="A2902" s="334" t="s">
        <v>5995</v>
      </c>
      <c r="B2902" s="335" t="s">
        <v>5996</v>
      </c>
      <c r="C2902" s="335" t="s">
        <v>522</v>
      </c>
      <c r="D2902" s="335" t="str">
        <f t="shared" si="91"/>
        <v>Powhatan County, VA</v>
      </c>
      <c r="E2902" s="335" t="str">
        <f t="shared" si="92"/>
        <v>51</v>
      </c>
      <c r="F2902" s="335" t="str">
        <f>_xlfn.XLOOKUP(E2902, statelist[State FIPS Code], statelist[EPA Region], "not found", 0, 1)</f>
        <v>EPA Region 3</v>
      </c>
    </row>
    <row r="2903" spans="1:6" x14ac:dyDescent="0.25">
      <c r="A2903" s="334" t="s">
        <v>5997</v>
      </c>
      <c r="B2903" s="335" t="s">
        <v>5998</v>
      </c>
      <c r="C2903" s="335" t="s">
        <v>522</v>
      </c>
      <c r="D2903" s="335" t="str">
        <f t="shared" si="91"/>
        <v>Prince Edward County, VA</v>
      </c>
      <c r="E2903" s="335" t="str">
        <f t="shared" si="92"/>
        <v>51</v>
      </c>
      <c r="F2903" s="335" t="str">
        <f>_xlfn.XLOOKUP(E2903, statelist[State FIPS Code], statelist[EPA Region], "not found", 0, 1)</f>
        <v>EPA Region 3</v>
      </c>
    </row>
    <row r="2904" spans="1:6" x14ac:dyDescent="0.25">
      <c r="A2904" s="334" t="s">
        <v>5999</v>
      </c>
      <c r="B2904" s="335" t="s">
        <v>6000</v>
      </c>
      <c r="C2904" s="335" t="s">
        <v>522</v>
      </c>
      <c r="D2904" s="335" t="str">
        <f t="shared" si="91"/>
        <v>Prince George County, VA</v>
      </c>
      <c r="E2904" s="335" t="str">
        <f t="shared" si="92"/>
        <v>51</v>
      </c>
      <c r="F2904" s="335" t="str">
        <f>_xlfn.XLOOKUP(E2904, statelist[State FIPS Code], statelist[EPA Region], "not found", 0, 1)</f>
        <v>EPA Region 3</v>
      </c>
    </row>
    <row r="2905" spans="1:6" x14ac:dyDescent="0.25">
      <c r="A2905" s="334" t="s">
        <v>6001</v>
      </c>
      <c r="B2905" s="335" t="s">
        <v>6002</v>
      </c>
      <c r="C2905" s="335" t="s">
        <v>522</v>
      </c>
      <c r="D2905" s="335" t="str">
        <f t="shared" si="91"/>
        <v>Prince William County, VA</v>
      </c>
      <c r="E2905" s="335" t="str">
        <f t="shared" si="92"/>
        <v>51</v>
      </c>
      <c r="F2905" s="335" t="str">
        <f>_xlfn.XLOOKUP(E2905, statelist[State FIPS Code], statelist[EPA Region], "not found", 0, 1)</f>
        <v>EPA Region 3</v>
      </c>
    </row>
    <row r="2906" spans="1:6" x14ac:dyDescent="0.25">
      <c r="A2906" s="334" t="s">
        <v>6003</v>
      </c>
      <c r="B2906" s="335" t="s">
        <v>1624</v>
      </c>
      <c r="C2906" s="335" t="s">
        <v>522</v>
      </c>
      <c r="D2906" s="335" t="str">
        <f t="shared" si="91"/>
        <v>Pulaski County, VA</v>
      </c>
      <c r="E2906" s="335" t="str">
        <f t="shared" si="92"/>
        <v>51</v>
      </c>
      <c r="F2906" s="335" t="str">
        <f>_xlfn.XLOOKUP(E2906, statelist[State FIPS Code], statelist[EPA Region], "not found", 0, 1)</f>
        <v>EPA Region 3</v>
      </c>
    </row>
    <row r="2907" spans="1:6" x14ac:dyDescent="0.25">
      <c r="A2907" s="334" t="s">
        <v>6004</v>
      </c>
      <c r="B2907" s="335" t="s">
        <v>6005</v>
      </c>
      <c r="C2907" s="335" t="s">
        <v>522</v>
      </c>
      <c r="D2907" s="335" t="str">
        <f t="shared" si="91"/>
        <v>Rappahannock County, VA</v>
      </c>
      <c r="E2907" s="335" t="str">
        <f t="shared" si="92"/>
        <v>51</v>
      </c>
      <c r="F2907" s="335" t="str">
        <f>_xlfn.XLOOKUP(E2907, statelist[State FIPS Code], statelist[EPA Region], "not found", 0, 1)</f>
        <v>EPA Region 3</v>
      </c>
    </row>
    <row r="2908" spans="1:6" x14ac:dyDescent="0.25">
      <c r="A2908" s="334" t="s">
        <v>6006</v>
      </c>
      <c r="B2908" s="335" t="s">
        <v>2256</v>
      </c>
      <c r="C2908" s="335" t="s">
        <v>522</v>
      </c>
      <c r="D2908" s="335" t="str">
        <f t="shared" si="91"/>
        <v>Richmond County, VA</v>
      </c>
      <c r="E2908" s="335" t="str">
        <f t="shared" si="92"/>
        <v>51</v>
      </c>
      <c r="F2908" s="335" t="str">
        <f>_xlfn.XLOOKUP(E2908, statelist[State FIPS Code], statelist[EPA Region], "not found", 0, 1)</f>
        <v>EPA Region 3</v>
      </c>
    </row>
    <row r="2909" spans="1:6" x14ac:dyDescent="0.25">
      <c r="A2909" s="334" t="s">
        <v>6007</v>
      </c>
      <c r="B2909" s="335" t="s">
        <v>6008</v>
      </c>
      <c r="C2909" s="335" t="s">
        <v>522</v>
      </c>
      <c r="D2909" s="335" t="str">
        <f t="shared" si="91"/>
        <v>Roanoke County, VA</v>
      </c>
      <c r="E2909" s="335" t="str">
        <f t="shared" si="92"/>
        <v>51</v>
      </c>
      <c r="F2909" s="335" t="str">
        <f>_xlfn.XLOOKUP(E2909, statelist[State FIPS Code], statelist[EPA Region], "not found", 0, 1)</f>
        <v>EPA Region 3</v>
      </c>
    </row>
    <row r="2910" spans="1:6" x14ac:dyDescent="0.25">
      <c r="A2910" s="334" t="s">
        <v>6009</v>
      </c>
      <c r="B2910" s="335" t="s">
        <v>6010</v>
      </c>
      <c r="C2910" s="335" t="s">
        <v>522</v>
      </c>
      <c r="D2910" s="335" t="str">
        <f t="shared" si="91"/>
        <v>Rockbridge County, VA</v>
      </c>
      <c r="E2910" s="335" t="str">
        <f t="shared" si="92"/>
        <v>51</v>
      </c>
      <c r="F2910" s="335" t="str">
        <f>_xlfn.XLOOKUP(E2910, statelist[State FIPS Code], statelist[EPA Region], "not found", 0, 1)</f>
        <v>EPA Region 3</v>
      </c>
    </row>
    <row r="2911" spans="1:6" x14ac:dyDescent="0.25">
      <c r="A2911" s="334" t="s">
        <v>6011</v>
      </c>
      <c r="B2911" s="335" t="s">
        <v>4262</v>
      </c>
      <c r="C2911" s="335" t="s">
        <v>522</v>
      </c>
      <c r="D2911" s="335" t="str">
        <f t="shared" si="91"/>
        <v>Rockingham County, VA</v>
      </c>
      <c r="E2911" s="335" t="str">
        <f t="shared" si="92"/>
        <v>51</v>
      </c>
      <c r="F2911" s="335" t="str">
        <f>_xlfn.XLOOKUP(E2911, statelist[State FIPS Code], statelist[EPA Region], "not found", 0, 1)</f>
        <v>EPA Region 3</v>
      </c>
    </row>
    <row r="2912" spans="1:6" x14ac:dyDescent="0.25">
      <c r="A2912" s="334" t="s">
        <v>6012</v>
      </c>
      <c r="B2912" s="335" t="s">
        <v>1407</v>
      </c>
      <c r="C2912" s="335" t="s">
        <v>522</v>
      </c>
      <c r="D2912" s="335" t="str">
        <f t="shared" si="91"/>
        <v>Russell County, VA</v>
      </c>
      <c r="E2912" s="335" t="str">
        <f t="shared" si="92"/>
        <v>51</v>
      </c>
      <c r="F2912" s="335" t="str">
        <f>_xlfn.XLOOKUP(E2912, statelist[State FIPS Code], statelist[EPA Region], "not found", 0, 1)</f>
        <v>EPA Region 3</v>
      </c>
    </row>
    <row r="2913" spans="1:6" x14ac:dyDescent="0.25">
      <c r="A2913" s="334" t="s">
        <v>6013</v>
      </c>
      <c r="B2913" s="335" t="s">
        <v>1631</v>
      </c>
      <c r="C2913" s="335" t="s">
        <v>522</v>
      </c>
      <c r="D2913" s="335" t="str">
        <f t="shared" si="91"/>
        <v>Scott County, VA</v>
      </c>
      <c r="E2913" s="335" t="str">
        <f t="shared" si="92"/>
        <v>51</v>
      </c>
      <c r="F2913" s="335" t="str">
        <f>_xlfn.XLOOKUP(E2913, statelist[State FIPS Code], statelist[EPA Region], "not found", 0, 1)</f>
        <v>EPA Region 3</v>
      </c>
    </row>
    <row r="2914" spans="1:6" x14ac:dyDescent="0.25">
      <c r="A2914" s="334" t="s">
        <v>6014</v>
      </c>
      <c r="B2914" s="335" t="s">
        <v>6015</v>
      </c>
      <c r="C2914" s="335" t="s">
        <v>522</v>
      </c>
      <c r="D2914" s="335" t="str">
        <f t="shared" si="91"/>
        <v>Shenandoah County, VA</v>
      </c>
      <c r="E2914" s="335" t="str">
        <f t="shared" si="92"/>
        <v>51</v>
      </c>
      <c r="F2914" s="335" t="str">
        <f>_xlfn.XLOOKUP(E2914, statelist[State FIPS Code], statelist[EPA Region], "not found", 0, 1)</f>
        <v>EPA Region 3</v>
      </c>
    </row>
    <row r="2915" spans="1:6" x14ac:dyDescent="0.25">
      <c r="A2915" s="334" t="s">
        <v>6016</v>
      </c>
      <c r="B2915" s="335" t="s">
        <v>6017</v>
      </c>
      <c r="C2915" s="335" t="s">
        <v>522</v>
      </c>
      <c r="D2915" s="335" t="str">
        <f t="shared" si="91"/>
        <v>Smyth County, VA</v>
      </c>
      <c r="E2915" s="335" t="str">
        <f t="shared" si="92"/>
        <v>51</v>
      </c>
      <c r="F2915" s="335" t="str">
        <f>_xlfn.XLOOKUP(E2915, statelist[State FIPS Code], statelist[EPA Region], "not found", 0, 1)</f>
        <v>EPA Region 3</v>
      </c>
    </row>
    <row r="2916" spans="1:6" x14ac:dyDescent="0.25">
      <c r="A2916" s="334" t="s">
        <v>6018</v>
      </c>
      <c r="B2916" s="335" t="s">
        <v>6019</v>
      </c>
      <c r="C2916" s="335" t="s">
        <v>522</v>
      </c>
      <c r="D2916" s="335" t="str">
        <f t="shared" si="91"/>
        <v>Southampton County, VA</v>
      </c>
      <c r="E2916" s="335" t="str">
        <f t="shared" si="92"/>
        <v>51</v>
      </c>
      <c r="F2916" s="335" t="str">
        <f>_xlfn.XLOOKUP(E2916, statelist[State FIPS Code], statelist[EPA Region], "not found", 0, 1)</f>
        <v>EPA Region 3</v>
      </c>
    </row>
    <row r="2917" spans="1:6" x14ac:dyDescent="0.25">
      <c r="A2917" s="334" t="s">
        <v>6020</v>
      </c>
      <c r="B2917" s="335" t="s">
        <v>6021</v>
      </c>
      <c r="C2917" s="335" t="s">
        <v>522</v>
      </c>
      <c r="D2917" s="335" t="str">
        <f t="shared" si="91"/>
        <v>Spotsylvania County, VA</v>
      </c>
      <c r="E2917" s="335" t="str">
        <f t="shared" si="92"/>
        <v>51</v>
      </c>
      <c r="F2917" s="335" t="str">
        <f>_xlfn.XLOOKUP(E2917, statelist[State FIPS Code], statelist[EPA Region], "not found", 0, 1)</f>
        <v>EPA Region 3</v>
      </c>
    </row>
    <row r="2918" spans="1:6" x14ac:dyDescent="0.25">
      <c r="A2918" s="334" t="s">
        <v>6022</v>
      </c>
      <c r="B2918" s="335" t="s">
        <v>2999</v>
      </c>
      <c r="C2918" s="335" t="s">
        <v>522</v>
      </c>
      <c r="D2918" s="335" t="str">
        <f t="shared" si="91"/>
        <v>Stafford County, VA</v>
      </c>
      <c r="E2918" s="335" t="str">
        <f t="shared" si="92"/>
        <v>51</v>
      </c>
      <c r="F2918" s="335" t="str">
        <f>_xlfn.XLOOKUP(E2918, statelist[State FIPS Code], statelist[EPA Region], "not found", 0, 1)</f>
        <v>EPA Region 3</v>
      </c>
    </row>
    <row r="2919" spans="1:6" x14ac:dyDescent="0.25">
      <c r="A2919" s="334" t="s">
        <v>6023</v>
      </c>
      <c r="B2919" s="335" t="s">
        <v>4593</v>
      </c>
      <c r="C2919" s="335" t="s">
        <v>522</v>
      </c>
      <c r="D2919" s="335" t="str">
        <f t="shared" si="91"/>
        <v>Surry County, VA</v>
      </c>
      <c r="E2919" s="335" t="str">
        <f t="shared" si="92"/>
        <v>51</v>
      </c>
      <c r="F2919" s="335" t="str">
        <f>_xlfn.XLOOKUP(E2919, statelist[State FIPS Code], statelist[EPA Region], "not found", 0, 1)</f>
        <v>EPA Region 3</v>
      </c>
    </row>
    <row r="2920" spans="1:6" x14ac:dyDescent="0.25">
      <c r="A2920" s="334" t="s">
        <v>6024</v>
      </c>
      <c r="B2920" s="335" t="s">
        <v>1937</v>
      </c>
      <c r="C2920" s="335" t="s">
        <v>522</v>
      </c>
      <c r="D2920" s="335" t="str">
        <f t="shared" si="91"/>
        <v>Sussex County, VA</v>
      </c>
      <c r="E2920" s="335" t="str">
        <f t="shared" si="92"/>
        <v>51</v>
      </c>
      <c r="F2920" s="335" t="str">
        <f>_xlfn.XLOOKUP(E2920, statelist[State FIPS Code], statelist[EPA Region], "not found", 0, 1)</f>
        <v>EPA Region 3</v>
      </c>
    </row>
    <row r="2921" spans="1:6" x14ac:dyDescent="0.25">
      <c r="A2921" s="334" t="s">
        <v>6025</v>
      </c>
      <c r="B2921" s="335" t="s">
        <v>2550</v>
      </c>
      <c r="C2921" s="335" t="s">
        <v>522</v>
      </c>
      <c r="D2921" s="335" t="str">
        <f t="shared" si="91"/>
        <v>Tazewell County, VA</v>
      </c>
      <c r="E2921" s="335" t="str">
        <f t="shared" si="92"/>
        <v>51</v>
      </c>
      <c r="F2921" s="335" t="str">
        <f>_xlfn.XLOOKUP(E2921, statelist[State FIPS Code], statelist[EPA Region], "not found", 0, 1)</f>
        <v>EPA Region 3</v>
      </c>
    </row>
    <row r="2922" spans="1:6" x14ac:dyDescent="0.25">
      <c r="A2922" s="334" t="s">
        <v>6026</v>
      </c>
      <c r="B2922" s="335" t="s">
        <v>2306</v>
      </c>
      <c r="C2922" s="335" t="s">
        <v>522</v>
      </c>
      <c r="D2922" s="335" t="str">
        <f t="shared" si="91"/>
        <v>Warren County, VA</v>
      </c>
      <c r="E2922" s="335" t="str">
        <f t="shared" si="92"/>
        <v>51</v>
      </c>
      <c r="F2922" s="335" t="str">
        <f>_xlfn.XLOOKUP(E2922, statelist[State FIPS Code], statelist[EPA Region], "not found", 0, 1)</f>
        <v>EPA Region 3</v>
      </c>
    </row>
    <row r="2923" spans="1:6" x14ac:dyDescent="0.25">
      <c r="A2923" s="334" t="s">
        <v>6027</v>
      </c>
      <c r="B2923" s="335" t="s">
        <v>1423</v>
      </c>
      <c r="C2923" s="335" t="s">
        <v>522</v>
      </c>
      <c r="D2923" s="335" t="str">
        <f t="shared" si="91"/>
        <v>Washington County, VA</v>
      </c>
      <c r="E2923" s="335" t="str">
        <f t="shared" si="92"/>
        <v>51</v>
      </c>
      <c r="F2923" s="335" t="str">
        <f>_xlfn.XLOOKUP(E2923, statelist[State FIPS Code], statelist[EPA Region], "not found", 0, 1)</f>
        <v>EPA Region 3</v>
      </c>
    </row>
    <row r="2924" spans="1:6" x14ac:dyDescent="0.25">
      <c r="A2924" s="334" t="s">
        <v>6028</v>
      </c>
      <c r="B2924" s="335" t="s">
        <v>5096</v>
      </c>
      <c r="C2924" s="335" t="s">
        <v>522</v>
      </c>
      <c r="D2924" s="335" t="str">
        <f t="shared" si="91"/>
        <v>Westmoreland County, VA</v>
      </c>
      <c r="E2924" s="335" t="str">
        <f t="shared" si="92"/>
        <v>51</v>
      </c>
      <c r="F2924" s="335" t="str">
        <f>_xlfn.XLOOKUP(E2924, statelist[State FIPS Code], statelist[EPA Region], "not found", 0, 1)</f>
        <v>EPA Region 3</v>
      </c>
    </row>
    <row r="2925" spans="1:6" x14ac:dyDescent="0.25">
      <c r="A2925" s="334" t="s">
        <v>6029</v>
      </c>
      <c r="B2925" s="335" t="s">
        <v>5815</v>
      </c>
      <c r="C2925" s="335" t="s">
        <v>522</v>
      </c>
      <c r="D2925" s="335" t="str">
        <f t="shared" si="91"/>
        <v>Wise County, VA</v>
      </c>
      <c r="E2925" s="335" t="str">
        <f t="shared" si="92"/>
        <v>51</v>
      </c>
      <c r="F2925" s="335" t="str">
        <f>_xlfn.XLOOKUP(E2925, statelist[State FIPS Code], statelist[EPA Region], "not found", 0, 1)</f>
        <v>EPA Region 3</v>
      </c>
    </row>
    <row r="2926" spans="1:6" x14ac:dyDescent="0.25">
      <c r="A2926" s="334" t="s">
        <v>6030</v>
      </c>
      <c r="B2926" s="335" t="s">
        <v>6031</v>
      </c>
      <c r="C2926" s="335" t="s">
        <v>522</v>
      </c>
      <c r="D2926" s="335" t="str">
        <f t="shared" si="91"/>
        <v>Wythe County, VA</v>
      </c>
      <c r="E2926" s="335" t="str">
        <f t="shared" si="92"/>
        <v>51</v>
      </c>
      <c r="F2926" s="335" t="str">
        <f>_xlfn.XLOOKUP(E2926, statelist[State FIPS Code], statelist[EPA Region], "not found", 0, 1)</f>
        <v>EPA Region 3</v>
      </c>
    </row>
    <row r="2927" spans="1:6" x14ac:dyDescent="0.25">
      <c r="A2927" s="334" t="s">
        <v>6032</v>
      </c>
      <c r="B2927" s="335" t="s">
        <v>3353</v>
      </c>
      <c r="C2927" s="335" t="s">
        <v>522</v>
      </c>
      <c r="D2927" s="335" t="str">
        <f t="shared" si="91"/>
        <v>York County, VA</v>
      </c>
      <c r="E2927" s="335" t="str">
        <f t="shared" si="92"/>
        <v>51</v>
      </c>
      <c r="F2927" s="335" t="str">
        <f>_xlfn.XLOOKUP(E2927, statelist[State FIPS Code], statelist[EPA Region], "not found", 0, 1)</f>
        <v>EPA Region 3</v>
      </c>
    </row>
    <row r="2928" spans="1:6" x14ac:dyDescent="0.25">
      <c r="A2928" s="334" t="s">
        <v>6033</v>
      </c>
      <c r="B2928" s="335" t="s">
        <v>6034</v>
      </c>
      <c r="C2928" s="335" t="s">
        <v>522</v>
      </c>
      <c r="D2928" s="335" t="str">
        <f t="shared" si="91"/>
        <v>Alexandria city, VA</v>
      </c>
      <c r="E2928" s="335" t="str">
        <f t="shared" si="92"/>
        <v>51</v>
      </c>
      <c r="F2928" s="335" t="str">
        <f>_xlfn.XLOOKUP(E2928, statelist[State FIPS Code], statelist[EPA Region], "not found", 0, 1)</f>
        <v>EPA Region 3</v>
      </c>
    </row>
    <row r="2929" spans="1:6" x14ac:dyDescent="0.25">
      <c r="A2929" s="334" t="s">
        <v>6035</v>
      </c>
      <c r="B2929" s="335" t="s">
        <v>6036</v>
      </c>
      <c r="C2929" s="335" t="s">
        <v>522</v>
      </c>
      <c r="D2929" s="335" t="str">
        <f t="shared" si="91"/>
        <v>Bristol city, VA</v>
      </c>
      <c r="E2929" s="335" t="str">
        <f t="shared" si="92"/>
        <v>51</v>
      </c>
      <c r="F2929" s="335" t="str">
        <f>_xlfn.XLOOKUP(E2929, statelist[State FIPS Code], statelist[EPA Region], "not found", 0, 1)</f>
        <v>EPA Region 3</v>
      </c>
    </row>
    <row r="2930" spans="1:6" x14ac:dyDescent="0.25">
      <c r="A2930" s="334" t="s">
        <v>6037</v>
      </c>
      <c r="B2930" s="335" t="s">
        <v>6038</v>
      </c>
      <c r="C2930" s="335" t="s">
        <v>522</v>
      </c>
      <c r="D2930" s="335" t="str">
        <f t="shared" si="91"/>
        <v>Buena Vista city, VA</v>
      </c>
      <c r="E2930" s="335" t="str">
        <f t="shared" si="92"/>
        <v>51</v>
      </c>
      <c r="F2930" s="335" t="str">
        <f>_xlfn.XLOOKUP(E2930, statelist[State FIPS Code], statelist[EPA Region], "not found", 0, 1)</f>
        <v>EPA Region 3</v>
      </c>
    </row>
    <row r="2931" spans="1:6" x14ac:dyDescent="0.25">
      <c r="A2931" s="334" t="s">
        <v>6039</v>
      </c>
      <c r="B2931" s="335" t="s">
        <v>6040</v>
      </c>
      <c r="C2931" s="335" t="s">
        <v>522</v>
      </c>
      <c r="D2931" s="335" t="str">
        <f t="shared" si="91"/>
        <v>Charlottesville city, VA</v>
      </c>
      <c r="E2931" s="335" t="str">
        <f t="shared" si="92"/>
        <v>51</v>
      </c>
      <c r="F2931" s="335" t="str">
        <f>_xlfn.XLOOKUP(E2931, statelist[State FIPS Code], statelist[EPA Region], "not found", 0, 1)</f>
        <v>EPA Region 3</v>
      </c>
    </row>
    <row r="2932" spans="1:6" x14ac:dyDescent="0.25">
      <c r="A2932" s="334" t="s">
        <v>6041</v>
      </c>
      <c r="B2932" s="335" t="s">
        <v>6042</v>
      </c>
      <c r="C2932" s="335" t="s">
        <v>522</v>
      </c>
      <c r="D2932" s="335" t="str">
        <f t="shared" si="91"/>
        <v>Chesapeake city, VA</v>
      </c>
      <c r="E2932" s="335" t="str">
        <f t="shared" si="92"/>
        <v>51</v>
      </c>
      <c r="F2932" s="335" t="str">
        <f>_xlfn.XLOOKUP(E2932, statelist[State FIPS Code], statelist[EPA Region], "not found", 0, 1)</f>
        <v>EPA Region 3</v>
      </c>
    </row>
    <row r="2933" spans="1:6" x14ac:dyDescent="0.25">
      <c r="A2933" s="334" t="s">
        <v>6043</v>
      </c>
      <c r="B2933" s="335" t="s">
        <v>6044</v>
      </c>
      <c r="C2933" s="335" t="s">
        <v>522</v>
      </c>
      <c r="D2933" s="335" t="str">
        <f t="shared" si="91"/>
        <v>Colonial Heights city, VA</v>
      </c>
      <c r="E2933" s="335" t="str">
        <f t="shared" si="92"/>
        <v>51</v>
      </c>
      <c r="F2933" s="335" t="str">
        <f>_xlfn.XLOOKUP(E2933, statelist[State FIPS Code], statelist[EPA Region], "not found", 0, 1)</f>
        <v>EPA Region 3</v>
      </c>
    </row>
    <row r="2934" spans="1:6" x14ac:dyDescent="0.25">
      <c r="A2934" s="334" t="s">
        <v>6045</v>
      </c>
      <c r="B2934" s="335" t="s">
        <v>6046</v>
      </c>
      <c r="C2934" s="335" t="s">
        <v>522</v>
      </c>
      <c r="D2934" s="335" t="str">
        <f t="shared" si="91"/>
        <v>Covington city, VA</v>
      </c>
      <c r="E2934" s="335" t="str">
        <f t="shared" si="92"/>
        <v>51</v>
      </c>
      <c r="F2934" s="335" t="str">
        <f>_xlfn.XLOOKUP(E2934, statelist[State FIPS Code], statelist[EPA Region], "not found", 0, 1)</f>
        <v>EPA Region 3</v>
      </c>
    </row>
    <row r="2935" spans="1:6" x14ac:dyDescent="0.25">
      <c r="A2935" s="334" t="s">
        <v>6047</v>
      </c>
      <c r="B2935" s="335" t="s">
        <v>6048</v>
      </c>
      <c r="C2935" s="335" t="s">
        <v>522</v>
      </c>
      <c r="D2935" s="335" t="str">
        <f t="shared" si="91"/>
        <v>Danville city, VA</v>
      </c>
      <c r="E2935" s="335" t="str">
        <f t="shared" si="92"/>
        <v>51</v>
      </c>
      <c r="F2935" s="335" t="str">
        <f>_xlfn.XLOOKUP(E2935, statelist[State FIPS Code], statelist[EPA Region], "not found", 0, 1)</f>
        <v>EPA Region 3</v>
      </c>
    </row>
    <row r="2936" spans="1:6" x14ac:dyDescent="0.25">
      <c r="A2936" s="334" t="s">
        <v>6049</v>
      </c>
      <c r="B2936" s="335" t="s">
        <v>6050</v>
      </c>
      <c r="C2936" s="335" t="s">
        <v>522</v>
      </c>
      <c r="D2936" s="335" t="str">
        <f t="shared" si="91"/>
        <v>Emporia city, VA</v>
      </c>
      <c r="E2936" s="335" t="str">
        <f t="shared" si="92"/>
        <v>51</v>
      </c>
      <c r="F2936" s="335" t="str">
        <f>_xlfn.XLOOKUP(E2936, statelist[State FIPS Code], statelist[EPA Region], "not found", 0, 1)</f>
        <v>EPA Region 3</v>
      </c>
    </row>
    <row r="2937" spans="1:6" x14ac:dyDescent="0.25">
      <c r="A2937" s="334" t="s">
        <v>6051</v>
      </c>
      <c r="B2937" s="335" t="s">
        <v>6052</v>
      </c>
      <c r="C2937" s="335" t="s">
        <v>522</v>
      </c>
      <c r="D2937" s="335" t="str">
        <f t="shared" si="91"/>
        <v>Fairfax city, VA</v>
      </c>
      <c r="E2937" s="335" t="str">
        <f t="shared" si="92"/>
        <v>51</v>
      </c>
      <c r="F2937" s="335" t="str">
        <f>_xlfn.XLOOKUP(E2937, statelist[State FIPS Code], statelist[EPA Region], "not found", 0, 1)</f>
        <v>EPA Region 3</v>
      </c>
    </row>
    <row r="2938" spans="1:6" x14ac:dyDescent="0.25">
      <c r="A2938" s="334" t="s">
        <v>6053</v>
      </c>
      <c r="B2938" s="335" t="s">
        <v>6054</v>
      </c>
      <c r="C2938" s="335" t="s">
        <v>522</v>
      </c>
      <c r="D2938" s="335" t="str">
        <f t="shared" si="91"/>
        <v>Falls Church city, VA</v>
      </c>
      <c r="E2938" s="335" t="str">
        <f t="shared" si="92"/>
        <v>51</v>
      </c>
      <c r="F2938" s="335" t="str">
        <f>_xlfn.XLOOKUP(E2938, statelist[State FIPS Code], statelist[EPA Region], "not found", 0, 1)</f>
        <v>EPA Region 3</v>
      </c>
    </row>
    <row r="2939" spans="1:6" x14ac:dyDescent="0.25">
      <c r="A2939" s="334" t="s">
        <v>6055</v>
      </c>
      <c r="B2939" s="335" t="s">
        <v>6056</v>
      </c>
      <c r="C2939" s="335" t="s">
        <v>522</v>
      </c>
      <c r="D2939" s="335" t="str">
        <f t="shared" si="91"/>
        <v>Franklin city, VA</v>
      </c>
      <c r="E2939" s="335" t="str">
        <f t="shared" si="92"/>
        <v>51</v>
      </c>
      <c r="F2939" s="335" t="str">
        <f>_xlfn.XLOOKUP(E2939, statelist[State FIPS Code], statelist[EPA Region], "not found", 0, 1)</f>
        <v>EPA Region 3</v>
      </c>
    </row>
    <row r="2940" spans="1:6" x14ac:dyDescent="0.25">
      <c r="A2940" s="334" t="s">
        <v>6057</v>
      </c>
      <c r="B2940" s="335" t="s">
        <v>6058</v>
      </c>
      <c r="C2940" s="335" t="s">
        <v>522</v>
      </c>
      <c r="D2940" s="335" t="str">
        <f t="shared" si="91"/>
        <v>Fredericksburg city, VA</v>
      </c>
      <c r="E2940" s="335" t="str">
        <f t="shared" si="92"/>
        <v>51</v>
      </c>
      <c r="F2940" s="335" t="str">
        <f>_xlfn.XLOOKUP(E2940, statelist[State FIPS Code], statelist[EPA Region], "not found", 0, 1)</f>
        <v>EPA Region 3</v>
      </c>
    </row>
    <row r="2941" spans="1:6" x14ac:dyDescent="0.25">
      <c r="A2941" s="334" t="s">
        <v>6059</v>
      </c>
      <c r="B2941" s="335" t="s">
        <v>6060</v>
      </c>
      <c r="C2941" s="335" t="s">
        <v>522</v>
      </c>
      <c r="D2941" s="335" t="str">
        <f t="shared" si="91"/>
        <v>Galax city, VA</v>
      </c>
      <c r="E2941" s="335" t="str">
        <f t="shared" si="92"/>
        <v>51</v>
      </c>
      <c r="F2941" s="335" t="str">
        <f>_xlfn.XLOOKUP(E2941, statelist[State FIPS Code], statelist[EPA Region], "not found", 0, 1)</f>
        <v>EPA Region 3</v>
      </c>
    </row>
    <row r="2942" spans="1:6" x14ac:dyDescent="0.25">
      <c r="A2942" s="334" t="s">
        <v>6061</v>
      </c>
      <c r="B2942" s="335" t="s">
        <v>6062</v>
      </c>
      <c r="C2942" s="335" t="s">
        <v>522</v>
      </c>
      <c r="D2942" s="335" t="str">
        <f t="shared" si="91"/>
        <v>Hampton city, VA</v>
      </c>
      <c r="E2942" s="335" t="str">
        <f t="shared" si="92"/>
        <v>51</v>
      </c>
      <c r="F2942" s="335" t="str">
        <f>_xlfn.XLOOKUP(E2942, statelist[State FIPS Code], statelist[EPA Region], "not found", 0, 1)</f>
        <v>EPA Region 3</v>
      </c>
    </row>
    <row r="2943" spans="1:6" x14ac:dyDescent="0.25">
      <c r="A2943" s="334" t="s">
        <v>6063</v>
      </c>
      <c r="B2943" s="335" t="s">
        <v>6064</v>
      </c>
      <c r="C2943" s="335" t="s">
        <v>522</v>
      </c>
      <c r="D2943" s="335" t="str">
        <f t="shared" si="91"/>
        <v>Harrisonburg city, VA</v>
      </c>
      <c r="E2943" s="335" t="str">
        <f t="shared" si="92"/>
        <v>51</v>
      </c>
      <c r="F2943" s="335" t="str">
        <f>_xlfn.XLOOKUP(E2943, statelist[State FIPS Code], statelist[EPA Region], "not found", 0, 1)</f>
        <v>EPA Region 3</v>
      </c>
    </row>
    <row r="2944" spans="1:6" x14ac:dyDescent="0.25">
      <c r="A2944" s="334" t="s">
        <v>6065</v>
      </c>
      <c r="B2944" s="335" t="s">
        <v>6066</v>
      </c>
      <c r="C2944" s="335" t="s">
        <v>522</v>
      </c>
      <c r="D2944" s="335" t="str">
        <f t="shared" si="91"/>
        <v>Hopewell city, VA</v>
      </c>
      <c r="E2944" s="335" t="str">
        <f t="shared" si="92"/>
        <v>51</v>
      </c>
      <c r="F2944" s="335" t="str">
        <f>_xlfn.XLOOKUP(E2944, statelist[State FIPS Code], statelist[EPA Region], "not found", 0, 1)</f>
        <v>EPA Region 3</v>
      </c>
    </row>
    <row r="2945" spans="1:6" x14ac:dyDescent="0.25">
      <c r="A2945" s="334" t="s">
        <v>6067</v>
      </c>
      <c r="B2945" s="335" t="s">
        <v>6068</v>
      </c>
      <c r="C2945" s="335" t="s">
        <v>522</v>
      </c>
      <c r="D2945" s="335" t="str">
        <f t="shared" si="91"/>
        <v>Lexington city, VA</v>
      </c>
      <c r="E2945" s="335" t="str">
        <f t="shared" si="92"/>
        <v>51</v>
      </c>
      <c r="F2945" s="335" t="str">
        <f>_xlfn.XLOOKUP(E2945, statelist[State FIPS Code], statelist[EPA Region], "not found", 0, 1)</f>
        <v>EPA Region 3</v>
      </c>
    </row>
    <row r="2946" spans="1:6" x14ac:dyDescent="0.25">
      <c r="A2946" s="334" t="s">
        <v>6069</v>
      </c>
      <c r="B2946" s="335" t="s">
        <v>6070</v>
      </c>
      <c r="C2946" s="335" t="s">
        <v>522</v>
      </c>
      <c r="D2946" s="335" t="str">
        <f t="shared" si="91"/>
        <v>Lynchburg city, VA</v>
      </c>
      <c r="E2946" s="335" t="str">
        <f t="shared" si="92"/>
        <v>51</v>
      </c>
      <c r="F2946" s="335" t="str">
        <f>_xlfn.XLOOKUP(E2946, statelist[State FIPS Code], statelist[EPA Region], "not found", 0, 1)</f>
        <v>EPA Region 3</v>
      </c>
    </row>
    <row r="2947" spans="1:6" x14ac:dyDescent="0.25">
      <c r="A2947" s="334" t="s">
        <v>6071</v>
      </c>
      <c r="B2947" s="335" t="s">
        <v>6072</v>
      </c>
      <c r="C2947" s="335" t="s">
        <v>522</v>
      </c>
      <c r="D2947" s="335" t="str">
        <f t="shared" si="91"/>
        <v>Manassas city, VA</v>
      </c>
      <c r="E2947" s="335" t="str">
        <f t="shared" si="92"/>
        <v>51</v>
      </c>
      <c r="F2947" s="335" t="str">
        <f>_xlfn.XLOOKUP(E2947, statelist[State FIPS Code], statelist[EPA Region], "not found", 0, 1)</f>
        <v>EPA Region 3</v>
      </c>
    </row>
    <row r="2948" spans="1:6" x14ac:dyDescent="0.25">
      <c r="A2948" s="334" t="s">
        <v>6073</v>
      </c>
      <c r="B2948" s="335" t="s">
        <v>6074</v>
      </c>
      <c r="C2948" s="335" t="s">
        <v>522</v>
      </c>
      <c r="D2948" s="335" t="str">
        <f t="shared" si="91"/>
        <v>Manassas Park city, VA</v>
      </c>
      <c r="E2948" s="335" t="str">
        <f t="shared" si="92"/>
        <v>51</v>
      </c>
      <c r="F2948" s="335" t="str">
        <f>_xlfn.XLOOKUP(E2948, statelist[State FIPS Code], statelist[EPA Region], "not found", 0, 1)</f>
        <v>EPA Region 3</v>
      </c>
    </row>
    <row r="2949" spans="1:6" x14ac:dyDescent="0.25">
      <c r="A2949" s="334" t="s">
        <v>6075</v>
      </c>
      <c r="B2949" s="335" t="s">
        <v>6076</v>
      </c>
      <c r="C2949" s="335" t="s">
        <v>522</v>
      </c>
      <c r="D2949" s="335" t="str">
        <f t="shared" si="91"/>
        <v>Martinsville city, VA</v>
      </c>
      <c r="E2949" s="335" t="str">
        <f t="shared" si="92"/>
        <v>51</v>
      </c>
      <c r="F2949" s="335" t="str">
        <f>_xlfn.XLOOKUP(E2949, statelist[State FIPS Code], statelist[EPA Region], "not found", 0, 1)</f>
        <v>EPA Region 3</v>
      </c>
    </row>
    <row r="2950" spans="1:6" x14ac:dyDescent="0.25">
      <c r="A2950" s="334" t="s">
        <v>6077</v>
      </c>
      <c r="B2950" s="335" t="s">
        <v>6078</v>
      </c>
      <c r="C2950" s="335" t="s">
        <v>522</v>
      </c>
      <c r="D2950" s="335" t="str">
        <f t="shared" si="91"/>
        <v>Newport News city, VA</v>
      </c>
      <c r="E2950" s="335" t="str">
        <f t="shared" si="92"/>
        <v>51</v>
      </c>
      <c r="F2950" s="335" t="str">
        <f>_xlfn.XLOOKUP(E2950, statelist[State FIPS Code], statelist[EPA Region], "not found", 0, 1)</f>
        <v>EPA Region 3</v>
      </c>
    </row>
    <row r="2951" spans="1:6" x14ac:dyDescent="0.25">
      <c r="A2951" s="334" t="s">
        <v>6079</v>
      </c>
      <c r="B2951" s="335" t="s">
        <v>6080</v>
      </c>
      <c r="C2951" s="335" t="s">
        <v>522</v>
      </c>
      <c r="D2951" s="335" t="str">
        <f t="shared" si="91"/>
        <v>Norfolk city, VA</v>
      </c>
      <c r="E2951" s="335" t="str">
        <f t="shared" si="92"/>
        <v>51</v>
      </c>
      <c r="F2951" s="335" t="str">
        <f>_xlfn.XLOOKUP(E2951, statelist[State FIPS Code], statelist[EPA Region], "not found", 0, 1)</f>
        <v>EPA Region 3</v>
      </c>
    </row>
    <row r="2952" spans="1:6" x14ac:dyDescent="0.25">
      <c r="A2952" s="334" t="s">
        <v>6081</v>
      </c>
      <c r="B2952" s="335" t="s">
        <v>6082</v>
      </c>
      <c r="C2952" s="335" t="s">
        <v>522</v>
      </c>
      <c r="D2952" s="335" t="str">
        <f t="shared" si="91"/>
        <v>Norton city, VA</v>
      </c>
      <c r="E2952" s="335" t="str">
        <f t="shared" si="92"/>
        <v>51</v>
      </c>
      <c r="F2952" s="335" t="str">
        <f>_xlfn.XLOOKUP(E2952, statelist[State FIPS Code], statelist[EPA Region], "not found", 0, 1)</f>
        <v>EPA Region 3</v>
      </c>
    </row>
    <row r="2953" spans="1:6" x14ac:dyDescent="0.25">
      <c r="A2953" s="334" t="s">
        <v>6083</v>
      </c>
      <c r="B2953" s="335" t="s">
        <v>6084</v>
      </c>
      <c r="C2953" s="335" t="s">
        <v>522</v>
      </c>
      <c r="D2953" s="335" t="str">
        <f t="shared" si="91"/>
        <v>Petersburg city, VA</v>
      </c>
      <c r="E2953" s="335" t="str">
        <f t="shared" si="92"/>
        <v>51</v>
      </c>
      <c r="F2953" s="335" t="str">
        <f>_xlfn.XLOOKUP(E2953, statelist[State FIPS Code], statelist[EPA Region], "not found", 0, 1)</f>
        <v>EPA Region 3</v>
      </c>
    </row>
    <row r="2954" spans="1:6" x14ac:dyDescent="0.25">
      <c r="A2954" s="334" t="s">
        <v>6085</v>
      </c>
      <c r="B2954" s="335" t="s">
        <v>6086</v>
      </c>
      <c r="C2954" s="335" t="s">
        <v>522</v>
      </c>
      <c r="D2954" s="335" t="str">
        <f t="shared" si="91"/>
        <v>Poquoson city, VA</v>
      </c>
      <c r="E2954" s="335" t="str">
        <f t="shared" si="92"/>
        <v>51</v>
      </c>
      <c r="F2954" s="335" t="str">
        <f>_xlfn.XLOOKUP(E2954, statelist[State FIPS Code], statelist[EPA Region], "not found", 0, 1)</f>
        <v>EPA Region 3</v>
      </c>
    </row>
    <row r="2955" spans="1:6" x14ac:dyDescent="0.25">
      <c r="A2955" s="334" t="s">
        <v>6087</v>
      </c>
      <c r="B2955" s="335" t="s">
        <v>6088</v>
      </c>
      <c r="C2955" s="335" t="s">
        <v>522</v>
      </c>
      <c r="D2955" s="335" t="str">
        <f t="shared" si="91"/>
        <v>Portsmouth city, VA</v>
      </c>
      <c r="E2955" s="335" t="str">
        <f t="shared" si="92"/>
        <v>51</v>
      </c>
      <c r="F2955" s="335" t="str">
        <f>_xlfn.XLOOKUP(E2955, statelist[State FIPS Code], statelist[EPA Region], "not found", 0, 1)</f>
        <v>EPA Region 3</v>
      </c>
    </row>
    <row r="2956" spans="1:6" x14ac:dyDescent="0.25">
      <c r="A2956" s="334" t="s">
        <v>6089</v>
      </c>
      <c r="B2956" s="335" t="s">
        <v>6090</v>
      </c>
      <c r="C2956" s="335" t="s">
        <v>522</v>
      </c>
      <c r="D2956" s="335" t="str">
        <f t="shared" ref="D2956:D3019" si="93">_xlfn.TEXTJOIN(", ", TRUE, B2956,C2956)</f>
        <v>Radford city, VA</v>
      </c>
      <c r="E2956" s="335" t="str">
        <f t="shared" ref="E2956:E3019" si="94">LEFT(A2956, 2)</f>
        <v>51</v>
      </c>
      <c r="F2956" s="335" t="str">
        <f>_xlfn.XLOOKUP(E2956, statelist[State FIPS Code], statelist[EPA Region], "not found", 0, 1)</f>
        <v>EPA Region 3</v>
      </c>
    </row>
    <row r="2957" spans="1:6" x14ac:dyDescent="0.25">
      <c r="A2957" s="334" t="s">
        <v>6091</v>
      </c>
      <c r="B2957" s="335" t="s">
        <v>6092</v>
      </c>
      <c r="C2957" s="335" t="s">
        <v>522</v>
      </c>
      <c r="D2957" s="335" t="str">
        <f t="shared" si="93"/>
        <v>Richmond city, VA</v>
      </c>
      <c r="E2957" s="335" t="str">
        <f t="shared" si="94"/>
        <v>51</v>
      </c>
      <c r="F2957" s="335" t="str">
        <f>_xlfn.XLOOKUP(E2957, statelist[State FIPS Code], statelist[EPA Region], "not found", 0, 1)</f>
        <v>EPA Region 3</v>
      </c>
    </row>
    <row r="2958" spans="1:6" x14ac:dyDescent="0.25">
      <c r="A2958" s="334" t="s">
        <v>6093</v>
      </c>
      <c r="B2958" s="335" t="s">
        <v>6094</v>
      </c>
      <c r="C2958" s="335" t="s">
        <v>522</v>
      </c>
      <c r="D2958" s="335" t="str">
        <f t="shared" si="93"/>
        <v>Roanoke city, VA</v>
      </c>
      <c r="E2958" s="335" t="str">
        <f t="shared" si="94"/>
        <v>51</v>
      </c>
      <c r="F2958" s="335" t="str">
        <f>_xlfn.XLOOKUP(E2958, statelist[State FIPS Code], statelist[EPA Region], "not found", 0, 1)</f>
        <v>EPA Region 3</v>
      </c>
    </row>
    <row r="2959" spans="1:6" x14ac:dyDescent="0.25">
      <c r="A2959" s="334" t="s">
        <v>6095</v>
      </c>
      <c r="B2959" s="335" t="s">
        <v>6096</v>
      </c>
      <c r="C2959" s="335" t="s">
        <v>522</v>
      </c>
      <c r="D2959" s="335" t="str">
        <f t="shared" si="93"/>
        <v>Salem city, VA</v>
      </c>
      <c r="E2959" s="335" t="str">
        <f t="shared" si="94"/>
        <v>51</v>
      </c>
      <c r="F2959" s="335" t="str">
        <f>_xlfn.XLOOKUP(E2959, statelist[State FIPS Code], statelist[EPA Region], "not found", 0, 1)</f>
        <v>EPA Region 3</v>
      </c>
    </row>
    <row r="2960" spans="1:6" x14ac:dyDescent="0.25">
      <c r="A2960" s="334" t="s">
        <v>6097</v>
      </c>
      <c r="B2960" s="335" t="s">
        <v>6098</v>
      </c>
      <c r="C2960" s="335" t="s">
        <v>522</v>
      </c>
      <c r="D2960" s="335" t="str">
        <f t="shared" si="93"/>
        <v>Staunton city, VA</v>
      </c>
      <c r="E2960" s="335" t="str">
        <f t="shared" si="94"/>
        <v>51</v>
      </c>
      <c r="F2960" s="335" t="str">
        <f>_xlfn.XLOOKUP(E2960, statelist[State FIPS Code], statelist[EPA Region], "not found", 0, 1)</f>
        <v>EPA Region 3</v>
      </c>
    </row>
    <row r="2961" spans="1:6" x14ac:dyDescent="0.25">
      <c r="A2961" s="334" t="s">
        <v>6099</v>
      </c>
      <c r="B2961" s="335" t="s">
        <v>6100</v>
      </c>
      <c r="C2961" s="335" t="s">
        <v>522</v>
      </c>
      <c r="D2961" s="335" t="str">
        <f t="shared" si="93"/>
        <v>Suffolk city, VA</v>
      </c>
      <c r="E2961" s="335" t="str">
        <f t="shared" si="94"/>
        <v>51</v>
      </c>
      <c r="F2961" s="335" t="str">
        <f>_xlfn.XLOOKUP(E2961, statelist[State FIPS Code], statelist[EPA Region], "not found", 0, 1)</f>
        <v>EPA Region 3</v>
      </c>
    </row>
    <row r="2962" spans="1:6" x14ac:dyDescent="0.25">
      <c r="A2962" s="334" t="s">
        <v>6101</v>
      </c>
      <c r="B2962" s="335" t="s">
        <v>6102</v>
      </c>
      <c r="C2962" s="335" t="s">
        <v>522</v>
      </c>
      <c r="D2962" s="335" t="str">
        <f t="shared" si="93"/>
        <v>Virginia Beach city, VA</v>
      </c>
      <c r="E2962" s="335" t="str">
        <f t="shared" si="94"/>
        <v>51</v>
      </c>
      <c r="F2962" s="335" t="str">
        <f>_xlfn.XLOOKUP(E2962, statelist[State FIPS Code], statelist[EPA Region], "not found", 0, 1)</f>
        <v>EPA Region 3</v>
      </c>
    </row>
    <row r="2963" spans="1:6" x14ac:dyDescent="0.25">
      <c r="A2963" s="334" t="s">
        <v>6103</v>
      </c>
      <c r="B2963" s="335" t="s">
        <v>6104</v>
      </c>
      <c r="C2963" s="335" t="s">
        <v>522</v>
      </c>
      <c r="D2963" s="335" t="str">
        <f t="shared" si="93"/>
        <v>Waynesboro city, VA</v>
      </c>
      <c r="E2963" s="335" t="str">
        <f t="shared" si="94"/>
        <v>51</v>
      </c>
      <c r="F2963" s="335" t="str">
        <f>_xlfn.XLOOKUP(E2963, statelist[State FIPS Code], statelist[EPA Region], "not found", 0, 1)</f>
        <v>EPA Region 3</v>
      </c>
    </row>
    <row r="2964" spans="1:6" x14ac:dyDescent="0.25">
      <c r="A2964" s="334" t="s">
        <v>6105</v>
      </c>
      <c r="B2964" s="335" t="s">
        <v>6106</v>
      </c>
      <c r="C2964" s="335" t="s">
        <v>522</v>
      </c>
      <c r="D2964" s="335" t="str">
        <f t="shared" si="93"/>
        <v>Williamsburg city, VA</v>
      </c>
      <c r="E2964" s="335" t="str">
        <f t="shared" si="94"/>
        <v>51</v>
      </c>
      <c r="F2964" s="335" t="str">
        <f>_xlfn.XLOOKUP(E2964, statelist[State FIPS Code], statelist[EPA Region], "not found", 0, 1)</f>
        <v>EPA Region 3</v>
      </c>
    </row>
    <row r="2965" spans="1:6" x14ac:dyDescent="0.25">
      <c r="A2965" s="334" t="s">
        <v>6107</v>
      </c>
      <c r="B2965" s="335" t="s">
        <v>6108</v>
      </c>
      <c r="C2965" s="335" t="s">
        <v>522</v>
      </c>
      <c r="D2965" s="335" t="str">
        <f t="shared" si="93"/>
        <v>Winchester city, VA</v>
      </c>
      <c r="E2965" s="335" t="str">
        <f t="shared" si="94"/>
        <v>51</v>
      </c>
      <c r="F2965" s="335" t="str">
        <f>_xlfn.XLOOKUP(E2965, statelist[State FIPS Code], statelist[EPA Region], "not found", 0, 1)</f>
        <v>EPA Region 3</v>
      </c>
    </row>
    <row r="2966" spans="1:6" x14ac:dyDescent="0.25">
      <c r="A2966" s="334" t="s">
        <v>6109</v>
      </c>
      <c r="B2966" s="335" t="s">
        <v>1769</v>
      </c>
      <c r="C2966" s="335" t="s">
        <v>6110</v>
      </c>
      <c r="D2966" s="335" t="str">
        <f t="shared" si="93"/>
        <v>Adams County, WA</v>
      </c>
      <c r="E2966" s="335" t="str">
        <f t="shared" si="94"/>
        <v>53</v>
      </c>
      <c r="F2966" s="335" t="str">
        <f>_xlfn.XLOOKUP(E2966, statelist[State FIPS Code], statelist[EPA Region], "not found", 0, 1)</f>
        <v>EPA Region 10</v>
      </c>
    </row>
    <row r="2967" spans="1:6" x14ac:dyDescent="0.25">
      <c r="A2967" s="334" t="s">
        <v>6111</v>
      </c>
      <c r="B2967" s="335" t="s">
        <v>6112</v>
      </c>
      <c r="C2967" s="335" t="s">
        <v>6110</v>
      </c>
      <c r="D2967" s="335" t="str">
        <f t="shared" si="93"/>
        <v>Asotin County, WA</v>
      </c>
      <c r="E2967" s="335" t="str">
        <f t="shared" si="94"/>
        <v>53</v>
      </c>
      <c r="F2967" s="335" t="str">
        <f>_xlfn.XLOOKUP(E2967, statelist[State FIPS Code], statelist[EPA Region], "not found", 0, 1)</f>
        <v>EPA Region 10</v>
      </c>
    </row>
    <row r="2968" spans="1:6" x14ac:dyDescent="0.25">
      <c r="A2968" s="334" t="s">
        <v>6113</v>
      </c>
      <c r="B2968" s="335" t="s">
        <v>1528</v>
      </c>
      <c r="C2968" s="335" t="s">
        <v>6110</v>
      </c>
      <c r="D2968" s="335" t="str">
        <f t="shared" si="93"/>
        <v>Benton County, WA</v>
      </c>
      <c r="E2968" s="335" t="str">
        <f t="shared" si="94"/>
        <v>53</v>
      </c>
      <c r="F2968" s="335" t="str">
        <f>_xlfn.XLOOKUP(E2968, statelist[State FIPS Code], statelist[EPA Region], "not found", 0, 1)</f>
        <v>EPA Region 10</v>
      </c>
    </row>
    <row r="2969" spans="1:6" x14ac:dyDescent="0.25">
      <c r="A2969" s="334" t="s">
        <v>6114</v>
      </c>
      <c r="B2969" s="335" t="s">
        <v>6115</v>
      </c>
      <c r="C2969" s="335" t="s">
        <v>6110</v>
      </c>
      <c r="D2969" s="335" t="str">
        <f t="shared" si="93"/>
        <v>Chelan County, WA</v>
      </c>
      <c r="E2969" s="335" t="str">
        <f t="shared" si="94"/>
        <v>53</v>
      </c>
      <c r="F2969" s="335" t="str">
        <f>_xlfn.XLOOKUP(E2969, statelist[State FIPS Code], statelist[EPA Region], "not found", 0, 1)</f>
        <v>EPA Region 10</v>
      </c>
    </row>
    <row r="2970" spans="1:6" x14ac:dyDescent="0.25">
      <c r="A2970" s="334" t="s">
        <v>6116</v>
      </c>
      <c r="B2970" s="335" t="s">
        <v>6117</v>
      </c>
      <c r="C2970" s="335" t="s">
        <v>6110</v>
      </c>
      <c r="D2970" s="335" t="str">
        <f t="shared" si="93"/>
        <v>Clallam County, WA</v>
      </c>
      <c r="E2970" s="335" t="str">
        <f t="shared" si="94"/>
        <v>53</v>
      </c>
      <c r="F2970" s="335" t="str">
        <f>_xlfn.XLOOKUP(E2970, statelist[State FIPS Code], statelist[EPA Region], "not found", 0, 1)</f>
        <v>EPA Region 10</v>
      </c>
    </row>
    <row r="2971" spans="1:6" x14ac:dyDescent="0.25">
      <c r="A2971" s="334" t="s">
        <v>6118</v>
      </c>
      <c r="B2971" s="335" t="s">
        <v>1539</v>
      </c>
      <c r="C2971" s="335" t="s">
        <v>6110</v>
      </c>
      <c r="D2971" s="335" t="str">
        <f t="shared" si="93"/>
        <v>Clark County, WA</v>
      </c>
      <c r="E2971" s="335" t="str">
        <f t="shared" si="94"/>
        <v>53</v>
      </c>
      <c r="F2971" s="335" t="str">
        <f>_xlfn.XLOOKUP(E2971, statelist[State FIPS Code], statelist[EPA Region], "not found", 0, 1)</f>
        <v>EPA Region 10</v>
      </c>
    </row>
    <row r="2972" spans="1:6" x14ac:dyDescent="0.25">
      <c r="A2972" s="334" t="s">
        <v>6119</v>
      </c>
      <c r="B2972" s="335" t="s">
        <v>1545</v>
      </c>
      <c r="C2972" s="335" t="s">
        <v>6110</v>
      </c>
      <c r="D2972" s="335" t="str">
        <f t="shared" si="93"/>
        <v>Columbia County, WA</v>
      </c>
      <c r="E2972" s="335" t="str">
        <f t="shared" si="94"/>
        <v>53</v>
      </c>
      <c r="F2972" s="335" t="str">
        <f>_xlfn.XLOOKUP(E2972, statelist[State FIPS Code], statelist[EPA Region], "not found", 0, 1)</f>
        <v>EPA Region 10</v>
      </c>
    </row>
    <row r="2973" spans="1:6" x14ac:dyDescent="0.25">
      <c r="A2973" s="334" t="s">
        <v>6120</v>
      </c>
      <c r="B2973" s="335" t="s">
        <v>6121</v>
      </c>
      <c r="C2973" s="335" t="s">
        <v>6110</v>
      </c>
      <c r="D2973" s="335" t="str">
        <f t="shared" si="93"/>
        <v>Cowlitz County, WA</v>
      </c>
      <c r="E2973" s="335" t="str">
        <f t="shared" si="94"/>
        <v>53</v>
      </c>
      <c r="F2973" s="335" t="str">
        <f>_xlfn.XLOOKUP(E2973, statelist[State FIPS Code], statelist[EPA Region], "not found", 0, 1)</f>
        <v>EPA Region 10</v>
      </c>
    </row>
    <row r="2974" spans="1:6" x14ac:dyDescent="0.25">
      <c r="A2974" s="334" t="s">
        <v>6122</v>
      </c>
      <c r="B2974" s="335" t="s">
        <v>1806</v>
      </c>
      <c r="C2974" s="335" t="s">
        <v>6110</v>
      </c>
      <c r="D2974" s="335" t="str">
        <f t="shared" si="93"/>
        <v>Douglas County, WA</v>
      </c>
      <c r="E2974" s="335" t="str">
        <f t="shared" si="94"/>
        <v>53</v>
      </c>
      <c r="F2974" s="335" t="str">
        <f>_xlfn.XLOOKUP(E2974, statelist[State FIPS Code], statelist[EPA Region], "not found", 0, 1)</f>
        <v>EPA Region 10</v>
      </c>
    </row>
    <row r="2975" spans="1:6" x14ac:dyDescent="0.25">
      <c r="A2975" s="334" t="s">
        <v>6123</v>
      </c>
      <c r="B2975" s="335" t="s">
        <v>6124</v>
      </c>
      <c r="C2975" s="335" t="s">
        <v>6110</v>
      </c>
      <c r="D2975" s="335" t="str">
        <f t="shared" si="93"/>
        <v>Ferry County, WA</v>
      </c>
      <c r="E2975" s="335" t="str">
        <f t="shared" si="94"/>
        <v>53</v>
      </c>
      <c r="F2975" s="335" t="str">
        <f>_xlfn.XLOOKUP(E2975, statelist[State FIPS Code], statelist[EPA Region], "not found", 0, 1)</f>
        <v>EPA Region 10</v>
      </c>
    </row>
    <row r="2976" spans="1:6" x14ac:dyDescent="0.25">
      <c r="A2976" s="334" t="s">
        <v>6125</v>
      </c>
      <c r="B2976" s="335" t="s">
        <v>1353</v>
      </c>
      <c r="C2976" s="335" t="s">
        <v>6110</v>
      </c>
      <c r="D2976" s="335" t="str">
        <f t="shared" si="93"/>
        <v>Franklin County, WA</v>
      </c>
      <c r="E2976" s="335" t="str">
        <f t="shared" si="94"/>
        <v>53</v>
      </c>
      <c r="F2976" s="335" t="str">
        <f>_xlfn.XLOOKUP(E2976, statelist[State FIPS Code], statelist[EPA Region], "not found", 0, 1)</f>
        <v>EPA Region 10</v>
      </c>
    </row>
    <row r="2977" spans="1:6" x14ac:dyDescent="0.25">
      <c r="A2977" s="334" t="s">
        <v>6126</v>
      </c>
      <c r="B2977" s="335" t="s">
        <v>1816</v>
      </c>
      <c r="C2977" s="335" t="s">
        <v>6110</v>
      </c>
      <c r="D2977" s="335" t="str">
        <f t="shared" si="93"/>
        <v>Garfield County, WA</v>
      </c>
      <c r="E2977" s="335" t="str">
        <f t="shared" si="94"/>
        <v>53</v>
      </c>
      <c r="F2977" s="335" t="str">
        <f>_xlfn.XLOOKUP(E2977, statelist[State FIPS Code], statelist[EPA Region], "not found", 0, 1)</f>
        <v>EPA Region 10</v>
      </c>
    </row>
    <row r="2978" spans="1:6" x14ac:dyDescent="0.25">
      <c r="A2978" s="334" t="s">
        <v>6127</v>
      </c>
      <c r="B2978" s="335" t="s">
        <v>1569</v>
      </c>
      <c r="C2978" s="335" t="s">
        <v>6110</v>
      </c>
      <c r="D2978" s="335" t="str">
        <f t="shared" si="93"/>
        <v>Grant County, WA</v>
      </c>
      <c r="E2978" s="335" t="str">
        <f t="shared" si="94"/>
        <v>53</v>
      </c>
      <c r="F2978" s="335" t="str">
        <f>_xlfn.XLOOKUP(E2978, statelist[State FIPS Code], statelist[EPA Region], "not found", 0, 1)</f>
        <v>EPA Region 10</v>
      </c>
    </row>
    <row r="2979" spans="1:6" x14ac:dyDescent="0.25">
      <c r="A2979" s="334" t="s">
        <v>6128</v>
      </c>
      <c r="B2979" s="335" t="s">
        <v>6129</v>
      </c>
      <c r="C2979" s="335" t="s">
        <v>6110</v>
      </c>
      <c r="D2979" s="335" t="str">
        <f t="shared" si="93"/>
        <v>Grays Harbor County, WA</v>
      </c>
      <c r="E2979" s="335" t="str">
        <f t="shared" si="94"/>
        <v>53</v>
      </c>
      <c r="F2979" s="335" t="str">
        <f>_xlfn.XLOOKUP(E2979, statelist[State FIPS Code], statelist[EPA Region], "not found", 0, 1)</f>
        <v>EPA Region 10</v>
      </c>
    </row>
    <row r="2980" spans="1:6" x14ac:dyDescent="0.25">
      <c r="A2980" s="334" t="s">
        <v>6130</v>
      </c>
      <c r="B2980" s="335" t="s">
        <v>6131</v>
      </c>
      <c r="C2980" s="335" t="s">
        <v>6110</v>
      </c>
      <c r="D2980" s="335" t="str">
        <f t="shared" si="93"/>
        <v>Island County, WA</v>
      </c>
      <c r="E2980" s="335" t="str">
        <f t="shared" si="94"/>
        <v>53</v>
      </c>
      <c r="F2980" s="335" t="str">
        <f>_xlfn.XLOOKUP(E2980, statelist[State FIPS Code], statelist[EPA Region], "not found", 0, 1)</f>
        <v>EPA Region 10</v>
      </c>
    </row>
    <row r="2981" spans="1:6" x14ac:dyDescent="0.25">
      <c r="A2981" s="334" t="s">
        <v>6132</v>
      </c>
      <c r="B2981" s="335" t="s">
        <v>1367</v>
      </c>
      <c r="C2981" s="335" t="s">
        <v>6110</v>
      </c>
      <c r="D2981" s="335" t="str">
        <f t="shared" si="93"/>
        <v>Jefferson County, WA</v>
      </c>
      <c r="E2981" s="335" t="str">
        <f t="shared" si="94"/>
        <v>53</v>
      </c>
      <c r="F2981" s="335" t="str">
        <f>_xlfn.XLOOKUP(E2981, statelist[State FIPS Code], statelist[EPA Region], "not found", 0, 1)</f>
        <v>EPA Region 10</v>
      </c>
    </row>
    <row r="2982" spans="1:6" x14ac:dyDescent="0.25">
      <c r="A2982" s="334" t="s">
        <v>6133</v>
      </c>
      <c r="B2982" s="335" t="s">
        <v>5627</v>
      </c>
      <c r="C2982" s="335" t="s">
        <v>6110</v>
      </c>
      <c r="D2982" s="335" t="str">
        <f t="shared" si="93"/>
        <v>King County, WA</v>
      </c>
      <c r="E2982" s="335" t="str">
        <f t="shared" si="94"/>
        <v>53</v>
      </c>
      <c r="F2982" s="335" t="str">
        <f>_xlfn.XLOOKUP(E2982, statelist[State FIPS Code], statelist[EPA Region], "not found", 0, 1)</f>
        <v>EPA Region 10</v>
      </c>
    </row>
    <row r="2983" spans="1:6" x14ac:dyDescent="0.25">
      <c r="A2983" s="334" t="s">
        <v>6134</v>
      </c>
      <c r="B2983" s="335" t="s">
        <v>6135</v>
      </c>
      <c r="C2983" s="335" t="s">
        <v>6110</v>
      </c>
      <c r="D2983" s="335" t="str">
        <f t="shared" si="93"/>
        <v>Kitsap County, WA</v>
      </c>
      <c r="E2983" s="335" t="str">
        <f t="shared" si="94"/>
        <v>53</v>
      </c>
      <c r="F2983" s="335" t="str">
        <f>_xlfn.XLOOKUP(E2983, statelist[State FIPS Code], statelist[EPA Region], "not found", 0, 1)</f>
        <v>EPA Region 10</v>
      </c>
    </row>
    <row r="2984" spans="1:6" x14ac:dyDescent="0.25">
      <c r="A2984" s="334" t="s">
        <v>6136</v>
      </c>
      <c r="B2984" s="335" t="s">
        <v>6137</v>
      </c>
      <c r="C2984" s="335" t="s">
        <v>6110</v>
      </c>
      <c r="D2984" s="335" t="str">
        <f t="shared" si="93"/>
        <v>Kittitas County, WA</v>
      </c>
      <c r="E2984" s="335" t="str">
        <f t="shared" si="94"/>
        <v>53</v>
      </c>
      <c r="F2984" s="335" t="str">
        <f>_xlfn.XLOOKUP(E2984, statelist[State FIPS Code], statelist[EPA Region], "not found", 0, 1)</f>
        <v>EPA Region 10</v>
      </c>
    </row>
    <row r="2985" spans="1:6" x14ac:dyDescent="0.25">
      <c r="A2985" s="334" t="s">
        <v>6138</v>
      </c>
      <c r="B2985" s="335" t="s">
        <v>6139</v>
      </c>
      <c r="C2985" s="335" t="s">
        <v>6110</v>
      </c>
      <c r="D2985" s="335" t="str">
        <f t="shared" si="93"/>
        <v>Klickitat County, WA</v>
      </c>
      <c r="E2985" s="335" t="str">
        <f t="shared" si="94"/>
        <v>53</v>
      </c>
      <c r="F2985" s="335" t="str">
        <f>_xlfn.XLOOKUP(E2985, statelist[State FIPS Code], statelist[EPA Region], "not found", 0, 1)</f>
        <v>EPA Region 10</v>
      </c>
    </row>
    <row r="2986" spans="1:6" x14ac:dyDescent="0.25">
      <c r="A2986" s="334" t="s">
        <v>6140</v>
      </c>
      <c r="B2986" s="335" t="s">
        <v>2389</v>
      </c>
      <c r="C2986" s="335" t="s">
        <v>6110</v>
      </c>
      <c r="D2986" s="335" t="str">
        <f t="shared" si="93"/>
        <v>Lewis County, WA</v>
      </c>
      <c r="E2986" s="335" t="str">
        <f t="shared" si="94"/>
        <v>53</v>
      </c>
      <c r="F2986" s="335" t="str">
        <f>_xlfn.XLOOKUP(E2986, statelist[State FIPS Code], statelist[EPA Region], "not found", 0, 1)</f>
        <v>EPA Region 10</v>
      </c>
    </row>
    <row r="2987" spans="1:6" x14ac:dyDescent="0.25">
      <c r="A2987" s="334" t="s">
        <v>6141</v>
      </c>
      <c r="B2987" s="335" t="s">
        <v>1590</v>
      </c>
      <c r="C2987" s="335" t="s">
        <v>6110</v>
      </c>
      <c r="D2987" s="335" t="str">
        <f t="shared" si="93"/>
        <v>Lincoln County, WA</v>
      </c>
      <c r="E2987" s="335" t="str">
        <f t="shared" si="94"/>
        <v>53</v>
      </c>
      <c r="F2987" s="335" t="str">
        <f>_xlfn.XLOOKUP(E2987, statelist[State FIPS Code], statelist[EPA Region], "not found", 0, 1)</f>
        <v>EPA Region 10</v>
      </c>
    </row>
    <row r="2988" spans="1:6" x14ac:dyDescent="0.25">
      <c r="A2988" s="334" t="s">
        <v>6142</v>
      </c>
      <c r="B2988" s="335" t="s">
        <v>2509</v>
      </c>
      <c r="C2988" s="335" t="s">
        <v>6110</v>
      </c>
      <c r="D2988" s="335" t="str">
        <f t="shared" si="93"/>
        <v>Mason County, WA</v>
      </c>
      <c r="E2988" s="335" t="str">
        <f t="shared" si="94"/>
        <v>53</v>
      </c>
      <c r="F2988" s="335" t="str">
        <f>_xlfn.XLOOKUP(E2988, statelist[State FIPS Code], statelist[EPA Region], "not found", 0, 1)</f>
        <v>EPA Region 10</v>
      </c>
    </row>
    <row r="2989" spans="1:6" x14ac:dyDescent="0.25">
      <c r="A2989" s="334" t="s">
        <v>6143</v>
      </c>
      <c r="B2989" s="335" t="s">
        <v>6144</v>
      </c>
      <c r="C2989" s="335" t="s">
        <v>6110</v>
      </c>
      <c r="D2989" s="335" t="str">
        <f t="shared" si="93"/>
        <v>Okanogan County, WA</v>
      </c>
      <c r="E2989" s="335" t="str">
        <f t="shared" si="94"/>
        <v>53</v>
      </c>
      <c r="F2989" s="335" t="str">
        <f>_xlfn.XLOOKUP(E2989, statelist[State FIPS Code], statelist[EPA Region], "not found", 0, 1)</f>
        <v>EPA Region 10</v>
      </c>
    </row>
    <row r="2990" spans="1:6" x14ac:dyDescent="0.25">
      <c r="A2990" s="334" t="s">
        <v>6145</v>
      </c>
      <c r="B2990" s="335" t="s">
        <v>6146</v>
      </c>
      <c r="C2990" s="335" t="s">
        <v>6110</v>
      </c>
      <c r="D2990" s="335" t="str">
        <f t="shared" si="93"/>
        <v>Pacific County, WA</v>
      </c>
      <c r="E2990" s="335" t="str">
        <f t="shared" si="94"/>
        <v>53</v>
      </c>
      <c r="F2990" s="335" t="str">
        <f>_xlfn.XLOOKUP(E2990, statelist[State FIPS Code], statelist[EPA Region], "not found", 0, 1)</f>
        <v>EPA Region 10</v>
      </c>
    </row>
    <row r="2991" spans="1:6" x14ac:dyDescent="0.25">
      <c r="A2991" s="334" t="s">
        <v>6147</v>
      </c>
      <c r="B2991" s="335" t="s">
        <v>6148</v>
      </c>
      <c r="C2991" s="335" t="s">
        <v>6110</v>
      </c>
      <c r="D2991" s="335" t="str">
        <f t="shared" si="93"/>
        <v>Pend Oreille County, WA</v>
      </c>
      <c r="E2991" s="335" t="str">
        <f t="shared" si="94"/>
        <v>53</v>
      </c>
      <c r="F2991" s="335" t="str">
        <f>_xlfn.XLOOKUP(E2991, statelist[State FIPS Code], statelist[EPA Region], "not found", 0, 1)</f>
        <v>EPA Region 10</v>
      </c>
    </row>
    <row r="2992" spans="1:6" x14ac:dyDescent="0.25">
      <c r="A2992" s="334" t="s">
        <v>6149</v>
      </c>
      <c r="B2992" s="335" t="s">
        <v>2245</v>
      </c>
      <c r="C2992" s="335" t="s">
        <v>6110</v>
      </c>
      <c r="D2992" s="335" t="str">
        <f t="shared" si="93"/>
        <v>Pierce County, WA</v>
      </c>
      <c r="E2992" s="335" t="str">
        <f t="shared" si="94"/>
        <v>53</v>
      </c>
      <c r="F2992" s="335" t="str">
        <f>_xlfn.XLOOKUP(E2992, statelist[State FIPS Code], statelist[EPA Region], "not found", 0, 1)</f>
        <v>EPA Region 10</v>
      </c>
    </row>
    <row r="2993" spans="1:6" x14ac:dyDescent="0.25">
      <c r="A2993" s="334" t="s">
        <v>6150</v>
      </c>
      <c r="B2993" s="335" t="s">
        <v>1875</v>
      </c>
      <c r="C2993" s="335" t="s">
        <v>6110</v>
      </c>
      <c r="D2993" s="335" t="str">
        <f t="shared" si="93"/>
        <v>San Juan County, WA</v>
      </c>
      <c r="E2993" s="335" t="str">
        <f t="shared" si="94"/>
        <v>53</v>
      </c>
      <c r="F2993" s="335" t="str">
        <f>_xlfn.XLOOKUP(E2993, statelist[State FIPS Code], statelist[EPA Region], "not found", 0, 1)</f>
        <v>EPA Region 10</v>
      </c>
    </row>
    <row r="2994" spans="1:6" x14ac:dyDescent="0.25">
      <c r="A2994" s="334" t="s">
        <v>6151</v>
      </c>
      <c r="B2994" s="335" t="s">
        <v>6152</v>
      </c>
      <c r="C2994" s="335" t="s">
        <v>6110</v>
      </c>
      <c r="D2994" s="335" t="str">
        <f t="shared" si="93"/>
        <v>Skagit County, WA</v>
      </c>
      <c r="E2994" s="335" t="str">
        <f t="shared" si="94"/>
        <v>53</v>
      </c>
      <c r="F2994" s="335" t="str">
        <f>_xlfn.XLOOKUP(E2994, statelist[State FIPS Code], statelist[EPA Region], "not found", 0, 1)</f>
        <v>EPA Region 10</v>
      </c>
    </row>
    <row r="2995" spans="1:6" x14ac:dyDescent="0.25">
      <c r="A2995" s="334" t="s">
        <v>6153</v>
      </c>
      <c r="B2995" s="335" t="s">
        <v>6154</v>
      </c>
      <c r="C2995" s="335" t="s">
        <v>6110</v>
      </c>
      <c r="D2995" s="335" t="str">
        <f t="shared" si="93"/>
        <v>Skamania County, WA</v>
      </c>
      <c r="E2995" s="335" t="str">
        <f t="shared" si="94"/>
        <v>53</v>
      </c>
      <c r="F2995" s="335" t="str">
        <f>_xlfn.XLOOKUP(E2995, statelist[State FIPS Code], statelist[EPA Region], "not found", 0, 1)</f>
        <v>EPA Region 10</v>
      </c>
    </row>
    <row r="2996" spans="1:6" x14ac:dyDescent="0.25">
      <c r="A2996" s="334" t="s">
        <v>6155</v>
      </c>
      <c r="B2996" s="335" t="s">
        <v>6156</v>
      </c>
      <c r="C2996" s="335" t="s">
        <v>6110</v>
      </c>
      <c r="D2996" s="335" t="str">
        <f t="shared" si="93"/>
        <v>Snohomish County, WA</v>
      </c>
      <c r="E2996" s="335" t="str">
        <f t="shared" si="94"/>
        <v>53</v>
      </c>
      <c r="F2996" s="335" t="str">
        <f>_xlfn.XLOOKUP(E2996, statelist[State FIPS Code], statelist[EPA Region], "not found", 0, 1)</f>
        <v>EPA Region 10</v>
      </c>
    </row>
    <row r="2997" spans="1:6" x14ac:dyDescent="0.25">
      <c r="A2997" s="334" t="s">
        <v>6157</v>
      </c>
      <c r="B2997" s="335" t="s">
        <v>6158</v>
      </c>
      <c r="C2997" s="335" t="s">
        <v>6110</v>
      </c>
      <c r="D2997" s="335" t="str">
        <f t="shared" si="93"/>
        <v>Spokane County, WA</v>
      </c>
      <c r="E2997" s="335" t="str">
        <f t="shared" si="94"/>
        <v>53</v>
      </c>
      <c r="F2997" s="335" t="str">
        <f>_xlfn.XLOOKUP(E2997, statelist[State FIPS Code], statelist[EPA Region], "not found", 0, 1)</f>
        <v>EPA Region 10</v>
      </c>
    </row>
    <row r="2998" spans="1:6" x14ac:dyDescent="0.25">
      <c r="A2998" s="334" t="s">
        <v>6159</v>
      </c>
      <c r="B2998" s="335" t="s">
        <v>3003</v>
      </c>
      <c r="C2998" s="335" t="s">
        <v>6110</v>
      </c>
      <c r="D2998" s="335" t="str">
        <f t="shared" si="93"/>
        <v>Stevens County, WA</v>
      </c>
      <c r="E2998" s="335" t="str">
        <f t="shared" si="94"/>
        <v>53</v>
      </c>
      <c r="F2998" s="335" t="str">
        <f>_xlfn.XLOOKUP(E2998, statelist[State FIPS Code], statelist[EPA Region], "not found", 0, 1)</f>
        <v>EPA Region 10</v>
      </c>
    </row>
    <row r="2999" spans="1:6" x14ac:dyDescent="0.25">
      <c r="A2999" s="334" t="s">
        <v>6160</v>
      </c>
      <c r="B2999" s="335" t="s">
        <v>4212</v>
      </c>
      <c r="C2999" s="335" t="s">
        <v>6110</v>
      </c>
      <c r="D2999" s="335" t="str">
        <f t="shared" si="93"/>
        <v>Thurston County, WA</v>
      </c>
      <c r="E2999" s="335" t="str">
        <f t="shared" si="94"/>
        <v>53</v>
      </c>
      <c r="F2999" s="335" t="str">
        <f>_xlfn.XLOOKUP(E2999, statelist[State FIPS Code], statelist[EPA Region], "not found", 0, 1)</f>
        <v>EPA Region 10</v>
      </c>
    </row>
    <row r="3000" spans="1:6" x14ac:dyDescent="0.25">
      <c r="A3000" s="334" t="s">
        <v>6161</v>
      </c>
      <c r="B3000" s="335" t="s">
        <v>6162</v>
      </c>
      <c r="C3000" s="335" t="s">
        <v>6110</v>
      </c>
      <c r="D3000" s="335" t="str">
        <f t="shared" si="93"/>
        <v>Wahkiakum County, WA</v>
      </c>
      <c r="E3000" s="335" t="str">
        <f t="shared" si="94"/>
        <v>53</v>
      </c>
      <c r="F3000" s="335" t="str">
        <f>_xlfn.XLOOKUP(E3000, statelist[State FIPS Code], statelist[EPA Region], "not found", 0, 1)</f>
        <v>EPA Region 10</v>
      </c>
    </row>
    <row r="3001" spans="1:6" x14ac:dyDescent="0.25">
      <c r="A3001" s="334" t="s">
        <v>6163</v>
      </c>
      <c r="B3001" s="335" t="s">
        <v>6164</v>
      </c>
      <c r="C3001" s="335" t="s">
        <v>6110</v>
      </c>
      <c r="D3001" s="335" t="str">
        <f t="shared" si="93"/>
        <v>Walla Walla County, WA</v>
      </c>
      <c r="E3001" s="335" t="str">
        <f t="shared" si="94"/>
        <v>53</v>
      </c>
      <c r="F3001" s="335" t="str">
        <f>_xlfn.XLOOKUP(E3001, statelist[State FIPS Code], statelist[EPA Region], "not found", 0, 1)</f>
        <v>EPA Region 10</v>
      </c>
    </row>
    <row r="3002" spans="1:6" x14ac:dyDescent="0.25">
      <c r="A3002" s="334" t="s">
        <v>6165</v>
      </c>
      <c r="B3002" s="335" t="s">
        <v>6166</v>
      </c>
      <c r="C3002" s="335" t="s">
        <v>6110</v>
      </c>
      <c r="D3002" s="335" t="str">
        <f t="shared" si="93"/>
        <v>Whatcom County, WA</v>
      </c>
      <c r="E3002" s="335" t="str">
        <f t="shared" si="94"/>
        <v>53</v>
      </c>
      <c r="F3002" s="335" t="str">
        <f>_xlfn.XLOOKUP(E3002, statelist[State FIPS Code], statelist[EPA Region], "not found", 0, 1)</f>
        <v>EPA Region 10</v>
      </c>
    </row>
    <row r="3003" spans="1:6" x14ac:dyDescent="0.25">
      <c r="A3003" s="334" t="s">
        <v>6167</v>
      </c>
      <c r="B3003" s="335" t="s">
        <v>6168</v>
      </c>
      <c r="C3003" s="335" t="s">
        <v>6110</v>
      </c>
      <c r="D3003" s="335" t="str">
        <f t="shared" si="93"/>
        <v>Whitman County, WA</v>
      </c>
      <c r="E3003" s="335" t="str">
        <f t="shared" si="94"/>
        <v>53</v>
      </c>
      <c r="F3003" s="335" t="str">
        <f>_xlfn.XLOOKUP(E3003, statelist[State FIPS Code], statelist[EPA Region], "not found", 0, 1)</f>
        <v>EPA Region 10</v>
      </c>
    </row>
    <row r="3004" spans="1:6" x14ac:dyDescent="0.25">
      <c r="A3004" s="334" t="s">
        <v>6169</v>
      </c>
      <c r="B3004" s="335" t="s">
        <v>6170</v>
      </c>
      <c r="C3004" s="335" t="s">
        <v>6110</v>
      </c>
      <c r="D3004" s="335" t="str">
        <f t="shared" si="93"/>
        <v>Yakima County, WA</v>
      </c>
      <c r="E3004" s="335" t="str">
        <f t="shared" si="94"/>
        <v>53</v>
      </c>
      <c r="F3004" s="335" t="str">
        <f>_xlfn.XLOOKUP(E3004, statelist[State FIPS Code], statelist[EPA Region], "not found", 0, 1)</f>
        <v>EPA Region 10</v>
      </c>
    </row>
    <row r="3005" spans="1:6" x14ac:dyDescent="0.25">
      <c r="A3005" s="334" t="s">
        <v>6171</v>
      </c>
      <c r="B3005" s="335" t="s">
        <v>1299</v>
      </c>
      <c r="C3005" s="335" t="s">
        <v>6172</v>
      </c>
      <c r="D3005" s="335" t="str">
        <f t="shared" si="93"/>
        <v>Barbour County, WV</v>
      </c>
      <c r="E3005" s="335" t="str">
        <f t="shared" si="94"/>
        <v>54</v>
      </c>
      <c r="F3005" s="335" t="str">
        <f>_xlfn.XLOOKUP(E3005, statelist[State FIPS Code], statelist[EPA Region], "not found", 0, 1)</f>
        <v>EPA Region 3</v>
      </c>
    </row>
    <row r="3006" spans="1:6" x14ac:dyDescent="0.25">
      <c r="A3006" s="334" t="s">
        <v>6173</v>
      </c>
      <c r="B3006" s="335" t="s">
        <v>5121</v>
      </c>
      <c r="C3006" s="335" t="s">
        <v>6172</v>
      </c>
      <c r="D3006" s="335" t="str">
        <f t="shared" si="93"/>
        <v>Berkeley County, WV</v>
      </c>
      <c r="E3006" s="335" t="str">
        <f t="shared" si="94"/>
        <v>54</v>
      </c>
      <c r="F3006" s="335" t="str">
        <f>_xlfn.XLOOKUP(E3006, statelist[State FIPS Code], statelist[EPA Region], "not found", 0, 1)</f>
        <v>EPA Region 3</v>
      </c>
    </row>
    <row r="3007" spans="1:6" x14ac:dyDescent="0.25">
      <c r="A3007" s="334" t="s">
        <v>6174</v>
      </c>
      <c r="B3007" s="335" t="s">
        <v>1530</v>
      </c>
      <c r="C3007" s="335" t="s">
        <v>6172</v>
      </c>
      <c r="D3007" s="335" t="str">
        <f t="shared" si="93"/>
        <v>Boone County, WV</v>
      </c>
      <c r="E3007" s="335" t="str">
        <f t="shared" si="94"/>
        <v>54</v>
      </c>
      <c r="F3007" s="335" t="str">
        <f>_xlfn.XLOOKUP(E3007, statelist[State FIPS Code], statelist[EPA Region], "not found", 0, 1)</f>
        <v>EPA Region 3</v>
      </c>
    </row>
    <row r="3008" spans="1:6" x14ac:dyDescent="0.25">
      <c r="A3008" s="334" t="s">
        <v>6175</v>
      </c>
      <c r="B3008" s="335" t="s">
        <v>6176</v>
      </c>
      <c r="C3008" s="335" t="s">
        <v>6172</v>
      </c>
      <c r="D3008" s="335" t="str">
        <f t="shared" si="93"/>
        <v>Braxton County, WV</v>
      </c>
      <c r="E3008" s="335" t="str">
        <f t="shared" si="94"/>
        <v>54</v>
      </c>
      <c r="F3008" s="335" t="str">
        <f>_xlfn.XLOOKUP(E3008, statelist[State FIPS Code], statelist[EPA Region], "not found", 0, 1)</f>
        <v>EPA Region 3</v>
      </c>
    </row>
    <row r="3009" spans="1:6" x14ac:dyDescent="0.25">
      <c r="A3009" s="334" t="s">
        <v>6177</v>
      </c>
      <c r="B3009" s="335" t="s">
        <v>6178</v>
      </c>
      <c r="C3009" s="335" t="s">
        <v>6172</v>
      </c>
      <c r="D3009" s="335" t="str">
        <f t="shared" si="93"/>
        <v>Brooke County, WV</v>
      </c>
      <c r="E3009" s="335" t="str">
        <f t="shared" si="94"/>
        <v>54</v>
      </c>
      <c r="F3009" s="335" t="str">
        <f>_xlfn.XLOOKUP(E3009, statelist[State FIPS Code], statelist[EPA Region], "not found", 0, 1)</f>
        <v>EPA Region 3</v>
      </c>
    </row>
    <row r="3010" spans="1:6" x14ac:dyDescent="0.25">
      <c r="A3010" s="334" t="s">
        <v>6179</v>
      </c>
      <c r="B3010" s="335" t="s">
        <v>6180</v>
      </c>
      <c r="C3010" s="335" t="s">
        <v>6172</v>
      </c>
      <c r="D3010" s="335" t="str">
        <f t="shared" si="93"/>
        <v>Cabell County, WV</v>
      </c>
      <c r="E3010" s="335" t="str">
        <f t="shared" si="94"/>
        <v>54</v>
      </c>
      <c r="F3010" s="335" t="str">
        <f>_xlfn.XLOOKUP(E3010, statelist[State FIPS Code], statelist[EPA Region], "not found", 0, 1)</f>
        <v>EPA Region 3</v>
      </c>
    </row>
    <row r="3011" spans="1:6" x14ac:dyDescent="0.25">
      <c r="A3011" s="334" t="s">
        <v>6181</v>
      </c>
      <c r="B3011" s="335" t="s">
        <v>1309</v>
      </c>
      <c r="C3011" s="335" t="s">
        <v>6172</v>
      </c>
      <c r="D3011" s="335" t="str">
        <f t="shared" si="93"/>
        <v>Calhoun County, WV</v>
      </c>
      <c r="E3011" s="335" t="str">
        <f t="shared" si="94"/>
        <v>54</v>
      </c>
      <c r="F3011" s="335" t="str">
        <f>_xlfn.XLOOKUP(E3011, statelist[State FIPS Code], statelist[EPA Region], "not found", 0, 1)</f>
        <v>EPA Region 3</v>
      </c>
    </row>
    <row r="3012" spans="1:6" x14ac:dyDescent="0.25">
      <c r="A3012" s="334" t="s">
        <v>6182</v>
      </c>
      <c r="B3012" s="335" t="s">
        <v>1321</v>
      </c>
      <c r="C3012" s="335" t="s">
        <v>6172</v>
      </c>
      <c r="D3012" s="335" t="str">
        <f t="shared" si="93"/>
        <v>Clay County, WV</v>
      </c>
      <c r="E3012" s="335" t="str">
        <f t="shared" si="94"/>
        <v>54</v>
      </c>
      <c r="F3012" s="335" t="str">
        <f>_xlfn.XLOOKUP(E3012, statelist[State FIPS Code], statelist[EPA Region], "not found", 0, 1)</f>
        <v>EPA Region 3</v>
      </c>
    </row>
    <row r="3013" spans="1:6" x14ac:dyDescent="0.25">
      <c r="A3013" s="334" t="s">
        <v>6183</v>
      </c>
      <c r="B3013" s="335" t="s">
        <v>6184</v>
      </c>
      <c r="C3013" s="335" t="s">
        <v>6172</v>
      </c>
      <c r="D3013" s="335" t="str">
        <f t="shared" si="93"/>
        <v>Doddridge County, WV</v>
      </c>
      <c r="E3013" s="335" t="str">
        <f t="shared" si="94"/>
        <v>54</v>
      </c>
      <c r="F3013" s="335" t="str">
        <f>_xlfn.XLOOKUP(E3013, statelist[State FIPS Code], statelist[EPA Region], "not found", 0, 1)</f>
        <v>EPA Region 3</v>
      </c>
    </row>
    <row r="3014" spans="1:6" x14ac:dyDescent="0.25">
      <c r="A3014" s="334" t="s">
        <v>6185</v>
      </c>
      <c r="B3014" s="335" t="s">
        <v>1351</v>
      </c>
      <c r="C3014" s="335" t="s">
        <v>6172</v>
      </c>
      <c r="D3014" s="335" t="str">
        <f t="shared" si="93"/>
        <v>Fayette County, WV</v>
      </c>
      <c r="E3014" s="335" t="str">
        <f t="shared" si="94"/>
        <v>54</v>
      </c>
      <c r="F3014" s="335" t="str">
        <f>_xlfn.XLOOKUP(E3014, statelist[State FIPS Code], statelist[EPA Region], "not found", 0, 1)</f>
        <v>EPA Region 3</v>
      </c>
    </row>
    <row r="3015" spans="1:6" x14ac:dyDescent="0.25">
      <c r="A3015" s="334" t="s">
        <v>6186</v>
      </c>
      <c r="B3015" s="335" t="s">
        <v>2161</v>
      </c>
      <c r="C3015" s="335" t="s">
        <v>6172</v>
      </c>
      <c r="D3015" s="335" t="str">
        <f t="shared" si="93"/>
        <v>Gilmer County, WV</v>
      </c>
      <c r="E3015" s="335" t="str">
        <f t="shared" si="94"/>
        <v>54</v>
      </c>
      <c r="F3015" s="335" t="str">
        <f>_xlfn.XLOOKUP(E3015, statelist[State FIPS Code], statelist[EPA Region], "not found", 0, 1)</f>
        <v>EPA Region 3</v>
      </c>
    </row>
    <row r="3016" spans="1:6" x14ac:dyDescent="0.25">
      <c r="A3016" s="334" t="s">
        <v>6187</v>
      </c>
      <c r="B3016" s="335" t="s">
        <v>1569</v>
      </c>
      <c r="C3016" s="335" t="s">
        <v>6172</v>
      </c>
      <c r="D3016" s="335" t="str">
        <f t="shared" si="93"/>
        <v>Grant County, WV</v>
      </c>
      <c r="E3016" s="335" t="str">
        <f t="shared" si="94"/>
        <v>54</v>
      </c>
      <c r="F3016" s="335" t="str">
        <f>_xlfn.XLOOKUP(E3016, statelist[State FIPS Code], statelist[EPA Region], "not found", 0, 1)</f>
        <v>EPA Region 3</v>
      </c>
    </row>
    <row r="3017" spans="1:6" x14ac:dyDescent="0.25">
      <c r="A3017" s="334" t="s">
        <v>6188</v>
      </c>
      <c r="B3017" s="335" t="s">
        <v>6189</v>
      </c>
      <c r="C3017" s="335" t="s">
        <v>6172</v>
      </c>
      <c r="D3017" s="335" t="str">
        <f t="shared" si="93"/>
        <v>Greenbrier County, WV</v>
      </c>
      <c r="E3017" s="335" t="str">
        <f t="shared" si="94"/>
        <v>54</v>
      </c>
      <c r="F3017" s="335" t="str">
        <f>_xlfn.XLOOKUP(E3017, statelist[State FIPS Code], statelist[EPA Region], "not found", 0, 1)</f>
        <v>EPA Region 3</v>
      </c>
    </row>
    <row r="3018" spans="1:6" x14ac:dyDescent="0.25">
      <c r="A3018" s="334" t="s">
        <v>6190</v>
      </c>
      <c r="B3018" s="335" t="s">
        <v>3411</v>
      </c>
      <c r="C3018" s="335" t="s">
        <v>6172</v>
      </c>
      <c r="D3018" s="335" t="str">
        <f t="shared" si="93"/>
        <v>Hampshire County, WV</v>
      </c>
      <c r="E3018" s="335" t="str">
        <f t="shared" si="94"/>
        <v>54</v>
      </c>
      <c r="F3018" s="335" t="str">
        <f>_xlfn.XLOOKUP(E3018, statelist[State FIPS Code], statelist[EPA Region], "not found", 0, 1)</f>
        <v>EPA Region 3</v>
      </c>
    </row>
    <row r="3019" spans="1:6" x14ac:dyDescent="0.25">
      <c r="A3019" s="334" t="s">
        <v>6191</v>
      </c>
      <c r="B3019" s="335" t="s">
        <v>2178</v>
      </c>
      <c r="C3019" s="335" t="s">
        <v>6172</v>
      </c>
      <c r="D3019" s="335" t="str">
        <f t="shared" si="93"/>
        <v>Hancock County, WV</v>
      </c>
      <c r="E3019" s="335" t="str">
        <f t="shared" si="94"/>
        <v>54</v>
      </c>
      <c r="F3019" s="335" t="str">
        <f>_xlfn.XLOOKUP(E3019, statelist[State FIPS Code], statelist[EPA Region], "not found", 0, 1)</f>
        <v>EPA Region 3</v>
      </c>
    </row>
    <row r="3020" spans="1:6" x14ac:dyDescent="0.25">
      <c r="A3020" s="334" t="s">
        <v>6192</v>
      </c>
      <c r="B3020" s="335" t="s">
        <v>6193</v>
      </c>
      <c r="C3020" s="335" t="s">
        <v>6172</v>
      </c>
      <c r="D3020" s="335" t="str">
        <f t="shared" ref="D3020:D3083" si="95">_xlfn.TEXTJOIN(", ", TRUE, B3020,C3020)</f>
        <v>Hardy County, WV</v>
      </c>
      <c r="E3020" s="335" t="str">
        <f t="shared" ref="E3020:E3083" si="96">LEFT(A3020, 2)</f>
        <v>54</v>
      </c>
      <c r="F3020" s="335" t="str">
        <f>_xlfn.XLOOKUP(E3020, statelist[State FIPS Code], statelist[EPA Region], "not found", 0, 1)</f>
        <v>EPA Region 3</v>
      </c>
    </row>
    <row r="3021" spans="1:6" x14ac:dyDescent="0.25">
      <c r="A3021" s="334" t="s">
        <v>6194</v>
      </c>
      <c r="B3021" s="335" t="s">
        <v>2612</v>
      </c>
      <c r="C3021" s="335" t="s">
        <v>6172</v>
      </c>
      <c r="D3021" s="335" t="str">
        <f t="shared" si="95"/>
        <v>Harrison County, WV</v>
      </c>
      <c r="E3021" s="335" t="str">
        <f t="shared" si="96"/>
        <v>54</v>
      </c>
      <c r="F3021" s="335" t="str">
        <f>_xlfn.XLOOKUP(E3021, statelist[State FIPS Code], statelist[EPA Region], "not found", 0, 1)</f>
        <v>EPA Region 3</v>
      </c>
    </row>
    <row r="3022" spans="1:6" x14ac:dyDescent="0.25">
      <c r="A3022" s="334" t="s">
        <v>6195</v>
      </c>
      <c r="B3022" s="335" t="s">
        <v>1365</v>
      </c>
      <c r="C3022" s="335" t="s">
        <v>6172</v>
      </c>
      <c r="D3022" s="335" t="str">
        <f t="shared" si="95"/>
        <v>Jackson County, WV</v>
      </c>
      <c r="E3022" s="335" t="str">
        <f t="shared" si="96"/>
        <v>54</v>
      </c>
      <c r="F3022" s="335" t="str">
        <f>_xlfn.XLOOKUP(E3022, statelist[State FIPS Code], statelist[EPA Region], "not found", 0, 1)</f>
        <v>EPA Region 3</v>
      </c>
    </row>
    <row r="3023" spans="1:6" x14ac:dyDescent="0.25">
      <c r="A3023" s="334" t="s">
        <v>6196</v>
      </c>
      <c r="B3023" s="335" t="s">
        <v>1367</v>
      </c>
      <c r="C3023" s="335" t="s">
        <v>6172</v>
      </c>
      <c r="D3023" s="335" t="str">
        <f t="shared" si="95"/>
        <v>Jefferson County, WV</v>
      </c>
      <c r="E3023" s="335" t="str">
        <f t="shared" si="96"/>
        <v>54</v>
      </c>
      <c r="F3023" s="335" t="str">
        <f>_xlfn.XLOOKUP(E3023, statelist[State FIPS Code], statelist[EPA Region], "not found", 0, 1)</f>
        <v>EPA Region 3</v>
      </c>
    </row>
    <row r="3024" spans="1:6" x14ac:dyDescent="0.25">
      <c r="A3024" s="334" t="s">
        <v>6197</v>
      </c>
      <c r="B3024" s="335" t="s">
        <v>6198</v>
      </c>
      <c r="C3024" s="335" t="s">
        <v>6172</v>
      </c>
      <c r="D3024" s="335" t="str">
        <f t="shared" si="95"/>
        <v>Kanawha County, WV</v>
      </c>
      <c r="E3024" s="335" t="str">
        <f t="shared" si="96"/>
        <v>54</v>
      </c>
      <c r="F3024" s="335" t="str">
        <f>_xlfn.XLOOKUP(E3024, statelist[State FIPS Code], statelist[EPA Region], "not found", 0, 1)</f>
        <v>EPA Region 3</v>
      </c>
    </row>
    <row r="3025" spans="1:6" x14ac:dyDescent="0.25">
      <c r="A3025" s="334" t="s">
        <v>6199</v>
      </c>
      <c r="B3025" s="335" t="s">
        <v>2389</v>
      </c>
      <c r="C3025" s="335" t="s">
        <v>6172</v>
      </c>
      <c r="D3025" s="335" t="str">
        <f t="shared" si="95"/>
        <v>Lewis County, WV</v>
      </c>
      <c r="E3025" s="335" t="str">
        <f t="shared" si="96"/>
        <v>54</v>
      </c>
      <c r="F3025" s="335" t="str">
        <f>_xlfn.XLOOKUP(E3025, statelist[State FIPS Code], statelist[EPA Region], "not found", 0, 1)</f>
        <v>EPA Region 3</v>
      </c>
    </row>
    <row r="3026" spans="1:6" x14ac:dyDescent="0.25">
      <c r="A3026" s="334" t="s">
        <v>6200</v>
      </c>
      <c r="B3026" s="335" t="s">
        <v>1590</v>
      </c>
      <c r="C3026" s="335" t="s">
        <v>6172</v>
      </c>
      <c r="D3026" s="335" t="str">
        <f t="shared" si="95"/>
        <v>Lincoln County, WV</v>
      </c>
      <c r="E3026" s="335" t="str">
        <f t="shared" si="96"/>
        <v>54</v>
      </c>
      <c r="F3026" s="335" t="str">
        <f>_xlfn.XLOOKUP(E3026, statelist[State FIPS Code], statelist[EPA Region], "not found", 0, 1)</f>
        <v>EPA Region 3</v>
      </c>
    </row>
    <row r="3027" spans="1:6" x14ac:dyDescent="0.25">
      <c r="A3027" s="334" t="s">
        <v>6201</v>
      </c>
      <c r="B3027" s="335" t="s">
        <v>1594</v>
      </c>
      <c r="C3027" s="335" t="s">
        <v>6172</v>
      </c>
      <c r="D3027" s="335" t="str">
        <f t="shared" si="95"/>
        <v>Logan County, WV</v>
      </c>
      <c r="E3027" s="335" t="str">
        <f t="shared" si="96"/>
        <v>54</v>
      </c>
      <c r="F3027" s="335" t="str">
        <f>_xlfn.XLOOKUP(E3027, statelist[State FIPS Code], statelist[EPA Region], "not found", 0, 1)</f>
        <v>EPA Region 3</v>
      </c>
    </row>
    <row r="3028" spans="1:6" x14ac:dyDescent="0.25">
      <c r="A3028" s="334" t="s">
        <v>6202</v>
      </c>
      <c r="B3028" s="335" t="s">
        <v>4545</v>
      </c>
      <c r="C3028" s="335" t="s">
        <v>6172</v>
      </c>
      <c r="D3028" s="335" t="str">
        <f t="shared" si="95"/>
        <v>McDowell County, WV</v>
      </c>
      <c r="E3028" s="335" t="str">
        <f t="shared" si="96"/>
        <v>54</v>
      </c>
      <c r="F3028" s="335" t="str">
        <f>_xlfn.XLOOKUP(E3028, statelist[State FIPS Code], statelist[EPA Region], "not found", 0, 1)</f>
        <v>EPA Region 3</v>
      </c>
    </row>
    <row r="3029" spans="1:6" x14ac:dyDescent="0.25">
      <c r="A3029" s="334" t="s">
        <v>6203</v>
      </c>
      <c r="B3029" s="335" t="s">
        <v>1387</v>
      </c>
      <c r="C3029" s="335" t="s">
        <v>6172</v>
      </c>
      <c r="D3029" s="335" t="str">
        <f t="shared" si="95"/>
        <v>Marion County, WV</v>
      </c>
      <c r="E3029" s="335" t="str">
        <f t="shared" si="96"/>
        <v>54</v>
      </c>
      <c r="F3029" s="335" t="str">
        <f>_xlfn.XLOOKUP(E3029, statelist[State FIPS Code], statelist[EPA Region], "not found", 0, 1)</f>
        <v>EPA Region 3</v>
      </c>
    </row>
    <row r="3030" spans="1:6" x14ac:dyDescent="0.25">
      <c r="A3030" s="334" t="s">
        <v>6204</v>
      </c>
      <c r="B3030" s="335" t="s">
        <v>1389</v>
      </c>
      <c r="C3030" s="335" t="s">
        <v>6172</v>
      </c>
      <c r="D3030" s="335" t="str">
        <f t="shared" si="95"/>
        <v>Marshall County, WV</v>
      </c>
      <c r="E3030" s="335" t="str">
        <f t="shared" si="96"/>
        <v>54</v>
      </c>
      <c r="F3030" s="335" t="str">
        <f>_xlfn.XLOOKUP(E3030, statelist[State FIPS Code], statelist[EPA Region], "not found", 0, 1)</f>
        <v>EPA Region 3</v>
      </c>
    </row>
    <row r="3031" spans="1:6" x14ac:dyDescent="0.25">
      <c r="A3031" s="334" t="s">
        <v>6205</v>
      </c>
      <c r="B3031" s="335" t="s">
        <v>2509</v>
      </c>
      <c r="C3031" s="335" t="s">
        <v>6172</v>
      </c>
      <c r="D3031" s="335" t="str">
        <f t="shared" si="95"/>
        <v>Mason County, WV</v>
      </c>
      <c r="E3031" s="335" t="str">
        <f t="shared" si="96"/>
        <v>54</v>
      </c>
      <c r="F3031" s="335" t="str">
        <f>_xlfn.XLOOKUP(E3031, statelist[State FIPS Code], statelist[EPA Region], "not found", 0, 1)</f>
        <v>EPA Region 3</v>
      </c>
    </row>
    <row r="3032" spans="1:6" x14ac:dyDescent="0.25">
      <c r="A3032" s="334" t="s">
        <v>6206</v>
      </c>
      <c r="B3032" s="335" t="s">
        <v>2515</v>
      </c>
      <c r="C3032" s="335" t="s">
        <v>6172</v>
      </c>
      <c r="D3032" s="335" t="str">
        <f t="shared" si="95"/>
        <v>Mercer County, WV</v>
      </c>
      <c r="E3032" s="335" t="str">
        <f t="shared" si="96"/>
        <v>54</v>
      </c>
      <c r="F3032" s="335" t="str">
        <f>_xlfn.XLOOKUP(E3032, statelist[State FIPS Code], statelist[EPA Region], "not found", 0, 1)</f>
        <v>EPA Region 3</v>
      </c>
    </row>
    <row r="3033" spans="1:6" x14ac:dyDescent="0.25">
      <c r="A3033" s="334" t="s">
        <v>6207</v>
      </c>
      <c r="B3033" s="335" t="s">
        <v>1845</v>
      </c>
      <c r="C3033" s="335" t="s">
        <v>6172</v>
      </c>
      <c r="D3033" s="335" t="str">
        <f t="shared" si="95"/>
        <v>Mineral County, WV</v>
      </c>
      <c r="E3033" s="335" t="str">
        <f t="shared" si="96"/>
        <v>54</v>
      </c>
      <c r="F3033" s="335" t="str">
        <f>_xlfn.XLOOKUP(E3033, statelist[State FIPS Code], statelist[EPA Region], "not found", 0, 1)</f>
        <v>EPA Region 3</v>
      </c>
    </row>
    <row r="3034" spans="1:6" x14ac:dyDescent="0.25">
      <c r="A3034" s="334" t="s">
        <v>6208</v>
      </c>
      <c r="B3034" s="335" t="s">
        <v>6209</v>
      </c>
      <c r="C3034" s="335" t="s">
        <v>6172</v>
      </c>
      <c r="D3034" s="335" t="str">
        <f t="shared" si="95"/>
        <v>Mingo County, WV</v>
      </c>
      <c r="E3034" s="335" t="str">
        <f t="shared" si="96"/>
        <v>54</v>
      </c>
      <c r="F3034" s="335" t="str">
        <f>_xlfn.XLOOKUP(E3034, statelist[State FIPS Code], statelist[EPA Region], "not found", 0, 1)</f>
        <v>EPA Region 3</v>
      </c>
    </row>
    <row r="3035" spans="1:6" x14ac:dyDescent="0.25">
      <c r="A3035" s="334" t="s">
        <v>6210</v>
      </c>
      <c r="B3035" s="335" t="s">
        <v>6211</v>
      </c>
      <c r="C3035" s="335" t="s">
        <v>6172</v>
      </c>
      <c r="D3035" s="335" t="str">
        <f t="shared" si="95"/>
        <v>Monongalia County, WV</v>
      </c>
      <c r="E3035" s="335" t="str">
        <f t="shared" si="96"/>
        <v>54</v>
      </c>
      <c r="F3035" s="335" t="str">
        <f>_xlfn.XLOOKUP(E3035, statelist[State FIPS Code], statelist[EPA Region], "not found", 0, 1)</f>
        <v>EPA Region 3</v>
      </c>
    </row>
    <row r="3036" spans="1:6" x14ac:dyDescent="0.25">
      <c r="A3036" s="334" t="s">
        <v>6212</v>
      </c>
      <c r="B3036" s="335" t="s">
        <v>1393</v>
      </c>
      <c r="C3036" s="335" t="s">
        <v>6172</v>
      </c>
      <c r="D3036" s="335" t="str">
        <f t="shared" si="95"/>
        <v>Monroe County, WV</v>
      </c>
      <c r="E3036" s="335" t="str">
        <f t="shared" si="96"/>
        <v>54</v>
      </c>
      <c r="F3036" s="335" t="str">
        <f>_xlfn.XLOOKUP(E3036, statelist[State FIPS Code], statelist[EPA Region], "not found", 0, 1)</f>
        <v>EPA Region 3</v>
      </c>
    </row>
    <row r="3037" spans="1:6" x14ac:dyDescent="0.25">
      <c r="A3037" s="334" t="s">
        <v>6213</v>
      </c>
      <c r="B3037" s="335" t="s">
        <v>1397</v>
      </c>
      <c r="C3037" s="335" t="s">
        <v>6172</v>
      </c>
      <c r="D3037" s="335" t="str">
        <f t="shared" si="95"/>
        <v>Morgan County, WV</v>
      </c>
      <c r="E3037" s="335" t="str">
        <f t="shared" si="96"/>
        <v>54</v>
      </c>
      <c r="F3037" s="335" t="str">
        <f>_xlfn.XLOOKUP(E3037, statelist[State FIPS Code], statelist[EPA Region], "not found", 0, 1)</f>
        <v>EPA Region 3</v>
      </c>
    </row>
    <row r="3038" spans="1:6" x14ac:dyDescent="0.25">
      <c r="A3038" s="334" t="s">
        <v>6214</v>
      </c>
      <c r="B3038" s="335" t="s">
        <v>3156</v>
      </c>
      <c r="C3038" s="335" t="s">
        <v>6172</v>
      </c>
      <c r="D3038" s="335" t="str">
        <f t="shared" si="95"/>
        <v>Nicholas County, WV</v>
      </c>
      <c r="E3038" s="335" t="str">
        <f t="shared" si="96"/>
        <v>54</v>
      </c>
      <c r="F3038" s="335" t="str">
        <f>_xlfn.XLOOKUP(E3038, statelist[State FIPS Code], statelist[EPA Region], "not found", 0, 1)</f>
        <v>EPA Region 3</v>
      </c>
    </row>
    <row r="3039" spans="1:6" x14ac:dyDescent="0.25">
      <c r="A3039" s="334" t="s">
        <v>6215</v>
      </c>
      <c r="B3039" s="335" t="s">
        <v>2649</v>
      </c>
      <c r="C3039" s="335" t="s">
        <v>6172</v>
      </c>
      <c r="D3039" s="335" t="str">
        <f t="shared" si="95"/>
        <v>Ohio County, WV</v>
      </c>
      <c r="E3039" s="335" t="str">
        <f t="shared" si="96"/>
        <v>54</v>
      </c>
      <c r="F3039" s="335" t="str">
        <f>_xlfn.XLOOKUP(E3039, statelist[State FIPS Code], statelist[EPA Region], "not found", 0, 1)</f>
        <v>EPA Region 3</v>
      </c>
    </row>
    <row r="3040" spans="1:6" x14ac:dyDescent="0.25">
      <c r="A3040" s="334" t="s">
        <v>6216</v>
      </c>
      <c r="B3040" s="335" t="s">
        <v>3164</v>
      </c>
      <c r="C3040" s="335" t="s">
        <v>6172</v>
      </c>
      <c r="D3040" s="335" t="str">
        <f t="shared" si="95"/>
        <v>Pendleton County, WV</v>
      </c>
      <c r="E3040" s="335" t="str">
        <f t="shared" si="96"/>
        <v>54</v>
      </c>
      <c r="F3040" s="335" t="str">
        <f>_xlfn.XLOOKUP(E3040, statelist[State FIPS Code], statelist[EPA Region], "not found", 0, 1)</f>
        <v>EPA Region 3</v>
      </c>
    </row>
    <row r="3041" spans="1:6" x14ac:dyDescent="0.25">
      <c r="A3041" s="334" t="s">
        <v>6217</v>
      </c>
      <c r="B3041" s="335" t="s">
        <v>6218</v>
      </c>
      <c r="C3041" s="335" t="s">
        <v>6172</v>
      </c>
      <c r="D3041" s="335" t="str">
        <f t="shared" si="95"/>
        <v>Pleasants County, WV</v>
      </c>
      <c r="E3041" s="335" t="str">
        <f t="shared" si="96"/>
        <v>54</v>
      </c>
      <c r="F3041" s="335" t="str">
        <f>_xlfn.XLOOKUP(E3041, statelist[State FIPS Code], statelist[EPA Region], "not found", 0, 1)</f>
        <v>EPA Region 3</v>
      </c>
    </row>
    <row r="3042" spans="1:6" x14ac:dyDescent="0.25">
      <c r="A3042" s="334" t="s">
        <v>6219</v>
      </c>
      <c r="B3042" s="335" t="s">
        <v>2814</v>
      </c>
      <c r="C3042" s="335" t="s">
        <v>6172</v>
      </c>
      <c r="D3042" s="335" t="str">
        <f t="shared" si="95"/>
        <v>Pocahontas County, WV</v>
      </c>
      <c r="E3042" s="335" t="str">
        <f t="shared" si="96"/>
        <v>54</v>
      </c>
      <c r="F3042" s="335" t="str">
        <f>_xlfn.XLOOKUP(E3042, statelist[State FIPS Code], statelist[EPA Region], "not found", 0, 1)</f>
        <v>EPA Region 3</v>
      </c>
    </row>
    <row r="3043" spans="1:6" x14ac:dyDescent="0.25">
      <c r="A3043" s="334" t="s">
        <v>6220</v>
      </c>
      <c r="B3043" s="335" t="s">
        <v>6221</v>
      </c>
      <c r="C3043" s="335" t="s">
        <v>6172</v>
      </c>
      <c r="D3043" s="335" t="str">
        <f t="shared" si="95"/>
        <v>Preston County, WV</v>
      </c>
      <c r="E3043" s="335" t="str">
        <f t="shared" si="96"/>
        <v>54</v>
      </c>
      <c r="F3043" s="335" t="str">
        <f>_xlfn.XLOOKUP(E3043, statelist[State FIPS Code], statelist[EPA Region], "not found", 0, 1)</f>
        <v>EPA Region 3</v>
      </c>
    </row>
    <row r="3044" spans="1:6" x14ac:dyDescent="0.25">
      <c r="A3044" s="334" t="s">
        <v>6222</v>
      </c>
      <c r="B3044" s="335" t="s">
        <v>2032</v>
      </c>
      <c r="C3044" s="335" t="s">
        <v>6172</v>
      </c>
      <c r="D3044" s="335" t="str">
        <f t="shared" si="95"/>
        <v>Putnam County, WV</v>
      </c>
      <c r="E3044" s="335" t="str">
        <f t="shared" si="96"/>
        <v>54</v>
      </c>
      <c r="F3044" s="335" t="str">
        <f>_xlfn.XLOOKUP(E3044, statelist[State FIPS Code], statelist[EPA Region], "not found", 0, 1)</f>
        <v>EPA Region 3</v>
      </c>
    </row>
    <row r="3045" spans="1:6" x14ac:dyDescent="0.25">
      <c r="A3045" s="334" t="s">
        <v>6223</v>
      </c>
      <c r="B3045" s="335" t="s">
        <v>6224</v>
      </c>
      <c r="C3045" s="335" t="s">
        <v>6172</v>
      </c>
      <c r="D3045" s="335" t="str">
        <f t="shared" si="95"/>
        <v>Raleigh County, WV</v>
      </c>
      <c r="E3045" s="335" t="str">
        <f t="shared" si="96"/>
        <v>54</v>
      </c>
      <c r="F3045" s="335" t="str">
        <f>_xlfn.XLOOKUP(E3045, statelist[State FIPS Code], statelist[EPA Region], "not found", 0, 1)</f>
        <v>EPA Region 3</v>
      </c>
    </row>
    <row r="3046" spans="1:6" x14ac:dyDescent="0.25">
      <c r="A3046" s="334" t="s">
        <v>6225</v>
      </c>
      <c r="B3046" s="335" t="s">
        <v>1405</v>
      </c>
      <c r="C3046" s="335" t="s">
        <v>6172</v>
      </c>
      <c r="D3046" s="335" t="str">
        <f t="shared" si="95"/>
        <v>Randolph County, WV</v>
      </c>
      <c r="E3046" s="335" t="str">
        <f t="shared" si="96"/>
        <v>54</v>
      </c>
      <c r="F3046" s="335" t="str">
        <f>_xlfn.XLOOKUP(E3046, statelist[State FIPS Code], statelist[EPA Region], "not found", 0, 1)</f>
        <v>EPA Region 3</v>
      </c>
    </row>
    <row r="3047" spans="1:6" x14ac:dyDescent="0.25">
      <c r="A3047" s="334" t="s">
        <v>6226</v>
      </c>
      <c r="B3047" s="335" t="s">
        <v>6227</v>
      </c>
      <c r="C3047" s="335" t="s">
        <v>6172</v>
      </c>
      <c r="D3047" s="335" t="str">
        <f t="shared" si="95"/>
        <v>Ritchie County, WV</v>
      </c>
      <c r="E3047" s="335" t="str">
        <f t="shared" si="96"/>
        <v>54</v>
      </c>
      <c r="F3047" s="335" t="str">
        <f>_xlfn.XLOOKUP(E3047, statelist[State FIPS Code], statelist[EPA Region], "not found", 0, 1)</f>
        <v>EPA Region 3</v>
      </c>
    </row>
    <row r="3048" spans="1:6" x14ac:dyDescent="0.25">
      <c r="A3048" s="334" t="s">
        <v>6228</v>
      </c>
      <c r="B3048" s="335" t="s">
        <v>5381</v>
      </c>
      <c r="C3048" s="335" t="s">
        <v>6172</v>
      </c>
      <c r="D3048" s="335" t="str">
        <f t="shared" si="95"/>
        <v>Roane County, WV</v>
      </c>
      <c r="E3048" s="335" t="str">
        <f t="shared" si="96"/>
        <v>54</v>
      </c>
      <c r="F3048" s="335" t="str">
        <f>_xlfn.XLOOKUP(E3048, statelist[State FIPS Code], statelist[EPA Region], "not found", 0, 1)</f>
        <v>EPA Region 3</v>
      </c>
    </row>
    <row r="3049" spans="1:6" x14ac:dyDescent="0.25">
      <c r="A3049" s="334" t="s">
        <v>6229</v>
      </c>
      <c r="B3049" s="335" t="s">
        <v>6230</v>
      </c>
      <c r="C3049" s="335" t="s">
        <v>6172</v>
      </c>
      <c r="D3049" s="335" t="str">
        <f t="shared" si="95"/>
        <v>Summers County, WV</v>
      </c>
      <c r="E3049" s="335" t="str">
        <f t="shared" si="96"/>
        <v>54</v>
      </c>
      <c r="F3049" s="335" t="str">
        <f>_xlfn.XLOOKUP(E3049, statelist[State FIPS Code], statelist[EPA Region], "not found", 0, 1)</f>
        <v>EPA Region 3</v>
      </c>
    </row>
    <row r="3050" spans="1:6" x14ac:dyDescent="0.25">
      <c r="A3050" s="334" t="s">
        <v>6231</v>
      </c>
      <c r="B3050" s="335" t="s">
        <v>2047</v>
      </c>
      <c r="C3050" s="335" t="s">
        <v>6172</v>
      </c>
      <c r="D3050" s="335" t="str">
        <f t="shared" si="95"/>
        <v>Taylor County, WV</v>
      </c>
      <c r="E3050" s="335" t="str">
        <f t="shared" si="96"/>
        <v>54</v>
      </c>
      <c r="F3050" s="335" t="str">
        <f>_xlfn.XLOOKUP(E3050, statelist[State FIPS Code], statelist[EPA Region], "not found", 0, 1)</f>
        <v>EPA Region 3</v>
      </c>
    </row>
    <row r="3051" spans="1:6" x14ac:dyDescent="0.25">
      <c r="A3051" s="334" t="s">
        <v>6232</v>
      </c>
      <c r="B3051" s="335" t="s">
        <v>6233</v>
      </c>
      <c r="C3051" s="335" t="s">
        <v>6172</v>
      </c>
      <c r="D3051" s="335" t="str">
        <f t="shared" si="95"/>
        <v>Tucker County, WV</v>
      </c>
      <c r="E3051" s="335" t="str">
        <f t="shared" si="96"/>
        <v>54</v>
      </c>
      <c r="F3051" s="335" t="str">
        <f>_xlfn.XLOOKUP(E3051, statelist[State FIPS Code], statelist[EPA Region], "not found", 0, 1)</f>
        <v>EPA Region 3</v>
      </c>
    </row>
    <row r="3052" spans="1:6" x14ac:dyDescent="0.25">
      <c r="A3052" s="334" t="s">
        <v>6234</v>
      </c>
      <c r="B3052" s="335" t="s">
        <v>5782</v>
      </c>
      <c r="C3052" s="335" t="s">
        <v>6172</v>
      </c>
      <c r="D3052" s="335" t="str">
        <f t="shared" si="95"/>
        <v>Tyler County, WV</v>
      </c>
      <c r="E3052" s="335" t="str">
        <f t="shared" si="96"/>
        <v>54</v>
      </c>
      <c r="F3052" s="335" t="str">
        <f>_xlfn.XLOOKUP(E3052, statelist[State FIPS Code], statelist[EPA Region], "not found", 0, 1)</f>
        <v>EPA Region 3</v>
      </c>
    </row>
    <row r="3053" spans="1:6" x14ac:dyDescent="0.25">
      <c r="A3053" s="334" t="s">
        <v>6235</v>
      </c>
      <c r="B3053" s="335" t="s">
        <v>5784</v>
      </c>
      <c r="C3053" s="335" t="s">
        <v>6172</v>
      </c>
      <c r="D3053" s="335" t="str">
        <f t="shared" si="95"/>
        <v>Upshur County, WV</v>
      </c>
      <c r="E3053" s="335" t="str">
        <f t="shared" si="96"/>
        <v>54</v>
      </c>
      <c r="F3053" s="335" t="str">
        <f>_xlfn.XLOOKUP(E3053, statelist[State FIPS Code], statelist[EPA Region], "not found", 0, 1)</f>
        <v>EPA Region 3</v>
      </c>
    </row>
    <row r="3054" spans="1:6" x14ac:dyDescent="0.25">
      <c r="A3054" s="334" t="s">
        <v>6236</v>
      </c>
      <c r="B3054" s="335" t="s">
        <v>2309</v>
      </c>
      <c r="C3054" s="335" t="s">
        <v>6172</v>
      </c>
      <c r="D3054" s="335" t="str">
        <f t="shared" si="95"/>
        <v>Wayne County, WV</v>
      </c>
      <c r="E3054" s="335" t="str">
        <f t="shared" si="96"/>
        <v>54</v>
      </c>
      <c r="F3054" s="335" t="str">
        <f>_xlfn.XLOOKUP(E3054, statelist[State FIPS Code], statelist[EPA Region], "not found", 0, 1)</f>
        <v>EPA Region 3</v>
      </c>
    </row>
    <row r="3055" spans="1:6" x14ac:dyDescent="0.25">
      <c r="A3055" s="334" t="s">
        <v>6237</v>
      </c>
      <c r="B3055" s="335" t="s">
        <v>2311</v>
      </c>
      <c r="C3055" s="335" t="s">
        <v>6172</v>
      </c>
      <c r="D3055" s="335" t="str">
        <f t="shared" si="95"/>
        <v>Webster County, WV</v>
      </c>
      <c r="E3055" s="335" t="str">
        <f t="shared" si="96"/>
        <v>54</v>
      </c>
      <c r="F3055" s="335" t="str">
        <f>_xlfn.XLOOKUP(E3055, statelist[State FIPS Code], statelist[EPA Region], "not found", 0, 1)</f>
        <v>EPA Region 3</v>
      </c>
    </row>
    <row r="3056" spans="1:6" x14ac:dyDescent="0.25">
      <c r="A3056" s="334" t="s">
        <v>6238</v>
      </c>
      <c r="B3056" s="335" t="s">
        <v>6239</v>
      </c>
      <c r="C3056" s="335" t="s">
        <v>6172</v>
      </c>
      <c r="D3056" s="335" t="str">
        <f t="shared" si="95"/>
        <v>Wetzel County, WV</v>
      </c>
      <c r="E3056" s="335" t="str">
        <f t="shared" si="96"/>
        <v>54</v>
      </c>
      <c r="F3056" s="335" t="str">
        <f>_xlfn.XLOOKUP(E3056, statelist[State FIPS Code], statelist[EPA Region], "not found", 0, 1)</f>
        <v>EPA Region 3</v>
      </c>
    </row>
    <row r="3057" spans="1:6" x14ac:dyDescent="0.25">
      <c r="A3057" s="334" t="s">
        <v>6240</v>
      </c>
      <c r="B3057" s="335" t="s">
        <v>6241</v>
      </c>
      <c r="C3057" s="335" t="s">
        <v>6172</v>
      </c>
      <c r="D3057" s="335" t="str">
        <f t="shared" si="95"/>
        <v>Wirt County, WV</v>
      </c>
      <c r="E3057" s="335" t="str">
        <f t="shared" si="96"/>
        <v>54</v>
      </c>
      <c r="F3057" s="335" t="str">
        <f>_xlfn.XLOOKUP(E3057, statelist[State FIPS Code], statelist[EPA Region], "not found", 0, 1)</f>
        <v>EPA Region 3</v>
      </c>
    </row>
    <row r="3058" spans="1:6" x14ac:dyDescent="0.25">
      <c r="A3058" s="334" t="s">
        <v>6242</v>
      </c>
      <c r="B3058" s="335" t="s">
        <v>4822</v>
      </c>
      <c r="C3058" s="335" t="s">
        <v>6172</v>
      </c>
      <c r="D3058" s="335" t="str">
        <f t="shared" si="95"/>
        <v>Wood County, WV</v>
      </c>
      <c r="E3058" s="335" t="str">
        <f t="shared" si="96"/>
        <v>54</v>
      </c>
      <c r="F3058" s="335" t="str">
        <f>_xlfn.XLOOKUP(E3058, statelist[State FIPS Code], statelist[EPA Region], "not found", 0, 1)</f>
        <v>EPA Region 3</v>
      </c>
    </row>
    <row r="3059" spans="1:6" x14ac:dyDescent="0.25">
      <c r="A3059" s="334" t="s">
        <v>6243</v>
      </c>
      <c r="B3059" s="335" t="s">
        <v>4448</v>
      </c>
      <c r="C3059" s="335" t="s">
        <v>6172</v>
      </c>
      <c r="D3059" s="335" t="str">
        <f t="shared" si="95"/>
        <v>Wyoming County, WV</v>
      </c>
      <c r="E3059" s="335" t="str">
        <f t="shared" si="96"/>
        <v>54</v>
      </c>
      <c r="F3059" s="335" t="str">
        <f>_xlfn.XLOOKUP(E3059, statelist[State FIPS Code], statelist[EPA Region], "not found", 0, 1)</f>
        <v>EPA Region 3</v>
      </c>
    </row>
    <row r="3060" spans="1:6" x14ac:dyDescent="0.25">
      <c r="A3060" s="334" t="s">
        <v>6244</v>
      </c>
      <c r="B3060" s="335" t="s">
        <v>1769</v>
      </c>
      <c r="C3060" s="335" t="s">
        <v>6245</v>
      </c>
      <c r="D3060" s="335" t="str">
        <f t="shared" si="95"/>
        <v>Adams County, WI</v>
      </c>
      <c r="E3060" s="335" t="str">
        <f t="shared" si="96"/>
        <v>55</v>
      </c>
      <c r="F3060" s="335" t="str">
        <f>_xlfn.XLOOKUP(E3060, statelist[State FIPS Code], statelist[EPA Region], "not found", 0, 1)</f>
        <v>EPA Region 5</v>
      </c>
    </row>
    <row r="3061" spans="1:6" x14ac:dyDescent="0.25">
      <c r="A3061" s="334" t="s">
        <v>6246</v>
      </c>
      <c r="B3061" s="335" t="s">
        <v>4705</v>
      </c>
      <c r="C3061" s="335" t="s">
        <v>6245</v>
      </c>
      <c r="D3061" s="335" t="str">
        <f t="shared" si="95"/>
        <v>Ashland County, WI</v>
      </c>
      <c r="E3061" s="335" t="str">
        <f t="shared" si="96"/>
        <v>55</v>
      </c>
      <c r="F3061" s="335" t="str">
        <f>_xlfn.XLOOKUP(E3061, statelist[State FIPS Code], statelist[EPA Region], "not found", 0, 1)</f>
        <v>EPA Region 5</v>
      </c>
    </row>
    <row r="3062" spans="1:6" x14ac:dyDescent="0.25">
      <c r="A3062" s="334" t="s">
        <v>6247</v>
      </c>
      <c r="B3062" s="335" t="s">
        <v>6248</v>
      </c>
      <c r="C3062" s="335" t="s">
        <v>6245</v>
      </c>
      <c r="D3062" s="335" t="str">
        <f t="shared" si="95"/>
        <v>Barron County, WI</v>
      </c>
      <c r="E3062" s="335" t="str">
        <f t="shared" si="96"/>
        <v>55</v>
      </c>
      <c r="F3062" s="335" t="str">
        <f>_xlfn.XLOOKUP(E3062, statelist[State FIPS Code], statelist[EPA Region], "not found", 0, 1)</f>
        <v>EPA Region 5</v>
      </c>
    </row>
    <row r="3063" spans="1:6" x14ac:dyDescent="0.25">
      <c r="A3063" s="334" t="s">
        <v>6249</v>
      </c>
      <c r="B3063" s="335" t="s">
        <v>6250</v>
      </c>
      <c r="C3063" s="335" t="s">
        <v>6245</v>
      </c>
      <c r="D3063" s="335" t="str">
        <f t="shared" si="95"/>
        <v>Bayfield County, WI</v>
      </c>
      <c r="E3063" s="335" t="str">
        <f t="shared" si="96"/>
        <v>55</v>
      </c>
      <c r="F3063" s="335" t="str">
        <f>_xlfn.XLOOKUP(E3063, statelist[State FIPS Code], statelist[EPA Region], "not found", 0, 1)</f>
        <v>EPA Region 5</v>
      </c>
    </row>
    <row r="3064" spans="1:6" x14ac:dyDescent="0.25">
      <c r="A3064" s="334" t="s">
        <v>6251</v>
      </c>
      <c r="B3064" s="335" t="s">
        <v>2421</v>
      </c>
      <c r="C3064" s="335" t="s">
        <v>6245</v>
      </c>
      <c r="D3064" s="335" t="str">
        <f t="shared" si="95"/>
        <v>Brown County, WI</v>
      </c>
      <c r="E3064" s="335" t="str">
        <f t="shared" si="96"/>
        <v>55</v>
      </c>
      <c r="F3064" s="335" t="str">
        <f>_xlfn.XLOOKUP(E3064, statelist[State FIPS Code], statelist[EPA Region], "not found", 0, 1)</f>
        <v>EPA Region 5</v>
      </c>
    </row>
    <row r="3065" spans="1:6" x14ac:dyDescent="0.25">
      <c r="A3065" s="334" t="s">
        <v>6252</v>
      </c>
      <c r="B3065" s="335" t="s">
        <v>4100</v>
      </c>
      <c r="C3065" s="335" t="s">
        <v>6245</v>
      </c>
      <c r="D3065" s="335" t="str">
        <f t="shared" si="95"/>
        <v>Buffalo County, WI</v>
      </c>
      <c r="E3065" s="335" t="str">
        <f t="shared" si="96"/>
        <v>55</v>
      </c>
      <c r="F3065" s="335" t="str">
        <f>_xlfn.XLOOKUP(E3065, statelist[State FIPS Code], statelist[EPA Region], "not found", 0, 1)</f>
        <v>EPA Region 5</v>
      </c>
    </row>
    <row r="3066" spans="1:6" x14ac:dyDescent="0.25">
      <c r="A3066" s="334" t="s">
        <v>6253</v>
      </c>
      <c r="B3066" s="335" t="s">
        <v>6254</v>
      </c>
      <c r="C3066" s="335" t="s">
        <v>6245</v>
      </c>
      <c r="D3066" s="335" t="str">
        <f t="shared" si="95"/>
        <v>Burnett County, WI</v>
      </c>
      <c r="E3066" s="335" t="str">
        <f t="shared" si="96"/>
        <v>55</v>
      </c>
      <c r="F3066" s="335" t="str">
        <f>_xlfn.XLOOKUP(E3066, statelist[State FIPS Code], statelist[EPA Region], "not found", 0, 1)</f>
        <v>EPA Region 5</v>
      </c>
    </row>
    <row r="3067" spans="1:6" x14ac:dyDescent="0.25">
      <c r="A3067" s="334" t="s">
        <v>6255</v>
      </c>
      <c r="B3067" s="335" t="s">
        <v>6256</v>
      </c>
      <c r="C3067" s="335" t="s">
        <v>6245</v>
      </c>
      <c r="D3067" s="335" t="str">
        <f t="shared" si="95"/>
        <v>Calumet County, WI</v>
      </c>
      <c r="E3067" s="335" t="str">
        <f t="shared" si="96"/>
        <v>55</v>
      </c>
      <c r="F3067" s="335" t="str">
        <f>_xlfn.XLOOKUP(E3067, statelist[State FIPS Code], statelist[EPA Region], "not found", 0, 1)</f>
        <v>EPA Region 5</v>
      </c>
    </row>
    <row r="3068" spans="1:6" x14ac:dyDescent="0.25">
      <c r="A3068" s="334" t="s">
        <v>6257</v>
      </c>
      <c r="B3068" s="335" t="s">
        <v>3451</v>
      </c>
      <c r="C3068" s="335" t="s">
        <v>6245</v>
      </c>
      <c r="D3068" s="335" t="str">
        <f t="shared" si="95"/>
        <v>Chippewa County, WI</v>
      </c>
      <c r="E3068" s="335" t="str">
        <f t="shared" si="96"/>
        <v>55</v>
      </c>
      <c r="F3068" s="335" t="str">
        <f>_xlfn.XLOOKUP(E3068, statelist[State FIPS Code], statelist[EPA Region], "not found", 0, 1)</f>
        <v>EPA Region 5</v>
      </c>
    </row>
    <row r="3069" spans="1:6" x14ac:dyDescent="0.25">
      <c r="A3069" s="334" t="s">
        <v>6258</v>
      </c>
      <c r="B3069" s="335" t="s">
        <v>1539</v>
      </c>
      <c r="C3069" s="335" t="s">
        <v>6245</v>
      </c>
      <c r="D3069" s="335" t="str">
        <f t="shared" si="95"/>
        <v>Clark County, WI</v>
      </c>
      <c r="E3069" s="335" t="str">
        <f t="shared" si="96"/>
        <v>55</v>
      </c>
      <c r="F3069" s="335" t="str">
        <f>_xlfn.XLOOKUP(E3069, statelist[State FIPS Code], statelist[EPA Region], "not found", 0, 1)</f>
        <v>EPA Region 5</v>
      </c>
    </row>
    <row r="3070" spans="1:6" x14ac:dyDescent="0.25">
      <c r="A3070" s="334" t="s">
        <v>6259</v>
      </c>
      <c r="B3070" s="335" t="s">
        <v>1545</v>
      </c>
      <c r="C3070" s="335" t="s">
        <v>6245</v>
      </c>
      <c r="D3070" s="335" t="str">
        <f t="shared" si="95"/>
        <v>Columbia County, WI</v>
      </c>
      <c r="E3070" s="335" t="str">
        <f t="shared" si="96"/>
        <v>55</v>
      </c>
      <c r="F3070" s="335" t="str">
        <f>_xlfn.XLOOKUP(E3070, statelist[State FIPS Code], statelist[EPA Region], "not found", 0, 1)</f>
        <v>EPA Region 5</v>
      </c>
    </row>
    <row r="3071" spans="1:6" x14ac:dyDescent="0.25">
      <c r="A3071" s="334" t="s">
        <v>6260</v>
      </c>
      <c r="B3071" s="335" t="s">
        <v>1551</v>
      </c>
      <c r="C3071" s="335" t="s">
        <v>6245</v>
      </c>
      <c r="D3071" s="335" t="str">
        <f t="shared" si="95"/>
        <v>Crawford County, WI</v>
      </c>
      <c r="E3071" s="335" t="str">
        <f t="shared" si="96"/>
        <v>55</v>
      </c>
      <c r="F3071" s="335" t="str">
        <f>_xlfn.XLOOKUP(E3071, statelist[State FIPS Code], statelist[EPA Region], "not found", 0, 1)</f>
        <v>EPA Region 5</v>
      </c>
    </row>
    <row r="3072" spans="1:6" x14ac:dyDescent="0.25">
      <c r="A3072" s="334" t="s">
        <v>6261</v>
      </c>
      <c r="B3072" s="335" t="s">
        <v>6262</v>
      </c>
      <c r="C3072" s="335" t="s">
        <v>6245</v>
      </c>
      <c r="D3072" s="335" t="str">
        <f t="shared" si="95"/>
        <v>Dane County, WI</v>
      </c>
      <c r="E3072" s="335" t="str">
        <f t="shared" si="96"/>
        <v>55</v>
      </c>
      <c r="F3072" s="335" t="str">
        <f>_xlfn.XLOOKUP(E3072, statelist[State FIPS Code], statelist[EPA Region], "not found", 0, 1)</f>
        <v>EPA Region 5</v>
      </c>
    </row>
    <row r="3073" spans="1:6" x14ac:dyDescent="0.25">
      <c r="A3073" s="334" t="s">
        <v>6263</v>
      </c>
      <c r="B3073" s="335" t="s">
        <v>2134</v>
      </c>
      <c r="C3073" s="335" t="s">
        <v>6245</v>
      </c>
      <c r="D3073" s="335" t="str">
        <f t="shared" si="95"/>
        <v>Dodge County, WI</v>
      </c>
      <c r="E3073" s="335" t="str">
        <f t="shared" si="96"/>
        <v>55</v>
      </c>
      <c r="F3073" s="335" t="str">
        <f>_xlfn.XLOOKUP(E3073, statelist[State FIPS Code], statelist[EPA Region], "not found", 0, 1)</f>
        <v>EPA Region 5</v>
      </c>
    </row>
    <row r="3074" spans="1:6" x14ac:dyDescent="0.25">
      <c r="A3074" s="334" t="s">
        <v>6264</v>
      </c>
      <c r="B3074" s="335" t="s">
        <v>6265</v>
      </c>
      <c r="C3074" s="335" t="s">
        <v>6245</v>
      </c>
      <c r="D3074" s="335" t="str">
        <f t="shared" si="95"/>
        <v>Door County, WI</v>
      </c>
      <c r="E3074" s="335" t="str">
        <f t="shared" si="96"/>
        <v>55</v>
      </c>
      <c r="F3074" s="335" t="str">
        <f>_xlfn.XLOOKUP(E3074, statelist[State FIPS Code], statelist[EPA Region], "not found", 0, 1)</f>
        <v>EPA Region 5</v>
      </c>
    </row>
    <row r="3075" spans="1:6" x14ac:dyDescent="0.25">
      <c r="A3075" s="334" t="s">
        <v>6266</v>
      </c>
      <c r="B3075" s="335" t="s">
        <v>1806</v>
      </c>
      <c r="C3075" s="335" t="s">
        <v>6245</v>
      </c>
      <c r="D3075" s="335" t="str">
        <f t="shared" si="95"/>
        <v>Douglas County, WI</v>
      </c>
      <c r="E3075" s="335" t="str">
        <f t="shared" si="96"/>
        <v>55</v>
      </c>
      <c r="F3075" s="335" t="str">
        <f>_xlfn.XLOOKUP(E3075, statelist[State FIPS Code], statelist[EPA Region], "not found", 0, 1)</f>
        <v>EPA Region 5</v>
      </c>
    </row>
    <row r="3076" spans="1:6" x14ac:dyDescent="0.25">
      <c r="A3076" s="334" t="s">
        <v>6267</v>
      </c>
      <c r="B3076" s="335" t="s">
        <v>4639</v>
      </c>
      <c r="C3076" s="335" t="s">
        <v>6245</v>
      </c>
      <c r="D3076" s="335" t="str">
        <f t="shared" si="95"/>
        <v>Dunn County, WI</v>
      </c>
      <c r="E3076" s="335" t="str">
        <f t="shared" si="96"/>
        <v>55</v>
      </c>
      <c r="F3076" s="335" t="str">
        <f>_xlfn.XLOOKUP(E3076, statelist[State FIPS Code], statelist[EPA Region], "not found", 0, 1)</f>
        <v>EPA Region 5</v>
      </c>
    </row>
    <row r="3077" spans="1:6" x14ac:dyDescent="0.25">
      <c r="A3077" s="334" t="s">
        <v>6268</v>
      </c>
      <c r="B3077" s="335" t="s">
        <v>6269</v>
      </c>
      <c r="C3077" s="335" t="s">
        <v>6245</v>
      </c>
      <c r="D3077" s="335" t="str">
        <f t="shared" si="95"/>
        <v>Eau Claire County, WI</v>
      </c>
      <c r="E3077" s="335" t="str">
        <f t="shared" si="96"/>
        <v>55</v>
      </c>
      <c r="F3077" s="335" t="str">
        <f>_xlfn.XLOOKUP(E3077, statelist[State FIPS Code], statelist[EPA Region], "not found", 0, 1)</f>
        <v>EPA Region 5</v>
      </c>
    </row>
    <row r="3078" spans="1:6" x14ac:dyDescent="0.25">
      <c r="A3078" s="334" t="s">
        <v>6270</v>
      </c>
      <c r="B3078" s="335" t="s">
        <v>5142</v>
      </c>
      <c r="C3078" s="335" t="s">
        <v>6245</v>
      </c>
      <c r="D3078" s="335" t="str">
        <f t="shared" si="95"/>
        <v>Florence County, WI</v>
      </c>
      <c r="E3078" s="335" t="str">
        <f t="shared" si="96"/>
        <v>55</v>
      </c>
      <c r="F3078" s="335" t="str">
        <f>_xlfn.XLOOKUP(E3078, statelist[State FIPS Code], statelist[EPA Region], "not found", 0, 1)</f>
        <v>EPA Region 5</v>
      </c>
    </row>
    <row r="3079" spans="1:6" x14ac:dyDescent="0.25">
      <c r="A3079" s="334" t="s">
        <v>6271</v>
      </c>
      <c r="B3079" s="335" t="s">
        <v>6272</v>
      </c>
      <c r="C3079" s="335" t="s">
        <v>6245</v>
      </c>
      <c r="D3079" s="335" t="str">
        <f t="shared" si="95"/>
        <v>Fond du Lac County, WI</v>
      </c>
      <c r="E3079" s="335" t="str">
        <f t="shared" si="96"/>
        <v>55</v>
      </c>
      <c r="F3079" s="335" t="str">
        <f>_xlfn.XLOOKUP(E3079, statelist[State FIPS Code], statelist[EPA Region], "not found", 0, 1)</f>
        <v>EPA Region 5</v>
      </c>
    </row>
    <row r="3080" spans="1:6" x14ac:dyDescent="0.25">
      <c r="A3080" s="334" t="s">
        <v>6273</v>
      </c>
      <c r="B3080" s="335" t="s">
        <v>5039</v>
      </c>
      <c r="C3080" s="335" t="s">
        <v>6245</v>
      </c>
      <c r="D3080" s="335" t="str">
        <f t="shared" si="95"/>
        <v>Forest County, WI</v>
      </c>
      <c r="E3080" s="335" t="str">
        <f t="shared" si="96"/>
        <v>55</v>
      </c>
      <c r="F3080" s="335" t="str">
        <f>_xlfn.XLOOKUP(E3080, statelist[State FIPS Code], statelist[EPA Region], "not found", 0, 1)</f>
        <v>EPA Region 5</v>
      </c>
    </row>
    <row r="3081" spans="1:6" x14ac:dyDescent="0.25">
      <c r="A3081" s="334" t="s">
        <v>6274</v>
      </c>
      <c r="B3081" s="335" t="s">
        <v>1569</v>
      </c>
      <c r="C3081" s="335" t="s">
        <v>6245</v>
      </c>
      <c r="D3081" s="335" t="str">
        <f t="shared" si="95"/>
        <v>Grant County, WI</v>
      </c>
      <c r="E3081" s="335" t="str">
        <f t="shared" si="96"/>
        <v>55</v>
      </c>
      <c r="F3081" s="335" t="str">
        <f>_xlfn.XLOOKUP(E3081, statelist[State FIPS Code], statelist[EPA Region], "not found", 0, 1)</f>
        <v>EPA Region 5</v>
      </c>
    </row>
    <row r="3082" spans="1:6" x14ac:dyDescent="0.25">
      <c r="A3082" s="334" t="s">
        <v>6275</v>
      </c>
      <c r="B3082" s="335" t="s">
        <v>3090</v>
      </c>
      <c r="C3082" s="335" t="s">
        <v>6245</v>
      </c>
      <c r="D3082" s="335" t="str">
        <f t="shared" si="95"/>
        <v>Green County, WI</v>
      </c>
      <c r="E3082" s="335" t="str">
        <f t="shared" si="96"/>
        <v>55</v>
      </c>
      <c r="F3082" s="335" t="str">
        <f>_xlfn.XLOOKUP(E3082, statelist[State FIPS Code], statelist[EPA Region], "not found", 0, 1)</f>
        <v>EPA Region 5</v>
      </c>
    </row>
    <row r="3083" spans="1:6" x14ac:dyDescent="0.25">
      <c r="A3083" s="334" t="s">
        <v>6276</v>
      </c>
      <c r="B3083" s="335" t="s">
        <v>6277</v>
      </c>
      <c r="C3083" s="335" t="s">
        <v>6245</v>
      </c>
      <c r="D3083" s="335" t="str">
        <f t="shared" si="95"/>
        <v>Green Lake County, WI</v>
      </c>
      <c r="E3083" s="335" t="str">
        <f t="shared" si="96"/>
        <v>55</v>
      </c>
      <c r="F3083" s="335" t="str">
        <f>_xlfn.XLOOKUP(E3083, statelist[State FIPS Code], statelist[EPA Region], "not found", 0, 1)</f>
        <v>EPA Region 5</v>
      </c>
    </row>
    <row r="3084" spans="1:6" x14ac:dyDescent="0.25">
      <c r="A3084" s="334" t="s">
        <v>6278</v>
      </c>
      <c r="B3084" s="335" t="s">
        <v>2771</v>
      </c>
      <c r="C3084" s="335" t="s">
        <v>6245</v>
      </c>
      <c r="D3084" s="335" t="str">
        <f t="shared" ref="D3084:D3147" si="97">_xlfn.TEXTJOIN(", ", TRUE, B3084,C3084)</f>
        <v>Iowa County, WI</v>
      </c>
      <c r="E3084" s="335" t="str">
        <f t="shared" ref="E3084:E3147" si="98">LEFT(A3084, 2)</f>
        <v>55</v>
      </c>
      <c r="F3084" s="335" t="str">
        <f>_xlfn.XLOOKUP(E3084, statelist[State FIPS Code], statelist[EPA Region], "not found", 0, 1)</f>
        <v>EPA Region 5</v>
      </c>
    </row>
    <row r="3085" spans="1:6" x14ac:dyDescent="0.25">
      <c r="A3085" s="334" t="s">
        <v>6279</v>
      </c>
      <c r="B3085" s="335" t="s">
        <v>3484</v>
      </c>
      <c r="C3085" s="335" t="s">
        <v>6245</v>
      </c>
      <c r="D3085" s="335" t="str">
        <f t="shared" si="97"/>
        <v>Iron County, WI</v>
      </c>
      <c r="E3085" s="335" t="str">
        <f t="shared" si="98"/>
        <v>55</v>
      </c>
      <c r="F3085" s="335" t="str">
        <f>_xlfn.XLOOKUP(E3085, statelist[State FIPS Code], statelist[EPA Region], "not found", 0, 1)</f>
        <v>EPA Region 5</v>
      </c>
    </row>
    <row r="3086" spans="1:6" x14ac:dyDescent="0.25">
      <c r="A3086" s="334" t="s">
        <v>6280</v>
      </c>
      <c r="B3086" s="335" t="s">
        <v>1365</v>
      </c>
      <c r="C3086" s="335" t="s">
        <v>6245</v>
      </c>
      <c r="D3086" s="335" t="str">
        <f t="shared" si="97"/>
        <v>Jackson County, WI</v>
      </c>
      <c r="E3086" s="335" t="str">
        <f t="shared" si="98"/>
        <v>55</v>
      </c>
      <c r="F3086" s="335" t="str">
        <f>_xlfn.XLOOKUP(E3086, statelist[State FIPS Code], statelist[EPA Region], "not found", 0, 1)</f>
        <v>EPA Region 5</v>
      </c>
    </row>
    <row r="3087" spans="1:6" x14ac:dyDescent="0.25">
      <c r="A3087" s="334" t="s">
        <v>6281</v>
      </c>
      <c r="B3087" s="335" t="s">
        <v>1367</v>
      </c>
      <c r="C3087" s="335" t="s">
        <v>6245</v>
      </c>
      <c r="D3087" s="335" t="str">
        <f t="shared" si="97"/>
        <v>Jefferson County, WI</v>
      </c>
      <c r="E3087" s="335" t="str">
        <f t="shared" si="98"/>
        <v>55</v>
      </c>
      <c r="F3087" s="335" t="str">
        <f>_xlfn.XLOOKUP(E3087, statelist[State FIPS Code], statelist[EPA Region], "not found", 0, 1)</f>
        <v>EPA Region 5</v>
      </c>
    </row>
    <row r="3088" spans="1:6" x14ac:dyDescent="0.25">
      <c r="A3088" s="334" t="s">
        <v>6282</v>
      </c>
      <c r="B3088" s="335" t="s">
        <v>6283</v>
      </c>
      <c r="C3088" s="335" t="s">
        <v>6245</v>
      </c>
      <c r="D3088" s="335" t="str">
        <f t="shared" si="97"/>
        <v>Juneau County, WI</v>
      </c>
      <c r="E3088" s="335" t="str">
        <f t="shared" si="98"/>
        <v>55</v>
      </c>
      <c r="F3088" s="335" t="str">
        <f>_xlfn.XLOOKUP(E3088, statelist[State FIPS Code], statelist[EPA Region], "not found", 0, 1)</f>
        <v>EPA Region 5</v>
      </c>
    </row>
    <row r="3089" spans="1:6" x14ac:dyDescent="0.25">
      <c r="A3089" s="334" t="s">
        <v>6284</v>
      </c>
      <c r="B3089" s="335" t="s">
        <v>6285</v>
      </c>
      <c r="C3089" s="335" t="s">
        <v>6245</v>
      </c>
      <c r="D3089" s="335" t="str">
        <f t="shared" si="97"/>
        <v>Kenosha County, WI</v>
      </c>
      <c r="E3089" s="335" t="str">
        <f t="shared" si="98"/>
        <v>55</v>
      </c>
      <c r="F3089" s="335" t="str">
        <f>_xlfn.XLOOKUP(E3089, statelist[State FIPS Code], statelist[EPA Region], "not found", 0, 1)</f>
        <v>EPA Region 5</v>
      </c>
    </row>
    <row r="3090" spans="1:6" x14ac:dyDescent="0.25">
      <c r="A3090" s="334" t="s">
        <v>6286</v>
      </c>
      <c r="B3090" s="335" t="s">
        <v>6287</v>
      </c>
      <c r="C3090" s="335" t="s">
        <v>6245</v>
      </c>
      <c r="D3090" s="335" t="str">
        <f t="shared" si="97"/>
        <v>Kewaunee County, WI</v>
      </c>
      <c r="E3090" s="335" t="str">
        <f t="shared" si="98"/>
        <v>55</v>
      </c>
      <c r="F3090" s="335" t="str">
        <f>_xlfn.XLOOKUP(E3090, statelist[State FIPS Code], statelist[EPA Region], "not found", 0, 1)</f>
        <v>EPA Region 5</v>
      </c>
    </row>
    <row r="3091" spans="1:6" x14ac:dyDescent="0.25">
      <c r="A3091" s="334" t="s">
        <v>6288</v>
      </c>
      <c r="B3091" s="335" t="s">
        <v>6289</v>
      </c>
      <c r="C3091" s="335" t="s">
        <v>6245</v>
      </c>
      <c r="D3091" s="335" t="str">
        <f t="shared" si="97"/>
        <v>La Crosse County, WI</v>
      </c>
      <c r="E3091" s="335" t="str">
        <f t="shared" si="98"/>
        <v>55</v>
      </c>
      <c r="F3091" s="335" t="str">
        <f>_xlfn.XLOOKUP(E3091, statelist[State FIPS Code], statelist[EPA Region], "not found", 0, 1)</f>
        <v>EPA Region 5</v>
      </c>
    </row>
    <row r="3092" spans="1:6" x14ac:dyDescent="0.25">
      <c r="A3092" s="334" t="s">
        <v>6290</v>
      </c>
      <c r="B3092" s="335" t="s">
        <v>1586</v>
      </c>
      <c r="C3092" s="335" t="s">
        <v>6245</v>
      </c>
      <c r="D3092" s="335" t="str">
        <f t="shared" si="97"/>
        <v>Lafayette County, WI</v>
      </c>
      <c r="E3092" s="335" t="str">
        <f t="shared" si="98"/>
        <v>55</v>
      </c>
      <c r="F3092" s="335" t="str">
        <f>_xlfn.XLOOKUP(E3092, statelist[State FIPS Code], statelist[EPA Region], "not found", 0, 1)</f>
        <v>EPA Region 5</v>
      </c>
    </row>
    <row r="3093" spans="1:6" x14ac:dyDescent="0.25">
      <c r="A3093" s="334" t="s">
        <v>6291</v>
      </c>
      <c r="B3093" s="335" t="s">
        <v>6292</v>
      </c>
      <c r="C3093" s="335" t="s">
        <v>6245</v>
      </c>
      <c r="D3093" s="335" t="str">
        <f t="shared" si="97"/>
        <v>Langlade County, WI</v>
      </c>
      <c r="E3093" s="335" t="str">
        <f t="shared" si="98"/>
        <v>55</v>
      </c>
      <c r="F3093" s="335" t="str">
        <f>_xlfn.XLOOKUP(E3093, statelist[State FIPS Code], statelist[EPA Region], "not found", 0, 1)</f>
        <v>EPA Region 5</v>
      </c>
    </row>
    <row r="3094" spans="1:6" x14ac:dyDescent="0.25">
      <c r="A3094" s="334" t="s">
        <v>6293</v>
      </c>
      <c r="B3094" s="335" t="s">
        <v>1590</v>
      </c>
      <c r="C3094" s="335" t="s">
        <v>6245</v>
      </c>
      <c r="D3094" s="335" t="str">
        <f t="shared" si="97"/>
        <v>Lincoln County, WI</v>
      </c>
      <c r="E3094" s="335" t="str">
        <f t="shared" si="98"/>
        <v>55</v>
      </c>
      <c r="F3094" s="335" t="str">
        <f>_xlfn.XLOOKUP(E3094, statelist[State FIPS Code], statelist[EPA Region], "not found", 0, 1)</f>
        <v>EPA Region 5</v>
      </c>
    </row>
    <row r="3095" spans="1:6" x14ac:dyDescent="0.25">
      <c r="A3095" s="334" t="s">
        <v>6294</v>
      </c>
      <c r="B3095" s="335" t="s">
        <v>6295</v>
      </c>
      <c r="C3095" s="335" t="s">
        <v>6245</v>
      </c>
      <c r="D3095" s="335" t="str">
        <f t="shared" si="97"/>
        <v>Manitowoc County, WI</v>
      </c>
      <c r="E3095" s="335" t="str">
        <f t="shared" si="98"/>
        <v>55</v>
      </c>
      <c r="F3095" s="335" t="str">
        <f>_xlfn.XLOOKUP(E3095, statelist[State FIPS Code], statelist[EPA Region], "not found", 0, 1)</f>
        <v>EPA Region 5</v>
      </c>
    </row>
    <row r="3096" spans="1:6" x14ac:dyDescent="0.25">
      <c r="A3096" s="334" t="s">
        <v>6296</v>
      </c>
      <c r="B3096" s="335" t="s">
        <v>6297</v>
      </c>
      <c r="C3096" s="335" t="s">
        <v>6245</v>
      </c>
      <c r="D3096" s="335" t="str">
        <f t="shared" si="97"/>
        <v>Marathon County, WI</v>
      </c>
      <c r="E3096" s="335" t="str">
        <f t="shared" si="98"/>
        <v>55</v>
      </c>
      <c r="F3096" s="335" t="str">
        <f>_xlfn.XLOOKUP(E3096, statelist[State FIPS Code], statelist[EPA Region], "not found", 0, 1)</f>
        <v>EPA Region 5</v>
      </c>
    </row>
    <row r="3097" spans="1:6" x14ac:dyDescent="0.25">
      <c r="A3097" s="334" t="s">
        <v>6298</v>
      </c>
      <c r="B3097" s="335" t="s">
        <v>6299</v>
      </c>
      <c r="C3097" s="335" t="s">
        <v>6245</v>
      </c>
      <c r="D3097" s="335" t="str">
        <f t="shared" si="97"/>
        <v>Marinette County, WI</v>
      </c>
      <c r="E3097" s="335" t="str">
        <f t="shared" si="98"/>
        <v>55</v>
      </c>
      <c r="F3097" s="335" t="str">
        <f>_xlfn.XLOOKUP(E3097, statelist[State FIPS Code], statelist[EPA Region], "not found", 0, 1)</f>
        <v>EPA Region 5</v>
      </c>
    </row>
    <row r="3098" spans="1:6" x14ac:dyDescent="0.25">
      <c r="A3098" s="334" t="s">
        <v>6300</v>
      </c>
      <c r="B3098" s="335" t="s">
        <v>3512</v>
      </c>
      <c r="C3098" s="335" t="s">
        <v>6245</v>
      </c>
      <c r="D3098" s="335" t="str">
        <f t="shared" si="97"/>
        <v>Marquette County, WI</v>
      </c>
      <c r="E3098" s="335" t="str">
        <f t="shared" si="98"/>
        <v>55</v>
      </c>
      <c r="F3098" s="335" t="str">
        <f>_xlfn.XLOOKUP(E3098, statelist[State FIPS Code], statelist[EPA Region], "not found", 0, 1)</f>
        <v>EPA Region 5</v>
      </c>
    </row>
    <row r="3099" spans="1:6" x14ac:dyDescent="0.25">
      <c r="A3099" s="334" t="s">
        <v>6301</v>
      </c>
      <c r="B3099" s="335" t="s">
        <v>3517</v>
      </c>
      <c r="C3099" s="335" t="s">
        <v>6245</v>
      </c>
      <c r="D3099" s="335" t="str">
        <f t="shared" si="97"/>
        <v>Menominee County, WI</v>
      </c>
      <c r="E3099" s="335" t="str">
        <f t="shared" si="98"/>
        <v>55</v>
      </c>
      <c r="F3099" s="335" t="str">
        <f>_xlfn.XLOOKUP(E3099, statelist[State FIPS Code], statelist[EPA Region], "not found", 0, 1)</f>
        <v>EPA Region 5</v>
      </c>
    </row>
    <row r="3100" spans="1:6" x14ac:dyDescent="0.25">
      <c r="A3100" s="334" t="s">
        <v>6302</v>
      </c>
      <c r="B3100" s="335" t="s">
        <v>6303</v>
      </c>
      <c r="C3100" s="335" t="s">
        <v>6245</v>
      </c>
      <c r="D3100" s="335" t="str">
        <f t="shared" si="97"/>
        <v>Milwaukee County, WI</v>
      </c>
      <c r="E3100" s="335" t="str">
        <f t="shared" si="98"/>
        <v>55</v>
      </c>
      <c r="F3100" s="335" t="str">
        <f>_xlfn.XLOOKUP(E3100, statelist[State FIPS Code], statelist[EPA Region], "not found", 0, 1)</f>
        <v>EPA Region 5</v>
      </c>
    </row>
    <row r="3101" spans="1:6" x14ac:dyDescent="0.25">
      <c r="A3101" s="334" t="s">
        <v>6304</v>
      </c>
      <c r="B3101" s="335" t="s">
        <v>1393</v>
      </c>
      <c r="C3101" s="335" t="s">
        <v>6245</v>
      </c>
      <c r="D3101" s="335" t="str">
        <f t="shared" si="97"/>
        <v>Monroe County, WI</v>
      </c>
      <c r="E3101" s="335" t="str">
        <f t="shared" si="98"/>
        <v>55</v>
      </c>
      <c r="F3101" s="335" t="str">
        <f>_xlfn.XLOOKUP(E3101, statelist[State FIPS Code], statelist[EPA Region], "not found", 0, 1)</f>
        <v>EPA Region 5</v>
      </c>
    </row>
    <row r="3102" spans="1:6" x14ac:dyDescent="0.25">
      <c r="A3102" s="334" t="s">
        <v>6305</v>
      </c>
      <c r="B3102" s="335" t="s">
        <v>6306</v>
      </c>
      <c r="C3102" s="335" t="s">
        <v>6245</v>
      </c>
      <c r="D3102" s="335" t="str">
        <f t="shared" si="97"/>
        <v>Oconto County, WI</v>
      </c>
      <c r="E3102" s="335" t="str">
        <f t="shared" si="98"/>
        <v>55</v>
      </c>
      <c r="F3102" s="335" t="str">
        <f>_xlfn.XLOOKUP(E3102, statelist[State FIPS Code], statelist[EPA Region], "not found", 0, 1)</f>
        <v>EPA Region 5</v>
      </c>
    </row>
    <row r="3103" spans="1:6" x14ac:dyDescent="0.25">
      <c r="A3103" s="334" t="s">
        <v>6307</v>
      </c>
      <c r="B3103" s="335" t="s">
        <v>2397</v>
      </c>
      <c r="C3103" s="335" t="s">
        <v>6245</v>
      </c>
      <c r="D3103" s="335" t="str">
        <f t="shared" si="97"/>
        <v>Oneida County, WI</v>
      </c>
      <c r="E3103" s="335" t="str">
        <f t="shared" si="98"/>
        <v>55</v>
      </c>
      <c r="F3103" s="335" t="str">
        <f>_xlfn.XLOOKUP(E3103, statelist[State FIPS Code], statelist[EPA Region], "not found", 0, 1)</f>
        <v>EPA Region 5</v>
      </c>
    </row>
    <row r="3104" spans="1:6" x14ac:dyDescent="0.25">
      <c r="A3104" s="334" t="s">
        <v>6308</v>
      </c>
      <c r="B3104" s="335" t="s">
        <v>6309</v>
      </c>
      <c r="C3104" s="335" t="s">
        <v>6245</v>
      </c>
      <c r="D3104" s="335" t="str">
        <f t="shared" si="97"/>
        <v>Outagamie County, WI</v>
      </c>
      <c r="E3104" s="335" t="str">
        <f t="shared" si="98"/>
        <v>55</v>
      </c>
      <c r="F3104" s="335" t="str">
        <f>_xlfn.XLOOKUP(E3104, statelist[State FIPS Code], statelist[EPA Region], "not found", 0, 1)</f>
        <v>EPA Region 5</v>
      </c>
    </row>
    <row r="3105" spans="1:6" x14ac:dyDescent="0.25">
      <c r="A3105" s="334" t="s">
        <v>6310</v>
      </c>
      <c r="B3105" s="335" t="s">
        <v>6311</v>
      </c>
      <c r="C3105" s="335" t="s">
        <v>6245</v>
      </c>
      <c r="D3105" s="335" t="str">
        <f t="shared" si="97"/>
        <v>Ozaukee County, WI</v>
      </c>
      <c r="E3105" s="335" t="str">
        <f t="shared" si="98"/>
        <v>55</v>
      </c>
      <c r="F3105" s="335" t="str">
        <f>_xlfn.XLOOKUP(E3105, statelist[State FIPS Code], statelist[EPA Region], "not found", 0, 1)</f>
        <v>EPA Region 5</v>
      </c>
    </row>
    <row r="3106" spans="1:6" x14ac:dyDescent="0.25">
      <c r="A3106" s="334" t="s">
        <v>6312</v>
      </c>
      <c r="B3106" s="335" t="s">
        <v>6313</v>
      </c>
      <c r="C3106" s="335" t="s">
        <v>6245</v>
      </c>
      <c r="D3106" s="335" t="str">
        <f t="shared" si="97"/>
        <v>Pepin County, WI</v>
      </c>
      <c r="E3106" s="335" t="str">
        <f t="shared" si="98"/>
        <v>55</v>
      </c>
      <c r="F3106" s="335" t="str">
        <f>_xlfn.XLOOKUP(E3106, statelist[State FIPS Code], statelist[EPA Region], "not found", 0, 1)</f>
        <v>EPA Region 5</v>
      </c>
    </row>
    <row r="3107" spans="1:6" x14ac:dyDescent="0.25">
      <c r="A3107" s="334" t="s">
        <v>6314</v>
      </c>
      <c r="B3107" s="335" t="s">
        <v>2245</v>
      </c>
      <c r="C3107" s="335" t="s">
        <v>6245</v>
      </c>
      <c r="D3107" s="335" t="str">
        <f t="shared" si="97"/>
        <v>Pierce County, WI</v>
      </c>
      <c r="E3107" s="335" t="str">
        <f t="shared" si="98"/>
        <v>55</v>
      </c>
      <c r="F3107" s="335" t="str">
        <f>_xlfn.XLOOKUP(E3107, statelist[State FIPS Code], statelist[EPA Region], "not found", 0, 1)</f>
        <v>EPA Region 5</v>
      </c>
    </row>
    <row r="3108" spans="1:6" x14ac:dyDescent="0.25">
      <c r="A3108" s="334" t="s">
        <v>6315</v>
      </c>
      <c r="B3108" s="335" t="s">
        <v>1618</v>
      </c>
      <c r="C3108" s="335" t="s">
        <v>6245</v>
      </c>
      <c r="D3108" s="335" t="str">
        <f t="shared" si="97"/>
        <v>Polk County, WI</v>
      </c>
      <c r="E3108" s="335" t="str">
        <f t="shared" si="98"/>
        <v>55</v>
      </c>
      <c r="F3108" s="335" t="str">
        <f>_xlfn.XLOOKUP(E3108, statelist[State FIPS Code], statelist[EPA Region], "not found", 0, 1)</f>
        <v>EPA Region 5</v>
      </c>
    </row>
    <row r="3109" spans="1:6" x14ac:dyDescent="0.25">
      <c r="A3109" s="334" t="s">
        <v>6316</v>
      </c>
      <c r="B3109" s="335" t="s">
        <v>4793</v>
      </c>
      <c r="C3109" s="335" t="s">
        <v>6245</v>
      </c>
      <c r="D3109" s="335" t="str">
        <f t="shared" si="97"/>
        <v>Portage County, WI</v>
      </c>
      <c r="E3109" s="335" t="str">
        <f t="shared" si="98"/>
        <v>55</v>
      </c>
      <c r="F3109" s="335" t="str">
        <f>_xlfn.XLOOKUP(E3109, statelist[State FIPS Code], statelist[EPA Region], "not found", 0, 1)</f>
        <v>EPA Region 5</v>
      </c>
    </row>
    <row r="3110" spans="1:6" x14ac:dyDescent="0.25">
      <c r="A3110" s="334" t="s">
        <v>6317</v>
      </c>
      <c r="B3110" s="335" t="s">
        <v>6318</v>
      </c>
      <c r="C3110" s="335" t="s">
        <v>6245</v>
      </c>
      <c r="D3110" s="335" t="str">
        <f t="shared" si="97"/>
        <v>Price County, WI</v>
      </c>
      <c r="E3110" s="335" t="str">
        <f t="shared" si="98"/>
        <v>55</v>
      </c>
      <c r="F3110" s="335" t="str">
        <f>_xlfn.XLOOKUP(E3110, statelist[State FIPS Code], statelist[EPA Region], "not found", 0, 1)</f>
        <v>EPA Region 5</v>
      </c>
    </row>
    <row r="3111" spans="1:6" x14ac:dyDescent="0.25">
      <c r="A3111" s="334" t="s">
        <v>6319</v>
      </c>
      <c r="B3111" s="335" t="s">
        <v>6320</v>
      </c>
      <c r="C3111" s="335" t="s">
        <v>6245</v>
      </c>
      <c r="D3111" s="335" t="str">
        <f t="shared" si="97"/>
        <v>Racine County, WI</v>
      </c>
      <c r="E3111" s="335" t="str">
        <f t="shared" si="98"/>
        <v>55</v>
      </c>
      <c r="F3111" s="335" t="str">
        <f>_xlfn.XLOOKUP(E3111, statelist[State FIPS Code], statelist[EPA Region], "not found", 0, 1)</f>
        <v>EPA Region 5</v>
      </c>
    </row>
    <row r="3112" spans="1:6" x14ac:dyDescent="0.25">
      <c r="A3112" s="334" t="s">
        <v>6321</v>
      </c>
      <c r="B3112" s="335" t="s">
        <v>2534</v>
      </c>
      <c r="C3112" s="335" t="s">
        <v>6245</v>
      </c>
      <c r="D3112" s="335" t="str">
        <f t="shared" si="97"/>
        <v>Richland County, WI</v>
      </c>
      <c r="E3112" s="335" t="str">
        <f t="shared" si="98"/>
        <v>55</v>
      </c>
      <c r="F3112" s="335" t="str">
        <f>_xlfn.XLOOKUP(E3112, statelist[State FIPS Code], statelist[EPA Region], "not found", 0, 1)</f>
        <v>EPA Region 5</v>
      </c>
    </row>
    <row r="3113" spans="1:6" x14ac:dyDescent="0.25">
      <c r="A3113" s="334" t="s">
        <v>6322</v>
      </c>
      <c r="B3113" s="335" t="s">
        <v>3680</v>
      </c>
      <c r="C3113" s="335" t="s">
        <v>6245</v>
      </c>
      <c r="D3113" s="335" t="str">
        <f t="shared" si="97"/>
        <v>Rock County, WI</v>
      </c>
      <c r="E3113" s="335" t="str">
        <f t="shared" si="98"/>
        <v>55</v>
      </c>
      <c r="F3113" s="335" t="str">
        <f>_xlfn.XLOOKUP(E3113, statelist[State FIPS Code], statelist[EPA Region], "not found", 0, 1)</f>
        <v>EPA Region 5</v>
      </c>
    </row>
    <row r="3114" spans="1:6" x14ac:dyDescent="0.25">
      <c r="A3114" s="334" t="s">
        <v>6323</v>
      </c>
      <c r="B3114" s="335" t="s">
        <v>5733</v>
      </c>
      <c r="C3114" s="335" t="s">
        <v>6245</v>
      </c>
      <c r="D3114" s="335" t="str">
        <f t="shared" si="97"/>
        <v>Rusk County, WI</v>
      </c>
      <c r="E3114" s="335" t="str">
        <f t="shared" si="98"/>
        <v>55</v>
      </c>
      <c r="F3114" s="335" t="str">
        <f>_xlfn.XLOOKUP(E3114, statelist[State FIPS Code], statelist[EPA Region], "not found", 0, 1)</f>
        <v>EPA Region 5</v>
      </c>
    </row>
    <row r="3115" spans="1:6" x14ac:dyDescent="0.25">
      <c r="A3115" s="334" t="s">
        <v>6324</v>
      </c>
      <c r="B3115" s="335" t="s">
        <v>6325</v>
      </c>
      <c r="C3115" s="335" t="s">
        <v>6245</v>
      </c>
      <c r="D3115" s="335" t="str">
        <f t="shared" si="97"/>
        <v>St. Croix County, WI</v>
      </c>
      <c r="E3115" s="335" t="str">
        <f t="shared" si="98"/>
        <v>55</v>
      </c>
      <c r="F3115" s="335" t="str">
        <f>_xlfn.XLOOKUP(E3115, statelist[State FIPS Code], statelist[EPA Region], "not found", 0, 1)</f>
        <v>EPA Region 5</v>
      </c>
    </row>
    <row r="3116" spans="1:6" x14ac:dyDescent="0.25">
      <c r="A3116" s="334" t="s">
        <v>6326</v>
      </c>
      <c r="B3116" s="335" t="s">
        <v>6327</v>
      </c>
      <c r="C3116" s="335" t="s">
        <v>6245</v>
      </c>
      <c r="D3116" s="335" t="str">
        <f t="shared" si="97"/>
        <v>Sauk County, WI</v>
      </c>
      <c r="E3116" s="335" t="str">
        <f t="shared" si="98"/>
        <v>55</v>
      </c>
      <c r="F3116" s="335" t="str">
        <f>_xlfn.XLOOKUP(E3116, statelist[State FIPS Code], statelist[EPA Region], "not found", 0, 1)</f>
        <v>EPA Region 5</v>
      </c>
    </row>
    <row r="3117" spans="1:6" x14ac:dyDescent="0.25">
      <c r="A3117" s="334" t="s">
        <v>6328</v>
      </c>
      <c r="B3117" s="335" t="s">
        <v>6329</v>
      </c>
      <c r="C3117" s="335" t="s">
        <v>6245</v>
      </c>
      <c r="D3117" s="335" t="str">
        <f t="shared" si="97"/>
        <v>Sawyer County, WI</v>
      </c>
      <c r="E3117" s="335" t="str">
        <f t="shared" si="98"/>
        <v>55</v>
      </c>
      <c r="F3117" s="335" t="str">
        <f>_xlfn.XLOOKUP(E3117, statelist[State FIPS Code], statelist[EPA Region], "not found", 0, 1)</f>
        <v>EPA Region 5</v>
      </c>
    </row>
    <row r="3118" spans="1:6" x14ac:dyDescent="0.25">
      <c r="A3118" s="334" t="s">
        <v>6330</v>
      </c>
      <c r="B3118" s="335" t="s">
        <v>6331</v>
      </c>
      <c r="C3118" s="335" t="s">
        <v>6245</v>
      </c>
      <c r="D3118" s="335" t="str">
        <f t="shared" si="97"/>
        <v>Shawano County, WI</v>
      </c>
      <c r="E3118" s="335" t="str">
        <f t="shared" si="98"/>
        <v>55</v>
      </c>
      <c r="F3118" s="335" t="str">
        <f>_xlfn.XLOOKUP(E3118, statelist[State FIPS Code], statelist[EPA Region], "not found", 0, 1)</f>
        <v>EPA Region 5</v>
      </c>
    </row>
    <row r="3119" spans="1:6" x14ac:dyDescent="0.25">
      <c r="A3119" s="334" t="s">
        <v>6332</v>
      </c>
      <c r="B3119" s="335" t="s">
        <v>6333</v>
      </c>
      <c r="C3119" s="335" t="s">
        <v>6245</v>
      </c>
      <c r="D3119" s="335" t="str">
        <f t="shared" si="97"/>
        <v>Sheboygan County, WI</v>
      </c>
      <c r="E3119" s="335" t="str">
        <f t="shared" si="98"/>
        <v>55</v>
      </c>
      <c r="F3119" s="335" t="str">
        <f>_xlfn.XLOOKUP(E3119, statelist[State FIPS Code], statelist[EPA Region], "not found", 0, 1)</f>
        <v>EPA Region 5</v>
      </c>
    </row>
    <row r="3120" spans="1:6" x14ac:dyDescent="0.25">
      <c r="A3120" s="334" t="s">
        <v>6334</v>
      </c>
      <c r="B3120" s="335" t="s">
        <v>2047</v>
      </c>
      <c r="C3120" s="335" t="s">
        <v>6245</v>
      </c>
      <c r="D3120" s="335" t="str">
        <f t="shared" si="97"/>
        <v>Taylor County, WI</v>
      </c>
      <c r="E3120" s="335" t="str">
        <f t="shared" si="98"/>
        <v>55</v>
      </c>
      <c r="F3120" s="335" t="str">
        <f>_xlfn.XLOOKUP(E3120, statelist[State FIPS Code], statelist[EPA Region], "not found", 0, 1)</f>
        <v>EPA Region 5</v>
      </c>
    </row>
    <row r="3121" spans="1:6" x14ac:dyDescent="0.25">
      <c r="A3121" s="334" t="s">
        <v>6335</v>
      </c>
      <c r="B3121" s="335" t="s">
        <v>6336</v>
      </c>
      <c r="C3121" s="335" t="s">
        <v>6245</v>
      </c>
      <c r="D3121" s="335" t="str">
        <f t="shared" si="97"/>
        <v>Trempealeau County, WI</v>
      </c>
      <c r="E3121" s="335" t="str">
        <f t="shared" si="98"/>
        <v>55</v>
      </c>
      <c r="F3121" s="335" t="str">
        <f>_xlfn.XLOOKUP(E3121, statelist[State FIPS Code], statelist[EPA Region], "not found", 0, 1)</f>
        <v>EPA Region 5</v>
      </c>
    </row>
    <row r="3122" spans="1:6" x14ac:dyDescent="0.25">
      <c r="A3122" s="334" t="s">
        <v>6337</v>
      </c>
      <c r="B3122" s="335" t="s">
        <v>3983</v>
      </c>
      <c r="C3122" s="335" t="s">
        <v>6245</v>
      </c>
      <c r="D3122" s="335" t="str">
        <f t="shared" si="97"/>
        <v>Vernon County, WI</v>
      </c>
      <c r="E3122" s="335" t="str">
        <f t="shared" si="98"/>
        <v>55</v>
      </c>
      <c r="F3122" s="335" t="str">
        <f>_xlfn.XLOOKUP(E3122, statelist[State FIPS Code], statelist[EPA Region], "not found", 0, 1)</f>
        <v>EPA Region 5</v>
      </c>
    </row>
    <row r="3123" spans="1:6" x14ac:dyDescent="0.25">
      <c r="A3123" s="334" t="s">
        <v>6338</v>
      </c>
      <c r="B3123" s="335" t="s">
        <v>6339</v>
      </c>
      <c r="C3123" s="335" t="s">
        <v>6245</v>
      </c>
      <c r="D3123" s="335" t="str">
        <f t="shared" si="97"/>
        <v>Vilas County, WI</v>
      </c>
      <c r="E3123" s="335" t="str">
        <f t="shared" si="98"/>
        <v>55</v>
      </c>
      <c r="F3123" s="335" t="str">
        <f>_xlfn.XLOOKUP(E3123, statelist[State FIPS Code], statelist[EPA Region], "not found", 0, 1)</f>
        <v>EPA Region 5</v>
      </c>
    </row>
    <row r="3124" spans="1:6" x14ac:dyDescent="0.25">
      <c r="A3124" s="334" t="s">
        <v>6340</v>
      </c>
      <c r="B3124" s="335" t="s">
        <v>5281</v>
      </c>
      <c r="C3124" s="335" t="s">
        <v>6245</v>
      </c>
      <c r="D3124" s="335" t="str">
        <f t="shared" si="97"/>
        <v>Walworth County, WI</v>
      </c>
      <c r="E3124" s="335" t="str">
        <f t="shared" si="98"/>
        <v>55</v>
      </c>
      <c r="F3124" s="335" t="str">
        <f>_xlfn.XLOOKUP(E3124, statelist[State FIPS Code], statelist[EPA Region], "not found", 0, 1)</f>
        <v>EPA Region 5</v>
      </c>
    </row>
    <row r="3125" spans="1:6" x14ac:dyDescent="0.25">
      <c r="A3125" s="334" t="s">
        <v>6341</v>
      </c>
      <c r="B3125" s="335" t="s">
        <v>6342</v>
      </c>
      <c r="C3125" s="335" t="s">
        <v>6245</v>
      </c>
      <c r="D3125" s="335" t="str">
        <f t="shared" si="97"/>
        <v>Washburn County, WI</v>
      </c>
      <c r="E3125" s="335" t="str">
        <f t="shared" si="98"/>
        <v>55</v>
      </c>
      <c r="F3125" s="335" t="str">
        <f>_xlfn.XLOOKUP(E3125, statelist[State FIPS Code], statelist[EPA Region], "not found", 0, 1)</f>
        <v>EPA Region 5</v>
      </c>
    </row>
    <row r="3126" spans="1:6" x14ac:dyDescent="0.25">
      <c r="A3126" s="334" t="s">
        <v>6343</v>
      </c>
      <c r="B3126" s="335" t="s">
        <v>1423</v>
      </c>
      <c r="C3126" s="335" t="s">
        <v>6245</v>
      </c>
      <c r="D3126" s="335" t="str">
        <f t="shared" si="97"/>
        <v>Washington County, WI</v>
      </c>
      <c r="E3126" s="335" t="str">
        <f t="shared" si="98"/>
        <v>55</v>
      </c>
      <c r="F3126" s="335" t="str">
        <f>_xlfn.XLOOKUP(E3126, statelist[State FIPS Code], statelist[EPA Region], "not found", 0, 1)</f>
        <v>EPA Region 5</v>
      </c>
    </row>
    <row r="3127" spans="1:6" x14ac:dyDescent="0.25">
      <c r="A3127" s="334" t="s">
        <v>6344</v>
      </c>
      <c r="B3127" s="335" t="s">
        <v>6345</v>
      </c>
      <c r="C3127" s="335" t="s">
        <v>6245</v>
      </c>
      <c r="D3127" s="335" t="str">
        <f t="shared" si="97"/>
        <v>Waukesha County, WI</v>
      </c>
      <c r="E3127" s="335" t="str">
        <f t="shared" si="98"/>
        <v>55</v>
      </c>
      <c r="F3127" s="335" t="str">
        <f>_xlfn.XLOOKUP(E3127, statelist[State FIPS Code], statelist[EPA Region], "not found", 0, 1)</f>
        <v>EPA Region 5</v>
      </c>
    </row>
    <row r="3128" spans="1:6" x14ac:dyDescent="0.25">
      <c r="A3128" s="334" t="s">
        <v>6346</v>
      </c>
      <c r="B3128" s="335" t="s">
        <v>6347</v>
      </c>
      <c r="C3128" s="335" t="s">
        <v>6245</v>
      </c>
      <c r="D3128" s="335" t="str">
        <f t="shared" si="97"/>
        <v>Waupaca County, WI</v>
      </c>
      <c r="E3128" s="335" t="str">
        <f t="shared" si="98"/>
        <v>55</v>
      </c>
      <c r="F3128" s="335" t="str">
        <f>_xlfn.XLOOKUP(E3128, statelist[State FIPS Code], statelist[EPA Region], "not found", 0, 1)</f>
        <v>EPA Region 5</v>
      </c>
    </row>
    <row r="3129" spans="1:6" x14ac:dyDescent="0.25">
      <c r="A3129" s="334" t="s">
        <v>6348</v>
      </c>
      <c r="B3129" s="335" t="s">
        <v>6349</v>
      </c>
      <c r="C3129" s="335" t="s">
        <v>6245</v>
      </c>
      <c r="D3129" s="335" t="str">
        <f t="shared" si="97"/>
        <v>Waushara County, WI</v>
      </c>
      <c r="E3129" s="335" t="str">
        <f t="shared" si="98"/>
        <v>55</v>
      </c>
      <c r="F3129" s="335" t="str">
        <f>_xlfn.XLOOKUP(E3129, statelist[State FIPS Code], statelist[EPA Region], "not found", 0, 1)</f>
        <v>EPA Region 5</v>
      </c>
    </row>
    <row r="3130" spans="1:6" x14ac:dyDescent="0.25">
      <c r="A3130" s="334" t="s">
        <v>6350</v>
      </c>
      <c r="B3130" s="335" t="s">
        <v>2567</v>
      </c>
      <c r="C3130" s="335" t="s">
        <v>6245</v>
      </c>
      <c r="D3130" s="335" t="str">
        <f t="shared" si="97"/>
        <v>Winnebago County, WI</v>
      </c>
      <c r="E3130" s="335" t="str">
        <f t="shared" si="98"/>
        <v>55</v>
      </c>
      <c r="F3130" s="335" t="str">
        <f>_xlfn.XLOOKUP(E3130, statelist[State FIPS Code], statelist[EPA Region], "not found", 0, 1)</f>
        <v>EPA Region 5</v>
      </c>
    </row>
    <row r="3131" spans="1:6" x14ac:dyDescent="0.25">
      <c r="A3131" s="334" t="s">
        <v>6351</v>
      </c>
      <c r="B3131" s="335" t="s">
        <v>4822</v>
      </c>
      <c r="C3131" s="335" t="s">
        <v>6245</v>
      </c>
      <c r="D3131" s="335" t="str">
        <f t="shared" si="97"/>
        <v>Wood County, WI</v>
      </c>
      <c r="E3131" s="335" t="str">
        <f t="shared" si="98"/>
        <v>55</v>
      </c>
      <c r="F3131" s="335" t="str">
        <f>_xlfn.XLOOKUP(E3131, statelist[State FIPS Code], statelist[EPA Region], "not found", 0, 1)</f>
        <v>EPA Region 5</v>
      </c>
    </row>
    <row r="3132" spans="1:6" x14ac:dyDescent="0.25">
      <c r="A3132" s="334" t="s">
        <v>6352</v>
      </c>
      <c r="B3132" s="335" t="s">
        <v>4358</v>
      </c>
      <c r="C3132" s="335" t="s">
        <v>6353</v>
      </c>
      <c r="D3132" s="335" t="str">
        <f t="shared" si="97"/>
        <v>Albany County, WY</v>
      </c>
      <c r="E3132" s="335" t="str">
        <f t="shared" si="98"/>
        <v>56</v>
      </c>
      <c r="F3132" s="335" t="str">
        <f>_xlfn.XLOOKUP(E3132, statelist[State FIPS Code], statelist[EPA Region], "not found", 0, 1)</f>
        <v>EPA Region 8</v>
      </c>
    </row>
    <row r="3133" spans="1:6" x14ac:dyDescent="0.25">
      <c r="A3133" s="334" t="s">
        <v>6354</v>
      </c>
      <c r="B3133" s="335" t="s">
        <v>3996</v>
      </c>
      <c r="C3133" s="335" t="s">
        <v>6353</v>
      </c>
      <c r="D3133" s="335" t="str">
        <f t="shared" si="97"/>
        <v>Big Horn County, WY</v>
      </c>
      <c r="E3133" s="335" t="str">
        <f t="shared" si="98"/>
        <v>56</v>
      </c>
      <c r="F3133" s="335" t="str">
        <f>_xlfn.XLOOKUP(E3133, statelist[State FIPS Code], statelist[EPA Region], "not found", 0, 1)</f>
        <v>EPA Region 8</v>
      </c>
    </row>
    <row r="3134" spans="1:6" x14ac:dyDescent="0.25">
      <c r="A3134" s="334" t="s">
        <v>6355</v>
      </c>
      <c r="B3134" s="335" t="s">
        <v>3054</v>
      </c>
      <c r="C3134" s="335" t="s">
        <v>6353</v>
      </c>
      <c r="D3134" s="335" t="str">
        <f t="shared" si="97"/>
        <v>Campbell County, WY</v>
      </c>
      <c r="E3134" s="335" t="str">
        <f t="shared" si="98"/>
        <v>56</v>
      </c>
      <c r="F3134" s="335" t="str">
        <f>_xlfn.XLOOKUP(E3134, statelist[State FIPS Code], statelist[EPA Region], "not found", 0, 1)</f>
        <v>EPA Region 8</v>
      </c>
    </row>
    <row r="3135" spans="1:6" x14ac:dyDescent="0.25">
      <c r="A3135" s="334" t="s">
        <v>6356</v>
      </c>
      <c r="B3135" s="335" t="s">
        <v>4001</v>
      </c>
      <c r="C3135" s="335" t="s">
        <v>6353</v>
      </c>
      <c r="D3135" s="335" t="str">
        <f t="shared" si="97"/>
        <v>Carbon County, WY</v>
      </c>
      <c r="E3135" s="335" t="str">
        <f t="shared" si="98"/>
        <v>56</v>
      </c>
      <c r="F3135" s="335" t="str">
        <f>_xlfn.XLOOKUP(E3135, statelist[State FIPS Code], statelist[EPA Region], "not found", 0, 1)</f>
        <v>EPA Region 8</v>
      </c>
    </row>
    <row r="3136" spans="1:6" x14ac:dyDescent="0.25">
      <c r="A3136" s="334" t="s">
        <v>6357</v>
      </c>
      <c r="B3136" s="335" t="s">
        <v>6358</v>
      </c>
      <c r="C3136" s="335" t="s">
        <v>6353</v>
      </c>
      <c r="D3136" s="335" t="str">
        <f t="shared" si="97"/>
        <v>Converse County, WY</v>
      </c>
      <c r="E3136" s="335" t="str">
        <f t="shared" si="98"/>
        <v>56</v>
      </c>
      <c r="F3136" s="335" t="str">
        <f>_xlfn.XLOOKUP(E3136, statelist[State FIPS Code], statelist[EPA Region], "not found", 0, 1)</f>
        <v>EPA Region 8</v>
      </c>
    </row>
    <row r="3137" spans="1:6" x14ac:dyDescent="0.25">
      <c r="A3137" s="334" t="s">
        <v>6359</v>
      </c>
      <c r="B3137" s="335" t="s">
        <v>4955</v>
      </c>
      <c r="C3137" s="335" t="s">
        <v>6353</v>
      </c>
      <c r="D3137" s="335" t="str">
        <f t="shared" si="97"/>
        <v>Crook County, WY</v>
      </c>
      <c r="E3137" s="335" t="str">
        <f t="shared" si="98"/>
        <v>56</v>
      </c>
      <c r="F3137" s="335" t="str">
        <f>_xlfn.XLOOKUP(E3137, statelist[State FIPS Code], statelist[EPA Region], "not found", 0, 1)</f>
        <v>EPA Region 8</v>
      </c>
    </row>
    <row r="3138" spans="1:6" x14ac:dyDescent="0.25">
      <c r="A3138" s="334" t="s">
        <v>6360</v>
      </c>
      <c r="B3138" s="335" t="s">
        <v>1814</v>
      </c>
      <c r="C3138" s="335" t="s">
        <v>6353</v>
      </c>
      <c r="D3138" s="335" t="str">
        <f t="shared" si="97"/>
        <v>Fremont County, WY</v>
      </c>
      <c r="E3138" s="335" t="str">
        <f t="shared" si="98"/>
        <v>56</v>
      </c>
      <c r="F3138" s="335" t="str">
        <f>_xlfn.XLOOKUP(E3138, statelist[State FIPS Code], statelist[EPA Region], "not found", 0, 1)</f>
        <v>EPA Region 8</v>
      </c>
    </row>
    <row r="3139" spans="1:6" x14ac:dyDescent="0.25">
      <c r="A3139" s="334" t="s">
        <v>6361</v>
      </c>
      <c r="B3139" s="335" t="s">
        <v>6362</v>
      </c>
      <c r="C3139" s="335" t="s">
        <v>6353</v>
      </c>
      <c r="D3139" s="335" t="str">
        <f t="shared" si="97"/>
        <v>Goshen County, WY</v>
      </c>
      <c r="E3139" s="335" t="str">
        <f t="shared" si="98"/>
        <v>56</v>
      </c>
      <c r="F3139" s="335" t="str">
        <f>_xlfn.XLOOKUP(E3139, statelist[State FIPS Code], statelist[EPA Region], "not found", 0, 1)</f>
        <v>EPA Region 8</v>
      </c>
    </row>
    <row r="3140" spans="1:6" x14ac:dyDescent="0.25">
      <c r="A3140" s="334" t="s">
        <v>6363</v>
      </c>
      <c r="B3140" s="335" t="s">
        <v>6364</v>
      </c>
      <c r="C3140" s="335" t="s">
        <v>6353</v>
      </c>
      <c r="D3140" s="335" t="str">
        <f t="shared" si="97"/>
        <v>Hot Springs County, WY</v>
      </c>
      <c r="E3140" s="335" t="str">
        <f t="shared" si="98"/>
        <v>56</v>
      </c>
      <c r="F3140" s="335" t="str">
        <f>_xlfn.XLOOKUP(E3140, statelist[State FIPS Code], statelist[EPA Region], "not found", 0, 1)</f>
        <v>EPA Region 8</v>
      </c>
    </row>
    <row r="3141" spans="1:6" x14ac:dyDescent="0.25">
      <c r="A3141" s="334" t="s">
        <v>6365</v>
      </c>
      <c r="B3141" s="335" t="s">
        <v>1584</v>
      </c>
      <c r="C3141" s="335" t="s">
        <v>6353</v>
      </c>
      <c r="D3141" s="335" t="str">
        <f t="shared" si="97"/>
        <v>Johnson County, WY</v>
      </c>
      <c r="E3141" s="335" t="str">
        <f t="shared" si="98"/>
        <v>56</v>
      </c>
      <c r="F3141" s="335" t="str">
        <f>_xlfn.XLOOKUP(E3141, statelist[State FIPS Code], statelist[EPA Region], "not found", 0, 1)</f>
        <v>EPA Region 8</v>
      </c>
    </row>
    <row r="3142" spans="1:6" x14ac:dyDescent="0.25">
      <c r="A3142" s="334" t="s">
        <v>6366</v>
      </c>
      <c r="B3142" s="335" t="s">
        <v>6367</v>
      </c>
      <c r="C3142" s="335" t="s">
        <v>6353</v>
      </c>
      <c r="D3142" s="335" t="str">
        <f t="shared" si="97"/>
        <v>Laramie County, WY</v>
      </c>
      <c r="E3142" s="335" t="str">
        <f t="shared" si="98"/>
        <v>56</v>
      </c>
      <c r="F3142" s="335" t="str">
        <f>_xlfn.XLOOKUP(E3142, statelist[State FIPS Code], statelist[EPA Region], "not found", 0, 1)</f>
        <v>EPA Region 8</v>
      </c>
    </row>
    <row r="3143" spans="1:6" x14ac:dyDescent="0.25">
      <c r="A3143" s="334" t="s">
        <v>6368</v>
      </c>
      <c r="B3143" s="335" t="s">
        <v>1590</v>
      </c>
      <c r="C3143" s="335" t="s">
        <v>6353</v>
      </c>
      <c r="D3143" s="335" t="str">
        <f t="shared" si="97"/>
        <v>Lincoln County, WY</v>
      </c>
      <c r="E3143" s="335" t="str">
        <f t="shared" si="98"/>
        <v>56</v>
      </c>
      <c r="F3143" s="335" t="str">
        <f>_xlfn.XLOOKUP(E3143, statelist[State FIPS Code], statelist[EPA Region], "not found", 0, 1)</f>
        <v>EPA Region 8</v>
      </c>
    </row>
    <row r="3144" spans="1:6" x14ac:dyDescent="0.25">
      <c r="A3144" s="334" t="s">
        <v>6369</v>
      </c>
      <c r="B3144" s="335" t="s">
        <v>6370</v>
      </c>
      <c r="C3144" s="335" t="s">
        <v>6353</v>
      </c>
      <c r="D3144" s="335" t="str">
        <f t="shared" si="97"/>
        <v>Natrona County, WY</v>
      </c>
      <c r="E3144" s="335" t="str">
        <f t="shared" si="98"/>
        <v>56</v>
      </c>
      <c r="F3144" s="335" t="str">
        <f>_xlfn.XLOOKUP(E3144, statelist[State FIPS Code], statelist[EPA Region], "not found", 0, 1)</f>
        <v>EPA Region 8</v>
      </c>
    </row>
    <row r="3145" spans="1:6" x14ac:dyDescent="0.25">
      <c r="A3145" s="334" t="s">
        <v>6371</v>
      </c>
      <c r="B3145" s="335" t="s">
        <v>6372</v>
      </c>
      <c r="C3145" s="335" t="s">
        <v>6353</v>
      </c>
      <c r="D3145" s="335" t="str">
        <f t="shared" si="97"/>
        <v>Niobrara County, WY</v>
      </c>
      <c r="E3145" s="335" t="str">
        <f t="shared" si="98"/>
        <v>56</v>
      </c>
      <c r="F3145" s="335" t="str">
        <f>_xlfn.XLOOKUP(E3145, statelist[State FIPS Code], statelist[EPA Region], "not found", 0, 1)</f>
        <v>EPA Region 8</v>
      </c>
    </row>
    <row r="3146" spans="1:6" x14ac:dyDescent="0.25">
      <c r="A3146" s="334" t="s">
        <v>6373</v>
      </c>
      <c r="B3146" s="335" t="s">
        <v>1858</v>
      </c>
      <c r="C3146" s="335" t="s">
        <v>6353</v>
      </c>
      <c r="D3146" s="335" t="str">
        <f t="shared" si="97"/>
        <v>Park County, WY</v>
      </c>
      <c r="E3146" s="335" t="str">
        <f t="shared" si="98"/>
        <v>56</v>
      </c>
      <c r="F3146" s="335" t="str">
        <f>_xlfn.XLOOKUP(E3146, statelist[State FIPS Code], statelist[EPA Region], "not found", 0, 1)</f>
        <v>EPA Region 8</v>
      </c>
    </row>
    <row r="3147" spans="1:6" x14ac:dyDescent="0.25">
      <c r="A3147" s="334" t="s">
        <v>6374</v>
      </c>
      <c r="B3147" s="335" t="s">
        <v>3946</v>
      </c>
      <c r="C3147" s="335" t="s">
        <v>6353</v>
      </c>
      <c r="D3147" s="335" t="str">
        <f t="shared" si="97"/>
        <v>Platte County, WY</v>
      </c>
      <c r="E3147" s="335" t="str">
        <f t="shared" si="98"/>
        <v>56</v>
      </c>
      <c r="F3147" s="335" t="str">
        <f>_xlfn.XLOOKUP(E3147, statelist[State FIPS Code], statelist[EPA Region], "not found", 0, 1)</f>
        <v>EPA Region 8</v>
      </c>
    </row>
    <row r="3148" spans="1:6" x14ac:dyDescent="0.25">
      <c r="A3148" s="334" t="s">
        <v>6375</v>
      </c>
      <c r="B3148" s="335" t="s">
        <v>2993</v>
      </c>
      <c r="C3148" s="335" t="s">
        <v>6353</v>
      </c>
      <c r="D3148" s="335" t="str">
        <f t="shared" ref="D3148:D3211" si="99">_xlfn.TEXTJOIN(", ", TRUE, B3148,C3148)</f>
        <v>Sheridan County, WY</v>
      </c>
      <c r="E3148" s="335" t="str">
        <f t="shared" ref="E3148:E3211" si="100">LEFT(A3148, 2)</f>
        <v>56</v>
      </c>
      <c r="F3148" s="335" t="str">
        <f>_xlfn.XLOOKUP(E3148, statelist[State FIPS Code], statelist[EPA Region], "not found", 0, 1)</f>
        <v>EPA Region 8</v>
      </c>
    </row>
    <row r="3149" spans="1:6" x14ac:dyDescent="0.25">
      <c r="A3149" s="334" t="s">
        <v>6376</v>
      </c>
      <c r="B3149" s="335" t="s">
        <v>6377</v>
      </c>
      <c r="C3149" s="335" t="s">
        <v>6353</v>
      </c>
      <c r="D3149" s="335" t="str">
        <f t="shared" si="99"/>
        <v>Sublette County, WY</v>
      </c>
      <c r="E3149" s="335" t="str">
        <f t="shared" si="100"/>
        <v>56</v>
      </c>
      <c r="F3149" s="335" t="str">
        <f>_xlfn.XLOOKUP(E3149, statelist[State FIPS Code], statelist[EPA Region], "not found", 0, 1)</f>
        <v>EPA Region 8</v>
      </c>
    </row>
    <row r="3150" spans="1:6" x14ac:dyDescent="0.25">
      <c r="A3150" s="334" t="s">
        <v>6378</v>
      </c>
      <c r="B3150" s="335" t="s">
        <v>6379</v>
      </c>
      <c r="C3150" s="335" t="s">
        <v>6353</v>
      </c>
      <c r="D3150" s="335" t="str">
        <f t="shared" si="99"/>
        <v>Sweetwater County, WY</v>
      </c>
      <c r="E3150" s="335" t="str">
        <f t="shared" si="100"/>
        <v>56</v>
      </c>
      <c r="F3150" s="335" t="str">
        <f>_xlfn.XLOOKUP(E3150, statelist[State FIPS Code], statelist[EPA Region], "not found", 0, 1)</f>
        <v>EPA Region 8</v>
      </c>
    </row>
    <row r="3151" spans="1:6" x14ac:dyDescent="0.25">
      <c r="A3151" s="334" t="s">
        <v>6380</v>
      </c>
      <c r="B3151" s="335" t="s">
        <v>2407</v>
      </c>
      <c r="C3151" s="335" t="s">
        <v>6353</v>
      </c>
      <c r="D3151" s="335" t="str">
        <f t="shared" si="99"/>
        <v>Teton County, WY</v>
      </c>
      <c r="E3151" s="335" t="str">
        <f t="shared" si="100"/>
        <v>56</v>
      </c>
      <c r="F3151" s="335" t="str">
        <f>_xlfn.XLOOKUP(E3151, statelist[State FIPS Code], statelist[EPA Region], "not found", 0, 1)</f>
        <v>EPA Region 8</v>
      </c>
    </row>
    <row r="3152" spans="1:6" x14ac:dyDescent="0.25">
      <c r="A3152" s="334" t="s">
        <v>6381</v>
      </c>
      <c r="B3152" s="335" t="s">
        <v>6382</v>
      </c>
      <c r="C3152" s="335" t="s">
        <v>6353</v>
      </c>
      <c r="D3152" s="335" t="str">
        <f t="shared" si="99"/>
        <v>Uinta County, WY</v>
      </c>
      <c r="E3152" s="335" t="str">
        <f t="shared" si="100"/>
        <v>56</v>
      </c>
      <c r="F3152" s="335" t="str">
        <f>_xlfn.XLOOKUP(E3152, statelist[State FIPS Code], statelist[EPA Region], "not found", 0, 1)</f>
        <v>EPA Region 8</v>
      </c>
    </row>
    <row r="3153" spans="1:6" x14ac:dyDescent="0.25">
      <c r="A3153" s="334" t="s">
        <v>6383</v>
      </c>
      <c r="B3153" s="335" t="s">
        <v>6384</v>
      </c>
      <c r="C3153" s="335" t="s">
        <v>6353</v>
      </c>
      <c r="D3153" s="335" t="str">
        <f t="shared" si="99"/>
        <v>Washakie County, WY</v>
      </c>
      <c r="E3153" s="335" t="str">
        <f t="shared" si="100"/>
        <v>56</v>
      </c>
      <c r="F3153" s="335" t="str">
        <f>_xlfn.XLOOKUP(E3153, statelist[State FIPS Code], statelist[EPA Region], "not found", 0, 1)</f>
        <v>EPA Region 8</v>
      </c>
    </row>
    <row r="3154" spans="1:6" x14ac:dyDescent="0.25">
      <c r="A3154" s="334" t="s">
        <v>6385</v>
      </c>
      <c r="B3154" s="335" t="s">
        <v>6386</v>
      </c>
      <c r="C3154" s="335" t="s">
        <v>6353</v>
      </c>
      <c r="D3154" s="335" t="str">
        <f t="shared" si="99"/>
        <v>Weston County, WY</v>
      </c>
      <c r="E3154" s="335" t="str">
        <f t="shared" si="100"/>
        <v>56</v>
      </c>
      <c r="F3154" s="335" t="str">
        <f>_xlfn.XLOOKUP(E3154, statelist[State FIPS Code], statelist[EPA Region], "not found", 0, 1)</f>
        <v>EPA Region 8</v>
      </c>
    </row>
    <row r="3155" spans="1:6" x14ac:dyDescent="0.25">
      <c r="A3155" s="334" t="s">
        <v>6387</v>
      </c>
      <c r="B3155" s="335" t="s">
        <v>6388</v>
      </c>
      <c r="C3155" s="335" t="s">
        <v>6389</v>
      </c>
      <c r="D3155" s="335" t="str">
        <f t="shared" si="99"/>
        <v>Eastern District, AS</v>
      </c>
      <c r="E3155" s="335" t="str">
        <f t="shared" si="100"/>
        <v>60</v>
      </c>
      <c r="F3155" s="335" t="str">
        <f>_xlfn.XLOOKUP(E3155, statelist[State FIPS Code], statelist[EPA Region], "not found", 0, 1)</f>
        <v>EPA Region 10</v>
      </c>
    </row>
    <row r="3156" spans="1:6" x14ac:dyDescent="0.25">
      <c r="A3156" s="334" t="s">
        <v>6390</v>
      </c>
      <c r="B3156" s="335" t="s">
        <v>6391</v>
      </c>
      <c r="C3156" s="335" t="s">
        <v>6389</v>
      </c>
      <c r="D3156" s="335" t="str">
        <f t="shared" si="99"/>
        <v>Manu'a District, AS</v>
      </c>
      <c r="E3156" s="335" t="str">
        <f t="shared" si="100"/>
        <v>60</v>
      </c>
      <c r="F3156" s="335" t="str">
        <f>_xlfn.XLOOKUP(E3156, statelist[State FIPS Code], statelist[EPA Region], "not found", 0, 1)</f>
        <v>EPA Region 10</v>
      </c>
    </row>
    <row r="3157" spans="1:6" x14ac:dyDescent="0.25">
      <c r="A3157" s="334" t="s">
        <v>6392</v>
      </c>
      <c r="B3157" s="335" t="s">
        <v>6393</v>
      </c>
      <c r="C3157" s="335" t="s">
        <v>6389</v>
      </c>
      <c r="D3157" s="335" t="str">
        <f t="shared" si="99"/>
        <v>Rose Island, AS</v>
      </c>
      <c r="E3157" s="335" t="str">
        <f t="shared" si="100"/>
        <v>60</v>
      </c>
      <c r="F3157" s="335" t="str">
        <f>_xlfn.XLOOKUP(E3157, statelist[State FIPS Code], statelist[EPA Region], "not found", 0, 1)</f>
        <v>EPA Region 10</v>
      </c>
    </row>
    <row r="3158" spans="1:6" x14ac:dyDescent="0.25">
      <c r="A3158" s="334" t="s">
        <v>6394</v>
      </c>
      <c r="B3158" s="335" t="s">
        <v>6395</v>
      </c>
      <c r="C3158" s="335" t="s">
        <v>6389</v>
      </c>
      <c r="D3158" s="335" t="str">
        <f t="shared" si="99"/>
        <v>Swains Island, AS</v>
      </c>
      <c r="E3158" s="335" t="str">
        <f t="shared" si="100"/>
        <v>60</v>
      </c>
      <c r="F3158" s="335" t="str">
        <f>_xlfn.XLOOKUP(E3158, statelist[State FIPS Code], statelist[EPA Region], "not found", 0, 1)</f>
        <v>EPA Region 10</v>
      </c>
    </row>
    <row r="3159" spans="1:6" x14ac:dyDescent="0.25">
      <c r="A3159" s="334" t="s">
        <v>6396</v>
      </c>
      <c r="B3159" s="335" t="s">
        <v>6397</v>
      </c>
      <c r="C3159" s="335" t="s">
        <v>6389</v>
      </c>
      <c r="D3159" s="335" t="str">
        <f t="shared" si="99"/>
        <v>Western District, AS</v>
      </c>
      <c r="E3159" s="335" t="str">
        <f t="shared" si="100"/>
        <v>60</v>
      </c>
      <c r="F3159" s="335" t="str">
        <f>_xlfn.XLOOKUP(E3159, statelist[State FIPS Code], statelist[EPA Region], "not found", 0, 1)</f>
        <v>EPA Region 10</v>
      </c>
    </row>
    <row r="3160" spans="1:6" x14ac:dyDescent="0.25">
      <c r="A3160" s="334" t="s">
        <v>6398</v>
      </c>
      <c r="B3160" s="335" t="s">
        <v>6399</v>
      </c>
      <c r="C3160" s="335" t="s">
        <v>6400</v>
      </c>
      <c r="D3160" s="335" t="str">
        <f t="shared" si="99"/>
        <v>Guam, GU</v>
      </c>
      <c r="E3160" s="335" t="str">
        <f t="shared" si="100"/>
        <v>66</v>
      </c>
      <c r="F3160" s="335" t="str">
        <f>_xlfn.XLOOKUP(E3160, statelist[State FIPS Code], statelist[EPA Region], "not found", 0, 1)</f>
        <v>EPA Region 10</v>
      </c>
    </row>
    <row r="3161" spans="1:6" x14ac:dyDescent="0.25">
      <c r="A3161" s="334" t="s">
        <v>6401</v>
      </c>
      <c r="B3161" s="335" t="s">
        <v>6402</v>
      </c>
      <c r="C3161" s="335" t="s">
        <v>6403</v>
      </c>
      <c r="D3161" s="335" t="str">
        <f t="shared" si="99"/>
        <v>Northern Islands Municipality, MP</v>
      </c>
      <c r="E3161" s="335" t="str">
        <f t="shared" si="100"/>
        <v>69</v>
      </c>
      <c r="F3161" s="335" t="str">
        <f>_xlfn.XLOOKUP(E3161, statelist[State FIPS Code], statelist[EPA Region], "not found", 0, 1)</f>
        <v>EPA Region 10</v>
      </c>
    </row>
    <row r="3162" spans="1:6" x14ac:dyDescent="0.25">
      <c r="A3162" s="334" t="s">
        <v>6404</v>
      </c>
      <c r="B3162" s="335" t="s">
        <v>6405</v>
      </c>
      <c r="C3162" s="335" t="s">
        <v>6403</v>
      </c>
      <c r="D3162" s="335" t="str">
        <f t="shared" si="99"/>
        <v>Rota Municipality, MP</v>
      </c>
      <c r="E3162" s="335" t="str">
        <f t="shared" si="100"/>
        <v>69</v>
      </c>
      <c r="F3162" s="335" t="str">
        <f>_xlfn.XLOOKUP(E3162, statelist[State FIPS Code], statelist[EPA Region], "not found", 0, 1)</f>
        <v>EPA Region 10</v>
      </c>
    </row>
    <row r="3163" spans="1:6" x14ac:dyDescent="0.25">
      <c r="A3163" s="334" t="s">
        <v>6406</v>
      </c>
      <c r="B3163" s="335" t="s">
        <v>6407</v>
      </c>
      <c r="C3163" s="335" t="s">
        <v>6403</v>
      </c>
      <c r="D3163" s="335" t="str">
        <f t="shared" si="99"/>
        <v>Saipan Municipality, MP</v>
      </c>
      <c r="E3163" s="335" t="str">
        <f t="shared" si="100"/>
        <v>69</v>
      </c>
      <c r="F3163" s="335" t="str">
        <f>_xlfn.XLOOKUP(E3163, statelist[State FIPS Code], statelist[EPA Region], "not found", 0, 1)</f>
        <v>EPA Region 10</v>
      </c>
    </row>
    <row r="3164" spans="1:6" x14ac:dyDescent="0.25">
      <c r="A3164" s="334" t="s">
        <v>6408</v>
      </c>
      <c r="B3164" s="335" t="s">
        <v>6409</v>
      </c>
      <c r="C3164" s="335" t="s">
        <v>6403</v>
      </c>
      <c r="D3164" s="335" t="str">
        <f t="shared" si="99"/>
        <v>Tinian Municipality, MP</v>
      </c>
      <c r="E3164" s="335" t="str">
        <f t="shared" si="100"/>
        <v>69</v>
      </c>
      <c r="F3164" s="335" t="str">
        <f>_xlfn.XLOOKUP(E3164, statelist[State FIPS Code], statelist[EPA Region], "not found", 0, 1)</f>
        <v>EPA Region 10</v>
      </c>
    </row>
    <row r="3165" spans="1:6" x14ac:dyDescent="0.25">
      <c r="A3165" s="334" t="s">
        <v>6410</v>
      </c>
      <c r="B3165" s="335" t="s">
        <v>6411</v>
      </c>
      <c r="C3165" s="335" t="s">
        <v>6412</v>
      </c>
      <c r="D3165" s="335" t="str">
        <f t="shared" si="99"/>
        <v>Adjuntas Municipio, PR</v>
      </c>
      <c r="E3165" s="335" t="str">
        <f t="shared" si="100"/>
        <v>72</v>
      </c>
      <c r="F3165" s="335" t="str">
        <f>_xlfn.XLOOKUP(E3165, statelist[State FIPS Code], statelist[EPA Region], "not found", 0, 1)</f>
        <v>EPA Region 2</v>
      </c>
    </row>
    <row r="3166" spans="1:6" x14ac:dyDescent="0.25">
      <c r="A3166" s="334" t="s">
        <v>6413</v>
      </c>
      <c r="B3166" s="335" t="s">
        <v>6414</v>
      </c>
      <c r="C3166" s="335" t="s">
        <v>6412</v>
      </c>
      <c r="D3166" s="335" t="str">
        <f t="shared" si="99"/>
        <v>Aguada Municipio, PR</v>
      </c>
      <c r="E3166" s="335" t="str">
        <f t="shared" si="100"/>
        <v>72</v>
      </c>
      <c r="F3166" s="335" t="str">
        <f>_xlfn.XLOOKUP(E3166, statelist[State FIPS Code], statelist[EPA Region], "not found", 0, 1)</f>
        <v>EPA Region 2</v>
      </c>
    </row>
    <row r="3167" spans="1:6" x14ac:dyDescent="0.25">
      <c r="A3167" s="334" t="s">
        <v>6415</v>
      </c>
      <c r="B3167" s="335" t="s">
        <v>6416</v>
      </c>
      <c r="C3167" s="335" t="s">
        <v>6412</v>
      </c>
      <c r="D3167" s="335" t="str">
        <f t="shared" si="99"/>
        <v>Aguadilla Municipio, PR</v>
      </c>
      <c r="E3167" s="335" t="str">
        <f t="shared" si="100"/>
        <v>72</v>
      </c>
      <c r="F3167" s="335" t="str">
        <f>_xlfn.XLOOKUP(E3167, statelist[State FIPS Code], statelist[EPA Region], "not found", 0, 1)</f>
        <v>EPA Region 2</v>
      </c>
    </row>
    <row r="3168" spans="1:6" x14ac:dyDescent="0.25">
      <c r="A3168" s="334" t="s">
        <v>6417</v>
      </c>
      <c r="B3168" s="335" t="s">
        <v>6418</v>
      </c>
      <c r="C3168" s="335" t="s">
        <v>6412</v>
      </c>
      <c r="D3168" s="335" t="str">
        <f t="shared" si="99"/>
        <v>Aguas Buenas Municipio, PR</v>
      </c>
      <c r="E3168" s="335" t="str">
        <f t="shared" si="100"/>
        <v>72</v>
      </c>
      <c r="F3168" s="335" t="str">
        <f>_xlfn.XLOOKUP(E3168, statelist[State FIPS Code], statelist[EPA Region], "not found", 0, 1)</f>
        <v>EPA Region 2</v>
      </c>
    </row>
    <row r="3169" spans="1:6" x14ac:dyDescent="0.25">
      <c r="A3169" s="334" t="s">
        <v>6419</v>
      </c>
      <c r="B3169" s="335" t="s">
        <v>6420</v>
      </c>
      <c r="C3169" s="335" t="s">
        <v>6412</v>
      </c>
      <c r="D3169" s="335" t="str">
        <f t="shared" si="99"/>
        <v>Aibonito Municipio, PR</v>
      </c>
      <c r="E3169" s="335" t="str">
        <f t="shared" si="100"/>
        <v>72</v>
      </c>
      <c r="F3169" s="335" t="str">
        <f>_xlfn.XLOOKUP(E3169, statelist[State FIPS Code], statelist[EPA Region], "not found", 0, 1)</f>
        <v>EPA Region 2</v>
      </c>
    </row>
    <row r="3170" spans="1:6" x14ac:dyDescent="0.25">
      <c r="A3170" s="334" t="s">
        <v>6421</v>
      </c>
      <c r="B3170" s="335" t="s">
        <v>6422</v>
      </c>
      <c r="C3170" s="335" t="s">
        <v>6412</v>
      </c>
      <c r="D3170" s="335" t="str">
        <f t="shared" si="99"/>
        <v>Anasco Municipio, PR</v>
      </c>
      <c r="E3170" s="335" t="str">
        <f t="shared" si="100"/>
        <v>72</v>
      </c>
      <c r="F3170" s="335" t="str">
        <f>_xlfn.XLOOKUP(E3170, statelist[State FIPS Code], statelist[EPA Region], "not found", 0, 1)</f>
        <v>EPA Region 2</v>
      </c>
    </row>
    <row r="3171" spans="1:6" x14ac:dyDescent="0.25">
      <c r="A3171" s="334" t="s">
        <v>6423</v>
      </c>
      <c r="B3171" s="335" t="s">
        <v>6424</v>
      </c>
      <c r="C3171" s="335" t="s">
        <v>6412</v>
      </c>
      <c r="D3171" s="335" t="str">
        <f t="shared" si="99"/>
        <v>Arecibo Municipio, PR</v>
      </c>
      <c r="E3171" s="335" t="str">
        <f t="shared" si="100"/>
        <v>72</v>
      </c>
      <c r="F3171" s="335" t="str">
        <f>_xlfn.XLOOKUP(E3171, statelist[State FIPS Code], statelist[EPA Region], "not found", 0, 1)</f>
        <v>EPA Region 2</v>
      </c>
    </row>
    <row r="3172" spans="1:6" x14ac:dyDescent="0.25">
      <c r="A3172" s="334" t="s">
        <v>6425</v>
      </c>
      <c r="B3172" s="335" t="s">
        <v>6426</v>
      </c>
      <c r="C3172" s="335" t="s">
        <v>6412</v>
      </c>
      <c r="D3172" s="335" t="str">
        <f t="shared" si="99"/>
        <v>Arroyo Municipio, PR</v>
      </c>
      <c r="E3172" s="335" t="str">
        <f t="shared" si="100"/>
        <v>72</v>
      </c>
      <c r="F3172" s="335" t="str">
        <f>_xlfn.XLOOKUP(E3172, statelist[State FIPS Code], statelist[EPA Region], "not found", 0, 1)</f>
        <v>EPA Region 2</v>
      </c>
    </row>
    <row r="3173" spans="1:6" x14ac:dyDescent="0.25">
      <c r="A3173" s="334" t="s">
        <v>6427</v>
      </c>
      <c r="B3173" s="335" t="s">
        <v>6428</v>
      </c>
      <c r="C3173" s="335" t="s">
        <v>6412</v>
      </c>
      <c r="D3173" s="335" t="str">
        <f t="shared" si="99"/>
        <v>Barceloneta Municipio, PR</v>
      </c>
      <c r="E3173" s="335" t="str">
        <f t="shared" si="100"/>
        <v>72</v>
      </c>
      <c r="F3173" s="335" t="str">
        <f>_xlfn.XLOOKUP(E3173, statelist[State FIPS Code], statelist[EPA Region], "not found", 0, 1)</f>
        <v>EPA Region 2</v>
      </c>
    </row>
    <row r="3174" spans="1:6" x14ac:dyDescent="0.25">
      <c r="A3174" s="334" t="s">
        <v>6429</v>
      </c>
      <c r="B3174" s="335" t="s">
        <v>6430</v>
      </c>
      <c r="C3174" s="335" t="s">
        <v>6412</v>
      </c>
      <c r="D3174" s="335" t="str">
        <f t="shared" si="99"/>
        <v>Barranquitas Municipio, PR</v>
      </c>
      <c r="E3174" s="335" t="str">
        <f t="shared" si="100"/>
        <v>72</v>
      </c>
      <c r="F3174" s="335" t="str">
        <f>_xlfn.XLOOKUP(E3174, statelist[State FIPS Code], statelist[EPA Region], "not found", 0, 1)</f>
        <v>EPA Region 2</v>
      </c>
    </row>
    <row r="3175" spans="1:6" x14ac:dyDescent="0.25">
      <c r="A3175" s="334" t="s">
        <v>6431</v>
      </c>
      <c r="B3175" s="335" t="s">
        <v>6432</v>
      </c>
      <c r="C3175" s="335" t="s">
        <v>6412</v>
      </c>
      <c r="D3175" s="335" t="str">
        <f t="shared" si="99"/>
        <v>Bayamon Municipio, PR</v>
      </c>
      <c r="E3175" s="335" t="str">
        <f t="shared" si="100"/>
        <v>72</v>
      </c>
      <c r="F3175" s="335" t="str">
        <f>_xlfn.XLOOKUP(E3175, statelist[State FIPS Code], statelist[EPA Region], "not found", 0, 1)</f>
        <v>EPA Region 2</v>
      </c>
    </row>
    <row r="3176" spans="1:6" x14ac:dyDescent="0.25">
      <c r="A3176" s="334" t="s">
        <v>6433</v>
      </c>
      <c r="B3176" s="335" t="s">
        <v>6434</v>
      </c>
      <c r="C3176" s="335" t="s">
        <v>6412</v>
      </c>
      <c r="D3176" s="335" t="str">
        <f t="shared" si="99"/>
        <v>Cabo Rojo Municipio, PR</v>
      </c>
      <c r="E3176" s="335" t="str">
        <f t="shared" si="100"/>
        <v>72</v>
      </c>
      <c r="F3176" s="335" t="str">
        <f>_xlfn.XLOOKUP(E3176, statelist[State FIPS Code], statelist[EPA Region], "not found", 0, 1)</f>
        <v>EPA Region 2</v>
      </c>
    </row>
    <row r="3177" spans="1:6" x14ac:dyDescent="0.25">
      <c r="A3177" s="334" t="s">
        <v>6435</v>
      </c>
      <c r="B3177" s="335" t="s">
        <v>6436</v>
      </c>
      <c r="C3177" s="335" t="s">
        <v>6412</v>
      </c>
      <c r="D3177" s="335" t="str">
        <f t="shared" si="99"/>
        <v>Caguas Municipio, PR</v>
      </c>
      <c r="E3177" s="335" t="str">
        <f t="shared" si="100"/>
        <v>72</v>
      </c>
      <c r="F3177" s="335" t="str">
        <f>_xlfn.XLOOKUP(E3177, statelist[State FIPS Code], statelist[EPA Region], "not found", 0, 1)</f>
        <v>EPA Region 2</v>
      </c>
    </row>
    <row r="3178" spans="1:6" x14ac:dyDescent="0.25">
      <c r="A3178" s="334" t="s">
        <v>6437</v>
      </c>
      <c r="B3178" s="335" t="s">
        <v>6438</v>
      </c>
      <c r="C3178" s="335" t="s">
        <v>6412</v>
      </c>
      <c r="D3178" s="335" t="str">
        <f t="shared" si="99"/>
        <v>Camuy Municipio, PR</v>
      </c>
      <c r="E3178" s="335" t="str">
        <f t="shared" si="100"/>
        <v>72</v>
      </c>
      <c r="F3178" s="335" t="str">
        <f>_xlfn.XLOOKUP(E3178, statelist[State FIPS Code], statelist[EPA Region], "not found", 0, 1)</f>
        <v>EPA Region 2</v>
      </c>
    </row>
    <row r="3179" spans="1:6" x14ac:dyDescent="0.25">
      <c r="A3179" s="334" t="s">
        <v>6439</v>
      </c>
      <c r="B3179" s="335" t="s">
        <v>6440</v>
      </c>
      <c r="C3179" s="335" t="s">
        <v>6412</v>
      </c>
      <c r="D3179" s="335" t="str">
        <f t="shared" si="99"/>
        <v>Canovanas Municipio, PR</v>
      </c>
      <c r="E3179" s="335" t="str">
        <f t="shared" si="100"/>
        <v>72</v>
      </c>
      <c r="F3179" s="335" t="str">
        <f>_xlfn.XLOOKUP(E3179, statelist[State FIPS Code], statelist[EPA Region], "not found", 0, 1)</f>
        <v>EPA Region 2</v>
      </c>
    </row>
    <row r="3180" spans="1:6" x14ac:dyDescent="0.25">
      <c r="A3180" s="334" t="s">
        <v>6441</v>
      </c>
      <c r="B3180" s="335" t="s">
        <v>6442</v>
      </c>
      <c r="C3180" s="335" t="s">
        <v>6412</v>
      </c>
      <c r="D3180" s="335" t="str">
        <f t="shared" si="99"/>
        <v>Carolina Municipio, PR</v>
      </c>
      <c r="E3180" s="335" t="str">
        <f t="shared" si="100"/>
        <v>72</v>
      </c>
      <c r="F3180" s="335" t="str">
        <f>_xlfn.XLOOKUP(E3180, statelist[State FIPS Code], statelist[EPA Region], "not found", 0, 1)</f>
        <v>EPA Region 2</v>
      </c>
    </row>
    <row r="3181" spans="1:6" x14ac:dyDescent="0.25">
      <c r="A3181" s="334" t="s">
        <v>6443</v>
      </c>
      <c r="B3181" s="335" t="s">
        <v>6444</v>
      </c>
      <c r="C3181" s="335" t="s">
        <v>6412</v>
      </c>
      <c r="D3181" s="335" t="str">
        <f t="shared" si="99"/>
        <v>Catano Municipio, PR</v>
      </c>
      <c r="E3181" s="335" t="str">
        <f t="shared" si="100"/>
        <v>72</v>
      </c>
      <c r="F3181" s="335" t="str">
        <f>_xlfn.XLOOKUP(E3181, statelist[State FIPS Code], statelist[EPA Region], "not found", 0, 1)</f>
        <v>EPA Region 2</v>
      </c>
    </row>
    <row r="3182" spans="1:6" x14ac:dyDescent="0.25">
      <c r="A3182" s="334" t="s">
        <v>6445</v>
      </c>
      <c r="B3182" s="335" t="s">
        <v>6446</v>
      </c>
      <c r="C3182" s="335" t="s">
        <v>6412</v>
      </c>
      <c r="D3182" s="335" t="str">
        <f t="shared" si="99"/>
        <v>Cayey Municipio, PR</v>
      </c>
      <c r="E3182" s="335" t="str">
        <f t="shared" si="100"/>
        <v>72</v>
      </c>
      <c r="F3182" s="335" t="str">
        <f>_xlfn.XLOOKUP(E3182, statelist[State FIPS Code], statelist[EPA Region], "not found", 0, 1)</f>
        <v>EPA Region 2</v>
      </c>
    </row>
    <row r="3183" spans="1:6" x14ac:dyDescent="0.25">
      <c r="A3183" s="334" t="s">
        <v>6447</v>
      </c>
      <c r="B3183" s="335" t="s">
        <v>6448</v>
      </c>
      <c r="C3183" s="335" t="s">
        <v>6412</v>
      </c>
      <c r="D3183" s="335" t="str">
        <f t="shared" si="99"/>
        <v>Ceiba Municipio, PR</v>
      </c>
      <c r="E3183" s="335" t="str">
        <f t="shared" si="100"/>
        <v>72</v>
      </c>
      <c r="F3183" s="335" t="str">
        <f>_xlfn.XLOOKUP(E3183, statelist[State FIPS Code], statelist[EPA Region], "not found", 0, 1)</f>
        <v>EPA Region 2</v>
      </c>
    </row>
    <row r="3184" spans="1:6" x14ac:dyDescent="0.25">
      <c r="A3184" s="334" t="s">
        <v>6449</v>
      </c>
      <c r="B3184" s="335" t="s">
        <v>6450</v>
      </c>
      <c r="C3184" s="335" t="s">
        <v>6412</v>
      </c>
      <c r="D3184" s="335" t="str">
        <f t="shared" si="99"/>
        <v>Ciales Municipio, PR</v>
      </c>
      <c r="E3184" s="335" t="str">
        <f t="shared" si="100"/>
        <v>72</v>
      </c>
      <c r="F3184" s="335" t="str">
        <f>_xlfn.XLOOKUP(E3184, statelist[State FIPS Code], statelist[EPA Region], "not found", 0, 1)</f>
        <v>EPA Region 2</v>
      </c>
    </row>
    <row r="3185" spans="1:6" x14ac:dyDescent="0.25">
      <c r="A3185" s="334" t="s">
        <v>6451</v>
      </c>
      <c r="B3185" s="335" t="s">
        <v>6452</v>
      </c>
      <c r="C3185" s="335" t="s">
        <v>6412</v>
      </c>
      <c r="D3185" s="335" t="str">
        <f t="shared" si="99"/>
        <v>Cidra Municipio, PR</v>
      </c>
      <c r="E3185" s="335" t="str">
        <f t="shared" si="100"/>
        <v>72</v>
      </c>
      <c r="F3185" s="335" t="str">
        <f>_xlfn.XLOOKUP(E3185, statelist[State FIPS Code], statelist[EPA Region], "not found", 0, 1)</f>
        <v>EPA Region 2</v>
      </c>
    </row>
    <row r="3186" spans="1:6" x14ac:dyDescent="0.25">
      <c r="A3186" s="334" t="s">
        <v>6453</v>
      </c>
      <c r="B3186" s="335" t="s">
        <v>6454</v>
      </c>
      <c r="C3186" s="335" t="s">
        <v>6412</v>
      </c>
      <c r="D3186" s="335" t="str">
        <f t="shared" si="99"/>
        <v>Coamo Municipio, PR</v>
      </c>
      <c r="E3186" s="335" t="str">
        <f t="shared" si="100"/>
        <v>72</v>
      </c>
      <c r="F3186" s="335" t="str">
        <f>_xlfn.XLOOKUP(E3186, statelist[State FIPS Code], statelist[EPA Region], "not found", 0, 1)</f>
        <v>EPA Region 2</v>
      </c>
    </row>
    <row r="3187" spans="1:6" x14ac:dyDescent="0.25">
      <c r="A3187" s="334" t="s">
        <v>6455</v>
      </c>
      <c r="B3187" s="335" t="s">
        <v>6456</v>
      </c>
      <c r="C3187" s="335" t="s">
        <v>6412</v>
      </c>
      <c r="D3187" s="335" t="str">
        <f t="shared" si="99"/>
        <v>Comerio Municipio, PR</v>
      </c>
      <c r="E3187" s="335" t="str">
        <f t="shared" si="100"/>
        <v>72</v>
      </c>
      <c r="F3187" s="335" t="str">
        <f>_xlfn.XLOOKUP(E3187, statelist[State FIPS Code], statelist[EPA Region], "not found", 0, 1)</f>
        <v>EPA Region 2</v>
      </c>
    </row>
    <row r="3188" spans="1:6" x14ac:dyDescent="0.25">
      <c r="A3188" s="334" t="s">
        <v>6457</v>
      </c>
      <c r="B3188" s="335" t="s">
        <v>6458</v>
      </c>
      <c r="C3188" s="335" t="s">
        <v>6412</v>
      </c>
      <c r="D3188" s="335" t="str">
        <f t="shared" si="99"/>
        <v>Corozal Municipio, PR</v>
      </c>
      <c r="E3188" s="335" t="str">
        <f t="shared" si="100"/>
        <v>72</v>
      </c>
      <c r="F3188" s="335" t="str">
        <f>_xlfn.XLOOKUP(E3188, statelist[State FIPS Code], statelist[EPA Region], "not found", 0, 1)</f>
        <v>EPA Region 2</v>
      </c>
    </row>
    <row r="3189" spans="1:6" x14ac:dyDescent="0.25">
      <c r="A3189" s="334" t="s">
        <v>6459</v>
      </c>
      <c r="B3189" s="335" t="s">
        <v>6460</v>
      </c>
      <c r="C3189" s="335" t="s">
        <v>6412</v>
      </c>
      <c r="D3189" s="335" t="str">
        <f t="shared" si="99"/>
        <v>Culebra Municipio, PR</v>
      </c>
      <c r="E3189" s="335" t="str">
        <f t="shared" si="100"/>
        <v>72</v>
      </c>
      <c r="F3189" s="335" t="str">
        <f>_xlfn.XLOOKUP(E3189, statelist[State FIPS Code], statelist[EPA Region], "not found", 0, 1)</f>
        <v>EPA Region 2</v>
      </c>
    </row>
    <row r="3190" spans="1:6" x14ac:dyDescent="0.25">
      <c r="A3190" s="334" t="s">
        <v>6461</v>
      </c>
      <c r="B3190" s="335" t="s">
        <v>6462</v>
      </c>
      <c r="C3190" s="335" t="s">
        <v>6412</v>
      </c>
      <c r="D3190" s="335" t="str">
        <f t="shared" si="99"/>
        <v>Dorado Municipio, PR</v>
      </c>
      <c r="E3190" s="335" t="str">
        <f t="shared" si="100"/>
        <v>72</v>
      </c>
      <c r="F3190" s="335" t="str">
        <f>_xlfn.XLOOKUP(E3190, statelist[State FIPS Code], statelist[EPA Region], "not found", 0, 1)</f>
        <v>EPA Region 2</v>
      </c>
    </row>
    <row r="3191" spans="1:6" x14ac:dyDescent="0.25">
      <c r="A3191" s="334" t="s">
        <v>6463</v>
      </c>
      <c r="B3191" s="335" t="s">
        <v>6464</v>
      </c>
      <c r="C3191" s="335" t="s">
        <v>6412</v>
      </c>
      <c r="D3191" s="335" t="str">
        <f t="shared" si="99"/>
        <v>Fajardo Municipio, PR</v>
      </c>
      <c r="E3191" s="335" t="str">
        <f t="shared" si="100"/>
        <v>72</v>
      </c>
      <c r="F3191" s="335" t="str">
        <f>_xlfn.XLOOKUP(E3191, statelist[State FIPS Code], statelist[EPA Region], "not found", 0, 1)</f>
        <v>EPA Region 2</v>
      </c>
    </row>
    <row r="3192" spans="1:6" x14ac:dyDescent="0.25">
      <c r="A3192" s="334" t="s">
        <v>6465</v>
      </c>
      <c r="B3192" s="335" t="s">
        <v>6466</v>
      </c>
      <c r="C3192" s="335" t="s">
        <v>6412</v>
      </c>
      <c r="D3192" s="335" t="str">
        <f t="shared" si="99"/>
        <v>Florida Municipio, PR</v>
      </c>
      <c r="E3192" s="335" t="str">
        <f t="shared" si="100"/>
        <v>72</v>
      </c>
      <c r="F3192" s="335" t="str">
        <f>_xlfn.XLOOKUP(E3192, statelist[State FIPS Code], statelist[EPA Region], "not found", 0, 1)</f>
        <v>EPA Region 2</v>
      </c>
    </row>
    <row r="3193" spans="1:6" x14ac:dyDescent="0.25">
      <c r="A3193" s="334" t="s">
        <v>6467</v>
      </c>
      <c r="B3193" s="335" t="s">
        <v>6468</v>
      </c>
      <c r="C3193" s="335" t="s">
        <v>6412</v>
      </c>
      <c r="D3193" s="335" t="str">
        <f t="shared" si="99"/>
        <v>Guanica Municipio, PR</v>
      </c>
      <c r="E3193" s="335" t="str">
        <f t="shared" si="100"/>
        <v>72</v>
      </c>
      <c r="F3193" s="335" t="str">
        <f>_xlfn.XLOOKUP(E3193, statelist[State FIPS Code], statelist[EPA Region], "not found", 0, 1)</f>
        <v>EPA Region 2</v>
      </c>
    </row>
    <row r="3194" spans="1:6" x14ac:dyDescent="0.25">
      <c r="A3194" s="334" t="s">
        <v>6469</v>
      </c>
      <c r="B3194" s="335" t="s">
        <v>6470</v>
      </c>
      <c r="C3194" s="335" t="s">
        <v>6412</v>
      </c>
      <c r="D3194" s="335" t="str">
        <f t="shared" si="99"/>
        <v>Guayama Municipio, PR</v>
      </c>
      <c r="E3194" s="335" t="str">
        <f t="shared" si="100"/>
        <v>72</v>
      </c>
      <c r="F3194" s="335" t="str">
        <f>_xlfn.XLOOKUP(E3194, statelist[State FIPS Code], statelist[EPA Region], "not found", 0, 1)</f>
        <v>EPA Region 2</v>
      </c>
    </row>
    <row r="3195" spans="1:6" x14ac:dyDescent="0.25">
      <c r="A3195" s="334" t="s">
        <v>6471</v>
      </c>
      <c r="B3195" s="335" t="s">
        <v>6472</v>
      </c>
      <c r="C3195" s="335" t="s">
        <v>6412</v>
      </c>
      <c r="D3195" s="335" t="str">
        <f t="shared" si="99"/>
        <v>Guayanilla Municipio, PR</v>
      </c>
      <c r="E3195" s="335" t="str">
        <f t="shared" si="100"/>
        <v>72</v>
      </c>
      <c r="F3195" s="335" t="str">
        <f>_xlfn.XLOOKUP(E3195, statelist[State FIPS Code], statelist[EPA Region], "not found", 0, 1)</f>
        <v>EPA Region 2</v>
      </c>
    </row>
    <row r="3196" spans="1:6" x14ac:dyDescent="0.25">
      <c r="A3196" s="334" t="s">
        <v>6473</v>
      </c>
      <c r="B3196" s="335" t="s">
        <v>6474</v>
      </c>
      <c r="C3196" s="335" t="s">
        <v>6412</v>
      </c>
      <c r="D3196" s="335" t="str">
        <f t="shared" si="99"/>
        <v>Guaynabo Municipio, PR</v>
      </c>
      <c r="E3196" s="335" t="str">
        <f t="shared" si="100"/>
        <v>72</v>
      </c>
      <c r="F3196" s="335" t="str">
        <f>_xlfn.XLOOKUP(E3196, statelist[State FIPS Code], statelist[EPA Region], "not found", 0, 1)</f>
        <v>EPA Region 2</v>
      </c>
    </row>
    <row r="3197" spans="1:6" x14ac:dyDescent="0.25">
      <c r="A3197" s="334" t="s">
        <v>6475</v>
      </c>
      <c r="B3197" s="335" t="s">
        <v>6476</v>
      </c>
      <c r="C3197" s="335" t="s">
        <v>6412</v>
      </c>
      <c r="D3197" s="335" t="str">
        <f t="shared" si="99"/>
        <v>Gurabo Municipio, PR</v>
      </c>
      <c r="E3197" s="335" t="str">
        <f t="shared" si="100"/>
        <v>72</v>
      </c>
      <c r="F3197" s="335" t="str">
        <f>_xlfn.XLOOKUP(E3197, statelist[State FIPS Code], statelist[EPA Region], "not found", 0, 1)</f>
        <v>EPA Region 2</v>
      </c>
    </row>
    <row r="3198" spans="1:6" x14ac:dyDescent="0.25">
      <c r="A3198" s="334" t="s">
        <v>6477</v>
      </c>
      <c r="B3198" s="335" t="s">
        <v>6478</v>
      </c>
      <c r="C3198" s="335" t="s">
        <v>6412</v>
      </c>
      <c r="D3198" s="335" t="str">
        <f t="shared" si="99"/>
        <v>Hatillo Municipio, PR</v>
      </c>
      <c r="E3198" s="335" t="str">
        <f t="shared" si="100"/>
        <v>72</v>
      </c>
      <c r="F3198" s="335" t="str">
        <f>_xlfn.XLOOKUP(E3198, statelist[State FIPS Code], statelist[EPA Region], "not found", 0, 1)</f>
        <v>EPA Region 2</v>
      </c>
    </row>
    <row r="3199" spans="1:6" x14ac:dyDescent="0.25">
      <c r="A3199" s="334" t="s">
        <v>6479</v>
      </c>
      <c r="B3199" s="335" t="s">
        <v>6480</v>
      </c>
      <c r="C3199" s="335" t="s">
        <v>6412</v>
      </c>
      <c r="D3199" s="335" t="str">
        <f t="shared" si="99"/>
        <v>Hormigueros Municipio, PR</v>
      </c>
      <c r="E3199" s="335" t="str">
        <f t="shared" si="100"/>
        <v>72</v>
      </c>
      <c r="F3199" s="335" t="str">
        <f>_xlfn.XLOOKUP(E3199, statelist[State FIPS Code], statelist[EPA Region], "not found", 0, 1)</f>
        <v>EPA Region 2</v>
      </c>
    </row>
    <row r="3200" spans="1:6" x14ac:dyDescent="0.25">
      <c r="A3200" s="334" t="s">
        <v>6481</v>
      </c>
      <c r="B3200" s="335" t="s">
        <v>6482</v>
      </c>
      <c r="C3200" s="335" t="s">
        <v>6412</v>
      </c>
      <c r="D3200" s="335" t="str">
        <f t="shared" si="99"/>
        <v>Humacao Municipio, PR</v>
      </c>
      <c r="E3200" s="335" t="str">
        <f t="shared" si="100"/>
        <v>72</v>
      </c>
      <c r="F3200" s="335" t="str">
        <f>_xlfn.XLOOKUP(E3200, statelist[State FIPS Code], statelist[EPA Region], "not found", 0, 1)</f>
        <v>EPA Region 2</v>
      </c>
    </row>
    <row r="3201" spans="1:6" x14ac:dyDescent="0.25">
      <c r="A3201" s="334" t="s">
        <v>6483</v>
      </c>
      <c r="B3201" s="335" t="s">
        <v>6484</v>
      </c>
      <c r="C3201" s="335" t="s">
        <v>6412</v>
      </c>
      <c r="D3201" s="335" t="str">
        <f t="shared" si="99"/>
        <v>Isabela Municipio, PR</v>
      </c>
      <c r="E3201" s="335" t="str">
        <f t="shared" si="100"/>
        <v>72</v>
      </c>
      <c r="F3201" s="335" t="str">
        <f>_xlfn.XLOOKUP(E3201, statelist[State FIPS Code], statelist[EPA Region], "not found", 0, 1)</f>
        <v>EPA Region 2</v>
      </c>
    </row>
    <row r="3202" spans="1:6" x14ac:dyDescent="0.25">
      <c r="A3202" s="334" t="s">
        <v>6485</v>
      </c>
      <c r="B3202" s="335" t="s">
        <v>6486</v>
      </c>
      <c r="C3202" s="335" t="s">
        <v>6412</v>
      </c>
      <c r="D3202" s="335" t="str">
        <f t="shared" si="99"/>
        <v>Jayuya Municipio, PR</v>
      </c>
      <c r="E3202" s="335" t="str">
        <f t="shared" si="100"/>
        <v>72</v>
      </c>
      <c r="F3202" s="335" t="str">
        <f>_xlfn.XLOOKUP(E3202, statelist[State FIPS Code], statelist[EPA Region], "not found", 0, 1)</f>
        <v>EPA Region 2</v>
      </c>
    </row>
    <row r="3203" spans="1:6" x14ac:dyDescent="0.25">
      <c r="A3203" s="334" t="s">
        <v>6487</v>
      </c>
      <c r="B3203" s="335" t="s">
        <v>6488</v>
      </c>
      <c r="C3203" s="335" t="s">
        <v>6412</v>
      </c>
      <c r="D3203" s="335" t="str">
        <f t="shared" si="99"/>
        <v>Juana Diaz Municipio, PR</v>
      </c>
      <c r="E3203" s="335" t="str">
        <f t="shared" si="100"/>
        <v>72</v>
      </c>
      <c r="F3203" s="335" t="str">
        <f>_xlfn.XLOOKUP(E3203, statelist[State FIPS Code], statelist[EPA Region], "not found", 0, 1)</f>
        <v>EPA Region 2</v>
      </c>
    </row>
    <row r="3204" spans="1:6" x14ac:dyDescent="0.25">
      <c r="A3204" s="334" t="s">
        <v>6489</v>
      </c>
      <c r="B3204" s="335" t="s">
        <v>6490</v>
      </c>
      <c r="C3204" s="335" t="s">
        <v>6412</v>
      </c>
      <c r="D3204" s="335" t="str">
        <f t="shared" si="99"/>
        <v>Juncos Municipio, PR</v>
      </c>
      <c r="E3204" s="335" t="str">
        <f t="shared" si="100"/>
        <v>72</v>
      </c>
      <c r="F3204" s="335" t="str">
        <f>_xlfn.XLOOKUP(E3204, statelist[State FIPS Code], statelist[EPA Region], "not found", 0, 1)</f>
        <v>EPA Region 2</v>
      </c>
    </row>
    <row r="3205" spans="1:6" x14ac:dyDescent="0.25">
      <c r="A3205" s="334" t="s">
        <v>6491</v>
      </c>
      <c r="B3205" s="335" t="s">
        <v>6492</v>
      </c>
      <c r="C3205" s="335" t="s">
        <v>6412</v>
      </c>
      <c r="D3205" s="335" t="str">
        <f t="shared" si="99"/>
        <v>Lajas Municipio, PR</v>
      </c>
      <c r="E3205" s="335" t="str">
        <f t="shared" si="100"/>
        <v>72</v>
      </c>
      <c r="F3205" s="335" t="str">
        <f>_xlfn.XLOOKUP(E3205, statelist[State FIPS Code], statelist[EPA Region], "not found", 0, 1)</f>
        <v>EPA Region 2</v>
      </c>
    </row>
    <row r="3206" spans="1:6" x14ac:dyDescent="0.25">
      <c r="A3206" s="334" t="s">
        <v>6493</v>
      </c>
      <c r="B3206" s="335" t="s">
        <v>6494</v>
      </c>
      <c r="C3206" s="335" t="s">
        <v>6412</v>
      </c>
      <c r="D3206" s="335" t="str">
        <f t="shared" si="99"/>
        <v>Lares Municipio, PR</v>
      </c>
      <c r="E3206" s="335" t="str">
        <f t="shared" si="100"/>
        <v>72</v>
      </c>
      <c r="F3206" s="335" t="str">
        <f>_xlfn.XLOOKUP(E3206, statelist[State FIPS Code], statelist[EPA Region], "not found", 0, 1)</f>
        <v>EPA Region 2</v>
      </c>
    </row>
    <row r="3207" spans="1:6" x14ac:dyDescent="0.25">
      <c r="A3207" s="334" t="s">
        <v>6495</v>
      </c>
      <c r="B3207" s="335" t="s">
        <v>6496</v>
      </c>
      <c r="C3207" s="335" t="s">
        <v>6412</v>
      </c>
      <c r="D3207" s="335" t="str">
        <f t="shared" si="99"/>
        <v>Las Marias Municipio, PR</v>
      </c>
      <c r="E3207" s="335" t="str">
        <f t="shared" si="100"/>
        <v>72</v>
      </c>
      <c r="F3207" s="335" t="str">
        <f>_xlfn.XLOOKUP(E3207, statelist[State FIPS Code], statelist[EPA Region], "not found", 0, 1)</f>
        <v>EPA Region 2</v>
      </c>
    </row>
    <row r="3208" spans="1:6" x14ac:dyDescent="0.25">
      <c r="A3208" s="334" t="s">
        <v>6497</v>
      </c>
      <c r="B3208" s="335" t="s">
        <v>6498</v>
      </c>
      <c r="C3208" s="335" t="s">
        <v>6412</v>
      </c>
      <c r="D3208" s="335" t="str">
        <f t="shared" si="99"/>
        <v>Las Piedras Municipio, PR</v>
      </c>
      <c r="E3208" s="335" t="str">
        <f t="shared" si="100"/>
        <v>72</v>
      </c>
      <c r="F3208" s="335" t="str">
        <f>_xlfn.XLOOKUP(E3208, statelist[State FIPS Code], statelist[EPA Region], "not found", 0, 1)</f>
        <v>EPA Region 2</v>
      </c>
    </row>
    <row r="3209" spans="1:6" x14ac:dyDescent="0.25">
      <c r="A3209" s="334" t="s">
        <v>6499</v>
      </c>
      <c r="B3209" s="335" t="s">
        <v>6500</v>
      </c>
      <c r="C3209" s="335" t="s">
        <v>6412</v>
      </c>
      <c r="D3209" s="335" t="str">
        <f t="shared" si="99"/>
        <v>Loiza Municipio, PR</v>
      </c>
      <c r="E3209" s="335" t="str">
        <f t="shared" si="100"/>
        <v>72</v>
      </c>
      <c r="F3209" s="335" t="str">
        <f>_xlfn.XLOOKUP(E3209, statelist[State FIPS Code], statelist[EPA Region], "not found", 0, 1)</f>
        <v>EPA Region 2</v>
      </c>
    </row>
    <row r="3210" spans="1:6" x14ac:dyDescent="0.25">
      <c r="A3210" s="334" t="s">
        <v>6501</v>
      </c>
      <c r="B3210" s="335" t="s">
        <v>6502</v>
      </c>
      <c r="C3210" s="335" t="s">
        <v>6412</v>
      </c>
      <c r="D3210" s="335" t="str">
        <f t="shared" si="99"/>
        <v>Luquillo Municipio, PR</v>
      </c>
      <c r="E3210" s="335" t="str">
        <f t="shared" si="100"/>
        <v>72</v>
      </c>
      <c r="F3210" s="335" t="str">
        <f>_xlfn.XLOOKUP(E3210, statelist[State FIPS Code], statelist[EPA Region], "not found", 0, 1)</f>
        <v>EPA Region 2</v>
      </c>
    </row>
    <row r="3211" spans="1:6" x14ac:dyDescent="0.25">
      <c r="A3211" s="334" t="s">
        <v>6503</v>
      </c>
      <c r="B3211" s="335" t="s">
        <v>6504</v>
      </c>
      <c r="C3211" s="335" t="s">
        <v>6412</v>
      </c>
      <c r="D3211" s="335" t="str">
        <f t="shared" si="99"/>
        <v>Manati Municipio, PR</v>
      </c>
      <c r="E3211" s="335" t="str">
        <f t="shared" si="100"/>
        <v>72</v>
      </c>
      <c r="F3211" s="335" t="str">
        <f>_xlfn.XLOOKUP(E3211, statelist[State FIPS Code], statelist[EPA Region], "not found", 0, 1)</f>
        <v>EPA Region 2</v>
      </c>
    </row>
    <row r="3212" spans="1:6" x14ac:dyDescent="0.25">
      <c r="A3212" s="334" t="s">
        <v>6505</v>
      </c>
      <c r="B3212" s="335" t="s">
        <v>6506</v>
      </c>
      <c r="C3212" s="335" t="s">
        <v>6412</v>
      </c>
      <c r="D3212" s="335" t="str">
        <f t="shared" ref="D3212:D3245" si="101">_xlfn.TEXTJOIN(", ", TRUE, B3212,C3212)</f>
        <v>Maricao Municipio, PR</v>
      </c>
      <c r="E3212" s="335" t="str">
        <f t="shared" ref="E3212:E3246" si="102">LEFT(A3212, 2)</f>
        <v>72</v>
      </c>
      <c r="F3212" s="335" t="str">
        <f>_xlfn.XLOOKUP(E3212, statelist[State FIPS Code], statelist[EPA Region], "not found", 0, 1)</f>
        <v>EPA Region 2</v>
      </c>
    </row>
    <row r="3213" spans="1:6" x14ac:dyDescent="0.25">
      <c r="A3213" s="334" t="s">
        <v>6507</v>
      </c>
      <c r="B3213" s="335" t="s">
        <v>6508</v>
      </c>
      <c r="C3213" s="335" t="s">
        <v>6412</v>
      </c>
      <c r="D3213" s="335" t="str">
        <f t="shared" si="101"/>
        <v>Maunabo Municipio, PR</v>
      </c>
      <c r="E3213" s="335" t="str">
        <f t="shared" si="102"/>
        <v>72</v>
      </c>
      <c r="F3213" s="335" t="str">
        <f>_xlfn.XLOOKUP(E3213, statelist[State FIPS Code], statelist[EPA Region], "not found", 0, 1)</f>
        <v>EPA Region 2</v>
      </c>
    </row>
    <row r="3214" spans="1:6" x14ac:dyDescent="0.25">
      <c r="A3214" s="334" t="s">
        <v>6509</v>
      </c>
      <c r="B3214" s="335" t="s">
        <v>6510</v>
      </c>
      <c r="C3214" s="335" t="s">
        <v>6412</v>
      </c>
      <c r="D3214" s="335" t="str">
        <f t="shared" si="101"/>
        <v>Mayaguez Municipio, PR</v>
      </c>
      <c r="E3214" s="335" t="str">
        <f t="shared" si="102"/>
        <v>72</v>
      </c>
      <c r="F3214" s="335" t="str">
        <f>_xlfn.XLOOKUP(E3214, statelist[State FIPS Code], statelist[EPA Region], "not found", 0, 1)</f>
        <v>EPA Region 2</v>
      </c>
    </row>
    <row r="3215" spans="1:6" x14ac:dyDescent="0.25">
      <c r="A3215" s="334" t="s">
        <v>6511</v>
      </c>
      <c r="B3215" s="335" t="s">
        <v>6512</v>
      </c>
      <c r="C3215" s="335" t="s">
        <v>6412</v>
      </c>
      <c r="D3215" s="335" t="str">
        <f t="shared" si="101"/>
        <v>Moca Municipio, PR</v>
      </c>
      <c r="E3215" s="335" t="str">
        <f t="shared" si="102"/>
        <v>72</v>
      </c>
      <c r="F3215" s="335" t="str">
        <f>_xlfn.XLOOKUP(E3215, statelist[State FIPS Code], statelist[EPA Region], "not found", 0, 1)</f>
        <v>EPA Region 2</v>
      </c>
    </row>
    <row r="3216" spans="1:6" x14ac:dyDescent="0.25">
      <c r="A3216" s="334" t="s">
        <v>6513</v>
      </c>
      <c r="B3216" s="335" t="s">
        <v>6514</v>
      </c>
      <c r="C3216" s="335" t="s">
        <v>6412</v>
      </c>
      <c r="D3216" s="335" t="str">
        <f t="shared" si="101"/>
        <v>Morovis Municipio, PR</v>
      </c>
      <c r="E3216" s="335" t="str">
        <f t="shared" si="102"/>
        <v>72</v>
      </c>
      <c r="F3216" s="335" t="str">
        <f>_xlfn.XLOOKUP(E3216, statelist[State FIPS Code], statelist[EPA Region], "not found", 0, 1)</f>
        <v>EPA Region 2</v>
      </c>
    </row>
    <row r="3217" spans="1:6" x14ac:dyDescent="0.25">
      <c r="A3217" s="334" t="s">
        <v>6515</v>
      </c>
      <c r="B3217" s="335" t="s">
        <v>6516</v>
      </c>
      <c r="C3217" s="335" t="s">
        <v>6412</v>
      </c>
      <c r="D3217" s="335" t="str">
        <f t="shared" si="101"/>
        <v>Naguabo Municipio, PR</v>
      </c>
      <c r="E3217" s="335" t="str">
        <f t="shared" si="102"/>
        <v>72</v>
      </c>
      <c r="F3217" s="335" t="str">
        <f>_xlfn.XLOOKUP(E3217, statelist[State FIPS Code], statelist[EPA Region], "not found", 0, 1)</f>
        <v>EPA Region 2</v>
      </c>
    </row>
    <row r="3218" spans="1:6" x14ac:dyDescent="0.25">
      <c r="A3218" s="334" t="s">
        <v>6517</v>
      </c>
      <c r="B3218" s="335" t="s">
        <v>6518</v>
      </c>
      <c r="C3218" s="335" t="s">
        <v>6412</v>
      </c>
      <c r="D3218" s="335" t="str">
        <f t="shared" si="101"/>
        <v>Naranjito Municipio, PR</v>
      </c>
      <c r="E3218" s="335" t="str">
        <f t="shared" si="102"/>
        <v>72</v>
      </c>
      <c r="F3218" s="335" t="str">
        <f>_xlfn.XLOOKUP(E3218, statelist[State FIPS Code], statelist[EPA Region], "not found", 0, 1)</f>
        <v>EPA Region 2</v>
      </c>
    </row>
    <row r="3219" spans="1:6" x14ac:dyDescent="0.25">
      <c r="A3219" s="334" t="s">
        <v>6519</v>
      </c>
      <c r="B3219" s="335" t="s">
        <v>6520</v>
      </c>
      <c r="C3219" s="335" t="s">
        <v>6412</v>
      </c>
      <c r="D3219" s="335" t="str">
        <f t="shared" si="101"/>
        <v>Orocovis Municipio, PR</v>
      </c>
      <c r="E3219" s="335" t="str">
        <f t="shared" si="102"/>
        <v>72</v>
      </c>
      <c r="F3219" s="335" t="str">
        <f>_xlfn.XLOOKUP(E3219, statelist[State FIPS Code], statelist[EPA Region], "not found", 0, 1)</f>
        <v>EPA Region 2</v>
      </c>
    </row>
    <row r="3220" spans="1:6" x14ac:dyDescent="0.25">
      <c r="A3220" s="334" t="s">
        <v>6521</v>
      </c>
      <c r="B3220" s="335" t="s">
        <v>6522</v>
      </c>
      <c r="C3220" s="335" t="s">
        <v>6412</v>
      </c>
      <c r="D3220" s="335" t="str">
        <f t="shared" si="101"/>
        <v>Patillas Municipio, PR</v>
      </c>
      <c r="E3220" s="335" t="str">
        <f t="shared" si="102"/>
        <v>72</v>
      </c>
      <c r="F3220" s="335" t="str">
        <f>_xlfn.XLOOKUP(E3220, statelist[State FIPS Code], statelist[EPA Region], "not found", 0, 1)</f>
        <v>EPA Region 2</v>
      </c>
    </row>
    <row r="3221" spans="1:6" x14ac:dyDescent="0.25">
      <c r="A3221" s="334" t="s">
        <v>6523</v>
      </c>
      <c r="B3221" s="335" t="s">
        <v>6524</v>
      </c>
      <c r="C3221" s="335" t="s">
        <v>6412</v>
      </c>
      <c r="D3221" s="335" t="str">
        <f t="shared" si="101"/>
        <v>Penuelas Municipio, PR</v>
      </c>
      <c r="E3221" s="335" t="str">
        <f t="shared" si="102"/>
        <v>72</v>
      </c>
      <c r="F3221" s="335" t="str">
        <f>_xlfn.XLOOKUP(E3221, statelist[State FIPS Code], statelist[EPA Region], "not found", 0, 1)</f>
        <v>EPA Region 2</v>
      </c>
    </row>
    <row r="3222" spans="1:6" x14ac:dyDescent="0.25">
      <c r="A3222" s="334" t="s">
        <v>6525</v>
      </c>
      <c r="B3222" s="335" t="s">
        <v>6526</v>
      </c>
      <c r="C3222" s="335" t="s">
        <v>6412</v>
      </c>
      <c r="D3222" s="335" t="str">
        <f t="shared" si="101"/>
        <v>Ponce Municipio, PR</v>
      </c>
      <c r="E3222" s="335" t="str">
        <f t="shared" si="102"/>
        <v>72</v>
      </c>
      <c r="F3222" s="335" t="str">
        <f>_xlfn.XLOOKUP(E3222, statelist[State FIPS Code], statelist[EPA Region], "not found", 0, 1)</f>
        <v>EPA Region 2</v>
      </c>
    </row>
    <row r="3223" spans="1:6" x14ac:dyDescent="0.25">
      <c r="A3223" s="334" t="s">
        <v>6527</v>
      </c>
      <c r="B3223" s="335" t="s">
        <v>6528</v>
      </c>
      <c r="C3223" s="335" t="s">
        <v>6412</v>
      </c>
      <c r="D3223" s="335" t="str">
        <f t="shared" si="101"/>
        <v>Quebradillas Municipio, PR</v>
      </c>
      <c r="E3223" s="335" t="str">
        <f t="shared" si="102"/>
        <v>72</v>
      </c>
      <c r="F3223" s="335" t="str">
        <f>_xlfn.XLOOKUP(E3223, statelist[State FIPS Code], statelist[EPA Region], "not found", 0, 1)</f>
        <v>EPA Region 2</v>
      </c>
    </row>
    <row r="3224" spans="1:6" x14ac:dyDescent="0.25">
      <c r="A3224" s="334" t="s">
        <v>6529</v>
      </c>
      <c r="B3224" s="335" t="s">
        <v>6530</v>
      </c>
      <c r="C3224" s="335" t="s">
        <v>6412</v>
      </c>
      <c r="D3224" s="335" t="str">
        <f t="shared" si="101"/>
        <v>Rincon Municipio, PR</v>
      </c>
      <c r="E3224" s="335" t="str">
        <f t="shared" si="102"/>
        <v>72</v>
      </c>
      <c r="F3224" s="335" t="str">
        <f>_xlfn.XLOOKUP(E3224, statelist[State FIPS Code], statelist[EPA Region], "not found", 0, 1)</f>
        <v>EPA Region 2</v>
      </c>
    </row>
    <row r="3225" spans="1:6" x14ac:dyDescent="0.25">
      <c r="A3225" s="334" t="s">
        <v>6531</v>
      </c>
      <c r="B3225" s="335" t="s">
        <v>6532</v>
      </c>
      <c r="C3225" s="335" t="s">
        <v>6412</v>
      </c>
      <c r="D3225" s="335" t="str">
        <f t="shared" si="101"/>
        <v>Rio Grande Municipio, PR</v>
      </c>
      <c r="E3225" s="335" t="str">
        <f t="shared" si="102"/>
        <v>72</v>
      </c>
      <c r="F3225" s="335" t="str">
        <f>_xlfn.XLOOKUP(E3225, statelist[State FIPS Code], statelist[EPA Region], "not found", 0, 1)</f>
        <v>EPA Region 2</v>
      </c>
    </row>
    <row r="3226" spans="1:6" x14ac:dyDescent="0.25">
      <c r="A3226" s="334" t="s">
        <v>6533</v>
      </c>
      <c r="B3226" s="335" t="s">
        <v>6534</v>
      </c>
      <c r="C3226" s="335" t="s">
        <v>6412</v>
      </c>
      <c r="D3226" s="335" t="str">
        <f t="shared" si="101"/>
        <v>Sabana Grande Municipio, PR</v>
      </c>
      <c r="E3226" s="335" t="str">
        <f t="shared" si="102"/>
        <v>72</v>
      </c>
      <c r="F3226" s="335" t="str">
        <f>_xlfn.XLOOKUP(E3226, statelist[State FIPS Code], statelist[EPA Region], "not found", 0, 1)</f>
        <v>EPA Region 2</v>
      </c>
    </row>
    <row r="3227" spans="1:6" x14ac:dyDescent="0.25">
      <c r="A3227" s="334" t="s">
        <v>6535</v>
      </c>
      <c r="B3227" s="335" t="s">
        <v>6536</v>
      </c>
      <c r="C3227" s="335" t="s">
        <v>6412</v>
      </c>
      <c r="D3227" s="335" t="str">
        <f t="shared" si="101"/>
        <v>Salinas Municipio, PR</v>
      </c>
      <c r="E3227" s="335" t="str">
        <f t="shared" si="102"/>
        <v>72</v>
      </c>
      <c r="F3227" s="335" t="str">
        <f>_xlfn.XLOOKUP(E3227, statelist[State FIPS Code], statelist[EPA Region], "not found", 0, 1)</f>
        <v>EPA Region 2</v>
      </c>
    </row>
    <row r="3228" spans="1:6" x14ac:dyDescent="0.25">
      <c r="A3228" s="334" t="s">
        <v>6537</v>
      </c>
      <c r="B3228" s="335" t="s">
        <v>6538</v>
      </c>
      <c r="C3228" s="335" t="s">
        <v>6412</v>
      </c>
      <c r="D3228" s="335" t="str">
        <f t="shared" si="101"/>
        <v>San German Municipio, PR</v>
      </c>
      <c r="E3228" s="335" t="str">
        <f t="shared" si="102"/>
        <v>72</v>
      </c>
      <c r="F3228" s="335" t="str">
        <f>_xlfn.XLOOKUP(E3228, statelist[State FIPS Code], statelist[EPA Region], "not found", 0, 1)</f>
        <v>EPA Region 2</v>
      </c>
    </row>
    <row r="3229" spans="1:6" x14ac:dyDescent="0.25">
      <c r="A3229" s="334" t="s">
        <v>6539</v>
      </c>
      <c r="B3229" s="335" t="s">
        <v>6540</v>
      </c>
      <c r="C3229" s="335" t="s">
        <v>6412</v>
      </c>
      <c r="D3229" s="335" t="str">
        <f t="shared" si="101"/>
        <v>San Juan Municipio, PR</v>
      </c>
      <c r="E3229" s="335" t="str">
        <f t="shared" si="102"/>
        <v>72</v>
      </c>
      <c r="F3229" s="335" t="str">
        <f>_xlfn.XLOOKUP(E3229, statelist[State FIPS Code], statelist[EPA Region], "not found", 0, 1)</f>
        <v>EPA Region 2</v>
      </c>
    </row>
    <row r="3230" spans="1:6" x14ac:dyDescent="0.25">
      <c r="A3230" s="334" t="s">
        <v>6541</v>
      </c>
      <c r="B3230" s="335" t="s">
        <v>6542</v>
      </c>
      <c r="C3230" s="335" t="s">
        <v>6412</v>
      </c>
      <c r="D3230" s="335" t="str">
        <f t="shared" si="101"/>
        <v>San Lorenzo Municipio, PR</v>
      </c>
      <c r="E3230" s="335" t="str">
        <f t="shared" si="102"/>
        <v>72</v>
      </c>
      <c r="F3230" s="335" t="str">
        <f>_xlfn.XLOOKUP(E3230, statelist[State FIPS Code], statelist[EPA Region], "not found", 0, 1)</f>
        <v>EPA Region 2</v>
      </c>
    </row>
    <row r="3231" spans="1:6" x14ac:dyDescent="0.25">
      <c r="A3231" s="334" t="s">
        <v>6543</v>
      </c>
      <c r="B3231" s="335" t="s">
        <v>6544</v>
      </c>
      <c r="C3231" s="335" t="s">
        <v>6412</v>
      </c>
      <c r="D3231" s="335" t="str">
        <f t="shared" si="101"/>
        <v>San Sebastian Municipio, PR</v>
      </c>
      <c r="E3231" s="335" t="str">
        <f t="shared" si="102"/>
        <v>72</v>
      </c>
      <c r="F3231" s="335" t="str">
        <f>_xlfn.XLOOKUP(E3231, statelist[State FIPS Code], statelist[EPA Region], "not found", 0, 1)</f>
        <v>EPA Region 2</v>
      </c>
    </row>
    <row r="3232" spans="1:6" x14ac:dyDescent="0.25">
      <c r="A3232" s="334" t="s">
        <v>6545</v>
      </c>
      <c r="B3232" s="335" t="s">
        <v>6546</v>
      </c>
      <c r="C3232" s="335" t="s">
        <v>6412</v>
      </c>
      <c r="D3232" s="335" t="str">
        <f t="shared" si="101"/>
        <v>Santa Isabel Municipio, PR</v>
      </c>
      <c r="E3232" s="335" t="str">
        <f t="shared" si="102"/>
        <v>72</v>
      </c>
      <c r="F3232" s="335" t="str">
        <f>_xlfn.XLOOKUP(E3232, statelist[State FIPS Code], statelist[EPA Region], "not found", 0, 1)</f>
        <v>EPA Region 2</v>
      </c>
    </row>
    <row r="3233" spans="1:6" x14ac:dyDescent="0.25">
      <c r="A3233" s="334" t="s">
        <v>6547</v>
      </c>
      <c r="B3233" s="335" t="s">
        <v>6548</v>
      </c>
      <c r="C3233" s="335" t="s">
        <v>6412</v>
      </c>
      <c r="D3233" s="335" t="str">
        <f t="shared" si="101"/>
        <v>Toa Alta Municipio, PR</v>
      </c>
      <c r="E3233" s="335" t="str">
        <f t="shared" si="102"/>
        <v>72</v>
      </c>
      <c r="F3233" s="335" t="str">
        <f>_xlfn.XLOOKUP(E3233, statelist[State FIPS Code], statelist[EPA Region], "not found", 0, 1)</f>
        <v>EPA Region 2</v>
      </c>
    </row>
    <row r="3234" spans="1:6" x14ac:dyDescent="0.25">
      <c r="A3234" s="334" t="s">
        <v>6549</v>
      </c>
      <c r="B3234" s="335" t="s">
        <v>6550</v>
      </c>
      <c r="C3234" s="335" t="s">
        <v>6412</v>
      </c>
      <c r="D3234" s="335" t="str">
        <f t="shared" si="101"/>
        <v>Toa Baja Municipio, PR</v>
      </c>
      <c r="E3234" s="335" t="str">
        <f t="shared" si="102"/>
        <v>72</v>
      </c>
      <c r="F3234" s="335" t="str">
        <f>_xlfn.XLOOKUP(E3234, statelist[State FIPS Code], statelist[EPA Region], "not found", 0, 1)</f>
        <v>EPA Region 2</v>
      </c>
    </row>
    <row r="3235" spans="1:6" x14ac:dyDescent="0.25">
      <c r="A3235" s="334" t="s">
        <v>6551</v>
      </c>
      <c r="B3235" s="335" t="s">
        <v>6552</v>
      </c>
      <c r="C3235" s="335" t="s">
        <v>6412</v>
      </c>
      <c r="D3235" s="335" t="str">
        <f t="shared" si="101"/>
        <v>Trujillo Alto Municipio, PR</v>
      </c>
      <c r="E3235" s="335" t="str">
        <f t="shared" si="102"/>
        <v>72</v>
      </c>
      <c r="F3235" s="335" t="str">
        <f>_xlfn.XLOOKUP(E3235, statelist[State FIPS Code], statelist[EPA Region], "not found", 0, 1)</f>
        <v>EPA Region 2</v>
      </c>
    </row>
    <row r="3236" spans="1:6" x14ac:dyDescent="0.25">
      <c r="A3236" s="334" t="s">
        <v>6553</v>
      </c>
      <c r="B3236" s="335" t="s">
        <v>6554</v>
      </c>
      <c r="C3236" s="335" t="s">
        <v>6412</v>
      </c>
      <c r="D3236" s="335" t="str">
        <f t="shared" si="101"/>
        <v>Utuado Municipio, PR</v>
      </c>
      <c r="E3236" s="335" t="str">
        <f t="shared" si="102"/>
        <v>72</v>
      </c>
      <c r="F3236" s="335" t="str">
        <f>_xlfn.XLOOKUP(E3236, statelist[State FIPS Code], statelist[EPA Region], "not found", 0, 1)</f>
        <v>EPA Region 2</v>
      </c>
    </row>
    <row r="3237" spans="1:6" x14ac:dyDescent="0.25">
      <c r="A3237" s="334" t="s">
        <v>6555</v>
      </c>
      <c r="B3237" s="335" t="s">
        <v>6556</v>
      </c>
      <c r="C3237" s="335" t="s">
        <v>6412</v>
      </c>
      <c r="D3237" s="335" t="str">
        <f t="shared" si="101"/>
        <v>Vega Alta Municipio, PR</v>
      </c>
      <c r="E3237" s="335" t="str">
        <f t="shared" si="102"/>
        <v>72</v>
      </c>
      <c r="F3237" s="335" t="str">
        <f>_xlfn.XLOOKUP(E3237, statelist[State FIPS Code], statelist[EPA Region], "not found", 0, 1)</f>
        <v>EPA Region 2</v>
      </c>
    </row>
    <row r="3238" spans="1:6" x14ac:dyDescent="0.25">
      <c r="A3238" s="334" t="s">
        <v>6557</v>
      </c>
      <c r="B3238" s="335" t="s">
        <v>6558</v>
      </c>
      <c r="C3238" s="335" t="s">
        <v>6412</v>
      </c>
      <c r="D3238" s="335" t="str">
        <f t="shared" si="101"/>
        <v>Vega Baja Municipio, PR</v>
      </c>
      <c r="E3238" s="335" t="str">
        <f t="shared" si="102"/>
        <v>72</v>
      </c>
      <c r="F3238" s="335" t="str">
        <f>_xlfn.XLOOKUP(E3238, statelist[State FIPS Code], statelist[EPA Region], "not found", 0, 1)</f>
        <v>EPA Region 2</v>
      </c>
    </row>
    <row r="3239" spans="1:6" x14ac:dyDescent="0.25">
      <c r="A3239" s="334" t="s">
        <v>6559</v>
      </c>
      <c r="B3239" s="335" t="s">
        <v>6560</v>
      </c>
      <c r="C3239" s="335" t="s">
        <v>6412</v>
      </c>
      <c r="D3239" s="335" t="str">
        <f t="shared" si="101"/>
        <v>Vieques Municipio, PR</v>
      </c>
      <c r="E3239" s="335" t="str">
        <f t="shared" si="102"/>
        <v>72</v>
      </c>
      <c r="F3239" s="335" t="str">
        <f>_xlfn.XLOOKUP(E3239, statelist[State FIPS Code], statelist[EPA Region], "not found", 0, 1)</f>
        <v>EPA Region 2</v>
      </c>
    </row>
    <row r="3240" spans="1:6" x14ac:dyDescent="0.25">
      <c r="A3240" s="334" t="s">
        <v>6561</v>
      </c>
      <c r="B3240" s="335" t="s">
        <v>6562</v>
      </c>
      <c r="C3240" s="335" t="s">
        <v>6412</v>
      </c>
      <c r="D3240" s="335" t="str">
        <f t="shared" si="101"/>
        <v>Villalba Municipio, PR</v>
      </c>
      <c r="E3240" s="335" t="str">
        <f t="shared" si="102"/>
        <v>72</v>
      </c>
      <c r="F3240" s="335" t="str">
        <f>_xlfn.XLOOKUP(E3240, statelist[State FIPS Code], statelist[EPA Region], "not found", 0, 1)</f>
        <v>EPA Region 2</v>
      </c>
    </row>
    <row r="3241" spans="1:6" x14ac:dyDescent="0.25">
      <c r="A3241" s="334" t="s">
        <v>6563</v>
      </c>
      <c r="B3241" s="335" t="s">
        <v>6564</v>
      </c>
      <c r="C3241" s="335" t="s">
        <v>6412</v>
      </c>
      <c r="D3241" s="335" t="str">
        <f t="shared" si="101"/>
        <v>Yabucoa Municipio, PR</v>
      </c>
      <c r="E3241" s="335" t="str">
        <f t="shared" si="102"/>
        <v>72</v>
      </c>
      <c r="F3241" s="335" t="str">
        <f>_xlfn.XLOOKUP(E3241, statelist[State FIPS Code], statelist[EPA Region], "not found", 0, 1)</f>
        <v>EPA Region 2</v>
      </c>
    </row>
    <row r="3242" spans="1:6" x14ac:dyDescent="0.25">
      <c r="A3242" s="334" t="s">
        <v>6565</v>
      </c>
      <c r="B3242" s="335" t="s">
        <v>6566</v>
      </c>
      <c r="C3242" s="335" t="s">
        <v>6412</v>
      </c>
      <c r="D3242" s="335" t="str">
        <f t="shared" si="101"/>
        <v>Yauco Municipio, PR</v>
      </c>
      <c r="E3242" s="335" t="str">
        <f t="shared" si="102"/>
        <v>72</v>
      </c>
      <c r="F3242" s="335" t="str">
        <f>_xlfn.XLOOKUP(E3242, statelist[State FIPS Code], statelist[EPA Region], "not found", 0, 1)</f>
        <v>EPA Region 2</v>
      </c>
    </row>
    <row r="3243" spans="1:6" x14ac:dyDescent="0.25">
      <c r="A3243" s="334" t="s">
        <v>6567</v>
      </c>
      <c r="B3243" s="335" t="s">
        <v>6568</v>
      </c>
      <c r="C3243" s="335" t="s">
        <v>6569</v>
      </c>
      <c r="D3243" s="335" t="str">
        <f t="shared" si="101"/>
        <v>St. Croix Island, VI</v>
      </c>
      <c r="E3243" s="335" t="str">
        <f t="shared" si="102"/>
        <v>78</v>
      </c>
      <c r="F3243" s="335" t="str">
        <f>_xlfn.XLOOKUP(E3243, statelist[State FIPS Code], statelist[EPA Region], "not found", 0, 1)</f>
        <v>EPA Region 2</v>
      </c>
    </row>
    <row r="3244" spans="1:6" x14ac:dyDescent="0.25">
      <c r="A3244" s="334" t="s">
        <v>6570</v>
      </c>
      <c r="B3244" s="335" t="s">
        <v>6571</v>
      </c>
      <c r="C3244" s="335" t="s">
        <v>6569</v>
      </c>
      <c r="D3244" s="335" t="str">
        <f t="shared" si="101"/>
        <v>St. John Island, VI</v>
      </c>
      <c r="E3244" s="335" t="str">
        <f t="shared" si="102"/>
        <v>78</v>
      </c>
      <c r="F3244" s="335" t="str">
        <f>_xlfn.XLOOKUP(E3244, statelist[State FIPS Code], statelist[EPA Region], "not found", 0, 1)</f>
        <v>EPA Region 2</v>
      </c>
    </row>
    <row r="3245" spans="1:6" x14ac:dyDescent="0.25">
      <c r="A3245" s="334" t="s">
        <v>6572</v>
      </c>
      <c r="B3245" s="335" t="s">
        <v>6573</v>
      </c>
      <c r="C3245" s="335" t="s">
        <v>6569</v>
      </c>
      <c r="D3245" s="335" t="str">
        <f t="shared" si="101"/>
        <v>St. Thomas Island, VI</v>
      </c>
      <c r="E3245" s="335" t="str">
        <f t="shared" si="102"/>
        <v>78</v>
      </c>
      <c r="F3245" s="335" t="str">
        <f>_xlfn.XLOOKUP(E3245, statelist[State FIPS Code], statelist[EPA Region], "not found", 0, 1)</f>
        <v>EPA Region 2</v>
      </c>
    </row>
    <row r="3246" spans="1:6" x14ac:dyDescent="0.25">
      <c r="E3246" s="335" t="str">
        <f t="shared" si="102"/>
        <v/>
      </c>
    </row>
  </sheetData>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3BA39-E4C7-4419-8B93-8D68FE8DFB74}">
  <sheetPr>
    <tabColor theme="0" tint="-0.499984740745262"/>
  </sheetPr>
  <dimension ref="A1:BQ3237"/>
  <sheetViews>
    <sheetView workbookViewId="0">
      <selection activeCell="AO1" sqref="AO1"/>
    </sheetView>
  </sheetViews>
  <sheetFormatPr defaultRowHeight="15" x14ac:dyDescent="0.25"/>
  <cols>
    <col min="1" max="1" width="15.28515625" customWidth="1"/>
    <col min="2" max="5" width="15.5703125" customWidth="1"/>
    <col min="6" max="6" width="5.140625" customWidth="1"/>
    <col min="7" max="7" width="20.5703125" bestFit="1" customWidth="1"/>
    <col min="8" max="8" width="37" bestFit="1" customWidth="1"/>
    <col min="9" max="9" width="18.7109375" bestFit="1" customWidth="1"/>
    <col min="10" max="10" width="21.5703125" bestFit="1" customWidth="1"/>
    <col min="11" max="11" width="23.42578125" bestFit="1" customWidth="1"/>
    <col min="12" max="12" width="20.5703125" bestFit="1" customWidth="1"/>
    <col min="13" max="13" width="32.28515625" bestFit="1" customWidth="1"/>
    <col min="14" max="14" width="19.42578125" bestFit="1" customWidth="1"/>
    <col min="15" max="16" width="21.28515625" bestFit="1" customWidth="1"/>
    <col min="17" max="17" width="22.7109375" bestFit="1" customWidth="1"/>
    <col min="18" max="18" width="17" bestFit="1" customWidth="1"/>
    <col min="19" max="19" width="19.85546875" bestFit="1" customWidth="1"/>
    <col min="20" max="20" width="20.5703125" bestFit="1" customWidth="1"/>
    <col min="21" max="21" width="21.28515625" bestFit="1" customWidth="1"/>
    <col min="22" max="22" width="22.28515625" bestFit="1" customWidth="1"/>
    <col min="23" max="24" width="21.5703125" bestFit="1" customWidth="1"/>
    <col min="25" max="25" width="27" bestFit="1" customWidth="1"/>
    <col min="26" max="26" width="22" bestFit="1" customWidth="1"/>
    <col min="27" max="27" width="24.42578125" bestFit="1" customWidth="1"/>
    <col min="28" max="28" width="19.42578125" bestFit="1" customWidth="1"/>
    <col min="29" max="29" width="24.42578125" bestFit="1" customWidth="1"/>
    <col min="30" max="30" width="25.85546875" bestFit="1" customWidth="1"/>
    <col min="31" max="31" width="25.85546875" customWidth="1"/>
    <col min="32" max="33" width="24.140625" bestFit="1" customWidth="1"/>
    <col min="34" max="34" width="20.5703125" bestFit="1" customWidth="1"/>
    <col min="35" max="35" width="18.7109375" bestFit="1" customWidth="1"/>
    <col min="36" max="36" width="21.28515625" bestFit="1" customWidth="1"/>
    <col min="37" max="37" width="20.140625" bestFit="1" customWidth="1"/>
    <col min="38" max="38" width="19.42578125" bestFit="1" customWidth="1"/>
    <col min="39" max="39" width="20.85546875" bestFit="1" customWidth="1"/>
    <col min="40" max="41" width="20.85546875" customWidth="1"/>
    <col min="42" max="42" width="20.5703125" bestFit="1" customWidth="1"/>
    <col min="43" max="43" width="21.5703125" bestFit="1" customWidth="1"/>
    <col min="44" max="44" width="19.85546875" bestFit="1" customWidth="1"/>
    <col min="45" max="45" width="24.42578125" bestFit="1" customWidth="1"/>
    <col min="46" max="46" width="19.85546875" bestFit="1" customWidth="1"/>
    <col min="47" max="48" width="21.5703125" bestFit="1" customWidth="1"/>
    <col min="49" max="49" width="20.5703125" bestFit="1" customWidth="1"/>
    <col min="50" max="50" width="22.28515625" bestFit="1" customWidth="1"/>
    <col min="51" max="52" width="19.85546875" bestFit="1" customWidth="1"/>
    <col min="53" max="53" width="24.42578125" bestFit="1" customWidth="1"/>
    <col min="54" max="54" width="22" bestFit="1" customWidth="1"/>
    <col min="55" max="55" width="19.85546875" bestFit="1" customWidth="1"/>
    <col min="56" max="56" width="21.28515625" bestFit="1" customWidth="1"/>
    <col min="57" max="57" width="19.85546875" bestFit="1" customWidth="1"/>
    <col min="58" max="58" width="17.7109375" bestFit="1" customWidth="1"/>
    <col min="59" max="59" width="7.5703125" customWidth="1"/>
    <col min="60" max="60" width="30.85546875" bestFit="1" customWidth="1"/>
    <col min="61" max="61" width="25.85546875" bestFit="1" customWidth="1"/>
    <col min="62" max="62" width="18" bestFit="1" customWidth="1"/>
  </cols>
  <sheetData>
    <row r="1" spans="1:69" x14ac:dyDescent="0.25">
      <c r="A1" s="1" t="s">
        <v>6574</v>
      </c>
      <c r="B1" s="1" t="s">
        <v>81</v>
      </c>
      <c r="C1" s="1" t="s">
        <v>6575</v>
      </c>
      <c r="D1" s="328"/>
      <c r="F1" s="1"/>
      <c r="G1" s="1" t="s">
        <v>1295</v>
      </c>
      <c r="H1" s="1" t="s">
        <v>1430</v>
      </c>
      <c r="I1" s="1" t="s">
        <v>1491</v>
      </c>
      <c r="J1" s="1" t="s">
        <v>1522</v>
      </c>
      <c r="K1" s="1" t="s">
        <v>1655</v>
      </c>
      <c r="L1" s="1" t="s">
        <v>1770</v>
      </c>
      <c r="M1" s="1" t="s">
        <v>1890</v>
      </c>
      <c r="N1" s="1" t="s">
        <v>1933</v>
      </c>
      <c r="O1" s="1" t="s">
        <v>1940</v>
      </c>
      <c r="P1" s="1" t="s">
        <v>89</v>
      </c>
      <c r="Q1" s="1" t="s">
        <v>2058</v>
      </c>
      <c r="R1" s="1" t="s">
        <v>2326</v>
      </c>
      <c r="S1" s="1" t="s">
        <v>2337</v>
      </c>
      <c r="T1" s="1" t="s">
        <v>2414</v>
      </c>
      <c r="U1" s="1" t="s">
        <v>2571</v>
      </c>
      <c r="V1" s="1" t="s">
        <v>2706</v>
      </c>
      <c r="W1" s="1" t="s">
        <v>2850</v>
      </c>
      <c r="X1" s="1" t="s">
        <v>3023</v>
      </c>
      <c r="Y1" s="1" t="s">
        <v>3200</v>
      </c>
      <c r="Z1" s="1" t="s">
        <v>3329</v>
      </c>
      <c r="AA1" s="1" t="s">
        <v>3356</v>
      </c>
      <c r="AB1" s="1" t="s">
        <v>3398</v>
      </c>
      <c r="AC1" s="1" t="s">
        <v>3423</v>
      </c>
      <c r="AD1" s="1" t="s">
        <v>3569</v>
      </c>
      <c r="AE1" s="1" t="s">
        <v>3717</v>
      </c>
      <c r="AF1" s="1" t="s">
        <v>3836</v>
      </c>
      <c r="AG1" s="1" t="s">
        <v>3994</v>
      </c>
      <c r="AH1" s="1" t="s">
        <v>4086</v>
      </c>
      <c r="AI1" s="1" t="s">
        <v>4221</v>
      </c>
      <c r="AJ1" s="1" t="s">
        <v>4250</v>
      </c>
      <c r="AK1" s="1" t="s">
        <v>4268</v>
      </c>
      <c r="AL1" s="1" t="s">
        <v>4301</v>
      </c>
      <c r="AM1" s="1" t="s">
        <v>4359</v>
      </c>
      <c r="AN1" s="1" t="s">
        <v>4453</v>
      </c>
      <c r="AO1" s="1" t="s">
        <v>4617</v>
      </c>
      <c r="AP1" s="1" t="s">
        <v>4702</v>
      </c>
      <c r="AQ1" s="1" t="s">
        <v>4826</v>
      </c>
      <c r="AR1" s="1" t="s">
        <v>4946</v>
      </c>
      <c r="AS1" s="1" t="s">
        <v>4999</v>
      </c>
      <c r="AT1" s="1" t="s">
        <v>5100</v>
      </c>
      <c r="AU1" s="1" t="s">
        <v>5109</v>
      </c>
      <c r="AV1" s="1" t="s">
        <v>5183</v>
      </c>
      <c r="AW1" s="1" t="s">
        <v>5287</v>
      </c>
      <c r="AX1" s="1" t="s">
        <v>5409</v>
      </c>
      <c r="AY1" s="1" t="s">
        <v>5826</v>
      </c>
      <c r="AZ1" s="1" t="s">
        <v>5873</v>
      </c>
      <c r="BA1" s="1" t="s">
        <v>522</v>
      </c>
      <c r="BB1" s="1" t="s">
        <v>6110</v>
      </c>
      <c r="BC1" s="1" t="s">
        <v>6172</v>
      </c>
      <c r="BD1" s="1" t="s">
        <v>6245</v>
      </c>
      <c r="BE1" s="1" t="s">
        <v>6353</v>
      </c>
      <c r="BF1" s="1" t="s">
        <v>6389</v>
      </c>
      <c r="BG1" s="1" t="s">
        <v>6400</v>
      </c>
      <c r="BH1" s="1" t="s">
        <v>6403</v>
      </c>
      <c r="BI1" s="1" t="s">
        <v>6412</v>
      </c>
      <c r="BJ1" s="21" t="s">
        <v>6569</v>
      </c>
      <c r="BK1" s="153"/>
      <c r="BL1" s="336" t="s">
        <v>1288</v>
      </c>
      <c r="BM1" s="335"/>
      <c r="BN1" s="335"/>
      <c r="BO1" s="335"/>
      <c r="BP1" s="335"/>
      <c r="BQ1" s="335"/>
    </row>
    <row r="2" spans="1:69" x14ac:dyDescent="0.25">
      <c r="A2" s="20" t="s">
        <v>1295</v>
      </c>
      <c r="B2" s="153" t="s">
        <v>6576</v>
      </c>
      <c r="C2" s="17" t="s">
        <v>6577</v>
      </c>
      <c r="F2" s="153"/>
      <c r="G2" s="20" t="s">
        <v>1294</v>
      </c>
      <c r="H2" s="20" t="s">
        <v>1429</v>
      </c>
      <c r="I2" s="20" t="s">
        <v>1490</v>
      </c>
      <c r="J2" s="20" t="s">
        <v>1521</v>
      </c>
      <c r="K2" s="20" t="s">
        <v>1654</v>
      </c>
      <c r="L2" s="20" t="s">
        <v>1769</v>
      </c>
      <c r="M2" s="153" t="s">
        <v>1889</v>
      </c>
      <c r="N2" s="20" t="s">
        <v>1932</v>
      </c>
      <c r="O2" s="20" t="s">
        <v>1939</v>
      </c>
      <c r="P2" s="20" t="s">
        <v>1942</v>
      </c>
      <c r="Q2" s="20" t="s">
        <v>2057</v>
      </c>
      <c r="R2" s="20" t="s">
        <v>2325</v>
      </c>
      <c r="S2" s="20" t="s">
        <v>2336</v>
      </c>
      <c r="T2" s="20" t="s">
        <v>1769</v>
      </c>
      <c r="U2" s="20" t="s">
        <v>1769</v>
      </c>
      <c r="V2" s="20" t="s">
        <v>2705</v>
      </c>
      <c r="W2" s="20" t="s">
        <v>2573</v>
      </c>
      <c r="X2" s="20" t="s">
        <v>2705</v>
      </c>
      <c r="Y2" s="20" t="s">
        <v>3199</v>
      </c>
      <c r="Z2" s="20" t="s">
        <v>3328</v>
      </c>
      <c r="AA2" s="20" t="s">
        <v>3355</v>
      </c>
      <c r="AB2" s="20" t="s">
        <v>3397</v>
      </c>
      <c r="AC2" s="20" t="s">
        <v>3422</v>
      </c>
      <c r="AD2" s="20" t="s">
        <v>3568</v>
      </c>
      <c r="AE2" s="20" t="s">
        <v>1769</v>
      </c>
      <c r="AF2" s="20" t="s">
        <v>2705</v>
      </c>
      <c r="AG2" s="20" t="s">
        <v>3993</v>
      </c>
      <c r="AH2" s="20" t="s">
        <v>1769</v>
      </c>
      <c r="AI2" s="20" t="s">
        <v>4220</v>
      </c>
      <c r="AJ2" s="20" t="s">
        <v>4249</v>
      </c>
      <c r="AK2" s="20" t="s">
        <v>4267</v>
      </c>
      <c r="AL2" s="20" t="s">
        <v>4300</v>
      </c>
      <c r="AM2" s="20" t="s">
        <v>4358</v>
      </c>
      <c r="AN2" s="20" t="s">
        <v>4452</v>
      </c>
      <c r="AO2" s="20" t="s">
        <v>1769</v>
      </c>
      <c r="AP2" s="20" t="s">
        <v>1769</v>
      </c>
      <c r="AQ2" s="20" t="s">
        <v>2705</v>
      </c>
      <c r="AR2" s="20" t="s">
        <v>1944</v>
      </c>
      <c r="AS2" s="20" t="s">
        <v>1769</v>
      </c>
      <c r="AT2" s="20" t="s">
        <v>3402</v>
      </c>
      <c r="AU2" s="20" t="s">
        <v>5108</v>
      </c>
      <c r="AV2" s="20" t="s">
        <v>5182</v>
      </c>
      <c r="AW2" s="20" t="s">
        <v>2852</v>
      </c>
      <c r="AX2" s="20" t="s">
        <v>2852</v>
      </c>
      <c r="AY2" s="20" t="s">
        <v>4832</v>
      </c>
      <c r="AZ2" s="20" t="s">
        <v>5872</v>
      </c>
      <c r="BA2" s="20" t="s">
        <v>5895</v>
      </c>
      <c r="BB2" s="20" t="s">
        <v>1769</v>
      </c>
      <c r="BC2" s="20" t="s">
        <v>1299</v>
      </c>
      <c r="BD2" s="20" t="s">
        <v>1769</v>
      </c>
      <c r="BE2" s="20" t="s">
        <v>4358</v>
      </c>
      <c r="BF2" s="20" t="s">
        <v>6388</v>
      </c>
      <c r="BG2" s="20" t="s">
        <v>6399</v>
      </c>
      <c r="BH2" s="20" t="s">
        <v>6402</v>
      </c>
      <c r="BI2" s="20" t="s">
        <v>6411</v>
      </c>
      <c r="BJ2" s="20" t="s">
        <v>6568</v>
      </c>
      <c r="BK2" s="153"/>
      <c r="BL2" s="336" t="s">
        <v>1020</v>
      </c>
      <c r="BM2" s="337" t="s">
        <v>1289</v>
      </c>
      <c r="BN2" s="337" t="s">
        <v>1290</v>
      </c>
      <c r="BO2" s="337" t="s">
        <v>1291</v>
      </c>
      <c r="BP2" s="337" t="s">
        <v>1292</v>
      </c>
      <c r="BQ2" s="337" t="s">
        <v>81</v>
      </c>
    </row>
    <row r="3" spans="1:69" x14ac:dyDescent="0.25">
      <c r="A3" s="153" t="s">
        <v>1430</v>
      </c>
      <c r="B3" s="153" t="s">
        <v>6578</v>
      </c>
      <c r="C3" s="17" t="s">
        <v>6579</v>
      </c>
      <c r="F3" s="153"/>
      <c r="G3" s="153" t="s">
        <v>1297</v>
      </c>
      <c r="H3" s="153" t="s">
        <v>1432</v>
      </c>
      <c r="I3" s="153" t="s">
        <v>1493</v>
      </c>
      <c r="J3" s="153" t="s">
        <v>1524</v>
      </c>
      <c r="K3" s="153" t="s">
        <v>1657</v>
      </c>
      <c r="L3" s="153" t="s">
        <v>1772</v>
      </c>
      <c r="M3" s="153" t="s">
        <v>1892</v>
      </c>
      <c r="N3" s="153" t="s">
        <v>1935</v>
      </c>
      <c r="O3" s="153"/>
      <c r="P3" s="153" t="s">
        <v>1944</v>
      </c>
      <c r="Q3" s="153" t="s">
        <v>2060</v>
      </c>
      <c r="R3" s="153" t="s">
        <v>2328</v>
      </c>
      <c r="S3" s="153" t="s">
        <v>1769</v>
      </c>
      <c r="T3" s="153" t="s">
        <v>2416</v>
      </c>
      <c r="U3" s="153" t="s">
        <v>2573</v>
      </c>
      <c r="V3" s="153" t="s">
        <v>1769</v>
      </c>
      <c r="W3" s="153" t="s">
        <v>2852</v>
      </c>
      <c r="X3" s="153" t="s">
        <v>2573</v>
      </c>
      <c r="Y3" s="153" t="s">
        <v>3202</v>
      </c>
      <c r="Z3" s="153" t="s">
        <v>3331</v>
      </c>
      <c r="AA3" s="153" t="s">
        <v>3358</v>
      </c>
      <c r="AB3" s="153" t="s">
        <v>3400</v>
      </c>
      <c r="AC3" s="153" t="s">
        <v>3425</v>
      </c>
      <c r="AD3" s="153" t="s">
        <v>3571</v>
      </c>
      <c r="AE3" s="153" t="s">
        <v>3719</v>
      </c>
      <c r="AF3" s="153" t="s">
        <v>3838</v>
      </c>
      <c r="AG3" s="153" t="s">
        <v>3996</v>
      </c>
      <c r="AH3" s="153" t="s">
        <v>4088</v>
      </c>
      <c r="AI3" s="153" t="s">
        <v>1539</v>
      </c>
      <c r="AJ3" s="153" t="s">
        <v>1535</v>
      </c>
      <c r="AK3" s="153" t="s">
        <v>4270</v>
      </c>
      <c r="AL3" s="153" t="s">
        <v>4303</v>
      </c>
      <c r="AM3" s="153" t="s">
        <v>3355</v>
      </c>
      <c r="AN3" s="153" t="s">
        <v>2416</v>
      </c>
      <c r="AO3" s="153" t="s">
        <v>4619</v>
      </c>
      <c r="AP3" s="153" t="s">
        <v>2573</v>
      </c>
      <c r="AQ3" s="153" t="s">
        <v>4828</v>
      </c>
      <c r="AR3" s="153" t="s">
        <v>1528</v>
      </c>
      <c r="AS3" s="153" t="s">
        <v>5001</v>
      </c>
      <c r="AT3" s="153" t="s">
        <v>1932</v>
      </c>
      <c r="AU3" s="153" t="s">
        <v>5111</v>
      </c>
      <c r="AV3" s="153" t="s">
        <v>5185</v>
      </c>
      <c r="AW3" s="153" t="s">
        <v>5006</v>
      </c>
      <c r="AX3" s="153" t="s">
        <v>5411</v>
      </c>
      <c r="AY3" s="153" t="s">
        <v>5828</v>
      </c>
      <c r="AZ3" s="153" t="s">
        <v>5875</v>
      </c>
      <c r="BA3" s="153" t="s">
        <v>5897</v>
      </c>
      <c r="BB3" s="153" t="s">
        <v>6112</v>
      </c>
      <c r="BC3" s="153" t="s">
        <v>5121</v>
      </c>
      <c r="BD3" s="153" t="s">
        <v>4705</v>
      </c>
      <c r="BE3" s="153" t="s">
        <v>3996</v>
      </c>
      <c r="BF3" s="153" t="s">
        <v>6391</v>
      </c>
      <c r="BG3" s="153"/>
      <c r="BH3" s="153" t="s">
        <v>6405</v>
      </c>
      <c r="BI3" s="153" t="s">
        <v>6414</v>
      </c>
      <c r="BJ3" s="153" t="s">
        <v>6571</v>
      </c>
      <c r="BK3" s="153"/>
      <c r="BL3" s="334" t="s">
        <v>1293</v>
      </c>
      <c r="BM3" s="335" t="s">
        <v>1294</v>
      </c>
      <c r="BN3" s="335" t="s">
        <v>1295</v>
      </c>
      <c r="BO3" s="335" t="str">
        <f>_xlfn.TEXTJOIN(", ", TRUE, BM3,BN3)</f>
        <v>Autauga County, AL</v>
      </c>
      <c r="BP3" s="335" t="str">
        <f>LEFT(BL3, 2)</f>
        <v>01</v>
      </c>
      <c r="BQ3" s="335" t="str">
        <f>_xlfn.XLOOKUP(BP3, statelist[State FIPS Code], statelist[EPA Region], "not found", 0, 1)</f>
        <v>EPA Region 4</v>
      </c>
    </row>
    <row r="4" spans="1:69" x14ac:dyDescent="0.25">
      <c r="A4" s="20" t="s">
        <v>1491</v>
      </c>
      <c r="B4" s="153" t="s">
        <v>6580</v>
      </c>
      <c r="C4" s="17" t="s">
        <v>6581</v>
      </c>
      <c r="F4" s="153"/>
      <c r="G4" s="20" t="s">
        <v>1299</v>
      </c>
      <c r="H4" s="20" t="s">
        <v>1434</v>
      </c>
      <c r="I4" s="20" t="s">
        <v>1495</v>
      </c>
      <c r="J4" s="20" t="s">
        <v>1526</v>
      </c>
      <c r="K4" s="20" t="s">
        <v>1659</v>
      </c>
      <c r="L4" s="20" t="s">
        <v>1774</v>
      </c>
      <c r="M4" s="153" t="s">
        <v>1894</v>
      </c>
      <c r="N4" s="20" t="s">
        <v>1937</v>
      </c>
      <c r="O4" s="153"/>
      <c r="P4" s="20" t="s">
        <v>1946</v>
      </c>
      <c r="Q4" s="20" t="s">
        <v>2062</v>
      </c>
      <c r="R4" s="20" t="s">
        <v>2330</v>
      </c>
      <c r="S4" s="20" t="s">
        <v>2340</v>
      </c>
      <c r="T4" s="20" t="s">
        <v>2418</v>
      </c>
      <c r="U4" s="20" t="s">
        <v>2575</v>
      </c>
      <c r="V4" s="20" t="s">
        <v>2709</v>
      </c>
      <c r="W4" s="20" t="s">
        <v>2854</v>
      </c>
      <c r="X4" s="20" t="s">
        <v>2852</v>
      </c>
      <c r="Y4" s="20" t="s">
        <v>3204</v>
      </c>
      <c r="Z4" s="20" t="s">
        <v>2441</v>
      </c>
      <c r="AA4" s="20" t="s">
        <v>3360</v>
      </c>
      <c r="AB4" s="20" t="s">
        <v>3402</v>
      </c>
      <c r="AC4" s="20" t="s">
        <v>3427</v>
      </c>
      <c r="AD4" s="20" t="s">
        <v>3573</v>
      </c>
      <c r="AE4" s="20" t="s">
        <v>3721</v>
      </c>
      <c r="AF4" s="20" t="s">
        <v>2854</v>
      </c>
      <c r="AG4" s="20" t="s">
        <v>2348</v>
      </c>
      <c r="AH4" s="20" t="s">
        <v>4090</v>
      </c>
      <c r="AI4" s="20" t="s">
        <v>1806</v>
      </c>
      <c r="AJ4" s="20" t="s">
        <v>4253</v>
      </c>
      <c r="AK4" s="20" t="s">
        <v>4272</v>
      </c>
      <c r="AL4" s="20" t="s">
        <v>4305</v>
      </c>
      <c r="AM4" s="20" t="s">
        <v>4362</v>
      </c>
      <c r="AN4" s="20" t="s">
        <v>4456</v>
      </c>
      <c r="AO4" s="20" t="s">
        <v>4621</v>
      </c>
      <c r="AP4" s="20" t="s">
        <v>4705</v>
      </c>
      <c r="AQ4" s="20" t="s">
        <v>4830</v>
      </c>
      <c r="AR4" s="20" t="s">
        <v>4949</v>
      </c>
      <c r="AS4" s="20" t="s">
        <v>5003</v>
      </c>
      <c r="AT4" s="20" t="s">
        <v>5103</v>
      </c>
      <c r="AU4" s="20" t="s">
        <v>5113</v>
      </c>
      <c r="AV4" s="20" t="s">
        <v>5187</v>
      </c>
      <c r="AW4" s="20" t="s">
        <v>1528</v>
      </c>
      <c r="AX4" s="20" t="s">
        <v>5413</v>
      </c>
      <c r="AY4" s="20" t="s">
        <v>5830</v>
      </c>
      <c r="AZ4" s="20" t="s">
        <v>5877</v>
      </c>
      <c r="BA4" s="20" t="s">
        <v>4456</v>
      </c>
      <c r="BB4" s="20" t="s">
        <v>1528</v>
      </c>
      <c r="BC4" s="20" t="s">
        <v>1530</v>
      </c>
      <c r="BD4" s="20" t="s">
        <v>6248</v>
      </c>
      <c r="BE4" s="20" t="s">
        <v>3054</v>
      </c>
      <c r="BF4" s="20" t="s">
        <v>6393</v>
      </c>
      <c r="BG4" s="153"/>
      <c r="BH4" s="20" t="s">
        <v>6407</v>
      </c>
      <c r="BI4" s="20" t="s">
        <v>6416</v>
      </c>
      <c r="BJ4" s="20" t="s">
        <v>6573</v>
      </c>
      <c r="BK4" s="153"/>
      <c r="BL4" s="334" t="s">
        <v>1296</v>
      </c>
      <c r="BM4" s="335" t="s">
        <v>1297</v>
      </c>
      <c r="BN4" s="335" t="s">
        <v>1295</v>
      </c>
      <c r="BO4" s="335" t="str">
        <f t="shared" ref="BO4:BO67" si="0">_xlfn.TEXTJOIN(", ", TRUE, BM4,BN4)</f>
        <v>Baldwin County, AL</v>
      </c>
      <c r="BP4" s="335" t="str">
        <f t="shared" ref="BP4:BP67" si="1">LEFT(BL4, 2)</f>
        <v>01</v>
      </c>
      <c r="BQ4" s="335" t="str">
        <f>_xlfn.XLOOKUP(BP4, statelist[State FIPS Code], statelist[EPA Region], "not found", 0, 1)</f>
        <v>EPA Region 4</v>
      </c>
    </row>
    <row r="5" spans="1:69" x14ac:dyDescent="0.25">
      <c r="A5" s="153" t="s">
        <v>1522</v>
      </c>
      <c r="B5" t="s">
        <v>6582</v>
      </c>
      <c r="C5" s="17" t="s">
        <v>6583</v>
      </c>
      <c r="F5" s="153"/>
      <c r="G5" s="153" t="s">
        <v>1301</v>
      </c>
      <c r="H5" s="153" t="s">
        <v>1436</v>
      </c>
      <c r="I5" s="153" t="s">
        <v>1497</v>
      </c>
      <c r="J5" s="153" t="s">
        <v>1528</v>
      </c>
      <c r="K5" s="153" t="s">
        <v>1661</v>
      </c>
      <c r="L5" s="153" t="s">
        <v>1776</v>
      </c>
      <c r="M5" s="153" t="s">
        <v>1896</v>
      </c>
      <c r="N5" s="153"/>
      <c r="O5" s="153"/>
      <c r="P5" s="153" t="s">
        <v>1948</v>
      </c>
      <c r="Q5" s="153" t="s">
        <v>1944</v>
      </c>
      <c r="R5" s="153" t="s">
        <v>2332</v>
      </c>
      <c r="S5" s="153" t="s">
        <v>2342</v>
      </c>
      <c r="T5" s="153" t="s">
        <v>1530</v>
      </c>
      <c r="U5" s="153" t="s">
        <v>1528</v>
      </c>
      <c r="V5" s="153" t="s">
        <v>2711</v>
      </c>
      <c r="W5" s="153" t="s">
        <v>2856</v>
      </c>
      <c r="X5" s="153" t="s">
        <v>3027</v>
      </c>
      <c r="Y5" s="153" t="s">
        <v>3206</v>
      </c>
      <c r="Z5" s="153" t="s">
        <v>1353</v>
      </c>
      <c r="AA5" s="153" t="s">
        <v>3362</v>
      </c>
      <c r="AB5" s="153" t="s">
        <v>3404</v>
      </c>
      <c r="AC5" s="153" t="s">
        <v>3429</v>
      </c>
      <c r="AD5" s="153" t="s">
        <v>3575</v>
      </c>
      <c r="AE5" s="153" t="s">
        <v>3723</v>
      </c>
      <c r="AF5" s="153" t="s">
        <v>3841</v>
      </c>
      <c r="AG5" s="153" t="s">
        <v>3999</v>
      </c>
      <c r="AH5" s="153" t="s">
        <v>4092</v>
      </c>
      <c r="AI5" s="153" t="s">
        <v>4225</v>
      </c>
      <c r="AJ5" s="153" t="s">
        <v>4255</v>
      </c>
      <c r="AK5" s="153" t="s">
        <v>2092</v>
      </c>
      <c r="AL5" s="153" t="s">
        <v>4307</v>
      </c>
      <c r="AM5" s="153" t="s">
        <v>4364</v>
      </c>
      <c r="AN5" s="153" t="s">
        <v>4458</v>
      </c>
      <c r="AO5" s="153" t="s">
        <v>4623</v>
      </c>
      <c r="AP5" s="153" t="s">
        <v>4707</v>
      </c>
      <c r="AQ5" s="153" t="s">
        <v>4832</v>
      </c>
      <c r="AR5" s="153" t="s">
        <v>4951</v>
      </c>
      <c r="AS5" s="153" t="s">
        <v>4832</v>
      </c>
      <c r="AT5" s="153" t="s">
        <v>5105</v>
      </c>
      <c r="AU5" s="153" t="s">
        <v>2852</v>
      </c>
      <c r="AV5" s="153" t="s">
        <v>5189</v>
      </c>
      <c r="AW5" s="153" t="s">
        <v>5291</v>
      </c>
      <c r="AX5" s="153" t="s">
        <v>5415</v>
      </c>
      <c r="AY5" s="153" t="s">
        <v>4001</v>
      </c>
      <c r="AZ5" s="153" t="s">
        <v>5879</v>
      </c>
      <c r="BA5" s="153" t="s">
        <v>5900</v>
      </c>
      <c r="BB5" s="153" t="s">
        <v>6115</v>
      </c>
      <c r="BC5" s="153" t="s">
        <v>6176</v>
      </c>
      <c r="BD5" s="153" t="s">
        <v>6250</v>
      </c>
      <c r="BE5" s="153" t="s">
        <v>4001</v>
      </c>
      <c r="BF5" s="153" t="s">
        <v>6395</v>
      </c>
      <c r="BG5" s="153"/>
      <c r="BH5" s="153" t="s">
        <v>6409</v>
      </c>
      <c r="BI5" s="153" t="s">
        <v>6418</v>
      </c>
      <c r="BJ5" s="153"/>
      <c r="BK5" s="153"/>
      <c r="BL5" s="334" t="s">
        <v>1298</v>
      </c>
      <c r="BM5" s="335" t="s">
        <v>1299</v>
      </c>
      <c r="BN5" s="335" t="s">
        <v>1295</v>
      </c>
      <c r="BO5" s="335" t="str">
        <f t="shared" si="0"/>
        <v>Barbour County, AL</v>
      </c>
      <c r="BP5" s="335" t="str">
        <f t="shared" si="1"/>
        <v>01</v>
      </c>
      <c r="BQ5" s="335" t="str">
        <f>_xlfn.XLOOKUP(BP5, statelist[State FIPS Code], statelist[EPA Region], "not found", 0, 1)</f>
        <v>EPA Region 4</v>
      </c>
    </row>
    <row r="6" spans="1:69" x14ac:dyDescent="0.25">
      <c r="A6" s="20" t="s">
        <v>1655</v>
      </c>
      <c r="B6" t="s">
        <v>6580</v>
      </c>
      <c r="C6" s="17" t="s">
        <v>6584</v>
      </c>
      <c r="F6" s="153"/>
      <c r="G6" s="20" t="s">
        <v>1303</v>
      </c>
      <c r="H6" s="20" t="s">
        <v>1438</v>
      </c>
      <c r="I6" s="20" t="s">
        <v>1499</v>
      </c>
      <c r="J6" s="20" t="s">
        <v>1530</v>
      </c>
      <c r="K6" s="20" t="s">
        <v>1663</v>
      </c>
      <c r="L6" s="20" t="s">
        <v>1778</v>
      </c>
      <c r="M6" s="153" t="s">
        <v>1898</v>
      </c>
      <c r="N6" s="153"/>
      <c r="O6" s="153"/>
      <c r="P6" s="20" t="s">
        <v>1950</v>
      </c>
      <c r="Q6" s="20" t="s">
        <v>1297</v>
      </c>
      <c r="R6" s="20" t="s">
        <v>2334</v>
      </c>
      <c r="S6" s="20" t="s">
        <v>2344</v>
      </c>
      <c r="T6" s="20" t="s">
        <v>2421</v>
      </c>
      <c r="U6" s="20" t="s">
        <v>2578</v>
      </c>
      <c r="V6" s="20" t="s">
        <v>2713</v>
      </c>
      <c r="W6" s="20" t="s">
        <v>2858</v>
      </c>
      <c r="X6" s="20" t="s">
        <v>3029</v>
      </c>
      <c r="Y6" s="20" t="s">
        <v>3208</v>
      </c>
      <c r="Z6" s="20" t="s">
        <v>2178</v>
      </c>
      <c r="AA6" s="20" t="s">
        <v>3364</v>
      </c>
      <c r="AB6" s="20" t="s">
        <v>3406</v>
      </c>
      <c r="AC6" s="20" t="s">
        <v>3431</v>
      </c>
      <c r="AD6" s="20" t="s">
        <v>1528</v>
      </c>
      <c r="AE6" s="20" t="s">
        <v>1528</v>
      </c>
      <c r="AF6" s="20" t="s">
        <v>3437</v>
      </c>
      <c r="AG6" s="20" t="s">
        <v>4001</v>
      </c>
      <c r="AH6" s="20" t="s">
        <v>2348</v>
      </c>
      <c r="AI6" s="20" t="s">
        <v>4227</v>
      </c>
      <c r="AJ6" s="20" t="s">
        <v>4257</v>
      </c>
      <c r="AK6" s="20" t="s">
        <v>4275</v>
      </c>
      <c r="AL6" s="20" t="s">
        <v>4112</v>
      </c>
      <c r="AM6" s="20" t="s">
        <v>4366</v>
      </c>
      <c r="AN6" s="20" t="s">
        <v>4460</v>
      </c>
      <c r="AO6" s="20" t="s">
        <v>4625</v>
      </c>
      <c r="AP6" s="20" t="s">
        <v>4709</v>
      </c>
      <c r="AQ6" s="20" t="s">
        <v>4834</v>
      </c>
      <c r="AR6" s="20" t="s">
        <v>1545</v>
      </c>
      <c r="AS6" s="20" t="s">
        <v>5006</v>
      </c>
      <c r="AT6" s="20" t="s">
        <v>1423</v>
      </c>
      <c r="AU6" s="20" t="s">
        <v>5116</v>
      </c>
      <c r="AV6" s="20" t="s">
        <v>5191</v>
      </c>
      <c r="AW6" s="20" t="s">
        <v>1303</v>
      </c>
      <c r="AX6" s="20" t="s">
        <v>5417</v>
      </c>
      <c r="AY6" s="20" t="s">
        <v>5833</v>
      </c>
      <c r="AZ6" s="20" t="s">
        <v>3406</v>
      </c>
      <c r="BA6" s="20" t="s">
        <v>5902</v>
      </c>
      <c r="BB6" s="20" t="s">
        <v>6117</v>
      </c>
      <c r="BC6" s="20" t="s">
        <v>6178</v>
      </c>
      <c r="BD6" s="20" t="s">
        <v>2421</v>
      </c>
      <c r="BE6" s="20" t="s">
        <v>6358</v>
      </c>
      <c r="BF6" s="20" t="s">
        <v>6397</v>
      </c>
      <c r="BG6" s="153"/>
      <c r="BH6" s="153"/>
      <c r="BI6" s="20" t="s">
        <v>6420</v>
      </c>
      <c r="BJ6" s="153"/>
      <c r="BK6" s="153"/>
      <c r="BL6" s="334" t="s">
        <v>1300</v>
      </c>
      <c r="BM6" s="335" t="s">
        <v>1301</v>
      </c>
      <c r="BN6" s="335" t="s">
        <v>1295</v>
      </c>
      <c r="BO6" s="335" t="str">
        <f t="shared" si="0"/>
        <v>Bibb County, AL</v>
      </c>
      <c r="BP6" s="335" t="str">
        <f t="shared" si="1"/>
        <v>01</v>
      </c>
      <c r="BQ6" s="335" t="str">
        <f>_xlfn.XLOOKUP(BP6, statelist[State FIPS Code], statelist[EPA Region], "not found", 0, 1)</f>
        <v>EPA Region 4</v>
      </c>
    </row>
    <row r="7" spans="1:69" x14ac:dyDescent="0.25">
      <c r="A7" s="153" t="s">
        <v>1770</v>
      </c>
      <c r="B7" t="s">
        <v>6585</v>
      </c>
      <c r="C7" s="17" t="s">
        <v>6586</v>
      </c>
      <c r="F7" s="153"/>
      <c r="G7" s="153" t="s">
        <v>1305</v>
      </c>
      <c r="H7" s="153" t="s">
        <v>1440</v>
      </c>
      <c r="I7" s="153" t="s">
        <v>1501</v>
      </c>
      <c r="J7" s="153" t="s">
        <v>1532</v>
      </c>
      <c r="K7" s="153" t="s">
        <v>1665</v>
      </c>
      <c r="L7" s="153" t="s">
        <v>1780</v>
      </c>
      <c r="M7" s="153" t="s">
        <v>1900</v>
      </c>
      <c r="N7" s="153"/>
      <c r="O7" s="153"/>
      <c r="P7" s="153" t="s">
        <v>1952</v>
      </c>
      <c r="Q7" s="153" t="s">
        <v>2066</v>
      </c>
      <c r="R7" s="153"/>
      <c r="S7" s="153" t="s">
        <v>2346</v>
      </c>
      <c r="T7" s="153" t="s">
        <v>2423</v>
      </c>
      <c r="U7" s="153" t="s">
        <v>1530</v>
      </c>
      <c r="V7" s="153" t="s">
        <v>1528</v>
      </c>
      <c r="W7" s="153" t="s">
        <v>2860</v>
      </c>
      <c r="X7" s="153" t="s">
        <v>3031</v>
      </c>
      <c r="Y7" s="153" t="s">
        <v>3210</v>
      </c>
      <c r="Z7" s="153" t="s">
        <v>3336</v>
      </c>
      <c r="AA7" s="153" t="s">
        <v>1535</v>
      </c>
      <c r="AB7" s="153" t="s">
        <v>1353</v>
      </c>
      <c r="AC7" s="153" t="s">
        <v>3433</v>
      </c>
      <c r="AD7" s="153" t="s">
        <v>3578</v>
      </c>
      <c r="AE7" s="153" t="s">
        <v>3726</v>
      </c>
      <c r="AF7" s="153" t="s">
        <v>2858</v>
      </c>
      <c r="AG7" s="153" t="s">
        <v>3059</v>
      </c>
      <c r="AH7" s="153" t="s">
        <v>1530</v>
      </c>
      <c r="AI7" s="153" t="s">
        <v>4229</v>
      </c>
      <c r="AJ7" s="153" t="s">
        <v>1991</v>
      </c>
      <c r="AK7" s="153" t="s">
        <v>2441</v>
      </c>
      <c r="AL7" s="153" t="s">
        <v>4310</v>
      </c>
      <c r="AM7" s="153" t="s">
        <v>4368</v>
      </c>
      <c r="AN7" s="153" t="s">
        <v>4462</v>
      </c>
      <c r="AO7" s="153" t="s">
        <v>4627</v>
      </c>
      <c r="AP7" s="153" t="s">
        <v>4711</v>
      </c>
      <c r="AQ7" s="153" t="s">
        <v>2348</v>
      </c>
      <c r="AR7" s="153" t="s">
        <v>4255</v>
      </c>
      <c r="AS7" s="153" t="s">
        <v>5008</v>
      </c>
      <c r="AT7" s="153"/>
      <c r="AU7" s="153" t="s">
        <v>5118</v>
      </c>
      <c r="AV7" s="153" t="s">
        <v>2421</v>
      </c>
      <c r="AW7" s="153" t="s">
        <v>1532</v>
      </c>
      <c r="AX7" s="153" t="s">
        <v>5003</v>
      </c>
      <c r="AY7" s="153" t="s">
        <v>2742</v>
      </c>
      <c r="AZ7" s="153" t="s">
        <v>1353</v>
      </c>
      <c r="BA7" s="153" t="s">
        <v>5904</v>
      </c>
      <c r="BB7" s="153" t="s">
        <v>1539</v>
      </c>
      <c r="BC7" s="153" t="s">
        <v>6180</v>
      </c>
      <c r="BD7" s="153" t="s">
        <v>4100</v>
      </c>
      <c r="BE7" s="153" t="s">
        <v>4955</v>
      </c>
      <c r="BF7" s="153"/>
      <c r="BG7" s="153"/>
      <c r="BH7" s="153"/>
      <c r="BI7" s="153" t="s">
        <v>6422</v>
      </c>
      <c r="BJ7" s="153"/>
      <c r="BK7" s="153"/>
      <c r="BL7" s="334" t="s">
        <v>1302</v>
      </c>
      <c r="BM7" s="335" t="s">
        <v>1303</v>
      </c>
      <c r="BN7" s="335" t="s">
        <v>1295</v>
      </c>
      <c r="BO7" s="335" t="str">
        <f t="shared" si="0"/>
        <v>Blount County, AL</v>
      </c>
      <c r="BP7" s="335" t="str">
        <f t="shared" si="1"/>
        <v>01</v>
      </c>
      <c r="BQ7" s="335" t="str">
        <f>_xlfn.XLOOKUP(BP7, statelist[State FIPS Code], statelist[EPA Region], "not found", 0, 1)</f>
        <v>EPA Region 4</v>
      </c>
    </row>
    <row r="8" spans="1:69" x14ac:dyDescent="0.25">
      <c r="A8" s="20" t="s">
        <v>1890</v>
      </c>
      <c r="B8" t="s">
        <v>1909</v>
      </c>
      <c r="C8" s="17" t="s">
        <v>6587</v>
      </c>
      <c r="F8" s="153"/>
      <c r="G8" s="20" t="s">
        <v>1307</v>
      </c>
      <c r="H8" s="20" t="s">
        <v>1442</v>
      </c>
      <c r="I8" s="20" t="s">
        <v>1503</v>
      </c>
      <c r="J8" s="20" t="s">
        <v>1309</v>
      </c>
      <c r="K8" s="20" t="s">
        <v>1667</v>
      </c>
      <c r="L8" s="20" t="s">
        <v>1782</v>
      </c>
      <c r="M8" s="153" t="s">
        <v>1902</v>
      </c>
      <c r="N8" s="153"/>
      <c r="O8" s="153"/>
      <c r="P8" s="20" t="s">
        <v>1309</v>
      </c>
      <c r="Q8" s="20" t="s">
        <v>2068</v>
      </c>
      <c r="R8" s="153"/>
      <c r="S8" s="20" t="s">
        <v>2348</v>
      </c>
      <c r="T8" s="20" t="s">
        <v>1309</v>
      </c>
      <c r="U8" s="20" t="s">
        <v>2421</v>
      </c>
      <c r="V8" s="20" t="s">
        <v>2716</v>
      </c>
      <c r="W8" s="20" t="s">
        <v>2421</v>
      </c>
      <c r="X8" s="20" t="s">
        <v>3033</v>
      </c>
      <c r="Y8" s="20" t="s">
        <v>3212</v>
      </c>
      <c r="Z8" s="20" t="s">
        <v>2487</v>
      </c>
      <c r="AA8" s="20" t="s">
        <v>3367</v>
      </c>
      <c r="AB8" s="20" t="s">
        <v>3409</v>
      </c>
      <c r="AC8" s="20" t="s">
        <v>3435</v>
      </c>
      <c r="AD8" s="20" t="s">
        <v>3580</v>
      </c>
      <c r="AE8" s="20" t="s">
        <v>1309</v>
      </c>
      <c r="AF8" s="20" t="s">
        <v>3845</v>
      </c>
      <c r="AG8" s="20" t="s">
        <v>4004</v>
      </c>
      <c r="AH8" s="20" t="s">
        <v>4096</v>
      </c>
      <c r="AI8" s="20" t="s">
        <v>1677</v>
      </c>
      <c r="AJ8" s="20" t="s">
        <v>4260</v>
      </c>
      <c r="AK8" s="20" t="s">
        <v>3406</v>
      </c>
      <c r="AL8" s="20" t="s">
        <v>4312</v>
      </c>
      <c r="AM8" s="20" t="s">
        <v>2866</v>
      </c>
      <c r="AN8" s="20" t="s">
        <v>4464</v>
      </c>
      <c r="AO8" s="20" t="s">
        <v>2087</v>
      </c>
      <c r="AP8" s="20" t="s">
        <v>4713</v>
      </c>
      <c r="AQ8" s="20" t="s">
        <v>2083</v>
      </c>
      <c r="AR8" s="20" t="s">
        <v>4955</v>
      </c>
      <c r="AS8" s="20" t="s">
        <v>5010</v>
      </c>
      <c r="AT8" s="153"/>
      <c r="AU8" s="20" t="s">
        <v>4464</v>
      </c>
      <c r="AV8" s="20" t="s">
        <v>5194</v>
      </c>
      <c r="AW8" s="20" t="s">
        <v>3054</v>
      </c>
      <c r="AX8" s="20" t="s">
        <v>5420</v>
      </c>
      <c r="AY8" s="20" t="s">
        <v>5836</v>
      </c>
      <c r="AZ8" s="20" t="s">
        <v>5883</v>
      </c>
      <c r="BA8" s="20" t="s">
        <v>523</v>
      </c>
      <c r="BB8" s="20" t="s">
        <v>1545</v>
      </c>
      <c r="BC8" s="20" t="s">
        <v>1309</v>
      </c>
      <c r="BD8" s="20" t="s">
        <v>6254</v>
      </c>
      <c r="BE8" s="20" t="s">
        <v>1814</v>
      </c>
      <c r="BF8" s="153"/>
      <c r="BG8" s="153"/>
      <c r="BH8" s="153"/>
      <c r="BI8" s="20" t="s">
        <v>6424</v>
      </c>
      <c r="BJ8" s="153"/>
      <c r="BK8" s="153"/>
      <c r="BL8" s="334" t="s">
        <v>1304</v>
      </c>
      <c r="BM8" s="335" t="s">
        <v>1305</v>
      </c>
      <c r="BN8" s="335" t="s">
        <v>1295</v>
      </c>
      <c r="BO8" s="335" t="str">
        <f t="shared" si="0"/>
        <v>Bullock County, AL</v>
      </c>
      <c r="BP8" s="335" t="str">
        <f t="shared" si="1"/>
        <v>01</v>
      </c>
      <c r="BQ8" s="335" t="str">
        <f>_xlfn.XLOOKUP(BP8, statelist[State FIPS Code], statelist[EPA Region], "not found", 0, 1)</f>
        <v>EPA Region 4</v>
      </c>
    </row>
    <row r="9" spans="1:69" x14ac:dyDescent="0.25">
      <c r="A9" s="153" t="s">
        <v>1933</v>
      </c>
      <c r="B9" t="s">
        <v>6588</v>
      </c>
      <c r="C9" s="17" t="s">
        <v>6589</v>
      </c>
      <c r="F9" s="153"/>
      <c r="G9" s="153" t="s">
        <v>1309</v>
      </c>
      <c r="H9" s="153" t="s">
        <v>1444</v>
      </c>
      <c r="I9" s="153" t="s">
        <v>1505</v>
      </c>
      <c r="J9" s="153" t="s">
        <v>1535</v>
      </c>
      <c r="K9" s="153" t="s">
        <v>1669</v>
      </c>
      <c r="L9" s="153" t="s">
        <v>1784</v>
      </c>
      <c r="M9" s="153" t="s">
        <v>1904</v>
      </c>
      <c r="N9" s="153"/>
      <c r="O9" s="153"/>
      <c r="P9" s="153" t="s">
        <v>1955</v>
      </c>
      <c r="Q9" s="153" t="s">
        <v>2070</v>
      </c>
      <c r="R9" s="153"/>
      <c r="S9" s="153" t="s">
        <v>2350</v>
      </c>
      <c r="T9" s="153" t="s">
        <v>1535</v>
      </c>
      <c r="U9" s="153" t="s">
        <v>1535</v>
      </c>
      <c r="V9" s="153" t="s">
        <v>1530</v>
      </c>
      <c r="W9" s="153" t="s">
        <v>1307</v>
      </c>
      <c r="X9" s="153" t="s">
        <v>1530</v>
      </c>
      <c r="Y9" s="153" t="s">
        <v>3214</v>
      </c>
      <c r="Z9" s="153" t="s">
        <v>1590</v>
      </c>
      <c r="AA9" s="153" t="s">
        <v>3369</v>
      </c>
      <c r="AB9" s="153" t="s">
        <v>3411</v>
      </c>
      <c r="AC9" s="153" t="s">
        <v>3437</v>
      </c>
      <c r="AD9" s="153" t="s">
        <v>2421</v>
      </c>
      <c r="AE9" s="153" t="s">
        <v>1535</v>
      </c>
      <c r="AF9" s="153" t="s">
        <v>1528</v>
      </c>
      <c r="AG9" s="153" t="s">
        <v>4006</v>
      </c>
      <c r="AH9" s="153" t="s">
        <v>3037</v>
      </c>
      <c r="AI9" s="153" t="s">
        <v>4232</v>
      </c>
      <c r="AJ9" s="153" t="s">
        <v>4262</v>
      </c>
      <c r="AK9" s="153" t="s">
        <v>4279</v>
      </c>
      <c r="AL9" s="153" t="s">
        <v>4314</v>
      </c>
      <c r="AM9" s="153" t="s">
        <v>4371</v>
      </c>
      <c r="AN9" s="153" t="s">
        <v>4466</v>
      </c>
      <c r="AO9" s="153" t="s">
        <v>4630</v>
      </c>
      <c r="AP9" s="153" t="s">
        <v>2421</v>
      </c>
      <c r="AQ9" s="153" t="s">
        <v>4838</v>
      </c>
      <c r="AR9" s="153" t="s">
        <v>4310</v>
      </c>
      <c r="AS9" s="153" t="s">
        <v>1948</v>
      </c>
      <c r="AT9" s="153"/>
      <c r="AU9" s="153" t="s">
        <v>5121</v>
      </c>
      <c r="AV9" s="153" t="s">
        <v>4100</v>
      </c>
      <c r="AW9" s="153" t="s">
        <v>5296</v>
      </c>
      <c r="AX9" s="153" t="s">
        <v>5422</v>
      </c>
      <c r="AY9" s="153" t="s">
        <v>5838</v>
      </c>
      <c r="AZ9" s="153" t="s">
        <v>5885</v>
      </c>
      <c r="BA9" s="153" t="s">
        <v>5907</v>
      </c>
      <c r="BB9" s="153" t="s">
        <v>6121</v>
      </c>
      <c r="BC9" s="153" t="s">
        <v>1321</v>
      </c>
      <c r="BD9" s="153" t="s">
        <v>6256</v>
      </c>
      <c r="BE9" s="153" t="s">
        <v>6362</v>
      </c>
      <c r="BF9" s="153"/>
      <c r="BG9" s="153"/>
      <c r="BH9" s="153"/>
      <c r="BI9" s="153" t="s">
        <v>6426</v>
      </c>
      <c r="BJ9" s="153"/>
      <c r="BK9" s="153"/>
      <c r="BL9" s="334" t="s">
        <v>1306</v>
      </c>
      <c r="BM9" s="335" t="s">
        <v>1307</v>
      </c>
      <c r="BN9" s="335" t="s">
        <v>1295</v>
      </c>
      <c r="BO9" s="335" t="str">
        <f t="shared" si="0"/>
        <v>Butler County, AL</v>
      </c>
      <c r="BP9" s="335" t="str">
        <f t="shared" si="1"/>
        <v>01</v>
      </c>
      <c r="BQ9" s="335" t="str">
        <f>_xlfn.XLOOKUP(BP9, statelist[State FIPS Code], statelist[EPA Region], "not found", 0, 1)</f>
        <v>EPA Region 4</v>
      </c>
    </row>
    <row r="10" spans="1:69" x14ac:dyDescent="0.25">
      <c r="A10" s="20" t="s">
        <v>1940</v>
      </c>
      <c r="B10" t="s">
        <v>6588</v>
      </c>
      <c r="C10" s="17" t="s">
        <v>6590</v>
      </c>
      <c r="F10" s="153"/>
      <c r="G10" s="20" t="s">
        <v>1311</v>
      </c>
      <c r="H10" s="20" t="s">
        <v>1446</v>
      </c>
      <c r="I10" s="20" t="s">
        <v>1507</v>
      </c>
      <c r="J10" s="20" t="s">
        <v>1537</v>
      </c>
      <c r="K10" s="20" t="s">
        <v>1671</v>
      </c>
      <c r="L10" s="20" t="s">
        <v>1786</v>
      </c>
      <c r="M10" s="153" t="s">
        <v>1906</v>
      </c>
      <c r="N10" s="153"/>
      <c r="O10" s="153"/>
      <c r="P10" s="20" t="s">
        <v>1957</v>
      </c>
      <c r="Q10" s="20" t="s">
        <v>2072</v>
      </c>
      <c r="R10" s="153"/>
      <c r="S10" s="20" t="s">
        <v>2352</v>
      </c>
      <c r="T10" s="20" t="s">
        <v>2427</v>
      </c>
      <c r="U10" s="20" t="s">
        <v>2427</v>
      </c>
      <c r="V10" s="20" t="s">
        <v>2719</v>
      </c>
      <c r="W10" s="20" t="s">
        <v>2864</v>
      </c>
      <c r="X10" s="20" t="s">
        <v>2860</v>
      </c>
      <c r="Y10" s="20" t="s">
        <v>3216</v>
      </c>
      <c r="Z10" s="20" t="s">
        <v>3340</v>
      </c>
      <c r="AA10" s="20" t="s">
        <v>3371</v>
      </c>
      <c r="AB10" s="20" t="s">
        <v>1917</v>
      </c>
      <c r="AC10" s="20" t="s">
        <v>1946</v>
      </c>
      <c r="AD10" s="20" t="s">
        <v>3583</v>
      </c>
      <c r="AE10" s="20" t="s">
        <v>2734</v>
      </c>
      <c r="AF10" s="20" t="s">
        <v>3848</v>
      </c>
      <c r="AG10" s="20" t="s">
        <v>1798</v>
      </c>
      <c r="AH10" s="20" t="s">
        <v>2421</v>
      </c>
      <c r="AI10" s="20" t="s">
        <v>1590</v>
      </c>
      <c r="AJ10" s="20" t="s">
        <v>4264</v>
      </c>
      <c r="AK10" s="20" t="s">
        <v>4281</v>
      </c>
      <c r="AL10" s="20" t="s">
        <v>4316</v>
      </c>
      <c r="AM10" s="20" t="s">
        <v>4373</v>
      </c>
      <c r="AN10" s="20" t="s">
        <v>4468</v>
      </c>
      <c r="AO10" s="20" t="s">
        <v>2427</v>
      </c>
      <c r="AP10" s="20" t="s">
        <v>1307</v>
      </c>
      <c r="AQ10" s="20" t="s">
        <v>4840</v>
      </c>
      <c r="AR10" s="20" t="s">
        <v>4958</v>
      </c>
      <c r="AS10" s="20" t="s">
        <v>5013</v>
      </c>
      <c r="AT10" s="153"/>
      <c r="AU10" s="20" t="s">
        <v>1309</v>
      </c>
      <c r="AV10" s="20" t="s">
        <v>1661</v>
      </c>
      <c r="AW10" s="20" t="s">
        <v>1535</v>
      </c>
      <c r="AX10" s="20" t="s">
        <v>5424</v>
      </c>
      <c r="AY10" s="20" t="s">
        <v>1816</v>
      </c>
      <c r="AZ10" s="20" t="s">
        <v>1712</v>
      </c>
      <c r="BA10" s="20" t="s">
        <v>3031</v>
      </c>
      <c r="BB10" s="20" t="s">
        <v>1806</v>
      </c>
      <c r="BC10" s="20" t="s">
        <v>6184</v>
      </c>
      <c r="BD10" s="20" t="s">
        <v>3451</v>
      </c>
      <c r="BE10" s="20" t="s">
        <v>6364</v>
      </c>
      <c r="BF10" s="153"/>
      <c r="BG10" s="153"/>
      <c r="BH10" s="153"/>
      <c r="BI10" s="20" t="s">
        <v>6428</v>
      </c>
      <c r="BJ10" s="153"/>
      <c r="BK10" s="153"/>
      <c r="BL10" s="334" t="s">
        <v>1308</v>
      </c>
      <c r="BM10" s="335" t="s">
        <v>1309</v>
      </c>
      <c r="BN10" s="335" t="s">
        <v>1295</v>
      </c>
      <c r="BO10" s="335" t="str">
        <f t="shared" si="0"/>
        <v>Calhoun County, AL</v>
      </c>
      <c r="BP10" s="335" t="str">
        <f t="shared" si="1"/>
        <v>01</v>
      </c>
      <c r="BQ10" s="335" t="str">
        <f>_xlfn.XLOOKUP(BP10, statelist[State FIPS Code], statelist[EPA Region], "not found", 0, 1)</f>
        <v>EPA Region 4</v>
      </c>
    </row>
    <row r="11" spans="1:69" x14ac:dyDescent="0.25">
      <c r="A11" s="153" t="s">
        <v>89</v>
      </c>
      <c r="B11" t="s">
        <v>6576</v>
      </c>
      <c r="C11" s="17" t="s">
        <v>6591</v>
      </c>
      <c r="F11" s="153"/>
      <c r="G11" s="153" t="s">
        <v>1313</v>
      </c>
      <c r="H11" s="153" t="s">
        <v>1448</v>
      </c>
      <c r="I11" s="153" t="s">
        <v>1509</v>
      </c>
      <c r="J11" s="153" t="s">
        <v>1539</v>
      </c>
      <c r="K11" s="153" t="s">
        <v>1673</v>
      </c>
      <c r="L11" s="153" t="s">
        <v>1788</v>
      </c>
      <c r="M11" s="335" t="s">
        <v>1908</v>
      </c>
      <c r="N11" s="153"/>
      <c r="O11" s="153"/>
      <c r="P11" s="153" t="s">
        <v>1321</v>
      </c>
      <c r="Q11" s="153" t="s">
        <v>2074</v>
      </c>
      <c r="R11" s="153"/>
      <c r="S11" s="153" t="s">
        <v>2354</v>
      </c>
      <c r="T11" s="153" t="s">
        <v>2429</v>
      </c>
      <c r="U11" s="153" t="s">
        <v>1539</v>
      </c>
      <c r="V11" s="153" t="s">
        <v>2721</v>
      </c>
      <c r="W11" s="153" t="s">
        <v>2866</v>
      </c>
      <c r="X11" s="153" t="s">
        <v>3037</v>
      </c>
      <c r="Y11" s="153" t="s">
        <v>3218</v>
      </c>
      <c r="Z11" s="153" t="s">
        <v>3342</v>
      </c>
      <c r="AA11" s="153" t="s">
        <v>3373</v>
      </c>
      <c r="AB11" s="153" t="s">
        <v>3414</v>
      </c>
      <c r="AC11" s="153" t="s">
        <v>3440</v>
      </c>
      <c r="AD11" s="153" t="s">
        <v>3585</v>
      </c>
      <c r="AE11" s="153" t="s">
        <v>1317</v>
      </c>
      <c r="AF11" s="153" t="s">
        <v>1530</v>
      </c>
      <c r="AG11" s="153" t="s">
        <v>4009</v>
      </c>
      <c r="AH11" s="153" t="s">
        <v>4100</v>
      </c>
      <c r="AI11" s="153" t="s">
        <v>2789</v>
      </c>
      <c r="AJ11" s="153" t="s">
        <v>2679</v>
      </c>
      <c r="AK11" s="153" t="s">
        <v>4283</v>
      </c>
      <c r="AL11" s="153" t="s">
        <v>1569</v>
      </c>
      <c r="AM11" s="153" t="s">
        <v>2435</v>
      </c>
      <c r="AN11" s="153" t="s">
        <v>4470</v>
      </c>
      <c r="AO11" s="153" t="s">
        <v>4633</v>
      </c>
      <c r="AP11" s="153" t="s">
        <v>1535</v>
      </c>
      <c r="AQ11" s="153" t="s">
        <v>3059</v>
      </c>
      <c r="AR11" s="153" t="s">
        <v>1806</v>
      </c>
      <c r="AS11" s="153" t="s">
        <v>1307</v>
      </c>
      <c r="AT11" s="153"/>
      <c r="AU11" s="153" t="s">
        <v>5124</v>
      </c>
      <c r="AV11" s="153" t="s">
        <v>3054</v>
      </c>
      <c r="AW11" s="153" t="s">
        <v>3059</v>
      </c>
      <c r="AX11" s="153" t="s">
        <v>5426</v>
      </c>
      <c r="AY11" s="153" t="s">
        <v>1820</v>
      </c>
      <c r="AZ11" s="153" t="s">
        <v>4410</v>
      </c>
      <c r="BA11" s="153" t="s">
        <v>5006</v>
      </c>
      <c r="BB11" s="153" t="s">
        <v>6124</v>
      </c>
      <c r="BC11" s="153" t="s">
        <v>1351</v>
      </c>
      <c r="BD11" s="153" t="s">
        <v>1539</v>
      </c>
      <c r="BE11" s="153" t="s">
        <v>1584</v>
      </c>
      <c r="BF11" s="153"/>
      <c r="BG11" s="153"/>
      <c r="BH11" s="153"/>
      <c r="BI11" s="153" t="s">
        <v>6430</v>
      </c>
      <c r="BJ11" s="153"/>
      <c r="BK11" s="153"/>
      <c r="BL11" s="334" t="s">
        <v>1310</v>
      </c>
      <c r="BM11" s="335" t="s">
        <v>1311</v>
      </c>
      <c r="BN11" s="335" t="s">
        <v>1295</v>
      </c>
      <c r="BO11" s="335" t="str">
        <f t="shared" si="0"/>
        <v>Chambers County, AL</v>
      </c>
      <c r="BP11" s="335" t="str">
        <f t="shared" si="1"/>
        <v>01</v>
      </c>
      <c r="BQ11" s="335" t="str">
        <f>_xlfn.XLOOKUP(BP11, statelist[State FIPS Code], statelist[EPA Region], "not found", 0, 1)</f>
        <v>EPA Region 4</v>
      </c>
    </row>
    <row r="12" spans="1:69" x14ac:dyDescent="0.25">
      <c r="A12" s="20" t="s">
        <v>2058</v>
      </c>
      <c r="B12" t="s">
        <v>6576</v>
      </c>
      <c r="C12" s="17" t="s">
        <v>6592</v>
      </c>
      <c r="F12" s="153"/>
      <c r="G12" s="20" t="s">
        <v>1315</v>
      </c>
      <c r="H12" s="20" t="s">
        <v>1450</v>
      </c>
      <c r="I12" s="20" t="s">
        <v>1511</v>
      </c>
      <c r="J12" s="20" t="s">
        <v>1321</v>
      </c>
      <c r="K12" s="20" t="s">
        <v>1675</v>
      </c>
      <c r="L12" s="20" t="s">
        <v>1790</v>
      </c>
      <c r="M12" s="335" t="s">
        <v>1911</v>
      </c>
      <c r="N12" s="153"/>
      <c r="O12" s="153"/>
      <c r="P12" s="20" t="s">
        <v>1960</v>
      </c>
      <c r="Q12" s="20" t="s">
        <v>1301</v>
      </c>
      <c r="R12" s="153"/>
      <c r="S12" s="20" t="s">
        <v>2356</v>
      </c>
      <c r="T12" s="20" t="s">
        <v>2431</v>
      </c>
      <c r="U12" s="20" t="s">
        <v>1321</v>
      </c>
      <c r="V12" s="20" t="s">
        <v>2723</v>
      </c>
      <c r="W12" s="20" t="s">
        <v>1313</v>
      </c>
      <c r="X12" s="20" t="s">
        <v>3039</v>
      </c>
      <c r="Y12" s="20" t="s">
        <v>3220</v>
      </c>
      <c r="Z12" s="20" t="s">
        <v>3344</v>
      </c>
      <c r="AA12" s="20" t="s">
        <v>3375</v>
      </c>
      <c r="AB12" s="20" t="s">
        <v>3416</v>
      </c>
      <c r="AC12" s="20" t="s">
        <v>2074</v>
      </c>
      <c r="AD12" s="20" t="s">
        <v>2427</v>
      </c>
      <c r="AE12" s="20" t="s">
        <v>3732</v>
      </c>
      <c r="AF12" s="20" t="s">
        <v>2721</v>
      </c>
      <c r="AG12" s="20" t="s">
        <v>2129</v>
      </c>
      <c r="AH12" s="20" t="s">
        <v>4102</v>
      </c>
      <c r="AI12" s="20" t="s">
        <v>1845</v>
      </c>
      <c r="AJ12" s="153"/>
      <c r="AK12" s="20" t="s">
        <v>2515</v>
      </c>
      <c r="AL12" s="20" t="s">
        <v>4319</v>
      </c>
      <c r="AM12" s="20" t="s">
        <v>1545</v>
      </c>
      <c r="AN12" s="20" t="s">
        <v>4472</v>
      </c>
      <c r="AO12" s="20" t="s">
        <v>4635</v>
      </c>
      <c r="AP12" s="20" t="s">
        <v>2429</v>
      </c>
      <c r="AQ12" s="20" t="s">
        <v>1313</v>
      </c>
      <c r="AR12" s="20" t="s">
        <v>4961</v>
      </c>
      <c r="AS12" s="20" t="s">
        <v>5016</v>
      </c>
      <c r="AT12" s="153"/>
      <c r="AU12" s="20" t="s">
        <v>1313</v>
      </c>
      <c r="AV12" s="20" t="s">
        <v>5199</v>
      </c>
      <c r="AW12" s="20" t="s">
        <v>5300</v>
      </c>
      <c r="AX12" s="20" t="s">
        <v>5428</v>
      </c>
      <c r="AY12" s="20" t="s">
        <v>3484</v>
      </c>
      <c r="AZ12" s="20" t="s">
        <v>5889</v>
      </c>
      <c r="BA12" s="20" t="s">
        <v>5911</v>
      </c>
      <c r="BB12" s="20" t="s">
        <v>1353</v>
      </c>
      <c r="BC12" s="20" t="s">
        <v>2161</v>
      </c>
      <c r="BD12" s="20" t="s">
        <v>1545</v>
      </c>
      <c r="BE12" s="20" t="s">
        <v>6367</v>
      </c>
      <c r="BF12" s="153"/>
      <c r="BG12" s="153"/>
      <c r="BH12" s="153"/>
      <c r="BI12" s="20" t="s">
        <v>6432</v>
      </c>
      <c r="BJ12" s="153"/>
      <c r="BK12" s="153"/>
      <c r="BL12" s="334" t="s">
        <v>1312</v>
      </c>
      <c r="BM12" s="335" t="s">
        <v>1313</v>
      </c>
      <c r="BN12" s="335" t="s">
        <v>1295</v>
      </c>
      <c r="BO12" s="335" t="str">
        <f t="shared" si="0"/>
        <v>Cherokee County, AL</v>
      </c>
      <c r="BP12" s="335" t="str">
        <f t="shared" si="1"/>
        <v>01</v>
      </c>
      <c r="BQ12" s="335" t="str">
        <f>_xlfn.XLOOKUP(BP12, statelist[State FIPS Code], statelist[EPA Region], "not found", 0, 1)</f>
        <v>EPA Region 4</v>
      </c>
    </row>
    <row r="13" spans="1:69" x14ac:dyDescent="0.25">
      <c r="A13" s="153" t="s">
        <v>2326</v>
      </c>
      <c r="B13" t="s">
        <v>6580</v>
      </c>
      <c r="C13" s="17" t="s">
        <v>6593</v>
      </c>
      <c r="F13" s="153"/>
      <c r="G13" s="153" t="s">
        <v>1317</v>
      </c>
      <c r="H13" s="153" t="s">
        <v>1452</v>
      </c>
      <c r="I13" s="153" t="s">
        <v>1513</v>
      </c>
      <c r="J13" s="153" t="s">
        <v>1323</v>
      </c>
      <c r="K13" s="153" t="s">
        <v>1677</v>
      </c>
      <c r="L13" s="153" t="s">
        <v>1792</v>
      </c>
      <c r="M13" s="335" t="s">
        <v>1914</v>
      </c>
      <c r="N13" s="153"/>
      <c r="O13" s="153"/>
      <c r="P13" s="153" t="s">
        <v>1545</v>
      </c>
      <c r="Q13" s="153" t="s">
        <v>2077</v>
      </c>
      <c r="R13" s="153"/>
      <c r="S13" s="153" t="s">
        <v>1661</v>
      </c>
      <c r="T13" s="153" t="s">
        <v>1539</v>
      </c>
      <c r="U13" s="153" t="s">
        <v>2435</v>
      </c>
      <c r="V13" s="153" t="s">
        <v>1307</v>
      </c>
      <c r="W13" s="153" t="s">
        <v>1788</v>
      </c>
      <c r="X13" s="153" t="s">
        <v>3041</v>
      </c>
      <c r="Y13" s="153" t="s">
        <v>3222</v>
      </c>
      <c r="Z13" s="153" t="s">
        <v>3346</v>
      </c>
      <c r="AA13" s="153" t="s">
        <v>3377</v>
      </c>
      <c r="AB13" s="153" t="s">
        <v>2812</v>
      </c>
      <c r="AC13" s="153" t="s">
        <v>3443</v>
      </c>
      <c r="AD13" s="153" t="s">
        <v>3451</v>
      </c>
      <c r="AE13" s="153" t="s">
        <v>1319</v>
      </c>
      <c r="AF13" s="153" t="s">
        <v>1307</v>
      </c>
      <c r="AG13" s="153" t="s">
        <v>4012</v>
      </c>
      <c r="AH13" s="153" t="s">
        <v>1307</v>
      </c>
      <c r="AI13" s="153" t="s">
        <v>4237</v>
      </c>
      <c r="AJ13" s="153"/>
      <c r="AK13" s="153" t="s">
        <v>1917</v>
      </c>
      <c r="AL13" s="153" t="s">
        <v>4321</v>
      </c>
      <c r="AM13" s="153" t="s">
        <v>4377</v>
      </c>
      <c r="AN13" s="153" t="s">
        <v>2087</v>
      </c>
      <c r="AO13" s="153" t="s">
        <v>4637</v>
      </c>
      <c r="AP13" s="153" t="s">
        <v>1539</v>
      </c>
      <c r="AQ13" s="153" t="s">
        <v>1317</v>
      </c>
      <c r="AR13" s="153" t="s">
        <v>1569</v>
      </c>
      <c r="AS13" s="153" t="s">
        <v>5018</v>
      </c>
      <c r="AT13" s="153"/>
      <c r="AU13" s="153" t="s">
        <v>5023</v>
      </c>
      <c r="AV13" s="153" t="s">
        <v>1539</v>
      </c>
      <c r="AW13" s="153" t="s">
        <v>5023</v>
      </c>
      <c r="AX13" s="153" t="s">
        <v>5430</v>
      </c>
      <c r="AY13" s="153" t="s">
        <v>5843</v>
      </c>
      <c r="AZ13" s="153" t="s">
        <v>1423</v>
      </c>
      <c r="BA13" s="153" t="s">
        <v>5913</v>
      </c>
      <c r="BB13" s="153" t="s">
        <v>1816</v>
      </c>
      <c r="BC13" s="153" t="s">
        <v>1569</v>
      </c>
      <c r="BD13" s="153" t="s">
        <v>1551</v>
      </c>
      <c r="BE13" s="153" t="s">
        <v>1590</v>
      </c>
      <c r="BF13" s="153"/>
      <c r="BG13" s="153"/>
      <c r="BH13" s="153"/>
      <c r="BI13" s="153" t="s">
        <v>6434</v>
      </c>
      <c r="BJ13" s="153"/>
      <c r="BK13" s="153"/>
      <c r="BL13" s="334" t="s">
        <v>1314</v>
      </c>
      <c r="BM13" s="335" t="s">
        <v>1315</v>
      </c>
      <c r="BN13" s="335" t="s">
        <v>1295</v>
      </c>
      <c r="BO13" s="335" t="str">
        <f t="shared" si="0"/>
        <v>Chilton County, AL</v>
      </c>
      <c r="BP13" s="335" t="str">
        <f t="shared" si="1"/>
        <v>01</v>
      </c>
      <c r="BQ13" s="335" t="str">
        <f>_xlfn.XLOOKUP(BP13, statelist[State FIPS Code], statelist[EPA Region], "not found", 0, 1)</f>
        <v>EPA Region 4</v>
      </c>
    </row>
    <row r="14" spans="1:69" x14ac:dyDescent="0.25">
      <c r="A14" s="20" t="s">
        <v>2337</v>
      </c>
      <c r="B14" t="s">
        <v>6578</v>
      </c>
      <c r="C14" s="17" t="s">
        <v>6594</v>
      </c>
      <c r="F14" s="153"/>
      <c r="G14" s="20" t="s">
        <v>1319</v>
      </c>
      <c r="H14" s="20" t="s">
        <v>1454</v>
      </c>
      <c r="I14" s="20" t="s">
        <v>1515</v>
      </c>
      <c r="J14" s="20" t="s">
        <v>1543</v>
      </c>
      <c r="K14" s="20" t="s">
        <v>1679</v>
      </c>
      <c r="L14" s="20" t="s">
        <v>1794</v>
      </c>
      <c r="M14" s="335" t="s">
        <v>1917</v>
      </c>
      <c r="N14" s="153"/>
      <c r="O14" s="153"/>
      <c r="P14" s="20" t="s">
        <v>1963</v>
      </c>
      <c r="Q14" s="20" t="s">
        <v>2079</v>
      </c>
      <c r="R14" s="153"/>
      <c r="S14" s="20" t="s">
        <v>2359</v>
      </c>
      <c r="T14" s="20" t="s">
        <v>1321</v>
      </c>
      <c r="U14" s="20" t="s">
        <v>1551</v>
      </c>
      <c r="V14" s="20" t="s">
        <v>1309</v>
      </c>
      <c r="W14" s="20" t="s">
        <v>1539</v>
      </c>
      <c r="X14" s="20" t="s">
        <v>3043</v>
      </c>
      <c r="Y14" s="20" t="s">
        <v>3224</v>
      </c>
      <c r="Z14" s="20" t="s">
        <v>3348</v>
      </c>
      <c r="AA14" s="20" t="s">
        <v>1576</v>
      </c>
      <c r="AB14" s="20" t="s">
        <v>3419</v>
      </c>
      <c r="AC14" s="20" t="s">
        <v>1309</v>
      </c>
      <c r="AD14" s="20" t="s">
        <v>3589</v>
      </c>
      <c r="AE14" s="20" t="s">
        <v>1321</v>
      </c>
      <c r="AF14" s="20" t="s">
        <v>3050</v>
      </c>
      <c r="AG14" s="20" t="s">
        <v>4014</v>
      </c>
      <c r="AH14" s="20" t="s">
        <v>2427</v>
      </c>
      <c r="AI14" s="20" t="s">
        <v>4239</v>
      </c>
      <c r="AJ14" s="153"/>
      <c r="AK14" s="20" t="s">
        <v>4287</v>
      </c>
      <c r="AL14" s="20" t="s">
        <v>4323</v>
      </c>
      <c r="AM14" s="20" t="s">
        <v>2594</v>
      </c>
      <c r="AN14" s="20" t="s">
        <v>4475</v>
      </c>
      <c r="AO14" s="20" t="s">
        <v>4639</v>
      </c>
      <c r="AP14" s="20" t="s">
        <v>4720</v>
      </c>
      <c r="AQ14" s="20" t="s">
        <v>4845</v>
      </c>
      <c r="AR14" s="20" t="s">
        <v>4964</v>
      </c>
      <c r="AS14" s="20" t="s">
        <v>4001</v>
      </c>
      <c r="AT14" s="153"/>
      <c r="AU14" s="20" t="s">
        <v>5128</v>
      </c>
      <c r="AV14" s="20" t="s">
        <v>1321</v>
      </c>
      <c r="AW14" s="20" t="s">
        <v>3732</v>
      </c>
      <c r="AX14" s="20" t="s">
        <v>5432</v>
      </c>
      <c r="AY14" s="20" t="s">
        <v>2481</v>
      </c>
      <c r="AZ14" s="20" t="s">
        <v>1929</v>
      </c>
      <c r="BA14" s="20" t="s">
        <v>4470</v>
      </c>
      <c r="BB14" s="20" t="s">
        <v>1569</v>
      </c>
      <c r="BC14" s="20" t="s">
        <v>6189</v>
      </c>
      <c r="BD14" s="20" t="s">
        <v>6262</v>
      </c>
      <c r="BE14" s="20" t="s">
        <v>6370</v>
      </c>
      <c r="BF14" s="153"/>
      <c r="BG14" s="153"/>
      <c r="BH14" s="153"/>
      <c r="BI14" s="20" t="s">
        <v>6436</v>
      </c>
      <c r="BJ14" s="153"/>
      <c r="BK14" s="153"/>
      <c r="BL14" s="334" t="s">
        <v>1316</v>
      </c>
      <c r="BM14" s="335" t="s">
        <v>1317</v>
      </c>
      <c r="BN14" s="335" t="s">
        <v>1295</v>
      </c>
      <c r="BO14" s="335" t="str">
        <f t="shared" si="0"/>
        <v>Choctaw County, AL</v>
      </c>
      <c r="BP14" s="335" t="str">
        <f t="shared" si="1"/>
        <v>01</v>
      </c>
      <c r="BQ14" s="335" t="str">
        <f>_xlfn.XLOOKUP(BP14, statelist[State FIPS Code], statelist[EPA Region], "not found", 0, 1)</f>
        <v>EPA Region 4</v>
      </c>
    </row>
    <row r="15" spans="1:69" x14ac:dyDescent="0.25">
      <c r="A15" s="153" t="s">
        <v>2414</v>
      </c>
      <c r="B15" t="s">
        <v>6595</v>
      </c>
      <c r="C15" s="17" t="s">
        <v>6596</v>
      </c>
      <c r="F15" s="153"/>
      <c r="G15" s="153" t="s">
        <v>1321</v>
      </c>
      <c r="H15" s="153" t="s">
        <v>1456</v>
      </c>
      <c r="I15" s="153" t="s">
        <v>1517</v>
      </c>
      <c r="J15" s="153" t="s">
        <v>1545</v>
      </c>
      <c r="K15" s="153" t="s">
        <v>1681</v>
      </c>
      <c r="L15" s="153" t="s">
        <v>1796</v>
      </c>
      <c r="M15" s="335" t="s">
        <v>1920</v>
      </c>
      <c r="N15" s="153"/>
      <c r="O15" s="153"/>
      <c r="P15" s="153" t="s">
        <v>1965</v>
      </c>
      <c r="Q15" s="153" t="s">
        <v>2081</v>
      </c>
      <c r="R15" s="153"/>
      <c r="S15" s="153" t="s">
        <v>2361</v>
      </c>
      <c r="T15" s="153" t="s">
        <v>2435</v>
      </c>
      <c r="U15" s="153" t="s">
        <v>2588</v>
      </c>
      <c r="V15" s="153" t="s">
        <v>1535</v>
      </c>
      <c r="W15" s="153" t="s">
        <v>1321</v>
      </c>
      <c r="X15" s="153" t="s">
        <v>3045</v>
      </c>
      <c r="Y15" s="153" t="s">
        <v>3226</v>
      </c>
      <c r="Z15" s="153" t="s">
        <v>3350</v>
      </c>
      <c r="AA15" s="153" t="s">
        <v>1932</v>
      </c>
      <c r="AB15" s="153" t="s">
        <v>3393</v>
      </c>
      <c r="AC15" s="153" t="s">
        <v>2427</v>
      </c>
      <c r="AD15" s="153" t="s">
        <v>1321</v>
      </c>
      <c r="AE15" s="153" t="s">
        <v>3736</v>
      </c>
      <c r="AF15" s="153" t="s">
        <v>3854</v>
      </c>
      <c r="AG15" s="153" t="s">
        <v>4016</v>
      </c>
      <c r="AH15" s="153" t="s">
        <v>2729</v>
      </c>
      <c r="AI15" s="153" t="s">
        <v>4241</v>
      </c>
      <c r="AJ15" s="153"/>
      <c r="AK15" s="153" t="s">
        <v>2947</v>
      </c>
      <c r="AL15" s="153" t="s">
        <v>4325</v>
      </c>
      <c r="AM15" s="153" t="s">
        <v>4380</v>
      </c>
      <c r="AN15" s="153" t="s">
        <v>3050</v>
      </c>
      <c r="AO15" s="153" t="s">
        <v>4316</v>
      </c>
      <c r="AP15" s="153" t="s">
        <v>2435</v>
      </c>
      <c r="AQ15" s="153" t="s">
        <v>1543</v>
      </c>
      <c r="AR15" s="153" t="s">
        <v>4966</v>
      </c>
      <c r="AS15" s="153" t="s">
        <v>5021</v>
      </c>
      <c r="AT15" s="153"/>
      <c r="AU15" s="153" t="s">
        <v>5130</v>
      </c>
      <c r="AV15" s="153" t="s">
        <v>5203</v>
      </c>
      <c r="AW15" s="153" t="s">
        <v>1321</v>
      </c>
      <c r="AX15" s="153" t="s">
        <v>3033</v>
      </c>
      <c r="AY15" s="153" t="s">
        <v>5846</v>
      </c>
      <c r="AZ15" s="153" t="s">
        <v>5893</v>
      </c>
      <c r="BA15" s="153" t="s">
        <v>2721</v>
      </c>
      <c r="BB15" s="153" t="s">
        <v>6129</v>
      </c>
      <c r="BC15" s="153" t="s">
        <v>3411</v>
      </c>
      <c r="BD15" s="153" t="s">
        <v>2134</v>
      </c>
      <c r="BE15" s="153" t="s">
        <v>6372</v>
      </c>
      <c r="BF15" s="153"/>
      <c r="BG15" s="153"/>
      <c r="BH15" s="153"/>
      <c r="BI15" s="153" t="s">
        <v>6438</v>
      </c>
      <c r="BJ15" s="153"/>
      <c r="BK15" s="153"/>
      <c r="BL15" s="334" t="s">
        <v>1318</v>
      </c>
      <c r="BM15" s="335" t="s">
        <v>1319</v>
      </c>
      <c r="BN15" s="335" t="s">
        <v>1295</v>
      </c>
      <c r="BO15" s="335" t="str">
        <f t="shared" si="0"/>
        <v>Clarke County, AL</v>
      </c>
      <c r="BP15" s="335" t="str">
        <f t="shared" si="1"/>
        <v>01</v>
      </c>
      <c r="BQ15" s="335" t="str">
        <f>_xlfn.XLOOKUP(BP15, statelist[State FIPS Code], statelist[EPA Region], "not found", 0, 1)</f>
        <v>EPA Region 4</v>
      </c>
    </row>
    <row r="16" spans="1:69" x14ac:dyDescent="0.25">
      <c r="A16" s="20" t="s">
        <v>2571</v>
      </c>
      <c r="B16" t="s">
        <v>6595</v>
      </c>
      <c r="C16" s="17" t="s">
        <v>6597</v>
      </c>
      <c r="F16" s="153"/>
      <c r="G16" s="20" t="s">
        <v>1323</v>
      </c>
      <c r="H16" s="20" t="s">
        <v>1458</v>
      </c>
      <c r="I16" s="20" t="s">
        <v>1519</v>
      </c>
      <c r="J16" s="20" t="s">
        <v>1547</v>
      </c>
      <c r="K16" s="20" t="s">
        <v>1683</v>
      </c>
      <c r="L16" s="20" t="s">
        <v>1798</v>
      </c>
      <c r="M16" s="335" t="s">
        <v>1923</v>
      </c>
      <c r="N16" s="153"/>
      <c r="O16" s="153"/>
      <c r="P16" s="20" t="s">
        <v>1967</v>
      </c>
      <c r="Q16" s="20" t="s">
        <v>2083</v>
      </c>
      <c r="R16" s="153"/>
      <c r="S16" s="20" t="s">
        <v>2363</v>
      </c>
      <c r="T16" s="20" t="s">
        <v>2437</v>
      </c>
      <c r="U16" s="20" t="s">
        <v>2590</v>
      </c>
      <c r="V16" s="20" t="s">
        <v>2427</v>
      </c>
      <c r="W16" s="20" t="s">
        <v>2872</v>
      </c>
      <c r="X16" s="20" t="s">
        <v>3047</v>
      </c>
      <c r="Y16" s="20" t="s">
        <v>3228</v>
      </c>
      <c r="Z16" s="20" t="s">
        <v>1423</v>
      </c>
      <c r="AA16" s="20" t="s">
        <v>1395</v>
      </c>
      <c r="AB16" s="153"/>
      <c r="AC16" s="20" t="s">
        <v>3447</v>
      </c>
      <c r="AD16" s="20" t="s">
        <v>2368</v>
      </c>
      <c r="AE16" s="20" t="s">
        <v>3738</v>
      </c>
      <c r="AF16" s="20" t="s">
        <v>2092</v>
      </c>
      <c r="AG16" s="20" t="s">
        <v>4018</v>
      </c>
      <c r="AH16" s="20" t="s">
        <v>2864</v>
      </c>
      <c r="AI16" s="20" t="s">
        <v>4243</v>
      </c>
      <c r="AJ16" s="153"/>
      <c r="AK16" s="20" t="s">
        <v>4290</v>
      </c>
      <c r="AL16" s="20" t="s">
        <v>1590</v>
      </c>
      <c r="AM16" s="20" t="s">
        <v>4382</v>
      </c>
      <c r="AN16" s="20" t="s">
        <v>2092</v>
      </c>
      <c r="AO16" s="20" t="s">
        <v>4642</v>
      </c>
      <c r="AP16" s="20" t="s">
        <v>4723</v>
      </c>
      <c r="AQ16" s="20" t="s">
        <v>4848</v>
      </c>
      <c r="AR16" s="20" t="s">
        <v>1365</v>
      </c>
      <c r="AS16" s="20" t="s">
        <v>5023</v>
      </c>
      <c r="AT16" s="153"/>
      <c r="AU16" s="20" t="s">
        <v>5132</v>
      </c>
      <c r="AV16" s="20" t="s">
        <v>5205</v>
      </c>
      <c r="AW16" s="20" t="s">
        <v>5305</v>
      </c>
      <c r="AX16" s="20" t="s">
        <v>5435</v>
      </c>
      <c r="AY16" s="20" t="s">
        <v>1397</v>
      </c>
      <c r="AZ16" s="153"/>
      <c r="BA16" s="20" t="s">
        <v>5917</v>
      </c>
      <c r="BB16" s="20" t="s">
        <v>6131</v>
      </c>
      <c r="BC16" s="20" t="s">
        <v>2178</v>
      </c>
      <c r="BD16" s="20" t="s">
        <v>6265</v>
      </c>
      <c r="BE16" s="20" t="s">
        <v>1858</v>
      </c>
      <c r="BF16" s="153"/>
      <c r="BG16" s="153"/>
      <c r="BH16" s="153"/>
      <c r="BI16" s="20" t="s">
        <v>6440</v>
      </c>
      <c r="BJ16" s="153"/>
      <c r="BK16" s="153"/>
      <c r="BL16" s="334" t="s">
        <v>1320</v>
      </c>
      <c r="BM16" s="335" t="s">
        <v>1321</v>
      </c>
      <c r="BN16" s="335" t="s">
        <v>1295</v>
      </c>
      <c r="BO16" s="335" t="str">
        <f t="shared" si="0"/>
        <v>Clay County, AL</v>
      </c>
      <c r="BP16" s="335" t="str">
        <f t="shared" si="1"/>
        <v>01</v>
      </c>
      <c r="BQ16" s="335" t="str">
        <f>_xlfn.XLOOKUP(BP16, statelist[State FIPS Code], statelist[EPA Region], "not found", 0, 1)</f>
        <v>EPA Region 4</v>
      </c>
    </row>
    <row r="17" spans="1:69" x14ac:dyDescent="0.25">
      <c r="A17" s="153" t="s">
        <v>2706</v>
      </c>
      <c r="B17" t="s">
        <v>6598</v>
      </c>
      <c r="C17" s="17" t="s">
        <v>6599</v>
      </c>
      <c r="F17" s="153"/>
      <c r="G17" s="153" t="s">
        <v>1325</v>
      </c>
      <c r="H17" s="153" t="s">
        <v>1460</v>
      </c>
      <c r="I17" s="153"/>
      <c r="J17" s="153" t="s">
        <v>1549</v>
      </c>
      <c r="K17" s="153" t="s">
        <v>1685</v>
      </c>
      <c r="L17" s="153" t="s">
        <v>1800</v>
      </c>
      <c r="M17" s="335" t="s">
        <v>1926</v>
      </c>
      <c r="N17" s="153"/>
      <c r="O17" s="153"/>
      <c r="P17" s="153" t="s">
        <v>1347</v>
      </c>
      <c r="Q17" s="153" t="s">
        <v>2085</v>
      </c>
      <c r="R17" s="153"/>
      <c r="S17" s="153" t="s">
        <v>2365</v>
      </c>
      <c r="T17" s="153" t="s">
        <v>2120</v>
      </c>
      <c r="U17" s="153" t="s">
        <v>2131</v>
      </c>
      <c r="V17" s="153" t="s">
        <v>2729</v>
      </c>
      <c r="W17" s="153" t="s">
        <v>2874</v>
      </c>
      <c r="X17" s="153" t="s">
        <v>1307</v>
      </c>
      <c r="Y17" s="153" t="s">
        <v>3230</v>
      </c>
      <c r="Z17" s="153" t="s">
        <v>3353</v>
      </c>
      <c r="AA17" s="153" t="s">
        <v>3382</v>
      </c>
      <c r="AB17" s="153"/>
      <c r="AC17" s="153" t="s">
        <v>3449</v>
      </c>
      <c r="AD17" s="153" t="s">
        <v>2120</v>
      </c>
      <c r="AE17" s="153" t="s">
        <v>1333</v>
      </c>
      <c r="AF17" s="153" t="s">
        <v>3857</v>
      </c>
      <c r="AG17" s="153" t="s">
        <v>2459</v>
      </c>
      <c r="AH17" s="153" t="s">
        <v>4108</v>
      </c>
      <c r="AI17" s="153" t="s">
        <v>4245</v>
      </c>
      <c r="AJ17" s="153"/>
      <c r="AK17" s="153" t="s">
        <v>4292</v>
      </c>
      <c r="AL17" s="153" t="s">
        <v>4328</v>
      </c>
      <c r="AM17" s="153" t="s">
        <v>3406</v>
      </c>
      <c r="AN17" s="153" t="s">
        <v>4479</v>
      </c>
      <c r="AO17" s="153" t="s">
        <v>4644</v>
      </c>
      <c r="AP17" s="153" t="s">
        <v>4725</v>
      </c>
      <c r="AQ17" s="153" t="s">
        <v>2876</v>
      </c>
      <c r="AR17" s="153" t="s">
        <v>1367</v>
      </c>
      <c r="AS17" s="153" t="s">
        <v>5025</v>
      </c>
      <c r="AT17" s="153"/>
      <c r="AU17" s="153" t="s">
        <v>5134</v>
      </c>
      <c r="AV17" s="153" t="s">
        <v>1798</v>
      </c>
      <c r="AW17" s="153" t="s">
        <v>1325</v>
      </c>
      <c r="AX17" s="153" t="s">
        <v>5437</v>
      </c>
      <c r="AY17" s="153" t="s">
        <v>5849</v>
      </c>
      <c r="AZ17" s="153"/>
      <c r="BA17" s="153" t="s">
        <v>3054</v>
      </c>
      <c r="BB17" s="153" t="s">
        <v>1367</v>
      </c>
      <c r="BC17" s="153" t="s">
        <v>6193</v>
      </c>
      <c r="BD17" s="153" t="s">
        <v>1806</v>
      </c>
      <c r="BE17" s="153" t="s">
        <v>3946</v>
      </c>
      <c r="BF17" s="153"/>
      <c r="BG17" s="153"/>
      <c r="BH17" s="153"/>
      <c r="BI17" s="153" t="s">
        <v>6442</v>
      </c>
      <c r="BJ17" s="153"/>
      <c r="BK17" s="153"/>
      <c r="BL17" s="334" t="s">
        <v>1322</v>
      </c>
      <c r="BM17" s="335" t="s">
        <v>1323</v>
      </c>
      <c r="BN17" s="335" t="s">
        <v>1295</v>
      </c>
      <c r="BO17" s="335" t="str">
        <f t="shared" si="0"/>
        <v>Cleburne County, AL</v>
      </c>
      <c r="BP17" s="335" t="str">
        <f t="shared" si="1"/>
        <v>01</v>
      </c>
      <c r="BQ17" s="335" t="str">
        <f>_xlfn.XLOOKUP(BP17, statelist[State FIPS Code], statelist[EPA Region], "not found", 0, 1)</f>
        <v>EPA Region 4</v>
      </c>
    </row>
    <row r="18" spans="1:69" x14ac:dyDescent="0.25">
      <c r="A18" s="20" t="s">
        <v>2850</v>
      </c>
      <c r="B18" t="s">
        <v>6598</v>
      </c>
      <c r="C18" s="17" t="s">
        <v>6600</v>
      </c>
      <c r="F18" s="153"/>
      <c r="G18" s="20" t="s">
        <v>1327</v>
      </c>
      <c r="H18" s="20" t="s">
        <v>1462</v>
      </c>
      <c r="I18" s="153"/>
      <c r="J18" s="20" t="s">
        <v>1551</v>
      </c>
      <c r="K18" s="20" t="s">
        <v>1687</v>
      </c>
      <c r="L18" s="20" t="s">
        <v>1802</v>
      </c>
      <c r="M18" s="335" t="s">
        <v>1929</v>
      </c>
      <c r="N18" s="153"/>
      <c r="O18" s="153"/>
      <c r="P18" s="20" t="s">
        <v>1970</v>
      </c>
      <c r="Q18" s="20" t="s">
        <v>2087</v>
      </c>
      <c r="R18" s="153"/>
      <c r="S18" s="20" t="s">
        <v>1539</v>
      </c>
      <c r="T18" s="20" t="s">
        <v>1551</v>
      </c>
      <c r="U18" s="20" t="s">
        <v>1343</v>
      </c>
      <c r="V18" s="20" t="s">
        <v>2731</v>
      </c>
      <c r="W18" s="20" t="s">
        <v>2876</v>
      </c>
      <c r="X18" s="20" t="s">
        <v>3050</v>
      </c>
      <c r="Y18" s="20" t="s">
        <v>3232</v>
      </c>
      <c r="Z18" s="153"/>
      <c r="AA18" s="20" t="s">
        <v>3384</v>
      </c>
      <c r="AB18" s="153"/>
      <c r="AC18" s="20" t="s">
        <v>3451</v>
      </c>
      <c r="AD18" s="20" t="s">
        <v>3594</v>
      </c>
      <c r="AE18" s="20" t="s">
        <v>1963</v>
      </c>
      <c r="AF18" s="20" t="s">
        <v>1535</v>
      </c>
      <c r="AG18" s="20" t="s">
        <v>1816</v>
      </c>
      <c r="AH18" s="20" t="s">
        <v>1788</v>
      </c>
      <c r="AI18" s="20" t="s">
        <v>4247</v>
      </c>
      <c r="AJ18" s="153"/>
      <c r="AK18" s="20" t="s">
        <v>4294</v>
      </c>
      <c r="AL18" s="20" t="s">
        <v>4330</v>
      </c>
      <c r="AM18" s="20" t="s">
        <v>1353</v>
      </c>
      <c r="AN18" s="20" t="s">
        <v>4481</v>
      </c>
      <c r="AO18" s="20" t="s">
        <v>4024</v>
      </c>
      <c r="AP18" s="20" t="s">
        <v>1551</v>
      </c>
      <c r="AQ18" s="20" t="s">
        <v>4851</v>
      </c>
      <c r="AR18" s="20" t="s">
        <v>4970</v>
      </c>
      <c r="AS18" s="20" t="s">
        <v>5027</v>
      </c>
      <c r="AT18" s="153"/>
      <c r="AU18" s="20" t="s">
        <v>5136</v>
      </c>
      <c r="AV18" s="20" t="s">
        <v>5208</v>
      </c>
      <c r="AW18" s="20" t="s">
        <v>5308</v>
      </c>
      <c r="AX18" s="20" t="s">
        <v>5439</v>
      </c>
      <c r="AY18" s="20" t="s">
        <v>5851</v>
      </c>
      <c r="AZ18" s="153"/>
      <c r="BA18" s="20" t="s">
        <v>3364</v>
      </c>
      <c r="BB18" s="20" t="s">
        <v>5627</v>
      </c>
      <c r="BC18" s="20" t="s">
        <v>2612</v>
      </c>
      <c r="BD18" s="20" t="s">
        <v>4639</v>
      </c>
      <c r="BE18" s="20" t="s">
        <v>2993</v>
      </c>
      <c r="BF18" s="153"/>
      <c r="BG18" s="153"/>
      <c r="BH18" s="153"/>
      <c r="BI18" s="20" t="s">
        <v>6444</v>
      </c>
      <c r="BJ18" s="153"/>
      <c r="BK18" s="153"/>
      <c r="BL18" s="334" t="s">
        <v>1324</v>
      </c>
      <c r="BM18" s="335" t="s">
        <v>1325</v>
      </c>
      <c r="BN18" s="335" t="s">
        <v>1295</v>
      </c>
      <c r="BO18" s="335" t="str">
        <f t="shared" si="0"/>
        <v>Coffee County, AL</v>
      </c>
      <c r="BP18" s="335" t="str">
        <f t="shared" si="1"/>
        <v>01</v>
      </c>
      <c r="BQ18" s="335" t="str">
        <f>_xlfn.XLOOKUP(BP18, statelist[State FIPS Code], statelist[EPA Region], "not found", 0, 1)</f>
        <v>EPA Region 4</v>
      </c>
    </row>
    <row r="19" spans="1:69" x14ac:dyDescent="0.25">
      <c r="A19" s="153" t="s">
        <v>3023</v>
      </c>
      <c r="B19" t="s">
        <v>6576</v>
      </c>
      <c r="C19" s="17" t="s">
        <v>6601</v>
      </c>
      <c r="F19" s="153"/>
      <c r="G19" s="153" t="s">
        <v>1329</v>
      </c>
      <c r="H19" s="153" t="s">
        <v>1464</v>
      </c>
      <c r="I19" s="153"/>
      <c r="J19" s="153" t="s">
        <v>1553</v>
      </c>
      <c r="K19" s="153" t="s">
        <v>1689</v>
      </c>
      <c r="L19" s="153" t="s">
        <v>1804</v>
      </c>
      <c r="M19" s="153"/>
      <c r="N19" s="153"/>
      <c r="O19" s="153"/>
      <c r="P19" s="153" t="s">
        <v>1353</v>
      </c>
      <c r="Q19" s="153" t="s">
        <v>2089</v>
      </c>
      <c r="R19" s="153"/>
      <c r="S19" s="153" t="s">
        <v>2368</v>
      </c>
      <c r="T19" s="153" t="s">
        <v>2441</v>
      </c>
      <c r="U19" s="153" t="s">
        <v>2594</v>
      </c>
      <c r="V19" s="153" t="s">
        <v>1313</v>
      </c>
      <c r="W19" s="153" t="s">
        <v>2878</v>
      </c>
      <c r="X19" s="153" t="s">
        <v>3052</v>
      </c>
      <c r="Y19" s="153" t="s">
        <v>3234</v>
      </c>
      <c r="Z19" s="153"/>
      <c r="AA19" s="153" t="s">
        <v>3386</v>
      </c>
      <c r="AB19" s="153"/>
      <c r="AC19" s="153" t="s">
        <v>3453</v>
      </c>
      <c r="AD19" s="153" t="s">
        <v>3596</v>
      </c>
      <c r="AE19" s="153" t="s">
        <v>3742</v>
      </c>
      <c r="AF19" s="153" t="s">
        <v>3059</v>
      </c>
      <c r="AG19" s="153" t="s">
        <v>4022</v>
      </c>
      <c r="AH19" s="153" t="s">
        <v>1321</v>
      </c>
      <c r="AI19" s="153"/>
      <c r="AJ19" s="153"/>
      <c r="AK19" s="153" t="s">
        <v>3348</v>
      </c>
      <c r="AL19" s="153" t="s">
        <v>4332</v>
      </c>
      <c r="AM19" s="153" t="s">
        <v>1565</v>
      </c>
      <c r="AN19" s="153" t="s">
        <v>4483</v>
      </c>
      <c r="AO19" s="153" t="s">
        <v>4647</v>
      </c>
      <c r="AP19" s="153" t="s">
        <v>4728</v>
      </c>
      <c r="AQ19" s="153" t="s">
        <v>4853</v>
      </c>
      <c r="AR19" s="153" t="s">
        <v>4972</v>
      </c>
      <c r="AS19" s="153" t="s">
        <v>2435</v>
      </c>
      <c r="AT19" s="153"/>
      <c r="AU19" s="153" t="s">
        <v>3371</v>
      </c>
      <c r="AV19" s="153" t="s">
        <v>5210</v>
      </c>
      <c r="AW19" s="153" t="s">
        <v>2441</v>
      </c>
      <c r="AX19" s="153" t="s">
        <v>5441</v>
      </c>
      <c r="AY19" s="153" t="s">
        <v>5853</v>
      </c>
      <c r="AZ19" s="153"/>
      <c r="BA19" s="153" t="s">
        <v>1535</v>
      </c>
      <c r="BB19" s="153" t="s">
        <v>6135</v>
      </c>
      <c r="BC19" s="153" t="s">
        <v>1365</v>
      </c>
      <c r="BD19" s="153" t="s">
        <v>6269</v>
      </c>
      <c r="BE19" s="153" t="s">
        <v>6377</v>
      </c>
      <c r="BF19" s="153"/>
      <c r="BG19" s="153"/>
      <c r="BH19" s="153"/>
      <c r="BI19" s="153" t="s">
        <v>6446</v>
      </c>
      <c r="BJ19" s="153"/>
      <c r="BK19" s="153"/>
      <c r="BL19" s="334" t="s">
        <v>1326</v>
      </c>
      <c r="BM19" s="335" t="s">
        <v>1327</v>
      </c>
      <c r="BN19" s="335" t="s">
        <v>1295</v>
      </c>
      <c r="BO19" s="335" t="str">
        <f t="shared" si="0"/>
        <v>Colbert County, AL</v>
      </c>
      <c r="BP19" s="335" t="str">
        <f t="shared" si="1"/>
        <v>01</v>
      </c>
      <c r="BQ19" s="335" t="str">
        <f>_xlfn.XLOOKUP(BP19, statelist[State FIPS Code], statelist[EPA Region], "not found", 0, 1)</f>
        <v>EPA Region 4</v>
      </c>
    </row>
    <row r="20" spans="1:69" x14ac:dyDescent="0.25">
      <c r="A20" s="20" t="s">
        <v>3200</v>
      </c>
      <c r="B20" t="s">
        <v>6582</v>
      </c>
      <c r="C20" s="17" t="s">
        <v>6602</v>
      </c>
      <c r="F20" s="153"/>
      <c r="G20" s="20" t="s">
        <v>1331</v>
      </c>
      <c r="H20" s="20" t="s">
        <v>1466</v>
      </c>
      <c r="I20" s="153"/>
      <c r="J20" s="20" t="s">
        <v>1555</v>
      </c>
      <c r="K20" s="20" t="s">
        <v>1691</v>
      </c>
      <c r="L20" s="20" t="s">
        <v>1806</v>
      </c>
      <c r="M20" s="153"/>
      <c r="N20" s="153"/>
      <c r="O20" s="153"/>
      <c r="P20" s="20" t="s">
        <v>1973</v>
      </c>
      <c r="Q20" s="20" t="s">
        <v>1309</v>
      </c>
      <c r="R20" s="153"/>
      <c r="S20" s="20" t="s">
        <v>1798</v>
      </c>
      <c r="T20" s="20" t="s">
        <v>1343</v>
      </c>
      <c r="U20" s="20" t="s">
        <v>2596</v>
      </c>
      <c r="V20" s="20" t="s">
        <v>2734</v>
      </c>
      <c r="W20" s="20" t="s">
        <v>1551</v>
      </c>
      <c r="X20" s="20" t="s">
        <v>3054</v>
      </c>
      <c r="Y20" s="20" t="s">
        <v>3236</v>
      </c>
      <c r="Z20" s="153"/>
      <c r="AA20" s="20" t="s">
        <v>3348</v>
      </c>
      <c r="AB20" s="153"/>
      <c r="AC20" s="20" t="s">
        <v>2435</v>
      </c>
      <c r="AD20" s="20" t="s">
        <v>3598</v>
      </c>
      <c r="AE20" s="20" t="s">
        <v>1353</v>
      </c>
      <c r="AF20" s="20" t="s">
        <v>2427</v>
      </c>
      <c r="AG20" s="20" t="s">
        <v>4024</v>
      </c>
      <c r="AH20" s="20" t="s">
        <v>4112</v>
      </c>
      <c r="AI20" s="153"/>
      <c r="AJ20" s="153"/>
      <c r="AK20" s="20" t="s">
        <v>1937</v>
      </c>
      <c r="AL20" s="20" t="s">
        <v>4334</v>
      </c>
      <c r="AM20" s="20" t="s">
        <v>3462</v>
      </c>
      <c r="AN20" s="20" t="s">
        <v>2101</v>
      </c>
      <c r="AO20" s="20" t="s">
        <v>1569</v>
      </c>
      <c r="AP20" s="20" t="s">
        <v>4730</v>
      </c>
      <c r="AQ20" s="20" t="s">
        <v>4855</v>
      </c>
      <c r="AR20" s="20" t="s">
        <v>1687</v>
      </c>
      <c r="AS20" s="20" t="s">
        <v>1545</v>
      </c>
      <c r="AT20" s="153"/>
      <c r="AU20" s="20" t="s">
        <v>5139</v>
      </c>
      <c r="AV20" s="20" t="s">
        <v>4121</v>
      </c>
      <c r="AW20" s="20" t="s">
        <v>4500</v>
      </c>
      <c r="AX20" s="20" t="s">
        <v>5443</v>
      </c>
      <c r="AY20" s="20" t="s">
        <v>1875</v>
      </c>
      <c r="AZ20" s="153"/>
      <c r="BA20" s="20" t="s">
        <v>5922</v>
      </c>
      <c r="BB20" s="20" t="s">
        <v>6137</v>
      </c>
      <c r="BC20" s="20" t="s">
        <v>1367</v>
      </c>
      <c r="BD20" s="20" t="s">
        <v>5142</v>
      </c>
      <c r="BE20" s="20" t="s">
        <v>6379</v>
      </c>
      <c r="BF20" s="153"/>
      <c r="BG20" s="153"/>
      <c r="BH20" s="153"/>
      <c r="BI20" s="20" t="s">
        <v>6448</v>
      </c>
      <c r="BJ20" s="153"/>
      <c r="BK20" s="153"/>
      <c r="BL20" s="334" t="s">
        <v>1328</v>
      </c>
      <c r="BM20" s="335" t="s">
        <v>1329</v>
      </c>
      <c r="BN20" s="335" t="s">
        <v>1295</v>
      </c>
      <c r="BO20" s="335" t="str">
        <f t="shared" si="0"/>
        <v>Conecuh County, AL</v>
      </c>
      <c r="BP20" s="335" t="str">
        <f t="shared" si="1"/>
        <v>01</v>
      </c>
      <c r="BQ20" s="335" t="str">
        <f>_xlfn.XLOOKUP(BP20, statelist[State FIPS Code], statelist[EPA Region], "not found", 0, 1)</f>
        <v>EPA Region 4</v>
      </c>
    </row>
    <row r="21" spans="1:69" x14ac:dyDescent="0.25">
      <c r="A21" s="153" t="s">
        <v>3329</v>
      </c>
      <c r="B21" t="s">
        <v>1909</v>
      </c>
      <c r="C21" s="17" t="s">
        <v>6603</v>
      </c>
      <c r="F21" s="153"/>
      <c r="G21" s="153" t="s">
        <v>1333</v>
      </c>
      <c r="H21" s="153" t="s">
        <v>1468</v>
      </c>
      <c r="I21" s="153"/>
      <c r="J21" s="153" t="s">
        <v>1341</v>
      </c>
      <c r="K21" s="153" t="s">
        <v>1693</v>
      </c>
      <c r="L21" s="153" t="s">
        <v>1808</v>
      </c>
      <c r="M21" s="153"/>
      <c r="N21" s="153"/>
      <c r="O21" s="153"/>
      <c r="P21" s="153" t="s">
        <v>1975</v>
      </c>
      <c r="Q21" s="153" t="s">
        <v>2092</v>
      </c>
      <c r="R21" s="153"/>
      <c r="S21" s="153" t="s">
        <v>1345</v>
      </c>
      <c r="T21" s="153" t="s">
        <v>2444</v>
      </c>
      <c r="U21" s="153" t="s">
        <v>2598</v>
      </c>
      <c r="V21" s="153" t="s">
        <v>1319</v>
      </c>
      <c r="W21" s="153" t="s">
        <v>2131</v>
      </c>
      <c r="X21" s="153" t="s">
        <v>3056</v>
      </c>
      <c r="Y21" s="153" t="s">
        <v>3238</v>
      </c>
      <c r="Z21" s="153"/>
      <c r="AA21" s="153" t="s">
        <v>2272</v>
      </c>
      <c r="AB21" s="153"/>
      <c r="AC21" s="153" t="s">
        <v>1551</v>
      </c>
      <c r="AD21" s="153" t="s">
        <v>2134</v>
      </c>
      <c r="AE21" s="153" t="s">
        <v>3745</v>
      </c>
      <c r="AF21" s="153" t="s">
        <v>2729</v>
      </c>
      <c r="AG21" s="153" t="s">
        <v>4026</v>
      </c>
      <c r="AH21" s="153" t="s">
        <v>4114</v>
      </c>
      <c r="AI21" s="153"/>
      <c r="AJ21" s="153"/>
      <c r="AK21" s="153" t="s">
        <v>1643</v>
      </c>
      <c r="AL21" s="153" t="s">
        <v>1854</v>
      </c>
      <c r="AM21" s="153" t="s">
        <v>1357</v>
      </c>
      <c r="AN21" s="153" t="s">
        <v>1313</v>
      </c>
      <c r="AO21" s="153" t="s">
        <v>4650</v>
      </c>
      <c r="AP21" s="153" t="s">
        <v>4732</v>
      </c>
      <c r="AQ21" s="153" t="s">
        <v>1798</v>
      </c>
      <c r="AR21" s="153" t="s">
        <v>2930</v>
      </c>
      <c r="AS21" s="153" t="s">
        <v>1551</v>
      </c>
      <c r="AT21" s="153"/>
      <c r="AU21" s="153" t="s">
        <v>1908</v>
      </c>
      <c r="AV21" s="153" t="s">
        <v>4859</v>
      </c>
      <c r="AW21" s="153" t="s">
        <v>2131</v>
      </c>
      <c r="AX21" s="153" t="s">
        <v>5445</v>
      </c>
      <c r="AY21" s="153" t="s">
        <v>5856</v>
      </c>
      <c r="AZ21" s="153"/>
      <c r="BA21" s="153" t="s">
        <v>1955</v>
      </c>
      <c r="BB21" s="153" t="s">
        <v>6139</v>
      </c>
      <c r="BC21" s="153" t="s">
        <v>6198</v>
      </c>
      <c r="BD21" s="153" t="s">
        <v>6272</v>
      </c>
      <c r="BE21" s="153" t="s">
        <v>2407</v>
      </c>
      <c r="BF21" s="153"/>
      <c r="BG21" s="153"/>
      <c r="BH21" s="153"/>
      <c r="BI21" s="153" t="s">
        <v>6450</v>
      </c>
      <c r="BJ21" s="153"/>
      <c r="BK21" s="153"/>
      <c r="BL21" s="334" t="s">
        <v>1330</v>
      </c>
      <c r="BM21" s="335" t="s">
        <v>1331</v>
      </c>
      <c r="BN21" s="335" t="s">
        <v>1295</v>
      </c>
      <c r="BO21" s="335" t="str">
        <f t="shared" si="0"/>
        <v>Coosa County, AL</v>
      </c>
      <c r="BP21" s="335" t="str">
        <f t="shared" si="1"/>
        <v>01</v>
      </c>
      <c r="BQ21" s="335" t="str">
        <f>_xlfn.XLOOKUP(BP21, statelist[State FIPS Code], statelist[EPA Region], "not found", 0, 1)</f>
        <v>EPA Region 4</v>
      </c>
    </row>
    <row r="22" spans="1:69" x14ac:dyDescent="0.25">
      <c r="A22" s="20" t="s">
        <v>3356</v>
      </c>
      <c r="B22" t="s">
        <v>6588</v>
      </c>
      <c r="C22" s="17" t="s">
        <v>6604</v>
      </c>
      <c r="F22" s="153"/>
      <c r="G22" s="20" t="s">
        <v>1335</v>
      </c>
      <c r="H22" s="20" t="s">
        <v>1470</v>
      </c>
      <c r="I22" s="153"/>
      <c r="J22" s="20" t="s">
        <v>1558</v>
      </c>
      <c r="K22" s="20" t="s">
        <v>1695</v>
      </c>
      <c r="L22" s="20" t="s">
        <v>1810</v>
      </c>
      <c r="M22" s="153"/>
      <c r="N22" s="153"/>
      <c r="O22" s="153"/>
      <c r="P22" s="20" t="s">
        <v>1977</v>
      </c>
      <c r="Q22" s="20" t="s">
        <v>2094</v>
      </c>
      <c r="R22" s="153"/>
      <c r="S22" s="20" t="s">
        <v>1353</v>
      </c>
      <c r="T22" s="20" t="s">
        <v>1806</v>
      </c>
      <c r="U22" s="20" t="s">
        <v>1351</v>
      </c>
      <c r="V22" s="20" t="s">
        <v>1321</v>
      </c>
      <c r="W22" s="20" t="s">
        <v>2748</v>
      </c>
      <c r="X22" s="20" t="s">
        <v>1535</v>
      </c>
      <c r="Y22" s="20" t="s">
        <v>3240</v>
      </c>
      <c r="Z22" s="153"/>
      <c r="AA22" s="20" t="s">
        <v>1423</v>
      </c>
      <c r="AB22" s="153"/>
      <c r="AC22" s="20" t="s">
        <v>1800</v>
      </c>
      <c r="AD22" s="20" t="s">
        <v>1806</v>
      </c>
      <c r="AE22" s="20" t="s">
        <v>1357</v>
      </c>
      <c r="AF22" s="20" t="s">
        <v>3863</v>
      </c>
      <c r="AG22" s="20" t="s">
        <v>4028</v>
      </c>
      <c r="AH22" s="20" t="s">
        <v>1798</v>
      </c>
      <c r="AI22" s="153"/>
      <c r="AJ22" s="153"/>
      <c r="AK22" s="20" t="s">
        <v>2306</v>
      </c>
      <c r="AL22" s="20" t="s">
        <v>4337</v>
      </c>
      <c r="AM22" s="20" t="s">
        <v>1981</v>
      </c>
      <c r="AN22" s="20" t="s">
        <v>4487</v>
      </c>
      <c r="AO22" s="20" t="s">
        <v>4652</v>
      </c>
      <c r="AP22" s="20" t="s">
        <v>2594</v>
      </c>
      <c r="AQ22" s="20" t="s">
        <v>2594</v>
      </c>
      <c r="AR22" s="20" t="s">
        <v>1590</v>
      </c>
      <c r="AS22" s="20" t="s">
        <v>2441</v>
      </c>
      <c r="AT22" s="153"/>
      <c r="AU22" s="20" t="s">
        <v>5142</v>
      </c>
      <c r="AV22" s="20" t="s">
        <v>1806</v>
      </c>
      <c r="AW22" s="20" t="s">
        <v>1343</v>
      </c>
      <c r="AX22" s="20" t="s">
        <v>5447</v>
      </c>
      <c r="AY22" s="20" t="s">
        <v>1637</v>
      </c>
      <c r="AZ22" s="153"/>
      <c r="BA22" s="20" t="s">
        <v>5128</v>
      </c>
      <c r="BB22" s="20" t="s">
        <v>2389</v>
      </c>
      <c r="BC22" s="20" t="s">
        <v>2389</v>
      </c>
      <c r="BD22" s="20" t="s">
        <v>5039</v>
      </c>
      <c r="BE22" s="20" t="s">
        <v>6382</v>
      </c>
      <c r="BF22" s="153"/>
      <c r="BG22" s="153"/>
      <c r="BH22" s="153"/>
      <c r="BI22" s="20" t="s">
        <v>6452</v>
      </c>
      <c r="BJ22" s="153"/>
      <c r="BK22" s="153"/>
      <c r="BL22" s="334" t="s">
        <v>1332</v>
      </c>
      <c r="BM22" s="335" t="s">
        <v>1333</v>
      </c>
      <c r="BN22" s="335" t="s">
        <v>1295</v>
      </c>
      <c r="BO22" s="335" t="str">
        <f t="shared" si="0"/>
        <v>Covington County, AL</v>
      </c>
      <c r="BP22" s="335" t="str">
        <f t="shared" si="1"/>
        <v>01</v>
      </c>
      <c r="BQ22" s="335" t="str">
        <f>_xlfn.XLOOKUP(BP22, statelist[State FIPS Code], statelist[EPA Region], "not found", 0, 1)</f>
        <v>EPA Region 4</v>
      </c>
    </row>
    <row r="23" spans="1:69" x14ac:dyDescent="0.25">
      <c r="A23" s="153" t="s">
        <v>3398</v>
      </c>
      <c r="B23" t="s">
        <v>1909</v>
      </c>
      <c r="C23" s="17" t="s">
        <v>6605</v>
      </c>
      <c r="F23" s="153"/>
      <c r="G23" s="153" t="s">
        <v>1337</v>
      </c>
      <c r="H23" s="153" t="s">
        <v>1472</v>
      </c>
      <c r="I23" s="153"/>
      <c r="J23" s="153" t="s">
        <v>1560</v>
      </c>
      <c r="K23" s="153" t="s">
        <v>1697</v>
      </c>
      <c r="L23" s="153" t="s">
        <v>1812</v>
      </c>
      <c r="M23" s="153"/>
      <c r="N23" s="153"/>
      <c r="O23" s="153"/>
      <c r="P23" s="153" t="s">
        <v>1979</v>
      </c>
      <c r="Q23" s="153" t="s">
        <v>1535</v>
      </c>
      <c r="R23" s="153"/>
      <c r="S23" s="153" t="s">
        <v>1814</v>
      </c>
      <c r="T23" s="153" t="s">
        <v>2447</v>
      </c>
      <c r="U23" s="153" t="s">
        <v>2155</v>
      </c>
      <c r="V23" s="153" t="s">
        <v>2110</v>
      </c>
      <c r="W23" s="153" t="s">
        <v>2883</v>
      </c>
      <c r="X23" s="153" t="s">
        <v>3059</v>
      </c>
      <c r="Y23" s="153" t="s">
        <v>3242</v>
      </c>
      <c r="Z23" s="153"/>
      <c r="AA23" s="153" t="s">
        <v>3391</v>
      </c>
      <c r="AB23" s="153"/>
      <c r="AC23" s="153" t="s">
        <v>2748</v>
      </c>
      <c r="AD23" s="153" t="s">
        <v>3602</v>
      </c>
      <c r="AE23" s="153" t="s">
        <v>3748</v>
      </c>
      <c r="AF23" s="153" t="s">
        <v>2431</v>
      </c>
      <c r="AG23" s="153" t="s">
        <v>1367</v>
      </c>
      <c r="AH23" s="153" t="s">
        <v>3598</v>
      </c>
      <c r="AI23" s="153"/>
      <c r="AJ23" s="153"/>
      <c r="AK23" s="153"/>
      <c r="AL23" s="153" t="s">
        <v>4339</v>
      </c>
      <c r="AM23" s="153" t="s">
        <v>4390</v>
      </c>
      <c r="AN23" s="153" t="s">
        <v>1321</v>
      </c>
      <c r="AO23" s="153" t="s">
        <v>4654</v>
      </c>
      <c r="AP23" s="153" t="s">
        <v>4382</v>
      </c>
      <c r="AQ23" s="153" t="s">
        <v>4859</v>
      </c>
      <c r="AR23" s="153" t="s">
        <v>2783</v>
      </c>
      <c r="AS23" s="153" t="s">
        <v>5033</v>
      </c>
      <c r="AT23" s="153"/>
      <c r="AU23" s="153" t="s">
        <v>5144</v>
      </c>
      <c r="AV23" s="153" t="s">
        <v>5215</v>
      </c>
      <c r="AW23" s="153" t="s">
        <v>5314</v>
      </c>
      <c r="AX23" s="153" t="s">
        <v>5449</v>
      </c>
      <c r="AY23" s="153" t="s">
        <v>1881</v>
      </c>
      <c r="AZ23" s="153"/>
      <c r="BA23" s="153" t="s">
        <v>1319</v>
      </c>
      <c r="BB23" s="153" t="s">
        <v>1590</v>
      </c>
      <c r="BC23" s="153" t="s">
        <v>1590</v>
      </c>
      <c r="BD23" s="153" t="s">
        <v>1569</v>
      </c>
      <c r="BE23" s="153" t="s">
        <v>6384</v>
      </c>
      <c r="BF23" s="153"/>
      <c r="BG23" s="153"/>
      <c r="BH23" s="153"/>
      <c r="BI23" s="153" t="s">
        <v>6454</v>
      </c>
      <c r="BJ23" s="153"/>
      <c r="BK23" s="153"/>
      <c r="BL23" s="334" t="s">
        <v>1334</v>
      </c>
      <c r="BM23" s="335" t="s">
        <v>1335</v>
      </c>
      <c r="BN23" s="335" t="s">
        <v>1295</v>
      </c>
      <c r="BO23" s="335" t="str">
        <f t="shared" si="0"/>
        <v>Crenshaw County, AL</v>
      </c>
      <c r="BP23" s="335" t="str">
        <f t="shared" si="1"/>
        <v>01</v>
      </c>
      <c r="BQ23" s="335" t="str">
        <f>_xlfn.XLOOKUP(BP23, statelist[State FIPS Code], statelist[EPA Region], "not found", 0, 1)</f>
        <v>EPA Region 4</v>
      </c>
    </row>
    <row r="24" spans="1:69" x14ac:dyDescent="0.25">
      <c r="A24" s="20" t="s">
        <v>3423</v>
      </c>
      <c r="B24" t="s">
        <v>6595</v>
      </c>
      <c r="C24" s="17" t="s">
        <v>6606</v>
      </c>
      <c r="F24" s="153"/>
      <c r="G24" s="20" t="s">
        <v>1339</v>
      </c>
      <c r="H24" s="20" t="s">
        <v>1474</v>
      </c>
      <c r="I24" s="153"/>
      <c r="J24" s="20" t="s">
        <v>1562</v>
      </c>
      <c r="K24" s="20" t="s">
        <v>1699</v>
      </c>
      <c r="L24" s="20" t="s">
        <v>1814</v>
      </c>
      <c r="M24" s="153"/>
      <c r="N24" s="153"/>
      <c r="O24" s="153"/>
      <c r="P24" s="20" t="s">
        <v>1981</v>
      </c>
      <c r="Q24" s="20" t="s">
        <v>2097</v>
      </c>
      <c r="R24" s="153"/>
      <c r="S24" s="20" t="s">
        <v>2374</v>
      </c>
      <c r="T24" s="20" t="s">
        <v>2449</v>
      </c>
      <c r="U24" s="20" t="s">
        <v>2602</v>
      </c>
      <c r="V24" s="20" t="s">
        <v>2435</v>
      </c>
      <c r="W24" s="20" t="s">
        <v>1806</v>
      </c>
      <c r="X24" s="20" t="s">
        <v>3061</v>
      </c>
      <c r="Y24" s="20" t="s">
        <v>3244</v>
      </c>
      <c r="Z24" s="153"/>
      <c r="AA24" s="20" t="s">
        <v>3393</v>
      </c>
      <c r="AB24" s="153"/>
      <c r="AC24" s="20" t="s">
        <v>3459</v>
      </c>
      <c r="AD24" s="20" t="s">
        <v>3604</v>
      </c>
      <c r="AE24" s="20" t="s">
        <v>2178</v>
      </c>
      <c r="AF24" s="20" t="s">
        <v>1539</v>
      </c>
      <c r="AG24" s="20" t="s">
        <v>4031</v>
      </c>
      <c r="AH24" s="20" t="s">
        <v>4118</v>
      </c>
      <c r="AI24" s="153"/>
      <c r="AJ24" s="153"/>
      <c r="AK24" s="153"/>
      <c r="AL24" s="20" t="s">
        <v>4061</v>
      </c>
      <c r="AM24" s="20" t="s">
        <v>1367</v>
      </c>
      <c r="AN24" s="20" t="s">
        <v>1543</v>
      </c>
      <c r="AO24" s="20" t="s">
        <v>4656</v>
      </c>
      <c r="AP24" s="20" t="s">
        <v>1908</v>
      </c>
      <c r="AQ24" s="20" t="s">
        <v>2889</v>
      </c>
      <c r="AR24" s="20" t="s">
        <v>4978</v>
      </c>
      <c r="AS24" s="20" t="s">
        <v>2594</v>
      </c>
      <c r="AT24" s="153"/>
      <c r="AU24" s="20" t="s">
        <v>5146</v>
      </c>
      <c r="AV24" s="20" t="s">
        <v>5217</v>
      </c>
      <c r="AW24" s="20" t="s">
        <v>5316</v>
      </c>
      <c r="AX24" s="20" t="s">
        <v>5451</v>
      </c>
      <c r="AY24" s="20" t="s">
        <v>5860</v>
      </c>
      <c r="AZ24" s="153"/>
      <c r="BA24" s="20" t="s">
        <v>4853</v>
      </c>
      <c r="BB24" s="20" t="s">
        <v>2509</v>
      </c>
      <c r="BC24" s="20" t="s">
        <v>1594</v>
      </c>
      <c r="BD24" s="20" t="s">
        <v>3090</v>
      </c>
      <c r="BE24" s="20" t="s">
        <v>6386</v>
      </c>
      <c r="BF24" s="153"/>
      <c r="BG24" s="153"/>
      <c r="BH24" s="153"/>
      <c r="BI24" s="20" t="s">
        <v>6456</v>
      </c>
      <c r="BJ24" s="153"/>
      <c r="BK24" s="153"/>
      <c r="BL24" s="334" t="s">
        <v>1336</v>
      </c>
      <c r="BM24" s="335" t="s">
        <v>1337</v>
      </c>
      <c r="BN24" s="335" t="s">
        <v>1295</v>
      </c>
      <c r="BO24" s="335" t="str">
        <f t="shared" si="0"/>
        <v>Cullman County, AL</v>
      </c>
      <c r="BP24" s="335" t="str">
        <f t="shared" si="1"/>
        <v>01</v>
      </c>
      <c r="BQ24" s="335" t="str">
        <f>_xlfn.XLOOKUP(BP24, statelist[State FIPS Code], statelist[EPA Region], "not found", 0, 1)</f>
        <v>EPA Region 4</v>
      </c>
    </row>
    <row r="25" spans="1:69" x14ac:dyDescent="0.25">
      <c r="A25" s="153" t="s">
        <v>3569</v>
      </c>
      <c r="B25" t="s">
        <v>6595</v>
      </c>
      <c r="C25" s="17" t="s">
        <v>6607</v>
      </c>
      <c r="F25" s="153"/>
      <c r="G25" s="153" t="s">
        <v>1341</v>
      </c>
      <c r="H25" s="153" t="s">
        <v>1476</v>
      </c>
      <c r="I25" s="153"/>
      <c r="J25" s="153" t="s">
        <v>1353</v>
      </c>
      <c r="K25" s="153" t="s">
        <v>1701</v>
      </c>
      <c r="L25" s="153" t="s">
        <v>1816</v>
      </c>
      <c r="M25" s="153"/>
      <c r="N25" s="153"/>
      <c r="O25" s="153"/>
      <c r="P25" s="153" t="s">
        <v>1983</v>
      </c>
      <c r="Q25" s="153" t="s">
        <v>2099</v>
      </c>
      <c r="R25" s="153"/>
      <c r="S25" s="153" t="s">
        <v>2376</v>
      </c>
      <c r="T25" s="153" t="s">
        <v>2451</v>
      </c>
      <c r="U25" s="153" t="s">
        <v>1353</v>
      </c>
      <c r="V25" s="153" t="s">
        <v>1551</v>
      </c>
      <c r="W25" s="153" t="s">
        <v>2451</v>
      </c>
      <c r="X25" s="153" t="s">
        <v>2431</v>
      </c>
      <c r="Y25" s="153" t="s">
        <v>3246</v>
      </c>
      <c r="Z25" s="153"/>
      <c r="AA25" s="153" t="s">
        <v>3395</v>
      </c>
      <c r="AB25" s="153"/>
      <c r="AC25" s="153" t="s">
        <v>2752</v>
      </c>
      <c r="AD25" s="153" t="s">
        <v>3606</v>
      </c>
      <c r="AE25" s="153" t="s">
        <v>2612</v>
      </c>
      <c r="AF25" s="153" t="s">
        <v>1321</v>
      </c>
      <c r="AG25" s="153" t="s">
        <v>1687</v>
      </c>
      <c r="AH25" s="153" t="s">
        <v>2129</v>
      </c>
      <c r="AI25" s="153"/>
      <c r="AJ25" s="153"/>
      <c r="AK25" s="153"/>
      <c r="AL25" s="153" t="s">
        <v>4342</v>
      </c>
      <c r="AM25" s="153" t="s">
        <v>1685</v>
      </c>
      <c r="AN25" s="153" t="s">
        <v>4491</v>
      </c>
      <c r="AO25" s="153" t="s">
        <v>1594</v>
      </c>
      <c r="AP25" s="153" t="s">
        <v>1351</v>
      </c>
      <c r="AQ25" s="153" t="s">
        <v>1816</v>
      </c>
      <c r="AR25" s="153" t="s">
        <v>1387</v>
      </c>
      <c r="AS25" s="153" t="s">
        <v>2887</v>
      </c>
      <c r="AT25" s="153"/>
      <c r="AU25" s="153" t="s">
        <v>2907</v>
      </c>
      <c r="AV25" s="153" t="s">
        <v>5219</v>
      </c>
      <c r="AW25" s="153" t="s">
        <v>1351</v>
      </c>
      <c r="AX25" s="153" t="s">
        <v>2081</v>
      </c>
      <c r="AY25" s="153" t="s">
        <v>5862</v>
      </c>
      <c r="AZ25" s="153"/>
      <c r="BA25" s="153" t="s">
        <v>5928</v>
      </c>
      <c r="BB25" s="153" t="s">
        <v>6144</v>
      </c>
      <c r="BC25" s="153" t="s">
        <v>4545</v>
      </c>
      <c r="BD25" s="153" t="s">
        <v>6277</v>
      </c>
      <c r="BE25" s="153"/>
      <c r="BF25" s="153"/>
      <c r="BG25" s="153"/>
      <c r="BH25" s="153"/>
      <c r="BI25" s="153" t="s">
        <v>6458</v>
      </c>
      <c r="BJ25" s="153"/>
      <c r="BK25" s="153"/>
      <c r="BL25" s="334" t="s">
        <v>1338</v>
      </c>
      <c r="BM25" s="335" t="s">
        <v>1339</v>
      </c>
      <c r="BN25" s="335" t="s">
        <v>1295</v>
      </c>
      <c r="BO25" s="335" t="str">
        <f t="shared" si="0"/>
        <v>Dale County, AL</v>
      </c>
      <c r="BP25" s="335" t="str">
        <f t="shared" si="1"/>
        <v>01</v>
      </c>
      <c r="BQ25" s="335" t="str">
        <f>_xlfn.XLOOKUP(BP25, statelist[State FIPS Code], statelist[EPA Region], "not found", 0, 1)</f>
        <v>EPA Region 4</v>
      </c>
    </row>
    <row r="26" spans="1:69" x14ac:dyDescent="0.25">
      <c r="A26" s="20" t="s">
        <v>3717</v>
      </c>
      <c r="B26" t="s">
        <v>6576</v>
      </c>
      <c r="C26" s="17" t="s">
        <v>6608</v>
      </c>
      <c r="F26" s="153"/>
      <c r="G26" s="20" t="s">
        <v>1343</v>
      </c>
      <c r="H26" s="20" t="s">
        <v>1478</v>
      </c>
      <c r="I26" s="153"/>
      <c r="J26" s="20" t="s">
        <v>1565</v>
      </c>
      <c r="K26" s="20" t="s">
        <v>1703</v>
      </c>
      <c r="L26" s="20" t="s">
        <v>1818</v>
      </c>
      <c r="M26" s="153"/>
      <c r="N26" s="153"/>
      <c r="O26" s="153"/>
      <c r="P26" s="20" t="s">
        <v>1985</v>
      </c>
      <c r="Q26" s="20" t="s">
        <v>2101</v>
      </c>
      <c r="R26" s="153"/>
      <c r="S26" s="20" t="s">
        <v>2378</v>
      </c>
      <c r="T26" s="20" t="s">
        <v>2145</v>
      </c>
      <c r="U26" s="20" t="s">
        <v>1565</v>
      </c>
      <c r="V26" s="20" t="s">
        <v>1341</v>
      </c>
      <c r="W26" s="20" t="s">
        <v>2887</v>
      </c>
      <c r="X26" s="20" t="s">
        <v>1539</v>
      </c>
      <c r="Y26" s="20" t="s">
        <v>3248</v>
      </c>
      <c r="Z26" s="153"/>
      <c r="AA26" s="153"/>
      <c r="AB26" s="153"/>
      <c r="AC26" s="20" t="s">
        <v>3462</v>
      </c>
      <c r="AD26" s="20" t="s">
        <v>3608</v>
      </c>
      <c r="AE26" s="20" t="s">
        <v>3752</v>
      </c>
      <c r="AF26" s="20" t="s">
        <v>2435</v>
      </c>
      <c r="AG26" s="20" t="s">
        <v>4034</v>
      </c>
      <c r="AH26" s="20" t="s">
        <v>4121</v>
      </c>
      <c r="AI26" s="153"/>
      <c r="AJ26" s="153"/>
      <c r="AK26" s="153"/>
      <c r="AL26" s="20" t="s">
        <v>1875</v>
      </c>
      <c r="AM26" s="20" t="s">
        <v>2389</v>
      </c>
      <c r="AN26" s="20" t="s">
        <v>4493</v>
      </c>
      <c r="AO26" s="20" t="s">
        <v>2499</v>
      </c>
      <c r="AP26" s="20" t="s">
        <v>1353</v>
      </c>
      <c r="AQ26" s="20" t="s">
        <v>4863</v>
      </c>
      <c r="AR26" s="20" t="s">
        <v>4782</v>
      </c>
      <c r="AS26" s="20" t="s">
        <v>4382</v>
      </c>
      <c r="AT26" s="153"/>
      <c r="AU26" s="20" t="s">
        <v>5149</v>
      </c>
      <c r="AV26" s="20" t="s">
        <v>1569</v>
      </c>
      <c r="AW26" s="20" t="s">
        <v>5319</v>
      </c>
      <c r="AX26" s="20" t="s">
        <v>2421</v>
      </c>
      <c r="AY26" s="20" t="s">
        <v>5864</v>
      </c>
      <c r="AZ26" s="153"/>
      <c r="BA26" s="20" t="s">
        <v>2441</v>
      </c>
      <c r="BB26" s="20" t="s">
        <v>6146</v>
      </c>
      <c r="BC26" s="20" t="s">
        <v>1387</v>
      </c>
      <c r="BD26" s="20" t="s">
        <v>2771</v>
      </c>
      <c r="BE26" s="153"/>
      <c r="BF26" s="153"/>
      <c r="BG26" s="153"/>
      <c r="BH26" s="153"/>
      <c r="BI26" s="20" t="s">
        <v>6460</v>
      </c>
      <c r="BJ26" s="153"/>
      <c r="BK26" s="153"/>
      <c r="BL26" s="334" t="s">
        <v>1340</v>
      </c>
      <c r="BM26" s="335" t="s">
        <v>1341</v>
      </c>
      <c r="BN26" s="335" t="s">
        <v>1295</v>
      </c>
      <c r="BO26" s="335" t="str">
        <f t="shared" si="0"/>
        <v>Dallas County, AL</v>
      </c>
      <c r="BP26" s="335" t="str">
        <f t="shared" si="1"/>
        <v>01</v>
      </c>
      <c r="BQ26" s="335" t="str">
        <f>_xlfn.XLOOKUP(BP26, statelist[State FIPS Code], statelist[EPA Region], "not found", 0, 1)</f>
        <v>EPA Region 4</v>
      </c>
    </row>
    <row r="27" spans="1:69" x14ac:dyDescent="0.25">
      <c r="A27" s="153" t="s">
        <v>3836</v>
      </c>
      <c r="B27" t="s">
        <v>6598</v>
      </c>
      <c r="C27" s="17" t="s">
        <v>6609</v>
      </c>
      <c r="F27" s="153"/>
      <c r="G27" s="153" t="s">
        <v>1345</v>
      </c>
      <c r="H27" s="153" t="s">
        <v>1480</v>
      </c>
      <c r="I27" s="153"/>
      <c r="J27" s="153" t="s">
        <v>1567</v>
      </c>
      <c r="K27" s="153" t="s">
        <v>1705</v>
      </c>
      <c r="L27" s="153" t="s">
        <v>1820</v>
      </c>
      <c r="M27" s="153"/>
      <c r="N27" s="153"/>
      <c r="O27" s="153"/>
      <c r="P27" s="153" t="s">
        <v>1987</v>
      </c>
      <c r="Q27" s="153" t="s">
        <v>2103</v>
      </c>
      <c r="R27" s="153"/>
      <c r="S27" s="153" t="s">
        <v>1367</v>
      </c>
      <c r="T27" s="153" t="s">
        <v>1351</v>
      </c>
      <c r="U27" s="153" t="s">
        <v>2606</v>
      </c>
      <c r="V27" s="153" t="s">
        <v>2742</v>
      </c>
      <c r="W27" s="153" t="s">
        <v>2889</v>
      </c>
      <c r="X27" s="153" t="s">
        <v>1321</v>
      </c>
      <c r="Y27" s="153" t="s">
        <v>3250</v>
      </c>
      <c r="Z27" s="153"/>
      <c r="AA27" s="153"/>
      <c r="AB27" s="153"/>
      <c r="AC27" s="153" t="s">
        <v>3464</v>
      </c>
      <c r="AD27" s="153" t="s">
        <v>1569</v>
      </c>
      <c r="AE27" s="153" t="s">
        <v>1993</v>
      </c>
      <c r="AF27" s="153" t="s">
        <v>3869</v>
      </c>
      <c r="AG27" s="153" t="s">
        <v>2006</v>
      </c>
      <c r="AH27" s="153" t="s">
        <v>4123</v>
      </c>
      <c r="AI27" s="153"/>
      <c r="AJ27" s="153"/>
      <c r="AK27" s="153"/>
      <c r="AL27" s="153" t="s">
        <v>1877</v>
      </c>
      <c r="AM27" s="153" t="s">
        <v>2494</v>
      </c>
      <c r="AN27" s="153" t="s">
        <v>2441</v>
      </c>
      <c r="AO27" s="153" t="s">
        <v>2218</v>
      </c>
      <c r="AP27" s="153" t="s">
        <v>1565</v>
      </c>
      <c r="AQ27" s="153" t="s">
        <v>2169</v>
      </c>
      <c r="AR27" s="153" t="s">
        <v>4982</v>
      </c>
      <c r="AS27" s="153" t="s">
        <v>1351</v>
      </c>
      <c r="AT27" s="153"/>
      <c r="AU27" s="153" t="s">
        <v>5151</v>
      </c>
      <c r="AV27" s="153" t="s">
        <v>5222</v>
      </c>
      <c r="AW27" s="153" t="s">
        <v>1353</v>
      </c>
      <c r="AX27" s="153" t="s">
        <v>5455</v>
      </c>
      <c r="AY27" s="153" t="s">
        <v>5866</v>
      </c>
      <c r="AZ27" s="153"/>
      <c r="BA27" s="153" t="s">
        <v>5931</v>
      </c>
      <c r="BB27" s="153" t="s">
        <v>6148</v>
      </c>
      <c r="BC27" s="153" t="s">
        <v>1389</v>
      </c>
      <c r="BD27" s="153" t="s">
        <v>3484</v>
      </c>
      <c r="BE27" s="153"/>
      <c r="BF27" s="153"/>
      <c r="BG27" s="153"/>
      <c r="BH27" s="153"/>
      <c r="BI27" s="153" t="s">
        <v>6462</v>
      </c>
      <c r="BJ27" s="153"/>
      <c r="BK27" s="153"/>
      <c r="BL27" s="334" t="s">
        <v>1342</v>
      </c>
      <c r="BM27" s="335" t="s">
        <v>1343</v>
      </c>
      <c r="BN27" s="335" t="s">
        <v>1295</v>
      </c>
      <c r="BO27" s="335" t="str">
        <f t="shared" si="0"/>
        <v>DeKalb County, AL</v>
      </c>
      <c r="BP27" s="335" t="str">
        <f t="shared" si="1"/>
        <v>01</v>
      </c>
      <c r="BQ27" s="335" t="str">
        <f>_xlfn.XLOOKUP(BP27, statelist[State FIPS Code], statelist[EPA Region], "not found", 0, 1)</f>
        <v>EPA Region 4</v>
      </c>
    </row>
    <row r="28" spans="1:69" x14ac:dyDescent="0.25">
      <c r="A28" s="20" t="s">
        <v>3994</v>
      </c>
      <c r="B28" t="s">
        <v>6585</v>
      </c>
      <c r="C28" s="17" t="s">
        <v>6610</v>
      </c>
      <c r="F28" s="153"/>
      <c r="G28" s="20" t="s">
        <v>1347</v>
      </c>
      <c r="H28" s="20" t="s">
        <v>1482</v>
      </c>
      <c r="I28" s="153"/>
      <c r="J28" s="20" t="s">
        <v>1569</v>
      </c>
      <c r="K28" s="20" t="s">
        <v>1707</v>
      </c>
      <c r="L28" s="20" t="s">
        <v>1822</v>
      </c>
      <c r="M28" s="153"/>
      <c r="N28" s="153"/>
      <c r="O28" s="153"/>
      <c r="P28" s="20" t="s">
        <v>1989</v>
      </c>
      <c r="Q28" s="20" t="s">
        <v>2105</v>
      </c>
      <c r="R28" s="153"/>
      <c r="S28" s="20" t="s">
        <v>2381</v>
      </c>
      <c r="T28" s="20" t="s">
        <v>2455</v>
      </c>
      <c r="U28" s="20" t="s">
        <v>1569</v>
      </c>
      <c r="V28" s="20" t="s">
        <v>2131</v>
      </c>
      <c r="W28" s="20" t="s">
        <v>2891</v>
      </c>
      <c r="X28" s="20" t="s">
        <v>2435</v>
      </c>
      <c r="Y28" s="20" t="s">
        <v>3252</v>
      </c>
      <c r="Z28" s="153"/>
      <c r="AA28" s="153"/>
      <c r="AB28" s="153"/>
      <c r="AC28" s="20" t="s">
        <v>3466</v>
      </c>
      <c r="AD28" s="20" t="s">
        <v>3611</v>
      </c>
      <c r="AE28" s="20" t="s">
        <v>3755</v>
      </c>
      <c r="AF28" s="20" t="s">
        <v>3871</v>
      </c>
      <c r="AG28" s="20" t="s">
        <v>1590</v>
      </c>
      <c r="AH28" s="20" t="s">
        <v>2134</v>
      </c>
      <c r="AI28" s="153"/>
      <c r="AJ28" s="153"/>
      <c r="AK28" s="153"/>
      <c r="AL28" s="20" t="s">
        <v>4346</v>
      </c>
      <c r="AM28" s="20" t="s">
        <v>1383</v>
      </c>
      <c r="AN28" s="20" t="s">
        <v>4496</v>
      </c>
      <c r="AO28" s="20" t="s">
        <v>4661</v>
      </c>
      <c r="AP28" s="20" t="s">
        <v>4740</v>
      </c>
      <c r="AQ28" s="20" t="s">
        <v>1569</v>
      </c>
      <c r="AR28" s="20" t="s">
        <v>1618</v>
      </c>
      <c r="AS28" s="20" t="s">
        <v>5039</v>
      </c>
      <c r="AT28" s="153"/>
      <c r="AU28" s="20" t="s">
        <v>2193</v>
      </c>
      <c r="AV28" s="20" t="s">
        <v>5224</v>
      </c>
      <c r="AW28" s="20" t="s">
        <v>2606</v>
      </c>
      <c r="AX28" s="20" t="s">
        <v>5457</v>
      </c>
      <c r="AY28" s="20" t="s">
        <v>1423</v>
      </c>
      <c r="AZ28" s="153"/>
      <c r="BA28" s="20" t="s">
        <v>5933</v>
      </c>
      <c r="BB28" s="20" t="s">
        <v>2245</v>
      </c>
      <c r="BC28" s="20" t="s">
        <v>2509</v>
      </c>
      <c r="BD28" s="20" t="s">
        <v>1365</v>
      </c>
      <c r="BE28" s="153"/>
      <c r="BF28" s="153"/>
      <c r="BG28" s="153"/>
      <c r="BH28" s="153"/>
      <c r="BI28" s="20" t="s">
        <v>6464</v>
      </c>
      <c r="BJ28" s="153"/>
      <c r="BK28" s="153"/>
      <c r="BL28" s="334" t="s">
        <v>1344</v>
      </c>
      <c r="BM28" s="335" t="s">
        <v>1345</v>
      </c>
      <c r="BN28" s="335" t="s">
        <v>1295</v>
      </c>
      <c r="BO28" s="335" t="str">
        <f t="shared" si="0"/>
        <v>Elmore County, AL</v>
      </c>
      <c r="BP28" s="335" t="str">
        <f t="shared" si="1"/>
        <v>01</v>
      </c>
      <c r="BQ28" s="335" t="str">
        <f>_xlfn.XLOOKUP(BP28, statelist[State FIPS Code], statelist[EPA Region], "not found", 0, 1)</f>
        <v>EPA Region 4</v>
      </c>
    </row>
    <row r="29" spans="1:69" x14ac:dyDescent="0.25">
      <c r="A29" s="153" t="s">
        <v>4086</v>
      </c>
      <c r="B29" s="153" t="s">
        <v>6598</v>
      </c>
      <c r="C29" s="333" t="s">
        <v>6611</v>
      </c>
      <c r="F29" s="153"/>
      <c r="G29" s="153" t="s">
        <v>1349</v>
      </c>
      <c r="H29" s="153" t="s">
        <v>1484</v>
      </c>
      <c r="I29" s="153"/>
      <c r="J29" s="153" t="s">
        <v>1357</v>
      </c>
      <c r="K29" s="153" t="s">
        <v>1709</v>
      </c>
      <c r="L29" s="153" t="s">
        <v>1824</v>
      </c>
      <c r="M29" s="153"/>
      <c r="N29" s="153"/>
      <c r="O29" s="153"/>
      <c r="P29" s="153" t="s">
        <v>1991</v>
      </c>
      <c r="Q29" s="153" t="s">
        <v>1313</v>
      </c>
      <c r="R29" s="153"/>
      <c r="S29" s="153" t="s">
        <v>2383</v>
      </c>
      <c r="T29" s="153" t="s">
        <v>1353</v>
      </c>
      <c r="U29" s="153" t="s">
        <v>1357</v>
      </c>
      <c r="V29" s="153" t="s">
        <v>2594</v>
      </c>
      <c r="W29" s="153" t="s">
        <v>2893</v>
      </c>
      <c r="X29" s="153" t="s">
        <v>1553</v>
      </c>
      <c r="Y29" s="153" t="s">
        <v>3254</v>
      </c>
      <c r="Z29" s="153"/>
      <c r="AA29" s="153"/>
      <c r="AB29" s="153"/>
      <c r="AC29" s="153" t="s">
        <v>3468</v>
      </c>
      <c r="AD29" s="153" t="s">
        <v>1363</v>
      </c>
      <c r="AE29" s="153" t="s">
        <v>3757</v>
      </c>
      <c r="AF29" s="153" t="s">
        <v>1551</v>
      </c>
      <c r="AG29" s="153" t="s">
        <v>4038</v>
      </c>
      <c r="AH29" s="153" t="s">
        <v>1806</v>
      </c>
      <c r="AI29" s="153"/>
      <c r="AJ29" s="153"/>
      <c r="AK29" s="153"/>
      <c r="AL29" s="153" t="s">
        <v>1743</v>
      </c>
      <c r="AM29" s="153" t="s">
        <v>1393</v>
      </c>
      <c r="AN29" s="153" t="s">
        <v>4498</v>
      </c>
      <c r="AO29" s="153" t="s">
        <v>2501</v>
      </c>
      <c r="AP29" s="153" t="s">
        <v>4742</v>
      </c>
      <c r="AQ29" s="153" t="s">
        <v>4867</v>
      </c>
      <c r="AR29" s="153" t="s">
        <v>2995</v>
      </c>
      <c r="AS29" s="153" t="s">
        <v>1353</v>
      </c>
      <c r="AT29" s="153"/>
      <c r="AU29" s="153" t="s">
        <v>5154</v>
      </c>
      <c r="AV29" s="153" t="s">
        <v>5226</v>
      </c>
      <c r="AW29" s="153" t="s">
        <v>5323</v>
      </c>
      <c r="AX29" s="153" t="s">
        <v>3050</v>
      </c>
      <c r="AY29" s="153" t="s">
        <v>2309</v>
      </c>
      <c r="AZ29" s="153"/>
      <c r="BA29" s="153" t="s">
        <v>3406</v>
      </c>
      <c r="BB29" s="153" t="s">
        <v>1875</v>
      </c>
      <c r="BC29" s="153" t="s">
        <v>2515</v>
      </c>
      <c r="BD29" s="153" t="s">
        <v>1367</v>
      </c>
      <c r="BE29" s="153"/>
      <c r="BF29" s="153"/>
      <c r="BG29" s="153"/>
      <c r="BH29" s="153"/>
      <c r="BI29" s="153" t="s">
        <v>6466</v>
      </c>
      <c r="BJ29" s="153"/>
      <c r="BK29" s="153"/>
      <c r="BL29" s="334" t="s">
        <v>1346</v>
      </c>
      <c r="BM29" s="335" t="s">
        <v>1347</v>
      </c>
      <c r="BN29" s="335" t="s">
        <v>1295</v>
      </c>
      <c r="BO29" s="335" t="str">
        <f t="shared" si="0"/>
        <v>Escambia County, AL</v>
      </c>
      <c r="BP29" s="335" t="str">
        <f t="shared" si="1"/>
        <v>01</v>
      </c>
      <c r="BQ29" s="335" t="str">
        <f>_xlfn.XLOOKUP(BP29, statelist[State FIPS Code], statelist[EPA Region], "not found", 0, 1)</f>
        <v>EPA Region 4</v>
      </c>
    </row>
    <row r="30" spans="1:69" x14ac:dyDescent="0.25">
      <c r="A30" s="20" t="s">
        <v>4221</v>
      </c>
      <c r="B30" t="s">
        <v>6580</v>
      </c>
      <c r="C30" s="333">
        <v>32</v>
      </c>
      <c r="F30" s="153"/>
      <c r="G30" s="20" t="s">
        <v>1351</v>
      </c>
      <c r="H30" s="20" t="s">
        <v>1486</v>
      </c>
      <c r="I30" s="153"/>
      <c r="J30" s="20" t="s">
        <v>1572</v>
      </c>
      <c r="K30" s="20" t="s">
        <v>1606</v>
      </c>
      <c r="L30" s="20" t="s">
        <v>1826</v>
      </c>
      <c r="M30" s="153"/>
      <c r="N30" s="153"/>
      <c r="O30" s="153"/>
      <c r="P30" s="20" t="s">
        <v>1993</v>
      </c>
      <c r="Q30" s="20" t="s">
        <v>1319</v>
      </c>
      <c r="R30" s="153"/>
      <c r="S30" s="20" t="s">
        <v>2385</v>
      </c>
      <c r="T30" s="20" t="s">
        <v>1565</v>
      </c>
      <c r="U30" s="20" t="s">
        <v>1981</v>
      </c>
      <c r="V30" s="20" t="s">
        <v>2746</v>
      </c>
      <c r="W30" s="20" t="s">
        <v>2455</v>
      </c>
      <c r="X30" s="20" t="s">
        <v>2441</v>
      </c>
      <c r="Y30" s="20" t="s">
        <v>3256</v>
      </c>
      <c r="Z30" s="153"/>
      <c r="AA30" s="153"/>
      <c r="AB30" s="153"/>
      <c r="AC30" s="20" t="s">
        <v>3470</v>
      </c>
      <c r="AD30" s="20" t="s">
        <v>3614</v>
      </c>
      <c r="AE30" s="20" t="s">
        <v>3759</v>
      </c>
      <c r="AF30" s="20" t="s">
        <v>2127</v>
      </c>
      <c r="AG30" s="20" t="s">
        <v>1383</v>
      </c>
      <c r="AH30" s="20" t="s">
        <v>4127</v>
      </c>
      <c r="AI30" s="153"/>
      <c r="AJ30" s="153"/>
      <c r="AK30" s="153"/>
      <c r="AL30" s="20" t="s">
        <v>4349</v>
      </c>
      <c r="AM30" s="20" t="s">
        <v>1395</v>
      </c>
      <c r="AN30" s="20" t="s">
        <v>4500</v>
      </c>
      <c r="AO30" s="20" t="s">
        <v>2515</v>
      </c>
      <c r="AP30" s="20" t="s">
        <v>1357</v>
      </c>
      <c r="AQ30" s="20" t="s">
        <v>4869</v>
      </c>
      <c r="AR30" s="20" t="s">
        <v>4986</v>
      </c>
      <c r="AS30" s="20" t="s">
        <v>1565</v>
      </c>
      <c r="AT30" s="153"/>
      <c r="AU30" s="20" t="s">
        <v>4166</v>
      </c>
      <c r="AV30" s="20" t="s">
        <v>5228</v>
      </c>
      <c r="AW30" s="20" t="s">
        <v>5325</v>
      </c>
      <c r="AX30" s="20" t="s">
        <v>1309</v>
      </c>
      <c r="AY30" s="20" t="s">
        <v>5870</v>
      </c>
      <c r="AZ30" s="153"/>
      <c r="BA30" s="20" t="s">
        <v>5936</v>
      </c>
      <c r="BB30" s="20" t="s">
        <v>6152</v>
      </c>
      <c r="BC30" s="20" t="s">
        <v>1845</v>
      </c>
      <c r="BD30" s="20" t="s">
        <v>6283</v>
      </c>
      <c r="BE30" s="153"/>
      <c r="BF30" s="153"/>
      <c r="BG30" s="153"/>
      <c r="BH30" s="153"/>
      <c r="BI30" s="20" t="s">
        <v>6468</v>
      </c>
      <c r="BJ30" s="153"/>
      <c r="BK30" s="153"/>
      <c r="BL30" s="334" t="s">
        <v>1348</v>
      </c>
      <c r="BM30" s="335" t="s">
        <v>1349</v>
      </c>
      <c r="BN30" s="335" t="s">
        <v>1295</v>
      </c>
      <c r="BO30" s="335" t="str">
        <f t="shared" si="0"/>
        <v>Etowah County, AL</v>
      </c>
      <c r="BP30" s="335" t="str">
        <f t="shared" si="1"/>
        <v>01</v>
      </c>
      <c r="BQ30" s="335" t="str">
        <f>_xlfn.XLOOKUP(BP30, statelist[State FIPS Code], statelist[EPA Region], "not found", 0, 1)</f>
        <v>EPA Region 4</v>
      </c>
    </row>
    <row r="31" spans="1:69" x14ac:dyDescent="0.25">
      <c r="A31" s="153" t="s">
        <v>4250</v>
      </c>
      <c r="B31" t="s">
        <v>1909</v>
      </c>
      <c r="C31" s="333" t="s">
        <v>6612</v>
      </c>
      <c r="F31" s="153"/>
      <c r="G31" s="153" t="s">
        <v>1353</v>
      </c>
      <c r="H31" s="153" t="s">
        <v>1488</v>
      </c>
      <c r="I31" s="153"/>
      <c r="J31" s="153" t="s">
        <v>1574</v>
      </c>
      <c r="K31" s="153" t="s">
        <v>1712</v>
      </c>
      <c r="L31" s="153" t="s">
        <v>1365</v>
      </c>
      <c r="M31" s="153"/>
      <c r="N31" s="153"/>
      <c r="O31" s="153"/>
      <c r="P31" s="153" t="s">
        <v>1995</v>
      </c>
      <c r="Q31" s="153" t="s">
        <v>1321</v>
      </c>
      <c r="R31" s="153"/>
      <c r="S31" s="153" t="s">
        <v>2387</v>
      </c>
      <c r="T31" s="153" t="s">
        <v>2459</v>
      </c>
      <c r="U31" s="153" t="s">
        <v>2178</v>
      </c>
      <c r="V31" s="153" t="s">
        <v>2748</v>
      </c>
      <c r="W31" s="153" t="s">
        <v>1353</v>
      </c>
      <c r="X31" s="153" t="s">
        <v>2588</v>
      </c>
      <c r="Y31" s="153" t="s">
        <v>3258</v>
      </c>
      <c r="Z31" s="153"/>
      <c r="AA31" s="153"/>
      <c r="AB31" s="153"/>
      <c r="AC31" s="153" t="s">
        <v>3472</v>
      </c>
      <c r="AD31" s="153" t="s">
        <v>3616</v>
      </c>
      <c r="AE31" s="153" t="s">
        <v>1365</v>
      </c>
      <c r="AF31" s="153" t="s">
        <v>1341</v>
      </c>
      <c r="AG31" s="153" t="s">
        <v>4041</v>
      </c>
      <c r="AH31" s="153" t="s">
        <v>3604</v>
      </c>
      <c r="AI31" s="153"/>
      <c r="AJ31" s="153"/>
      <c r="AK31" s="153"/>
      <c r="AL31" s="153" t="s">
        <v>4351</v>
      </c>
      <c r="AM31" s="153" t="s">
        <v>2016</v>
      </c>
      <c r="AN31" s="153" t="s">
        <v>4502</v>
      </c>
      <c r="AO31" s="153" t="s">
        <v>2949</v>
      </c>
      <c r="AP31" s="153" t="s">
        <v>4745</v>
      </c>
      <c r="AQ31" s="153" t="s">
        <v>2910</v>
      </c>
      <c r="AR31" s="153" t="s">
        <v>4988</v>
      </c>
      <c r="AS31" s="153" t="s">
        <v>1357</v>
      </c>
      <c r="AT31" s="153"/>
      <c r="AU31" s="153" t="s">
        <v>2206</v>
      </c>
      <c r="AV31" s="153" t="s">
        <v>5230</v>
      </c>
      <c r="AW31" s="153" t="s">
        <v>1357</v>
      </c>
      <c r="AX31" s="153" t="s">
        <v>5461</v>
      </c>
      <c r="AY31" s="153"/>
      <c r="AZ31" s="153"/>
      <c r="BA31" s="153" t="s">
        <v>5938</v>
      </c>
      <c r="BB31" s="153" t="s">
        <v>6154</v>
      </c>
      <c r="BC31" s="153" t="s">
        <v>6209</v>
      </c>
      <c r="BD31" s="153" t="s">
        <v>6285</v>
      </c>
      <c r="BE31" s="153"/>
      <c r="BF31" s="153"/>
      <c r="BG31" s="153"/>
      <c r="BH31" s="153"/>
      <c r="BI31" s="153" t="s">
        <v>6470</v>
      </c>
      <c r="BJ31" s="153"/>
      <c r="BK31" s="153"/>
      <c r="BL31" s="334" t="s">
        <v>1350</v>
      </c>
      <c r="BM31" s="335" t="s">
        <v>1351</v>
      </c>
      <c r="BN31" s="335" t="s">
        <v>1295</v>
      </c>
      <c r="BO31" s="335" t="str">
        <f t="shared" si="0"/>
        <v>Fayette County, AL</v>
      </c>
      <c r="BP31" s="335" t="str">
        <f t="shared" si="1"/>
        <v>01</v>
      </c>
      <c r="BQ31" s="335" t="str">
        <f>_xlfn.XLOOKUP(BP31, statelist[State FIPS Code], statelist[EPA Region], "not found", 0, 1)</f>
        <v>EPA Region 4</v>
      </c>
    </row>
    <row r="32" spans="1:69" x14ac:dyDescent="0.25">
      <c r="A32" s="20" t="s">
        <v>4268</v>
      </c>
      <c r="B32" s="153" t="s">
        <v>6613</v>
      </c>
      <c r="C32" t="s">
        <v>6614</v>
      </c>
      <c r="F32" s="153"/>
      <c r="G32" s="20" t="s">
        <v>1355</v>
      </c>
      <c r="H32" s="153"/>
      <c r="I32" s="153"/>
      <c r="J32" s="20" t="s">
        <v>1576</v>
      </c>
      <c r="K32" s="20" t="s">
        <v>1714</v>
      </c>
      <c r="L32" s="20" t="s">
        <v>1367</v>
      </c>
      <c r="M32" s="153"/>
      <c r="N32" s="153"/>
      <c r="O32" s="153"/>
      <c r="P32" s="20" t="s">
        <v>1365</v>
      </c>
      <c r="Q32" s="20" t="s">
        <v>2110</v>
      </c>
      <c r="R32" s="153"/>
      <c r="S32" s="20" t="s">
        <v>2389</v>
      </c>
      <c r="T32" s="20" t="s">
        <v>1357</v>
      </c>
      <c r="U32" s="20" t="s">
        <v>2612</v>
      </c>
      <c r="V32" s="20" t="s">
        <v>2750</v>
      </c>
      <c r="W32" s="20" t="s">
        <v>2897</v>
      </c>
      <c r="X32" s="20" t="s">
        <v>3070</v>
      </c>
      <c r="Y32" s="20" t="s">
        <v>3260</v>
      </c>
      <c r="Z32" s="153"/>
      <c r="AA32" s="153"/>
      <c r="AB32" s="153"/>
      <c r="AC32" s="20" t="s">
        <v>3474</v>
      </c>
      <c r="AD32" s="20" t="s">
        <v>3618</v>
      </c>
      <c r="AE32" s="20" t="s">
        <v>2193</v>
      </c>
      <c r="AF32" s="20" t="s">
        <v>2588</v>
      </c>
      <c r="AG32" s="20" t="s">
        <v>1845</v>
      </c>
      <c r="AH32" s="20" t="s">
        <v>1353</v>
      </c>
      <c r="AI32" s="153"/>
      <c r="AJ32" s="153"/>
      <c r="AK32" s="153"/>
      <c r="AL32" s="20" t="s">
        <v>4353</v>
      </c>
      <c r="AM32" s="20" t="s">
        <v>4400</v>
      </c>
      <c r="AN32" s="20" t="s">
        <v>4504</v>
      </c>
      <c r="AO32" s="20" t="s">
        <v>4666</v>
      </c>
      <c r="AP32" s="20" t="s">
        <v>1981</v>
      </c>
      <c r="AQ32" s="20" t="s">
        <v>2914</v>
      </c>
      <c r="AR32" s="20" t="s">
        <v>1643</v>
      </c>
      <c r="AS32" s="20" t="s">
        <v>5044</v>
      </c>
      <c r="AT32" s="153"/>
      <c r="AU32" s="20" t="s">
        <v>1375</v>
      </c>
      <c r="AV32" s="20" t="s">
        <v>4321</v>
      </c>
      <c r="AW32" s="20" t="s">
        <v>2462</v>
      </c>
      <c r="AX32" s="20" t="s">
        <v>5018</v>
      </c>
      <c r="AY32" s="153"/>
      <c r="AZ32" s="153"/>
      <c r="BA32" s="20" t="s">
        <v>2155</v>
      </c>
      <c r="BB32" s="20" t="s">
        <v>6156</v>
      </c>
      <c r="BC32" s="20" t="s">
        <v>6211</v>
      </c>
      <c r="BD32" s="20" t="s">
        <v>6287</v>
      </c>
      <c r="BE32" s="153"/>
      <c r="BF32" s="153"/>
      <c r="BG32" s="153"/>
      <c r="BH32" s="153"/>
      <c r="BI32" s="20" t="s">
        <v>6472</v>
      </c>
      <c r="BJ32" s="153"/>
      <c r="BK32" s="153"/>
      <c r="BL32" s="334" t="s">
        <v>1352</v>
      </c>
      <c r="BM32" s="335" t="s">
        <v>1353</v>
      </c>
      <c r="BN32" s="335" t="s">
        <v>1295</v>
      </c>
      <c r="BO32" s="335" t="str">
        <f t="shared" si="0"/>
        <v>Franklin County, AL</v>
      </c>
      <c r="BP32" s="335" t="str">
        <f t="shared" si="1"/>
        <v>01</v>
      </c>
      <c r="BQ32" s="335" t="str">
        <f>_xlfn.XLOOKUP(BP32, statelist[State FIPS Code], statelist[EPA Region], "not found", 0, 1)</f>
        <v>EPA Region 4</v>
      </c>
    </row>
    <row r="33" spans="1:69" x14ac:dyDescent="0.25">
      <c r="A33" s="153" t="s">
        <v>4301</v>
      </c>
      <c r="B33" s="153" t="s">
        <v>6582</v>
      </c>
      <c r="C33" t="s">
        <v>6615</v>
      </c>
      <c r="F33" s="153"/>
      <c r="G33" s="153" t="s">
        <v>1357</v>
      </c>
      <c r="H33" s="153"/>
      <c r="I33" s="153"/>
      <c r="J33" s="153" t="s">
        <v>1578</v>
      </c>
      <c r="K33" s="153" t="s">
        <v>1716</v>
      </c>
      <c r="L33" s="153" t="s">
        <v>1830</v>
      </c>
      <c r="M33" s="153"/>
      <c r="N33" s="153"/>
      <c r="O33" s="153"/>
      <c r="P33" s="153" t="s">
        <v>1367</v>
      </c>
      <c r="Q33" s="153" t="s">
        <v>2112</v>
      </c>
      <c r="R33" s="153"/>
      <c r="S33" s="153" t="s">
        <v>1590</v>
      </c>
      <c r="T33" s="153" t="s">
        <v>2462</v>
      </c>
      <c r="U33" s="153" t="s">
        <v>2614</v>
      </c>
      <c r="V33" s="153" t="s">
        <v>2752</v>
      </c>
      <c r="W33" s="153" t="s">
        <v>2899</v>
      </c>
      <c r="X33" s="153" t="s">
        <v>3072</v>
      </c>
      <c r="Y33" s="153" t="s">
        <v>3262</v>
      </c>
      <c r="Z33" s="153"/>
      <c r="AA33" s="153"/>
      <c r="AB33" s="153"/>
      <c r="AC33" s="153" t="s">
        <v>3476</v>
      </c>
      <c r="AD33" s="153" t="s">
        <v>1365</v>
      </c>
      <c r="AE33" s="153" t="s">
        <v>1367</v>
      </c>
      <c r="AF33" s="153" t="s">
        <v>1343</v>
      </c>
      <c r="AG33" s="153" t="s">
        <v>4044</v>
      </c>
      <c r="AH33" s="153" t="s">
        <v>4131</v>
      </c>
      <c r="AI33" s="153"/>
      <c r="AJ33" s="153"/>
      <c r="AK33" s="153"/>
      <c r="AL33" s="153" t="s">
        <v>1643</v>
      </c>
      <c r="AM33" s="153" t="s">
        <v>4402</v>
      </c>
      <c r="AN33" s="153" t="s">
        <v>4506</v>
      </c>
      <c r="AO33" s="153" t="s">
        <v>3154</v>
      </c>
      <c r="AP33" s="153" t="s">
        <v>2178</v>
      </c>
      <c r="AQ33" s="153" t="s">
        <v>4873</v>
      </c>
      <c r="AR33" s="153" t="s">
        <v>4991</v>
      </c>
      <c r="AS33" s="153" t="s">
        <v>5046</v>
      </c>
      <c r="AT33" s="153"/>
      <c r="AU33" s="153" t="s">
        <v>5159</v>
      </c>
      <c r="AV33" s="153" t="s">
        <v>4873</v>
      </c>
      <c r="AW33" s="153" t="s">
        <v>5329</v>
      </c>
      <c r="AX33" s="153" t="s">
        <v>5464</v>
      </c>
      <c r="AY33" s="153"/>
      <c r="AZ33" s="153"/>
      <c r="BA33" s="153" t="s">
        <v>5941</v>
      </c>
      <c r="BB33" s="153" t="s">
        <v>6158</v>
      </c>
      <c r="BC33" s="153" t="s">
        <v>1393</v>
      </c>
      <c r="BD33" s="153" t="s">
        <v>6289</v>
      </c>
      <c r="BE33" s="153"/>
      <c r="BF33" s="153"/>
      <c r="BG33" s="153"/>
      <c r="BH33" s="153"/>
      <c r="BI33" s="153" t="s">
        <v>6474</v>
      </c>
      <c r="BJ33" s="153"/>
      <c r="BK33" s="153"/>
      <c r="BL33" s="334" t="s">
        <v>1354</v>
      </c>
      <c r="BM33" s="335" t="s">
        <v>1355</v>
      </c>
      <c r="BN33" s="335" t="s">
        <v>1295</v>
      </c>
      <c r="BO33" s="335" t="str">
        <f t="shared" si="0"/>
        <v>Geneva County, AL</v>
      </c>
      <c r="BP33" s="335" t="str">
        <f t="shared" si="1"/>
        <v>01</v>
      </c>
      <c r="BQ33" s="335" t="str">
        <f>_xlfn.XLOOKUP(BP33, statelist[State FIPS Code], statelist[EPA Region], "not found", 0, 1)</f>
        <v>EPA Region 4</v>
      </c>
    </row>
    <row r="34" spans="1:69" x14ac:dyDescent="0.25">
      <c r="A34" s="20" t="s">
        <v>4359</v>
      </c>
      <c r="B34" s="153" t="s">
        <v>6613</v>
      </c>
      <c r="C34" t="s">
        <v>6616</v>
      </c>
      <c r="F34" s="153"/>
      <c r="G34" s="20" t="s">
        <v>1359</v>
      </c>
      <c r="H34" s="153"/>
      <c r="I34" s="153"/>
      <c r="J34" s="20" t="s">
        <v>1580</v>
      </c>
      <c r="K34" s="20" t="s">
        <v>1718</v>
      </c>
      <c r="L34" s="20" t="s">
        <v>1832</v>
      </c>
      <c r="M34" s="153"/>
      <c r="N34" s="153"/>
      <c r="O34" s="153"/>
      <c r="P34" s="20" t="s">
        <v>1586</v>
      </c>
      <c r="Q34" s="20" t="s">
        <v>2114</v>
      </c>
      <c r="R34" s="153"/>
      <c r="S34" s="20" t="s">
        <v>1383</v>
      </c>
      <c r="T34" s="20" t="s">
        <v>1981</v>
      </c>
      <c r="U34" s="20" t="s">
        <v>1361</v>
      </c>
      <c r="V34" s="20" t="s">
        <v>1351</v>
      </c>
      <c r="W34" s="20" t="s">
        <v>1499</v>
      </c>
      <c r="X34" s="20" t="s">
        <v>3074</v>
      </c>
      <c r="Y34" s="20" t="s">
        <v>3264</v>
      </c>
      <c r="Z34" s="153"/>
      <c r="AA34" s="153"/>
      <c r="AB34" s="153"/>
      <c r="AC34" s="20" t="s">
        <v>3478</v>
      </c>
      <c r="AD34" s="20" t="s">
        <v>3621</v>
      </c>
      <c r="AE34" s="20" t="s">
        <v>3764</v>
      </c>
      <c r="AF34" s="20" t="s">
        <v>3878</v>
      </c>
      <c r="AG34" s="20" t="s">
        <v>4046</v>
      </c>
      <c r="AH34" s="20" t="s">
        <v>4133</v>
      </c>
      <c r="AI34" s="153"/>
      <c r="AJ34" s="153"/>
      <c r="AK34" s="153"/>
      <c r="AL34" s="20" t="s">
        <v>4356</v>
      </c>
      <c r="AM34" s="20" t="s">
        <v>2397</v>
      </c>
      <c r="AN34" s="20" t="s">
        <v>4508</v>
      </c>
      <c r="AO34" s="20" t="s">
        <v>4669</v>
      </c>
      <c r="AP34" s="20" t="s">
        <v>2466</v>
      </c>
      <c r="AQ34" s="20" t="s">
        <v>1365</v>
      </c>
      <c r="AR34" s="20" t="s">
        <v>4993</v>
      </c>
      <c r="AS34" s="20" t="s">
        <v>1367</v>
      </c>
      <c r="AT34" s="153"/>
      <c r="AU34" s="20" t="s">
        <v>5161</v>
      </c>
      <c r="AV34" s="20" t="s">
        <v>5234</v>
      </c>
      <c r="AW34" s="20" t="s">
        <v>1981</v>
      </c>
      <c r="AX34" s="20" t="s">
        <v>5466</v>
      </c>
      <c r="AY34" s="153"/>
      <c r="AZ34" s="153"/>
      <c r="BA34" s="20" t="s">
        <v>1353</v>
      </c>
      <c r="BB34" s="20" t="s">
        <v>3003</v>
      </c>
      <c r="BC34" s="20" t="s">
        <v>1397</v>
      </c>
      <c r="BD34" s="20" t="s">
        <v>1586</v>
      </c>
      <c r="BE34" s="153"/>
      <c r="BF34" s="153"/>
      <c r="BG34" s="153"/>
      <c r="BH34" s="153"/>
      <c r="BI34" s="20" t="s">
        <v>6476</v>
      </c>
      <c r="BJ34" s="153"/>
      <c r="BK34" s="153"/>
      <c r="BL34" s="334" t="s">
        <v>1356</v>
      </c>
      <c r="BM34" s="335" t="s">
        <v>1357</v>
      </c>
      <c r="BN34" s="335" t="s">
        <v>1295</v>
      </c>
      <c r="BO34" s="335" t="str">
        <f t="shared" si="0"/>
        <v>Greene County, AL</v>
      </c>
      <c r="BP34" s="335" t="str">
        <f t="shared" si="1"/>
        <v>01</v>
      </c>
      <c r="BQ34" s="335" t="str">
        <f>_xlfn.XLOOKUP(BP34, statelist[State FIPS Code], statelist[EPA Region], "not found", 0, 1)</f>
        <v>EPA Region 4</v>
      </c>
    </row>
    <row r="35" spans="1:69" x14ac:dyDescent="0.25">
      <c r="A35" s="153" t="s">
        <v>4453</v>
      </c>
      <c r="B35" s="153" t="s">
        <v>6576</v>
      </c>
      <c r="C35" t="s">
        <v>6617</v>
      </c>
      <c r="F35" s="153"/>
      <c r="G35" s="153" t="s">
        <v>1361</v>
      </c>
      <c r="H35" s="153"/>
      <c r="I35" s="153"/>
      <c r="J35" s="153" t="s">
        <v>1365</v>
      </c>
      <c r="K35" s="153" t="s">
        <v>1720</v>
      </c>
      <c r="L35" s="153" t="s">
        <v>1687</v>
      </c>
      <c r="M35" s="153"/>
      <c r="N35" s="153"/>
      <c r="O35" s="153"/>
      <c r="P35" s="153" t="s">
        <v>1687</v>
      </c>
      <c r="Q35" s="153" t="s">
        <v>1325</v>
      </c>
      <c r="R35" s="153"/>
      <c r="S35" s="153" t="s">
        <v>2393</v>
      </c>
      <c r="T35" s="153" t="s">
        <v>2178</v>
      </c>
      <c r="U35" s="153" t="s">
        <v>1576</v>
      </c>
      <c r="V35" s="153" t="s">
        <v>2155</v>
      </c>
      <c r="W35" s="153" t="s">
        <v>1569</v>
      </c>
      <c r="X35" s="153" t="s">
        <v>1351</v>
      </c>
      <c r="Y35" s="153" t="s">
        <v>3266</v>
      </c>
      <c r="Z35" s="153"/>
      <c r="AA35" s="153"/>
      <c r="AB35" s="153"/>
      <c r="AC35" s="153" t="s">
        <v>3480</v>
      </c>
      <c r="AD35" s="153" t="s">
        <v>3623</v>
      </c>
      <c r="AE35" s="153" t="s">
        <v>2201</v>
      </c>
      <c r="AF35" s="153" t="s">
        <v>1806</v>
      </c>
      <c r="AG35" s="153" t="s">
        <v>1858</v>
      </c>
      <c r="AH35" s="153" t="s">
        <v>4135</v>
      </c>
      <c r="AI35" s="153"/>
      <c r="AJ35" s="153"/>
      <c r="AK35" s="153"/>
      <c r="AL35" s="153"/>
      <c r="AM35" s="153" t="s">
        <v>4405</v>
      </c>
      <c r="AN35" s="153" t="s">
        <v>2157</v>
      </c>
      <c r="AO35" s="153" t="s">
        <v>4671</v>
      </c>
      <c r="AP35" s="153" t="s">
        <v>2612</v>
      </c>
      <c r="AQ35" s="153" t="s">
        <v>1367</v>
      </c>
      <c r="AR35" s="153" t="s">
        <v>1423</v>
      </c>
      <c r="AS35" s="153" t="s">
        <v>5049</v>
      </c>
      <c r="AT35" s="153"/>
      <c r="AU35" s="153" t="s">
        <v>1387</v>
      </c>
      <c r="AV35" s="153" t="s">
        <v>4533</v>
      </c>
      <c r="AW35" s="153" t="s">
        <v>2178</v>
      </c>
      <c r="AX35" s="153" t="s">
        <v>2427</v>
      </c>
      <c r="AY35" s="153"/>
      <c r="AZ35" s="153"/>
      <c r="BA35" s="153" t="s">
        <v>3373</v>
      </c>
      <c r="BB35" s="153" t="s">
        <v>4212</v>
      </c>
      <c r="BC35" s="153" t="s">
        <v>3156</v>
      </c>
      <c r="BD35" s="153" t="s">
        <v>6292</v>
      </c>
      <c r="BE35" s="153"/>
      <c r="BF35" s="153"/>
      <c r="BG35" s="153"/>
      <c r="BH35" s="153"/>
      <c r="BI35" s="153" t="s">
        <v>6478</v>
      </c>
      <c r="BJ35" s="153"/>
      <c r="BK35" s="153"/>
      <c r="BL35" s="334" t="s">
        <v>1358</v>
      </c>
      <c r="BM35" s="335" t="s">
        <v>1359</v>
      </c>
      <c r="BN35" s="335" t="s">
        <v>1295</v>
      </c>
      <c r="BO35" s="335" t="str">
        <f t="shared" si="0"/>
        <v>Hale County, AL</v>
      </c>
      <c r="BP35" s="335" t="str">
        <f t="shared" si="1"/>
        <v>01</v>
      </c>
      <c r="BQ35" s="335" t="str">
        <f>_xlfn.XLOOKUP(BP35, statelist[State FIPS Code], statelist[EPA Region], "not found", 0, 1)</f>
        <v>EPA Region 4</v>
      </c>
    </row>
    <row r="36" spans="1:69" x14ac:dyDescent="0.25">
      <c r="A36" s="20" t="s">
        <v>4617</v>
      </c>
      <c r="B36" s="153" t="s">
        <v>6585</v>
      </c>
      <c r="C36" t="s">
        <v>6618</v>
      </c>
      <c r="F36" s="153"/>
      <c r="G36" s="20" t="s">
        <v>1363</v>
      </c>
      <c r="H36" s="153"/>
      <c r="I36" s="153"/>
      <c r="J36" s="20" t="s">
        <v>1367</v>
      </c>
      <c r="K36" s="20" t="s">
        <v>1722</v>
      </c>
      <c r="L36" s="20" t="s">
        <v>1835</v>
      </c>
      <c r="M36" s="153"/>
      <c r="N36" s="153"/>
      <c r="O36" s="153"/>
      <c r="P36" s="20" t="s">
        <v>1375</v>
      </c>
      <c r="Q36" s="20" t="s">
        <v>2117</v>
      </c>
      <c r="R36" s="153"/>
      <c r="S36" s="20" t="s">
        <v>2395</v>
      </c>
      <c r="T36" s="20" t="s">
        <v>2466</v>
      </c>
      <c r="U36" s="20" t="s">
        <v>2618</v>
      </c>
      <c r="V36" s="20" t="s">
        <v>1353</v>
      </c>
      <c r="W36" s="20" t="s">
        <v>2903</v>
      </c>
      <c r="X36" s="20" t="s">
        <v>3077</v>
      </c>
      <c r="Y36" s="20" t="s">
        <v>3268</v>
      </c>
      <c r="Z36" s="153"/>
      <c r="AA36" s="153"/>
      <c r="AB36" s="153"/>
      <c r="AC36" s="20" t="s">
        <v>3482</v>
      </c>
      <c r="AD36" s="20" t="s">
        <v>3625</v>
      </c>
      <c r="AE36" s="20" t="s">
        <v>3767</v>
      </c>
      <c r="AF36" s="20" t="s">
        <v>3881</v>
      </c>
      <c r="AG36" s="20" t="s">
        <v>4049</v>
      </c>
      <c r="AH36" s="20" t="s">
        <v>4137</v>
      </c>
      <c r="AI36" s="153"/>
      <c r="AJ36" s="153"/>
      <c r="AK36" s="153"/>
      <c r="AL36" s="153"/>
      <c r="AM36" s="20" t="s">
        <v>4407</v>
      </c>
      <c r="AN36" s="20" t="s">
        <v>1353</v>
      </c>
      <c r="AO36" s="20" t="s">
        <v>2245</v>
      </c>
      <c r="AP36" s="20" t="s">
        <v>1361</v>
      </c>
      <c r="AQ36" s="20" t="s">
        <v>4538</v>
      </c>
      <c r="AR36" s="20" t="s">
        <v>2313</v>
      </c>
      <c r="AS36" s="20" t="s">
        <v>5051</v>
      </c>
      <c r="AT36" s="153"/>
      <c r="AU36" s="20" t="s">
        <v>5164</v>
      </c>
      <c r="AV36" s="20" t="s">
        <v>1365</v>
      </c>
      <c r="AW36" s="20" t="s">
        <v>5333</v>
      </c>
      <c r="AX36" s="20" t="s">
        <v>5469</v>
      </c>
      <c r="AY36" s="153"/>
      <c r="AZ36" s="153"/>
      <c r="BA36" s="20" t="s">
        <v>5323</v>
      </c>
      <c r="BB36" s="20" t="s">
        <v>6162</v>
      </c>
      <c r="BC36" s="20" t="s">
        <v>2649</v>
      </c>
      <c r="BD36" s="20" t="s">
        <v>1590</v>
      </c>
      <c r="BE36" s="153"/>
      <c r="BF36" s="153"/>
      <c r="BG36" s="153"/>
      <c r="BH36" s="153"/>
      <c r="BI36" s="20" t="s">
        <v>6480</v>
      </c>
      <c r="BJ36" s="153"/>
      <c r="BK36" s="153"/>
      <c r="BL36" s="334" t="s">
        <v>1360</v>
      </c>
      <c r="BM36" s="335" t="s">
        <v>1361</v>
      </c>
      <c r="BN36" s="335" t="s">
        <v>1295</v>
      </c>
      <c r="BO36" s="335" t="str">
        <f t="shared" si="0"/>
        <v>Henry County, AL</v>
      </c>
      <c r="BP36" s="335" t="str">
        <f t="shared" si="1"/>
        <v>01</v>
      </c>
      <c r="BQ36" s="335" t="str">
        <f>_xlfn.XLOOKUP(BP36, statelist[State FIPS Code], statelist[EPA Region], "not found", 0, 1)</f>
        <v>EPA Region 4</v>
      </c>
    </row>
    <row r="37" spans="1:69" x14ac:dyDescent="0.25">
      <c r="A37" s="153" t="s">
        <v>4702</v>
      </c>
      <c r="B37" s="153" t="s">
        <v>6595</v>
      </c>
      <c r="C37" t="s">
        <v>6619</v>
      </c>
      <c r="F37" s="153"/>
      <c r="G37" s="153" t="s">
        <v>1365</v>
      </c>
      <c r="H37" s="153"/>
      <c r="I37" s="153"/>
      <c r="J37" s="153" t="s">
        <v>1584</v>
      </c>
      <c r="K37" s="153" t="s">
        <v>1724</v>
      </c>
      <c r="L37" s="153" t="s">
        <v>1837</v>
      </c>
      <c r="M37" s="153"/>
      <c r="N37" s="153"/>
      <c r="O37" s="153"/>
      <c r="P37" s="153" t="s">
        <v>2002</v>
      </c>
      <c r="Q37" s="153" t="s">
        <v>1545</v>
      </c>
      <c r="R37" s="153"/>
      <c r="S37" s="153" t="s">
        <v>2397</v>
      </c>
      <c r="T37" s="153" t="s">
        <v>2468</v>
      </c>
      <c r="U37" s="153" t="s">
        <v>1365</v>
      </c>
      <c r="V37" s="153" t="s">
        <v>1814</v>
      </c>
      <c r="W37" s="153" t="s">
        <v>2905</v>
      </c>
      <c r="X37" s="153" t="s">
        <v>2155</v>
      </c>
      <c r="Y37" s="153" t="s">
        <v>3270</v>
      </c>
      <c r="Z37" s="153"/>
      <c r="AA37" s="153"/>
      <c r="AB37" s="153"/>
      <c r="AC37" s="153" t="s">
        <v>3484</v>
      </c>
      <c r="AD37" s="153" t="s">
        <v>3627</v>
      </c>
      <c r="AE37" s="153" t="s">
        <v>1586</v>
      </c>
      <c r="AF37" s="153" t="s">
        <v>1353</v>
      </c>
      <c r="AG37" s="153" t="s">
        <v>1613</v>
      </c>
      <c r="AH37" s="153" t="s">
        <v>1816</v>
      </c>
      <c r="AI37" s="153"/>
      <c r="AJ37" s="153"/>
      <c r="AK37" s="153"/>
      <c r="AL37" s="153"/>
      <c r="AM37" s="153" t="s">
        <v>1712</v>
      </c>
      <c r="AN37" s="153" t="s">
        <v>4512</v>
      </c>
      <c r="AO37" s="153" t="s">
        <v>3671</v>
      </c>
      <c r="AP37" s="153" t="s">
        <v>4752</v>
      </c>
      <c r="AQ37" s="153" t="s">
        <v>4878</v>
      </c>
      <c r="AR37" s="153" t="s">
        <v>4997</v>
      </c>
      <c r="AS37" s="153" t="s">
        <v>4166</v>
      </c>
      <c r="AT37" s="153"/>
      <c r="AU37" s="153" t="s">
        <v>5166</v>
      </c>
      <c r="AV37" s="153" t="s">
        <v>5238</v>
      </c>
      <c r="AW37" s="153" t="s">
        <v>2466</v>
      </c>
      <c r="AX37" s="153" t="s">
        <v>1311</v>
      </c>
      <c r="AY37" s="153"/>
      <c r="AZ37" s="153"/>
      <c r="BA37" s="153" t="s">
        <v>4279</v>
      </c>
      <c r="BB37" s="153" t="s">
        <v>6164</v>
      </c>
      <c r="BC37" s="153" t="s">
        <v>3164</v>
      </c>
      <c r="BD37" s="153" t="s">
        <v>6295</v>
      </c>
      <c r="BE37" s="153"/>
      <c r="BF37" s="153"/>
      <c r="BG37" s="153"/>
      <c r="BH37" s="153"/>
      <c r="BI37" s="153" t="s">
        <v>6482</v>
      </c>
      <c r="BJ37" s="153"/>
      <c r="BK37" s="153"/>
      <c r="BL37" s="334" t="s">
        <v>1362</v>
      </c>
      <c r="BM37" s="335" t="s">
        <v>1363</v>
      </c>
      <c r="BN37" s="335" t="s">
        <v>1295</v>
      </c>
      <c r="BO37" s="335" t="str">
        <f t="shared" si="0"/>
        <v>Houston County, AL</v>
      </c>
      <c r="BP37" s="335" t="str">
        <f t="shared" si="1"/>
        <v>01</v>
      </c>
      <c r="BQ37" s="335" t="str">
        <f>_xlfn.XLOOKUP(BP37, statelist[State FIPS Code], statelist[EPA Region], "not found", 0, 1)</f>
        <v>EPA Region 4</v>
      </c>
    </row>
    <row r="38" spans="1:69" x14ac:dyDescent="0.25">
      <c r="A38" s="20" t="s">
        <v>4826</v>
      </c>
      <c r="B38" s="153" t="s">
        <v>6582</v>
      </c>
      <c r="C38" t="s">
        <v>6620</v>
      </c>
      <c r="F38" s="153"/>
      <c r="G38" s="20" t="s">
        <v>1367</v>
      </c>
      <c r="H38" s="153"/>
      <c r="I38" s="153"/>
      <c r="J38" s="20" t="s">
        <v>1586</v>
      </c>
      <c r="K38" s="20" t="s">
        <v>1726</v>
      </c>
      <c r="L38" s="20" t="s">
        <v>1839</v>
      </c>
      <c r="M38" s="153"/>
      <c r="N38" s="153"/>
      <c r="O38" s="153"/>
      <c r="P38" s="20" t="s">
        <v>2004</v>
      </c>
      <c r="Q38" s="20" t="s">
        <v>2120</v>
      </c>
      <c r="R38" s="153"/>
      <c r="S38" s="20" t="s">
        <v>2399</v>
      </c>
      <c r="T38" s="20" t="s">
        <v>1361</v>
      </c>
      <c r="U38" s="20" t="s">
        <v>2193</v>
      </c>
      <c r="V38" s="20" t="s">
        <v>1357</v>
      </c>
      <c r="W38" s="20" t="s">
        <v>2907</v>
      </c>
      <c r="X38" s="20" t="s">
        <v>1353</v>
      </c>
      <c r="Y38" s="20" t="s">
        <v>3272</v>
      </c>
      <c r="Z38" s="153"/>
      <c r="AA38" s="153"/>
      <c r="AB38" s="153"/>
      <c r="AC38" s="20" t="s">
        <v>3486</v>
      </c>
      <c r="AD38" s="20" t="s">
        <v>3629</v>
      </c>
      <c r="AE38" s="20" t="s">
        <v>1369</v>
      </c>
      <c r="AF38" s="20" t="s">
        <v>3884</v>
      </c>
      <c r="AG38" s="20" t="s">
        <v>4052</v>
      </c>
      <c r="AH38" s="20" t="s">
        <v>4140</v>
      </c>
      <c r="AI38" s="153"/>
      <c r="AJ38" s="153"/>
      <c r="AK38" s="153"/>
      <c r="AL38" s="153"/>
      <c r="AM38" s="20" t="s">
        <v>4410</v>
      </c>
      <c r="AN38" s="20" t="s">
        <v>4514</v>
      </c>
      <c r="AO38" s="20" t="s">
        <v>4675</v>
      </c>
      <c r="AP38" s="20" t="s">
        <v>4754</v>
      </c>
      <c r="AQ38" s="20" t="s">
        <v>4880</v>
      </c>
      <c r="AR38" s="153"/>
      <c r="AS38" s="20" t="s">
        <v>1373</v>
      </c>
      <c r="AT38" s="153"/>
      <c r="AU38" s="20" t="s">
        <v>2236</v>
      </c>
      <c r="AV38" s="20" t="s">
        <v>2201</v>
      </c>
      <c r="AW38" s="20" t="s">
        <v>5336</v>
      </c>
      <c r="AX38" s="20" t="s">
        <v>1313</v>
      </c>
      <c r="AY38" s="153"/>
      <c r="AZ38" s="153"/>
      <c r="BA38" s="20" t="s">
        <v>5947</v>
      </c>
      <c r="BB38" s="20" t="s">
        <v>6166</v>
      </c>
      <c r="BC38" s="20" t="s">
        <v>6218</v>
      </c>
      <c r="BD38" s="20" t="s">
        <v>6297</v>
      </c>
      <c r="BE38" s="153"/>
      <c r="BF38" s="153"/>
      <c r="BG38" s="153"/>
      <c r="BH38" s="153"/>
      <c r="BI38" s="20" t="s">
        <v>6484</v>
      </c>
      <c r="BJ38" s="153"/>
      <c r="BK38" s="153"/>
      <c r="BL38" s="334" t="s">
        <v>1364</v>
      </c>
      <c r="BM38" s="335" t="s">
        <v>1365</v>
      </c>
      <c r="BN38" s="335" t="s">
        <v>1295</v>
      </c>
      <c r="BO38" s="335" t="str">
        <f t="shared" si="0"/>
        <v>Jackson County, AL</v>
      </c>
      <c r="BP38" s="335" t="str">
        <f t="shared" si="1"/>
        <v>01</v>
      </c>
      <c r="BQ38" s="335" t="str">
        <f>_xlfn.XLOOKUP(BP38, statelist[State FIPS Code], statelist[EPA Region], "not found", 0, 1)</f>
        <v>EPA Region 4</v>
      </c>
    </row>
    <row r="39" spans="1:69" x14ac:dyDescent="0.25">
      <c r="A39" s="153" t="s">
        <v>4946</v>
      </c>
      <c r="B39" s="153" t="s">
        <v>6578</v>
      </c>
      <c r="C39" t="s">
        <v>6621</v>
      </c>
      <c r="F39" s="153"/>
      <c r="G39" s="153" t="s">
        <v>1369</v>
      </c>
      <c r="H39" s="153"/>
      <c r="I39" s="153"/>
      <c r="J39" s="153" t="s">
        <v>1373</v>
      </c>
      <c r="K39" s="153" t="s">
        <v>1728</v>
      </c>
      <c r="L39" s="153" t="s">
        <v>1590</v>
      </c>
      <c r="M39" s="153"/>
      <c r="N39" s="153"/>
      <c r="O39" s="153"/>
      <c r="P39" s="153" t="s">
        <v>2006</v>
      </c>
      <c r="Q39" s="153" t="s">
        <v>2122</v>
      </c>
      <c r="R39" s="153"/>
      <c r="S39" s="153" t="s">
        <v>2401</v>
      </c>
      <c r="T39" s="153" t="s">
        <v>2471</v>
      </c>
      <c r="U39" s="153" t="s">
        <v>2622</v>
      </c>
      <c r="V39" s="153" t="s">
        <v>2462</v>
      </c>
      <c r="W39" s="153" t="s">
        <v>1981</v>
      </c>
      <c r="X39" s="153" t="s">
        <v>1565</v>
      </c>
      <c r="Y39" s="153" t="s">
        <v>3274</v>
      </c>
      <c r="Z39" s="153"/>
      <c r="AA39" s="153"/>
      <c r="AB39" s="153"/>
      <c r="AC39" s="153" t="s">
        <v>1365</v>
      </c>
      <c r="AD39" s="153" t="s">
        <v>1687</v>
      </c>
      <c r="AE39" s="153" t="s">
        <v>1371</v>
      </c>
      <c r="AF39" s="153" t="s">
        <v>3886</v>
      </c>
      <c r="AG39" s="153" t="s">
        <v>4054</v>
      </c>
      <c r="AH39" s="153" t="s">
        <v>1569</v>
      </c>
      <c r="AI39" s="153"/>
      <c r="AJ39" s="153"/>
      <c r="AK39" s="153"/>
      <c r="AL39" s="153"/>
      <c r="AM39" s="153" t="s">
        <v>4412</v>
      </c>
      <c r="AN39" s="153" t="s">
        <v>1499</v>
      </c>
      <c r="AO39" s="153" t="s">
        <v>3677</v>
      </c>
      <c r="AP39" s="153" t="s">
        <v>1993</v>
      </c>
      <c r="AQ39" s="153" t="s">
        <v>1830</v>
      </c>
      <c r="AR39" s="153"/>
      <c r="AS39" s="153" t="s">
        <v>5055</v>
      </c>
      <c r="AT39" s="153"/>
      <c r="AU39" s="153" t="s">
        <v>5169</v>
      </c>
      <c r="AV39" s="153" t="s">
        <v>5241</v>
      </c>
      <c r="AW39" s="153" t="s">
        <v>4526</v>
      </c>
      <c r="AX39" s="153" t="s">
        <v>5473</v>
      </c>
      <c r="AY39" s="153"/>
      <c r="AZ39" s="153"/>
      <c r="BA39" s="153" t="s">
        <v>3088</v>
      </c>
      <c r="BB39" s="153" t="s">
        <v>6168</v>
      </c>
      <c r="BC39" s="153" t="s">
        <v>2814</v>
      </c>
      <c r="BD39" s="153" t="s">
        <v>6299</v>
      </c>
      <c r="BE39" s="153"/>
      <c r="BF39" s="153"/>
      <c r="BG39" s="153"/>
      <c r="BH39" s="153"/>
      <c r="BI39" s="153" t="s">
        <v>6486</v>
      </c>
      <c r="BJ39" s="153"/>
      <c r="BK39" s="153"/>
      <c r="BL39" s="334" t="s">
        <v>1366</v>
      </c>
      <c r="BM39" s="335" t="s">
        <v>1367</v>
      </c>
      <c r="BN39" s="335" t="s">
        <v>1295</v>
      </c>
      <c r="BO39" s="335" t="str">
        <f t="shared" si="0"/>
        <v>Jefferson County, AL</v>
      </c>
      <c r="BP39" s="335" t="str">
        <f t="shared" si="1"/>
        <v>01</v>
      </c>
      <c r="BQ39" s="335" t="str">
        <f>_xlfn.XLOOKUP(BP39, statelist[State FIPS Code], statelist[EPA Region], "not found", 0, 1)</f>
        <v>EPA Region 4</v>
      </c>
    </row>
    <row r="40" spans="1:69" x14ac:dyDescent="0.25">
      <c r="A40" s="20" t="s">
        <v>4999</v>
      </c>
      <c r="B40" s="153" t="s">
        <v>6588</v>
      </c>
      <c r="C40" t="s">
        <v>6622</v>
      </c>
      <c r="F40" s="153"/>
      <c r="G40" s="20" t="s">
        <v>1371</v>
      </c>
      <c r="H40" s="153"/>
      <c r="I40" s="153"/>
      <c r="J40" s="20" t="s">
        <v>1375</v>
      </c>
      <c r="K40" s="20" t="s">
        <v>1730</v>
      </c>
      <c r="L40" s="20" t="s">
        <v>1594</v>
      </c>
      <c r="M40" s="153"/>
      <c r="N40" s="153"/>
      <c r="O40" s="153"/>
      <c r="P40" s="20" t="s">
        <v>1383</v>
      </c>
      <c r="Q40" s="20" t="s">
        <v>1551</v>
      </c>
      <c r="R40" s="153"/>
      <c r="S40" s="20" t="s">
        <v>2403</v>
      </c>
      <c r="T40" s="20" t="s">
        <v>1365</v>
      </c>
      <c r="U40" s="20" t="s">
        <v>1367</v>
      </c>
      <c r="V40" s="20" t="s">
        <v>2760</v>
      </c>
      <c r="W40" s="20" t="s">
        <v>2910</v>
      </c>
      <c r="X40" s="20" t="s">
        <v>2459</v>
      </c>
      <c r="Y40" s="20" t="s">
        <v>3276</v>
      </c>
      <c r="Z40" s="153"/>
      <c r="AA40" s="153"/>
      <c r="AB40" s="153"/>
      <c r="AC40" s="20" t="s">
        <v>3489</v>
      </c>
      <c r="AD40" s="20" t="s">
        <v>3632</v>
      </c>
      <c r="AE40" s="20" t="s">
        <v>1373</v>
      </c>
      <c r="AF40" s="20" t="s">
        <v>1357</v>
      </c>
      <c r="AG40" s="20" t="s">
        <v>3168</v>
      </c>
      <c r="AH40" s="20" t="s">
        <v>2905</v>
      </c>
      <c r="AI40" s="153"/>
      <c r="AJ40" s="153"/>
      <c r="AK40" s="153"/>
      <c r="AL40" s="153"/>
      <c r="AM40" s="20" t="s">
        <v>3543</v>
      </c>
      <c r="AN40" s="20" t="s">
        <v>4517</v>
      </c>
      <c r="AO40" s="20" t="s">
        <v>2534</v>
      </c>
      <c r="AP40" s="20" t="s">
        <v>3476</v>
      </c>
      <c r="AQ40" s="20" t="s">
        <v>4883</v>
      </c>
      <c r="AR40" s="153"/>
      <c r="AS40" s="20" t="s">
        <v>5057</v>
      </c>
      <c r="AT40" s="153"/>
      <c r="AU40" s="20" t="s">
        <v>1401</v>
      </c>
      <c r="AV40" s="20" t="s">
        <v>1687</v>
      </c>
      <c r="AW40" s="20" t="s">
        <v>2468</v>
      </c>
      <c r="AX40" s="20" t="s">
        <v>1321</v>
      </c>
      <c r="AY40" s="153"/>
      <c r="AZ40" s="153"/>
      <c r="BA40" s="20" t="s">
        <v>1357</v>
      </c>
      <c r="BB40" s="20" t="s">
        <v>6170</v>
      </c>
      <c r="BC40" s="20" t="s">
        <v>6221</v>
      </c>
      <c r="BD40" s="20" t="s">
        <v>3512</v>
      </c>
      <c r="BE40" s="153"/>
      <c r="BF40" s="153"/>
      <c r="BG40" s="153"/>
      <c r="BH40" s="153"/>
      <c r="BI40" s="20" t="s">
        <v>6488</v>
      </c>
      <c r="BJ40" s="153"/>
      <c r="BK40" s="153"/>
      <c r="BL40" s="334" t="s">
        <v>1368</v>
      </c>
      <c r="BM40" s="335" t="s">
        <v>1369</v>
      </c>
      <c r="BN40" s="335" t="s">
        <v>1295</v>
      </c>
      <c r="BO40" s="335" t="str">
        <f t="shared" si="0"/>
        <v>Lamar County, AL</v>
      </c>
      <c r="BP40" s="335" t="str">
        <f t="shared" si="1"/>
        <v>01</v>
      </c>
      <c r="BQ40" s="335" t="str">
        <f>_xlfn.XLOOKUP(BP40, statelist[State FIPS Code], statelist[EPA Region], "not found", 0, 1)</f>
        <v>EPA Region 4</v>
      </c>
    </row>
    <row r="41" spans="1:69" x14ac:dyDescent="0.25">
      <c r="A41" s="153" t="s">
        <v>5100</v>
      </c>
      <c r="B41" s="153" t="s">
        <v>1909</v>
      </c>
      <c r="C41" t="s">
        <v>6623</v>
      </c>
      <c r="F41" s="153"/>
      <c r="G41" s="153" t="s">
        <v>1373</v>
      </c>
      <c r="H41" s="153"/>
      <c r="I41" s="153"/>
      <c r="J41" s="153" t="s">
        <v>1590</v>
      </c>
      <c r="K41" s="153" t="s">
        <v>1732</v>
      </c>
      <c r="L41" s="153" t="s">
        <v>1843</v>
      </c>
      <c r="M41" s="153"/>
      <c r="N41" s="153"/>
      <c r="O41" s="153"/>
      <c r="P41" s="153" t="s">
        <v>2009</v>
      </c>
      <c r="Q41" s="153" t="s">
        <v>2125</v>
      </c>
      <c r="R41" s="153"/>
      <c r="S41" s="153" t="s">
        <v>2405</v>
      </c>
      <c r="T41" s="153" t="s">
        <v>2193</v>
      </c>
      <c r="U41" s="153" t="s">
        <v>2625</v>
      </c>
      <c r="V41" s="153" t="s">
        <v>1981</v>
      </c>
      <c r="W41" s="153" t="s">
        <v>2912</v>
      </c>
      <c r="X41" s="153" t="s">
        <v>3083</v>
      </c>
      <c r="Y41" s="153" t="s">
        <v>3278</v>
      </c>
      <c r="Z41" s="153"/>
      <c r="AA41" s="153"/>
      <c r="AB41" s="153"/>
      <c r="AC41" s="153" t="s">
        <v>3491</v>
      </c>
      <c r="AD41" s="153" t="s">
        <v>3634</v>
      </c>
      <c r="AE41" s="153" t="s">
        <v>3773</v>
      </c>
      <c r="AF41" s="153" t="s">
        <v>2462</v>
      </c>
      <c r="AG41" s="153" t="s">
        <v>1622</v>
      </c>
      <c r="AH41" s="153" t="s">
        <v>2176</v>
      </c>
      <c r="AI41" s="153"/>
      <c r="AJ41" s="153"/>
      <c r="AK41" s="153"/>
      <c r="AL41" s="153"/>
      <c r="AM41" s="153" t="s">
        <v>2032</v>
      </c>
      <c r="AN41" s="153" t="s">
        <v>1357</v>
      </c>
      <c r="AO41" s="153" t="s">
        <v>4679</v>
      </c>
      <c r="AP41" s="153" t="s">
        <v>1365</v>
      </c>
      <c r="AQ41" s="153" t="s">
        <v>4885</v>
      </c>
      <c r="AR41" s="153"/>
      <c r="AS41" s="153" t="s">
        <v>5059</v>
      </c>
      <c r="AT41" s="153"/>
      <c r="AU41" s="153" t="s">
        <v>2534</v>
      </c>
      <c r="AV41" s="153" t="s">
        <v>1373</v>
      </c>
      <c r="AW41" s="153" t="s">
        <v>1361</v>
      </c>
      <c r="AX41" s="153" t="s">
        <v>5476</v>
      </c>
      <c r="AY41" s="153"/>
      <c r="AZ41" s="153"/>
      <c r="BA41" s="153" t="s">
        <v>5951</v>
      </c>
      <c r="BB41" s="153"/>
      <c r="BC41" s="153" t="s">
        <v>2032</v>
      </c>
      <c r="BD41" s="153" t="s">
        <v>3517</v>
      </c>
      <c r="BE41" s="153"/>
      <c r="BF41" s="153"/>
      <c r="BG41" s="153"/>
      <c r="BH41" s="153"/>
      <c r="BI41" s="153" t="s">
        <v>6490</v>
      </c>
      <c r="BJ41" s="153"/>
      <c r="BK41" s="153"/>
      <c r="BL41" s="334" t="s">
        <v>1370</v>
      </c>
      <c r="BM41" s="335" t="s">
        <v>1371</v>
      </c>
      <c r="BN41" s="335" t="s">
        <v>1295</v>
      </c>
      <c r="BO41" s="335" t="str">
        <f t="shared" si="0"/>
        <v>Lauderdale County, AL</v>
      </c>
      <c r="BP41" s="335" t="str">
        <f t="shared" si="1"/>
        <v>01</v>
      </c>
      <c r="BQ41" s="335" t="str">
        <f>_xlfn.XLOOKUP(BP41, statelist[State FIPS Code], statelist[EPA Region], "not found", 0, 1)</f>
        <v>EPA Region 4</v>
      </c>
    </row>
    <row r="42" spans="1:69" x14ac:dyDescent="0.25">
      <c r="A42" s="20" t="s">
        <v>5109</v>
      </c>
      <c r="B42" s="153" t="s">
        <v>6576</v>
      </c>
      <c r="C42" t="s">
        <v>6624</v>
      </c>
      <c r="F42" s="153"/>
      <c r="G42" s="20" t="s">
        <v>1375</v>
      </c>
      <c r="H42" s="153"/>
      <c r="I42" s="153"/>
      <c r="J42" s="20" t="s">
        <v>1592</v>
      </c>
      <c r="K42" s="20" t="s">
        <v>1734</v>
      </c>
      <c r="L42" s="20" t="s">
        <v>1845</v>
      </c>
      <c r="M42" s="153"/>
      <c r="N42" s="153"/>
      <c r="O42" s="153"/>
      <c r="P42" s="20" t="s">
        <v>1387</v>
      </c>
      <c r="Q42" s="20" t="s">
        <v>2127</v>
      </c>
      <c r="R42" s="153"/>
      <c r="S42" s="20" t="s">
        <v>2407</v>
      </c>
      <c r="T42" s="20" t="s">
        <v>1367</v>
      </c>
      <c r="U42" s="20" t="s">
        <v>1584</v>
      </c>
      <c r="V42" s="20" t="s">
        <v>2178</v>
      </c>
      <c r="W42" s="20" t="s">
        <v>2914</v>
      </c>
      <c r="X42" s="20" t="s">
        <v>1569</v>
      </c>
      <c r="Y42" s="20" t="s">
        <v>3280</v>
      </c>
      <c r="Z42" s="153"/>
      <c r="AA42" s="153"/>
      <c r="AB42" s="153"/>
      <c r="AC42" s="20" t="s">
        <v>1932</v>
      </c>
      <c r="AD42" s="20" t="s">
        <v>1590</v>
      </c>
      <c r="AE42" s="20" t="s">
        <v>1375</v>
      </c>
      <c r="AF42" s="20" t="s">
        <v>2612</v>
      </c>
      <c r="AG42" s="20" t="s">
        <v>4058</v>
      </c>
      <c r="AH42" s="20" t="s">
        <v>1981</v>
      </c>
      <c r="AI42" s="153"/>
      <c r="AJ42" s="153"/>
      <c r="AK42" s="153"/>
      <c r="AL42" s="153"/>
      <c r="AM42" s="20" t="s">
        <v>4416</v>
      </c>
      <c r="AN42" s="20" t="s">
        <v>4520</v>
      </c>
      <c r="AO42" s="20" t="s">
        <v>4681</v>
      </c>
      <c r="AP42" s="20" t="s">
        <v>1367</v>
      </c>
      <c r="AQ42" s="20" t="s">
        <v>1590</v>
      </c>
      <c r="AR42" s="153"/>
      <c r="AS42" s="20" t="s">
        <v>5061</v>
      </c>
      <c r="AT42" s="153"/>
      <c r="AU42" s="20" t="s">
        <v>5173</v>
      </c>
      <c r="AV42" s="20" t="s">
        <v>1590</v>
      </c>
      <c r="AW42" s="20" t="s">
        <v>3102</v>
      </c>
      <c r="AX42" s="20" t="s">
        <v>5478</v>
      </c>
      <c r="AY42" s="153"/>
      <c r="AZ42" s="153"/>
      <c r="BA42" s="20" t="s">
        <v>4522</v>
      </c>
      <c r="BB42" s="153"/>
      <c r="BC42" s="20" t="s">
        <v>6224</v>
      </c>
      <c r="BD42" s="20" t="s">
        <v>6303</v>
      </c>
      <c r="BE42" s="153"/>
      <c r="BF42" s="153"/>
      <c r="BG42" s="153"/>
      <c r="BH42" s="153"/>
      <c r="BI42" s="20" t="s">
        <v>6492</v>
      </c>
      <c r="BJ42" s="153"/>
      <c r="BK42" s="153"/>
      <c r="BL42" s="334" t="s">
        <v>1372</v>
      </c>
      <c r="BM42" s="335" t="s">
        <v>1373</v>
      </c>
      <c r="BN42" s="335" t="s">
        <v>1295</v>
      </c>
      <c r="BO42" s="335" t="str">
        <f t="shared" si="0"/>
        <v>Lawrence County, AL</v>
      </c>
      <c r="BP42" s="335" t="str">
        <f t="shared" si="1"/>
        <v>01</v>
      </c>
      <c r="BQ42" s="335" t="str">
        <f>_xlfn.XLOOKUP(BP42, statelist[State FIPS Code], statelist[EPA Region], "not found", 0, 1)</f>
        <v>EPA Region 4</v>
      </c>
    </row>
    <row r="43" spans="1:69" x14ac:dyDescent="0.25">
      <c r="A43" s="153" t="s">
        <v>5183</v>
      </c>
      <c r="B43" s="153" t="s">
        <v>6585</v>
      </c>
      <c r="C43" s="333" t="s">
        <v>6625</v>
      </c>
      <c r="F43" s="153"/>
      <c r="G43" s="153" t="s">
        <v>1377</v>
      </c>
      <c r="H43" s="153"/>
      <c r="I43" s="153"/>
      <c r="J43" s="153" t="s">
        <v>1594</v>
      </c>
      <c r="K43" s="153" t="s">
        <v>1736</v>
      </c>
      <c r="L43" s="153" t="s">
        <v>1847</v>
      </c>
      <c r="M43" s="153"/>
      <c r="N43" s="153"/>
      <c r="O43" s="153"/>
      <c r="P43" s="153" t="s">
        <v>2012</v>
      </c>
      <c r="Q43" s="153" t="s">
        <v>2129</v>
      </c>
      <c r="R43" s="153"/>
      <c r="S43" s="153" t="s">
        <v>2409</v>
      </c>
      <c r="T43" s="153" t="s">
        <v>2476</v>
      </c>
      <c r="U43" s="153" t="s">
        <v>2487</v>
      </c>
      <c r="V43" s="153" t="s">
        <v>2466</v>
      </c>
      <c r="W43" s="153" t="s">
        <v>2916</v>
      </c>
      <c r="X43" s="153" t="s">
        <v>3086</v>
      </c>
      <c r="Y43" s="153" t="s">
        <v>3282</v>
      </c>
      <c r="Z43" s="153"/>
      <c r="AA43" s="153"/>
      <c r="AB43" s="153"/>
      <c r="AC43" s="153" t="s">
        <v>3494</v>
      </c>
      <c r="AD43" s="153" t="s">
        <v>2789</v>
      </c>
      <c r="AE43" s="153" t="s">
        <v>3776</v>
      </c>
      <c r="AF43" s="153" t="s">
        <v>1361</v>
      </c>
      <c r="AG43" s="153" t="s">
        <v>2534</v>
      </c>
      <c r="AH43" s="153" t="s">
        <v>3096</v>
      </c>
      <c r="AI43" s="153"/>
      <c r="AJ43" s="153"/>
      <c r="AK43" s="153"/>
      <c r="AL43" s="153"/>
      <c r="AM43" s="153" t="s">
        <v>4418</v>
      </c>
      <c r="AN43" s="153" t="s">
        <v>4522</v>
      </c>
      <c r="AO43" s="153" t="s">
        <v>2993</v>
      </c>
      <c r="AP43" s="153" t="s">
        <v>2487</v>
      </c>
      <c r="AQ43" s="153" t="s">
        <v>1594</v>
      </c>
      <c r="AR43" s="153"/>
      <c r="AS43" s="153" t="s">
        <v>5063</v>
      </c>
      <c r="AT43" s="153"/>
      <c r="AU43" s="153" t="s">
        <v>5175</v>
      </c>
      <c r="AV43" s="153" t="s">
        <v>5246</v>
      </c>
      <c r="AW43" s="153" t="s">
        <v>1363</v>
      </c>
      <c r="AX43" s="153" t="s">
        <v>5480</v>
      </c>
      <c r="AY43" s="153"/>
      <c r="AZ43" s="153"/>
      <c r="BA43" s="153" t="s">
        <v>5954</v>
      </c>
      <c r="BB43" s="153"/>
      <c r="BC43" s="153" t="s">
        <v>1405</v>
      </c>
      <c r="BD43" s="153" t="s">
        <v>1393</v>
      </c>
      <c r="BE43" s="153"/>
      <c r="BF43" s="153"/>
      <c r="BG43" s="153"/>
      <c r="BH43" s="153"/>
      <c r="BI43" s="153" t="s">
        <v>6494</v>
      </c>
      <c r="BJ43" s="153"/>
      <c r="BK43" s="153"/>
      <c r="BL43" s="334" t="s">
        <v>1374</v>
      </c>
      <c r="BM43" s="335" t="s">
        <v>1375</v>
      </c>
      <c r="BN43" s="335" t="s">
        <v>1295</v>
      </c>
      <c r="BO43" s="335" t="str">
        <f t="shared" si="0"/>
        <v>Lee County, AL</v>
      </c>
      <c r="BP43" s="335" t="str">
        <f t="shared" si="1"/>
        <v>01</v>
      </c>
      <c r="BQ43" s="335" t="str">
        <f>_xlfn.XLOOKUP(BP43, statelist[State FIPS Code], statelist[EPA Region], "not found", 0, 1)</f>
        <v>EPA Region 4</v>
      </c>
    </row>
    <row r="44" spans="1:69" x14ac:dyDescent="0.25">
      <c r="A44" s="20" t="s">
        <v>5287</v>
      </c>
      <c r="B44" s="153" t="s">
        <v>6576</v>
      </c>
      <c r="C44" s="333" t="s">
        <v>6626</v>
      </c>
      <c r="F44" s="153"/>
      <c r="G44" s="20" t="s">
        <v>1379</v>
      </c>
      <c r="H44" s="153"/>
      <c r="I44" s="153"/>
      <c r="J44" s="20" t="s">
        <v>1596</v>
      </c>
      <c r="K44" s="20" t="s">
        <v>1738</v>
      </c>
      <c r="L44" s="20" t="s">
        <v>1849</v>
      </c>
      <c r="M44" s="153"/>
      <c r="N44" s="153"/>
      <c r="O44" s="153"/>
      <c r="P44" s="20" t="s">
        <v>90</v>
      </c>
      <c r="Q44" s="20" t="s">
        <v>2131</v>
      </c>
      <c r="R44" s="153"/>
      <c r="S44" s="20" t="s">
        <v>2411</v>
      </c>
      <c r="T44" s="20" t="s">
        <v>2478</v>
      </c>
      <c r="U44" s="20" t="s">
        <v>2629</v>
      </c>
      <c r="V44" s="20" t="s">
        <v>2612</v>
      </c>
      <c r="W44" s="20" t="s">
        <v>1365</v>
      </c>
      <c r="X44" s="20" t="s">
        <v>3088</v>
      </c>
      <c r="Y44" s="20" t="s">
        <v>3284</v>
      </c>
      <c r="Z44" s="153"/>
      <c r="AA44" s="153"/>
      <c r="AB44" s="153"/>
      <c r="AC44" s="20" t="s">
        <v>1687</v>
      </c>
      <c r="AD44" s="20" t="s">
        <v>3638</v>
      </c>
      <c r="AE44" s="20" t="s">
        <v>1590</v>
      </c>
      <c r="AF44" s="20" t="s">
        <v>3892</v>
      </c>
      <c r="AG44" s="20" t="s">
        <v>4061</v>
      </c>
      <c r="AH44" s="20" t="s">
        <v>4147</v>
      </c>
      <c r="AI44" s="153"/>
      <c r="AJ44" s="153"/>
      <c r="AK44" s="153"/>
      <c r="AL44" s="153"/>
      <c r="AM44" s="20" t="s">
        <v>2256</v>
      </c>
      <c r="AN44" s="20" t="s">
        <v>4524</v>
      </c>
      <c r="AO44" s="20" t="s">
        <v>2827</v>
      </c>
      <c r="AP44" s="20" t="s">
        <v>1687</v>
      </c>
      <c r="AQ44" s="20" t="s">
        <v>4889</v>
      </c>
      <c r="AR44" s="153"/>
      <c r="AS44" s="20" t="s">
        <v>2515</v>
      </c>
      <c r="AT44" s="153"/>
      <c r="AU44" s="20" t="s">
        <v>1413</v>
      </c>
      <c r="AV44" s="20" t="s">
        <v>5248</v>
      </c>
      <c r="AW44" s="20" t="s">
        <v>3755</v>
      </c>
      <c r="AX44" s="20" t="s">
        <v>5482</v>
      </c>
      <c r="AY44" s="153"/>
      <c r="AZ44" s="153"/>
      <c r="BA44" s="20" t="s">
        <v>5956</v>
      </c>
      <c r="BB44" s="153"/>
      <c r="BC44" s="20" t="s">
        <v>6227</v>
      </c>
      <c r="BD44" s="20" t="s">
        <v>6306</v>
      </c>
      <c r="BE44" s="153"/>
      <c r="BF44" s="153"/>
      <c r="BG44" s="153"/>
      <c r="BH44" s="153"/>
      <c r="BI44" s="20" t="s">
        <v>6496</v>
      </c>
      <c r="BJ44" s="153"/>
      <c r="BK44" s="153"/>
      <c r="BL44" s="334" t="s">
        <v>1376</v>
      </c>
      <c r="BM44" s="335" t="s">
        <v>1377</v>
      </c>
      <c r="BN44" s="335" t="s">
        <v>1295</v>
      </c>
      <c r="BO44" s="335" t="str">
        <f t="shared" si="0"/>
        <v>Limestone County, AL</v>
      </c>
      <c r="BP44" s="335" t="str">
        <f t="shared" si="1"/>
        <v>01</v>
      </c>
      <c r="BQ44" s="335" t="str">
        <f>_xlfn.XLOOKUP(BP44, statelist[State FIPS Code], statelist[EPA Region], "not found", 0, 1)</f>
        <v>EPA Region 4</v>
      </c>
    </row>
    <row r="45" spans="1:69" x14ac:dyDescent="0.25">
      <c r="A45" s="153" t="s">
        <v>5409</v>
      </c>
      <c r="B45" s="153" t="s">
        <v>6582</v>
      </c>
      <c r="C45" s="333" t="s">
        <v>6627</v>
      </c>
      <c r="F45" s="153"/>
      <c r="G45" s="153" t="s">
        <v>1381</v>
      </c>
      <c r="H45" s="153"/>
      <c r="I45" s="153"/>
      <c r="J45" s="153" t="s">
        <v>1383</v>
      </c>
      <c r="K45" s="153" t="s">
        <v>1515</v>
      </c>
      <c r="L45" s="153" t="s">
        <v>1851</v>
      </c>
      <c r="M45" s="153"/>
      <c r="N45" s="153"/>
      <c r="O45" s="153"/>
      <c r="P45" s="153" t="s">
        <v>1393</v>
      </c>
      <c r="Q45" s="153" t="s">
        <v>1343</v>
      </c>
      <c r="R45" s="153"/>
      <c r="S45" s="153" t="s">
        <v>1423</v>
      </c>
      <c r="T45" s="153" t="s">
        <v>1584</v>
      </c>
      <c r="U45" s="153" t="s">
        <v>2631</v>
      </c>
      <c r="V45" s="153" t="s">
        <v>1361</v>
      </c>
      <c r="W45" s="153" t="s">
        <v>1367</v>
      </c>
      <c r="X45" s="153" t="s">
        <v>3090</v>
      </c>
      <c r="Y45" s="153" t="s">
        <v>3286</v>
      </c>
      <c r="Z45" s="153"/>
      <c r="AA45" s="153"/>
      <c r="AB45" s="153"/>
      <c r="AC45" s="153" t="s">
        <v>3497</v>
      </c>
      <c r="AD45" s="153" t="s">
        <v>3640</v>
      </c>
      <c r="AE45" s="153" t="s">
        <v>1379</v>
      </c>
      <c r="AF45" s="153" t="s">
        <v>3894</v>
      </c>
      <c r="AG45" s="153" t="s">
        <v>4063</v>
      </c>
      <c r="AH45" s="153" t="s">
        <v>4149</v>
      </c>
      <c r="AI45" s="153"/>
      <c r="AJ45" s="153"/>
      <c r="AK45" s="153"/>
      <c r="AL45" s="153"/>
      <c r="AM45" s="153" t="s">
        <v>4421</v>
      </c>
      <c r="AN45" s="153" t="s">
        <v>4526</v>
      </c>
      <c r="AO45" s="153" t="s">
        <v>4685</v>
      </c>
      <c r="AP45" s="153" t="s">
        <v>1373</v>
      </c>
      <c r="AQ45" s="153" t="s">
        <v>4891</v>
      </c>
      <c r="AR45" s="153"/>
      <c r="AS45" s="153" t="s">
        <v>5066</v>
      </c>
      <c r="AT45" s="153"/>
      <c r="AU45" s="153" t="s">
        <v>1643</v>
      </c>
      <c r="AV45" s="153" t="s">
        <v>2938</v>
      </c>
      <c r="AW45" s="153" t="s">
        <v>1365</v>
      </c>
      <c r="AX45" s="153" t="s">
        <v>5484</v>
      </c>
      <c r="AY45" s="153"/>
      <c r="AZ45" s="153"/>
      <c r="BA45" s="153" t="s">
        <v>1361</v>
      </c>
      <c r="BB45" s="153"/>
      <c r="BC45" s="153" t="s">
        <v>5381</v>
      </c>
      <c r="BD45" s="153" t="s">
        <v>2397</v>
      </c>
      <c r="BE45" s="153"/>
      <c r="BF45" s="153"/>
      <c r="BG45" s="153"/>
      <c r="BH45" s="153"/>
      <c r="BI45" s="153" t="s">
        <v>6498</v>
      </c>
      <c r="BJ45" s="153"/>
      <c r="BK45" s="153"/>
      <c r="BL45" s="334" t="s">
        <v>1378</v>
      </c>
      <c r="BM45" s="335" t="s">
        <v>1379</v>
      </c>
      <c r="BN45" s="335" t="s">
        <v>1295</v>
      </c>
      <c r="BO45" s="335" t="str">
        <f t="shared" si="0"/>
        <v>Lowndes County, AL</v>
      </c>
      <c r="BP45" s="335" t="str">
        <f t="shared" si="1"/>
        <v>01</v>
      </c>
      <c r="BQ45" s="335" t="str">
        <f>_xlfn.XLOOKUP(BP45, statelist[State FIPS Code], statelist[EPA Region], "not found", 0, 1)</f>
        <v>EPA Region 4</v>
      </c>
    </row>
    <row r="46" spans="1:69" x14ac:dyDescent="0.25">
      <c r="A46" s="20" t="s">
        <v>5826</v>
      </c>
      <c r="B46" t="s">
        <v>6585</v>
      </c>
      <c r="C46" s="333" t="s">
        <v>6628</v>
      </c>
      <c r="F46" s="153"/>
      <c r="G46" s="20" t="s">
        <v>1383</v>
      </c>
      <c r="H46" s="153"/>
      <c r="I46" s="153"/>
      <c r="J46" s="20" t="s">
        <v>1387</v>
      </c>
      <c r="K46" s="20" t="s">
        <v>1741</v>
      </c>
      <c r="L46" s="20" t="s">
        <v>1397</v>
      </c>
      <c r="M46" s="153"/>
      <c r="N46" s="153"/>
      <c r="O46" s="153"/>
      <c r="P46" s="20" t="s">
        <v>2016</v>
      </c>
      <c r="Q46" s="20" t="s">
        <v>2134</v>
      </c>
      <c r="R46" s="153"/>
      <c r="S46" s="153"/>
      <c r="T46" s="20" t="s">
        <v>2481</v>
      </c>
      <c r="U46" s="20" t="s">
        <v>1687</v>
      </c>
      <c r="V46" s="20" t="s">
        <v>1576</v>
      </c>
      <c r="W46" s="20" t="s">
        <v>2920</v>
      </c>
      <c r="X46" s="20" t="s">
        <v>3092</v>
      </c>
      <c r="Y46" s="20" t="s">
        <v>3288</v>
      </c>
      <c r="Z46" s="153"/>
      <c r="AA46" s="153"/>
      <c r="AB46" s="153"/>
      <c r="AC46" s="20" t="s">
        <v>3499</v>
      </c>
      <c r="AD46" s="20" t="s">
        <v>1389</v>
      </c>
      <c r="AE46" s="20" t="s">
        <v>1383</v>
      </c>
      <c r="AF46" s="20" t="s">
        <v>1576</v>
      </c>
      <c r="AG46" s="20" t="s">
        <v>4065</v>
      </c>
      <c r="AH46" s="20" t="s">
        <v>3894</v>
      </c>
      <c r="AI46" s="153"/>
      <c r="AJ46" s="153"/>
      <c r="AK46" s="153"/>
      <c r="AL46" s="153"/>
      <c r="AM46" s="20" t="s">
        <v>4423</v>
      </c>
      <c r="AN46" s="20" t="s">
        <v>2468</v>
      </c>
      <c r="AO46" s="20" t="s">
        <v>2546</v>
      </c>
      <c r="AP46" s="20" t="s">
        <v>4763</v>
      </c>
      <c r="AQ46" s="20" t="s">
        <v>4893</v>
      </c>
      <c r="AR46" s="153"/>
      <c r="AS46" s="20" t="s">
        <v>1393</v>
      </c>
      <c r="AT46" s="153"/>
      <c r="AU46" s="20" t="s">
        <v>5179</v>
      </c>
      <c r="AV46" s="20" t="s">
        <v>1389</v>
      </c>
      <c r="AW46" s="20" t="s">
        <v>1367</v>
      </c>
      <c r="AX46" s="20" t="s">
        <v>5486</v>
      </c>
      <c r="AY46" s="153"/>
      <c r="AZ46" s="153"/>
      <c r="BA46" s="20" t="s">
        <v>4752</v>
      </c>
      <c r="BB46" s="153"/>
      <c r="BC46" s="20" t="s">
        <v>6230</v>
      </c>
      <c r="BD46" s="20" t="s">
        <v>6309</v>
      </c>
      <c r="BE46" s="153"/>
      <c r="BF46" s="153"/>
      <c r="BG46" s="153"/>
      <c r="BH46" s="153"/>
      <c r="BI46" s="20" t="s">
        <v>6500</v>
      </c>
      <c r="BJ46" s="153"/>
      <c r="BK46" s="153"/>
      <c r="BL46" s="334" t="s">
        <v>1380</v>
      </c>
      <c r="BM46" s="335" t="s">
        <v>1381</v>
      </c>
      <c r="BN46" s="335" t="s">
        <v>1295</v>
      </c>
      <c r="BO46" s="335" t="str">
        <f t="shared" si="0"/>
        <v>Macon County, AL</v>
      </c>
      <c r="BP46" s="335" t="str">
        <f t="shared" si="1"/>
        <v>01</v>
      </c>
      <c r="BQ46" s="335" t="str">
        <f>_xlfn.XLOOKUP(BP46, statelist[State FIPS Code], statelist[EPA Region], "not found", 0, 1)</f>
        <v>EPA Region 4</v>
      </c>
    </row>
    <row r="47" spans="1:69" x14ac:dyDescent="0.25">
      <c r="A47" s="153" t="s">
        <v>5873</v>
      </c>
      <c r="B47" t="s">
        <v>1909</v>
      </c>
      <c r="C47" s="333" t="s">
        <v>6629</v>
      </c>
      <c r="F47" s="153"/>
      <c r="G47" s="153" t="s">
        <v>1385</v>
      </c>
      <c r="H47" s="153"/>
      <c r="I47" s="153"/>
      <c r="J47" s="153" t="s">
        <v>1600</v>
      </c>
      <c r="K47" s="153" t="s">
        <v>1743</v>
      </c>
      <c r="L47" s="153" t="s">
        <v>1854</v>
      </c>
      <c r="M47" s="153"/>
      <c r="N47" s="153"/>
      <c r="O47" s="153"/>
      <c r="P47" s="153" t="s">
        <v>2018</v>
      </c>
      <c r="Q47" s="153" t="s">
        <v>2136</v>
      </c>
      <c r="R47" s="153"/>
      <c r="S47" s="153"/>
      <c r="T47" s="153" t="s">
        <v>2483</v>
      </c>
      <c r="U47" s="153" t="s">
        <v>2634</v>
      </c>
      <c r="V47" s="153" t="s">
        <v>1677</v>
      </c>
      <c r="W47" s="153" t="s">
        <v>1584</v>
      </c>
      <c r="X47" s="153" t="s">
        <v>2178</v>
      </c>
      <c r="Y47" s="153" t="s">
        <v>3290</v>
      </c>
      <c r="Z47" s="153"/>
      <c r="AA47" s="153"/>
      <c r="AB47" s="153"/>
      <c r="AC47" s="153" t="s">
        <v>3501</v>
      </c>
      <c r="AD47" s="153" t="s">
        <v>2012</v>
      </c>
      <c r="AE47" s="153" t="s">
        <v>1387</v>
      </c>
      <c r="AF47" s="153" t="s">
        <v>3897</v>
      </c>
      <c r="AG47" s="153" t="s">
        <v>2993</v>
      </c>
      <c r="AH47" s="153" t="s">
        <v>4152</v>
      </c>
      <c r="AI47" s="153"/>
      <c r="AJ47" s="153"/>
      <c r="AK47" s="153"/>
      <c r="AL47" s="153"/>
      <c r="AM47" s="153" t="s">
        <v>4425</v>
      </c>
      <c r="AN47" s="153" t="s">
        <v>4529</v>
      </c>
      <c r="AO47" s="153" t="s">
        <v>3693</v>
      </c>
      <c r="AP47" s="153" t="s">
        <v>1594</v>
      </c>
      <c r="AQ47" s="153" t="s">
        <v>2218</v>
      </c>
      <c r="AR47" s="153"/>
      <c r="AS47" s="153" t="s">
        <v>1395</v>
      </c>
      <c r="AT47" s="153"/>
      <c r="AU47" s="153" t="s">
        <v>3353</v>
      </c>
      <c r="AV47" s="153" t="s">
        <v>2942</v>
      </c>
      <c r="AW47" s="153" t="s">
        <v>1584</v>
      </c>
      <c r="AX47" s="153" t="s">
        <v>5488</v>
      </c>
      <c r="AY47" s="153"/>
      <c r="AZ47" s="153"/>
      <c r="BA47" s="153" t="s">
        <v>5960</v>
      </c>
      <c r="BB47" s="153"/>
      <c r="BC47" s="153" t="s">
        <v>2047</v>
      </c>
      <c r="BD47" s="153" t="s">
        <v>6311</v>
      </c>
      <c r="BE47" s="153"/>
      <c r="BF47" s="153"/>
      <c r="BG47" s="153"/>
      <c r="BH47" s="153"/>
      <c r="BI47" s="153" t="s">
        <v>6502</v>
      </c>
      <c r="BJ47" s="153"/>
      <c r="BK47" s="153"/>
      <c r="BL47" s="334" t="s">
        <v>1382</v>
      </c>
      <c r="BM47" s="335" t="s">
        <v>1383</v>
      </c>
      <c r="BN47" s="335" t="s">
        <v>1295</v>
      </c>
      <c r="BO47" s="335" t="str">
        <f t="shared" si="0"/>
        <v>Madison County, AL</v>
      </c>
      <c r="BP47" s="335" t="str">
        <f t="shared" si="1"/>
        <v>01</v>
      </c>
      <c r="BQ47" s="335" t="str">
        <f>_xlfn.XLOOKUP(BP47, statelist[State FIPS Code], statelist[EPA Region], "not found", 0, 1)</f>
        <v>EPA Region 4</v>
      </c>
    </row>
    <row r="48" spans="1:69" x14ac:dyDescent="0.25">
      <c r="A48" s="20" t="s">
        <v>522</v>
      </c>
      <c r="B48" t="s">
        <v>6588</v>
      </c>
      <c r="C48" t="s">
        <v>6630</v>
      </c>
      <c r="F48" s="153"/>
      <c r="G48" s="20" t="s">
        <v>1387</v>
      </c>
      <c r="H48" s="153"/>
      <c r="I48" s="153"/>
      <c r="J48" s="20" t="s">
        <v>1602</v>
      </c>
      <c r="K48" s="20" t="s">
        <v>1745</v>
      </c>
      <c r="L48" s="20" t="s">
        <v>1856</v>
      </c>
      <c r="M48" s="153"/>
      <c r="N48" s="153"/>
      <c r="O48" s="153"/>
      <c r="P48" s="20" t="s">
        <v>2020</v>
      </c>
      <c r="Q48" s="20" t="s">
        <v>2138</v>
      </c>
      <c r="R48" s="153"/>
      <c r="S48" s="153"/>
      <c r="T48" s="20" t="s">
        <v>2485</v>
      </c>
      <c r="U48" s="20" t="s">
        <v>1373</v>
      </c>
      <c r="V48" s="20" t="s">
        <v>2769</v>
      </c>
      <c r="W48" s="20" t="s">
        <v>2923</v>
      </c>
      <c r="X48" s="20" t="s">
        <v>2466</v>
      </c>
      <c r="Y48" s="20" t="s">
        <v>3292</v>
      </c>
      <c r="Z48" s="153"/>
      <c r="AA48" s="153"/>
      <c r="AB48" s="153"/>
      <c r="AC48" s="20" t="s">
        <v>2494</v>
      </c>
      <c r="AD48" s="20" t="s">
        <v>3644</v>
      </c>
      <c r="AE48" s="20" t="s">
        <v>1389</v>
      </c>
      <c r="AF48" s="20" t="s">
        <v>3484</v>
      </c>
      <c r="AG48" s="20" t="s">
        <v>4068</v>
      </c>
      <c r="AH48" s="20" t="s">
        <v>1576</v>
      </c>
      <c r="AI48" s="153"/>
      <c r="AJ48" s="153"/>
      <c r="AK48" s="153"/>
      <c r="AL48" s="153"/>
      <c r="AM48" s="20" t="s">
        <v>4427</v>
      </c>
      <c r="AN48" s="20" t="s">
        <v>4531</v>
      </c>
      <c r="AO48" s="20" t="s">
        <v>4689</v>
      </c>
      <c r="AP48" s="20" t="s">
        <v>4766</v>
      </c>
      <c r="AQ48" s="20" t="s">
        <v>4896</v>
      </c>
      <c r="AR48" s="153"/>
      <c r="AS48" s="20" t="s">
        <v>5070</v>
      </c>
      <c r="AT48" s="153"/>
      <c r="AU48" s="153"/>
      <c r="AV48" s="20" t="s">
        <v>5253</v>
      </c>
      <c r="AW48" s="20" t="s">
        <v>2487</v>
      </c>
      <c r="AX48" s="20" t="s">
        <v>2876</v>
      </c>
      <c r="AY48" s="153"/>
      <c r="AZ48" s="153"/>
      <c r="BA48" s="20" t="s">
        <v>5962</v>
      </c>
      <c r="BB48" s="153"/>
      <c r="BC48" s="20" t="s">
        <v>6233</v>
      </c>
      <c r="BD48" s="20" t="s">
        <v>6313</v>
      </c>
      <c r="BE48" s="153"/>
      <c r="BF48" s="153"/>
      <c r="BG48" s="153"/>
      <c r="BH48" s="153"/>
      <c r="BI48" s="20" t="s">
        <v>6504</v>
      </c>
      <c r="BJ48" s="153"/>
      <c r="BK48" s="153"/>
      <c r="BL48" s="334" t="s">
        <v>1384</v>
      </c>
      <c r="BM48" s="335" t="s">
        <v>1385</v>
      </c>
      <c r="BN48" s="335" t="s">
        <v>1295</v>
      </c>
      <c r="BO48" s="335" t="str">
        <f t="shared" si="0"/>
        <v>Marengo County, AL</v>
      </c>
      <c r="BP48" s="335" t="str">
        <f t="shared" si="1"/>
        <v>01</v>
      </c>
      <c r="BQ48" s="335" t="str">
        <f>_xlfn.XLOOKUP(BP48, statelist[State FIPS Code], statelist[EPA Region], "not found", 0, 1)</f>
        <v>EPA Region 4</v>
      </c>
    </row>
    <row r="49" spans="1:69" x14ac:dyDescent="0.25">
      <c r="A49" s="153" t="s">
        <v>6110</v>
      </c>
      <c r="B49" s="153" t="s">
        <v>6578</v>
      </c>
      <c r="C49" t="s">
        <v>6631</v>
      </c>
      <c r="F49" s="153"/>
      <c r="G49" s="153" t="s">
        <v>1389</v>
      </c>
      <c r="H49" s="153"/>
      <c r="I49" s="153"/>
      <c r="J49" s="153" t="s">
        <v>1393</v>
      </c>
      <c r="K49" s="153" t="s">
        <v>1747</v>
      </c>
      <c r="L49" s="153" t="s">
        <v>1858</v>
      </c>
      <c r="M49" s="153"/>
      <c r="N49" s="153"/>
      <c r="O49" s="153"/>
      <c r="P49" s="153" t="s">
        <v>1712</v>
      </c>
      <c r="Q49" s="153" t="s">
        <v>1806</v>
      </c>
      <c r="R49" s="153"/>
      <c r="S49" s="153"/>
      <c r="T49" s="153" t="s">
        <v>2487</v>
      </c>
      <c r="U49" s="153" t="s">
        <v>1383</v>
      </c>
      <c r="V49" s="153" t="s">
        <v>2771</v>
      </c>
      <c r="W49" s="153" t="s">
        <v>2925</v>
      </c>
      <c r="X49" s="153" t="s">
        <v>3096</v>
      </c>
      <c r="Y49" s="153" t="s">
        <v>3294</v>
      </c>
      <c r="Z49" s="153"/>
      <c r="AA49" s="153"/>
      <c r="AB49" s="153"/>
      <c r="AC49" s="153" t="s">
        <v>3504</v>
      </c>
      <c r="AD49" s="153" t="s">
        <v>3646</v>
      </c>
      <c r="AE49" s="153" t="s">
        <v>1393</v>
      </c>
      <c r="AF49" s="153" t="s">
        <v>1365</v>
      </c>
      <c r="AG49" s="153" t="s">
        <v>4070</v>
      </c>
      <c r="AH49" s="153" t="s">
        <v>1367</v>
      </c>
      <c r="AI49" s="153"/>
      <c r="AJ49" s="153"/>
      <c r="AK49" s="153"/>
      <c r="AL49" s="153"/>
      <c r="AM49" s="153" t="s">
        <v>4429</v>
      </c>
      <c r="AN49" s="153" t="s">
        <v>4533</v>
      </c>
      <c r="AO49" s="153" t="s">
        <v>4691</v>
      </c>
      <c r="AP49" s="153" t="s">
        <v>2787</v>
      </c>
      <c r="AQ49" s="153" t="s">
        <v>1389</v>
      </c>
      <c r="AR49" s="153"/>
      <c r="AS49" s="153" t="s">
        <v>4560</v>
      </c>
      <c r="AT49" s="153"/>
      <c r="AU49" s="153"/>
      <c r="AV49" s="153" t="s">
        <v>5255</v>
      </c>
      <c r="AW49" s="153" t="s">
        <v>1687</v>
      </c>
      <c r="AX49" s="153" t="s">
        <v>5491</v>
      </c>
      <c r="AY49" s="153"/>
      <c r="AZ49" s="153"/>
      <c r="BA49" s="153" t="s">
        <v>5964</v>
      </c>
      <c r="BB49" s="153"/>
      <c r="BC49" s="153" t="s">
        <v>5782</v>
      </c>
      <c r="BD49" s="153" t="s">
        <v>2245</v>
      </c>
      <c r="BE49" s="153"/>
      <c r="BF49" s="153"/>
      <c r="BG49" s="153"/>
      <c r="BH49" s="153"/>
      <c r="BI49" s="153" t="s">
        <v>6506</v>
      </c>
      <c r="BJ49" s="153"/>
      <c r="BK49" s="153"/>
      <c r="BL49" s="334" t="s">
        <v>1386</v>
      </c>
      <c r="BM49" s="335" t="s">
        <v>1387</v>
      </c>
      <c r="BN49" s="335" t="s">
        <v>1295</v>
      </c>
      <c r="BO49" s="335" t="str">
        <f t="shared" si="0"/>
        <v>Marion County, AL</v>
      </c>
      <c r="BP49" s="335" t="str">
        <f t="shared" si="1"/>
        <v>01</v>
      </c>
      <c r="BQ49" s="335" t="str">
        <f>_xlfn.XLOOKUP(BP49, statelist[State FIPS Code], statelist[EPA Region], "not found", 0, 1)</f>
        <v>EPA Region 4</v>
      </c>
    </row>
    <row r="50" spans="1:69" x14ac:dyDescent="0.25">
      <c r="A50" s="20" t="s">
        <v>6172</v>
      </c>
      <c r="B50" s="153" t="s">
        <v>6588</v>
      </c>
      <c r="C50" t="s">
        <v>6632</v>
      </c>
      <c r="F50" s="153"/>
      <c r="G50" s="20" t="s">
        <v>1391</v>
      </c>
      <c r="H50" s="153"/>
      <c r="I50" s="153"/>
      <c r="J50" s="20" t="s">
        <v>1395</v>
      </c>
      <c r="K50" s="20" t="s">
        <v>1749</v>
      </c>
      <c r="L50" s="20" t="s">
        <v>1613</v>
      </c>
      <c r="M50" s="153"/>
      <c r="N50" s="153"/>
      <c r="O50" s="153"/>
      <c r="P50" s="20" t="s">
        <v>2023</v>
      </c>
      <c r="Q50" s="20" t="s">
        <v>2141</v>
      </c>
      <c r="R50" s="153"/>
      <c r="S50" s="153"/>
      <c r="T50" s="20" t="s">
        <v>1687</v>
      </c>
      <c r="U50" s="20" t="s">
        <v>1387</v>
      </c>
      <c r="V50" s="20" t="s">
        <v>1365</v>
      </c>
      <c r="W50" s="20" t="s">
        <v>1830</v>
      </c>
      <c r="X50" s="20" t="s">
        <v>2612</v>
      </c>
      <c r="Y50" s="20" t="s">
        <v>3296</v>
      </c>
      <c r="Z50" s="153"/>
      <c r="AA50" s="153"/>
      <c r="AB50" s="153"/>
      <c r="AC50" s="20" t="s">
        <v>3506</v>
      </c>
      <c r="AD50" s="20" t="s">
        <v>3648</v>
      </c>
      <c r="AE50" s="20" t="s">
        <v>1395</v>
      </c>
      <c r="AF50" s="20" t="s">
        <v>2193</v>
      </c>
      <c r="AG50" s="20" t="s">
        <v>4072</v>
      </c>
      <c r="AH50" s="20" t="s">
        <v>1584</v>
      </c>
      <c r="AI50" s="153"/>
      <c r="AJ50" s="153"/>
      <c r="AK50" s="153"/>
      <c r="AL50" s="153"/>
      <c r="AM50" s="20" t="s">
        <v>2542</v>
      </c>
      <c r="AN50" s="20" t="s">
        <v>4535</v>
      </c>
      <c r="AO50" s="20" t="s">
        <v>4693</v>
      </c>
      <c r="AP50" s="20" t="s">
        <v>1383</v>
      </c>
      <c r="AQ50" s="20" t="s">
        <v>4899</v>
      </c>
      <c r="AR50" s="153"/>
      <c r="AS50" s="20" t="s">
        <v>5073</v>
      </c>
      <c r="AT50" s="153"/>
      <c r="AU50" s="153"/>
      <c r="AV50" s="20" t="s">
        <v>5257</v>
      </c>
      <c r="AW50" s="20" t="s">
        <v>1371</v>
      </c>
      <c r="AX50" s="20" t="s">
        <v>5493</v>
      </c>
      <c r="AY50" s="153"/>
      <c r="AZ50" s="153"/>
      <c r="BA50" s="20" t="s">
        <v>5966</v>
      </c>
      <c r="BB50" s="153"/>
      <c r="BC50" s="20" t="s">
        <v>5784</v>
      </c>
      <c r="BD50" s="20" t="s">
        <v>1618</v>
      </c>
      <c r="BE50" s="153"/>
      <c r="BF50" s="153"/>
      <c r="BG50" s="153"/>
      <c r="BH50" s="153"/>
      <c r="BI50" s="20" t="s">
        <v>6508</v>
      </c>
      <c r="BJ50" s="153"/>
      <c r="BK50" s="153"/>
      <c r="BL50" s="334" t="s">
        <v>1388</v>
      </c>
      <c r="BM50" s="335" t="s">
        <v>1389</v>
      </c>
      <c r="BN50" s="335" t="s">
        <v>1295</v>
      </c>
      <c r="BO50" s="335" t="str">
        <f t="shared" si="0"/>
        <v>Marshall County, AL</v>
      </c>
      <c r="BP50" s="335" t="str">
        <f t="shared" si="1"/>
        <v>01</v>
      </c>
      <c r="BQ50" s="335" t="str">
        <f>_xlfn.XLOOKUP(BP50, statelist[State FIPS Code], statelist[EPA Region], "not found", 0, 1)</f>
        <v>EPA Region 4</v>
      </c>
    </row>
    <row r="51" spans="1:69" x14ac:dyDescent="0.25">
      <c r="A51" s="153" t="s">
        <v>6245</v>
      </c>
      <c r="B51" t="s">
        <v>6595</v>
      </c>
      <c r="C51" t="s">
        <v>6633</v>
      </c>
      <c r="F51" s="153"/>
      <c r="G51" s="153" t="s">
        <v>1393</v>
      </c>
      <c r="H51" s="153"/>
      <c r="I51" s="153"/>
      <c r="J51" s="153" t="s">
        <v>1606</v>
      </c>
      <c r="K51" s="153" t="s">
        <v>1751</v>
      </c>
      <c r="L51" s="153" t="s">
        <v>1861</v>
      </c>
      <c r="M51" s="153"/>
      <c r="N51" s="153"/>
      <c r="O51" s="153"/>
      <c r="P51" s="153" t="s">
        <v>2025</v>
      </c>
      <c r="Q51" s="153" t="s">
        <v>2143</v>
      </c>
      <c r="R51" s="153"/>
      <c r="S51" s="153"/>
      <c r="T51" s="153" t="s">
        <v>2490</v>
      </c>
      <c r="U51" s="153" t="s">
        <v>1389</v>
      </c>
      <c r="V51" s="153" t="s">
        <v>2193</v>
      </c>
      <c r="W51" s="153" t="s">
        <v>2928</v>
      </c>
      <c r="X51" s="153" t="s">
        <v>2184</v>
      </c>
      <c r="Y51" s="153" t="s">
        <v>3298</v>
      </c>
      <c r="Z51" s="153"/>
      <c r="AA51" s="153"/>
      <c r="AB51" s="153"/>
      <c r="AC51" s="153" t="s">
        <v>3508</v>
      </c>
      <c r="AD51" s="153" t="s">
        <v>3650</v>
      </c>
      <c r="AE51" s="153" t="s">
        <v>3785</v>
      </c>
      <c r="AF51" s="153" t="s">
        <v>1367</v>
      </c>
      <c r="AG51" s="153" t="s">
        <v>2407</v>
      </c>
      <c r="AH51" s="153" t="s">
        <v>4157</v>
      </c>
      <c r="AI51" s="153"/>
      <c r="AJ51" s="153"/>
      <c r="AK51" s="153"/>
      <c r="AL51" s="153"/>
      <c r="AM51" s="153" t="s">
        <v>4432</v>
      </c>
      <c r="AN51" s="153" t="s">
        <v>1365</v>
      </c>
      <c r="AO51" s="153" t="s">
        <v>4695</v>
      </c>
      <c r="AP51" s="153" t="s">
        <v>4770</v>
      </c>
      <c r="AQ51" s="153" t="s">
        <v>2231</v>
      </c>
      <c r="AR51" s="153"/>
      <c r="AS51" s="153" t="s">
        <v>1399</v>
      </c>
      <c r="AT51" s="153"/>
      <c r="AU51" s="153"/>
      <c r="AV51" s="153" t="s">
        <v>5259</v>
      </c>
      <c r="AW51" s="153" t="s">
        <v>1373</v>
      </c>
      <c r="AX51" s="153" t="s">
        <v>5495</v>
      </c>
      <c r="AY51" s="153"/>
      <c r="AZ51" s="153"/>
      <c r="BA51" s="153" t="s">
        <v>5968</v>
      </c>
      <c r="BB51" s="153"/>
      <c r="BC51" s="153" t="s">
        <v>2309</v>
      </c>
      <c r="BD51" s="153" t="s">
        <v>4793</v>
      </c>
      <c r="BE51" s="153"/>
      <c r="BF51" s="153"/>
      <c r="BG51" s="153"/>
      <c r="BH51" s="153"/>
      <c r="BI51" s="153" t="s">
        <v>6510</v>
      </c>
      <c r="BJ51" s="153"/>
      <c r="BK51" s="153"/>
      <c r="BL51" s="334" t="s">
        <v>1390</v>
      </c>
      <c r="BM51" s="335" t="s">
        <v>1391</v>
      </c>
      <c r="BN51" s="335" t="s">
        <v>1295</v>
      </c>
      <c r="BO51" s="335" t="str">
        <f t="shared" si="0"/>
        <v>Mobile County, AL</v>
      </c>
      <c r="BP51" s="335" t="str">
        <f t="shared" si="1"/>
        <v>01</v>
      </c>
      <c r="BQ51" s="335" t="str">
        <f>_xlfn.XLOOKUP(BP51, statelist[State FIPS Code], statelist[EPA Region], "not found", 0, 1)</f>
        <v>EPA Region 4</v>
      </c>
    </row>
    <row r="52" spans="1:69" x14ac:dyDescent="0.25">
      <c r="A52" s="20" t="s">
        <v>6353</v>
      </c>
      <c r="B52" t="s">
        <v>6585</v>
      </c>
      <c r="C52" t="s">
        <v>6634</v>
      </c>
      <c r="F52" s="153"/>
      <c r="G52" s="20" t="s">
        <v>1395</v>
      </c>
      <c r="H52" s="153"/>
      <c r="I52" s="153"/>
      <c r="J52" s="20" t="s">
        <v>1608</v>
      </c>
      <c r="K52" s="20" t="s">
        <v>1753</v>
      </c>
      <c r="L52" s="20" t="s">
        <v>1863</v>
      </c>
      <c r="M52" s="153"/>
      <c r="N52" s="153"/>
      <c r="O52" s="153"/>
      <c r="P52" s="20" t="s">
        <v>2027</v>
      </c>
      <c r="Q52" s="20" t="s">
        <v>2145</v>
      </c>
      <c r="R52" s="153"/>
      <c r="S52" s="153"/>
      <c r="T52" s="20" t="s">
        <v>1373</v>
      </c>
      <c r="U52" s="20" t="s">
        <v>2012</v>
      </c>
      <c r="V52" s="20" t="s">
        <v>1367</v>
      </c>
      <c r="W52" s="20" t="s">
        <v>2930</v>
      </c>
      <c r="X52" s="20" t="s">
        <v>2468</v>
      </c>
      <c r="Y52" s="20" t="s">
        <v>3300</v>
      </c>
      <c r="Z52" s="153"/>
      <c r="AA52" s="153"/>
      <c r="AB52" s="153"/>
      <c r="AC52" s="20" t="s">
        <v>3510</v>
      </c>
      <c r="AD52" s="20" t="s">
        <v>2231</v>
      </c>
      <c r="AE52" s="20" t="s">
        <v>1608</v>
      </c>
      <c r="AF52" s="20" t="s">
        <v>1584</v>
      </c>
      <c r="AG52" s="20" t="s">
        <v>4075</v>
      </c>
      <c r="AH52" s="20" t="s">
        <v>4159</v>
      </c>
      <c r="AI52" s="153"/>
      <c r="AJ52" s="153"/>
      <c r="AK52" s="153"/>
      <c r="AL52" s="153"/>
      <c r="AM52" s="20" t="s">
        <v>2677</v>
      </c>
      <c r="AN52" s="20" t="s">
        <v>4538</v>
      </c>
      <c r="AO52" s="20" t="s">
        <v>4697</v>
      </c>
      <c r="AP52" s="20" t="s">
        <v>1387</v>
      </c>
      <c r="AQ52" s="20" t="s">
        <v>4902</v>
      </c>
      <c r="AR52" s="153"/>
      <c r="AS52" s="20" t="s">
        <v>5076</v>
      </c>
      <c r="AT52" s="153"/>
      <c r="AU52" s="153"/>
      <c r="AV52" s="20" t="s">
        <v>5261</v>
      </c>
      <c r="AW52" s="20" t="s">
        <v>2389</v>
      </c>
      <c r="AX52" s="20" t="s">
        <v>5497</v>
      </c>
      <c r="AY52" s="153"/>
      <c r="AZ52" s="153"/>
      <c r="BA52" s="20" t="s">
        <v>4166</v>
      </c>
      <c r="BB52" s="153"/>
      <c r="BC52" s="20" t="s">
        <v>2311</v>
      </c>
      <c r="BD52" s="20" t="s">
        <v>6318</v>
      </c>
      <c r="BE52" s="153"/>
      <c r="BF52" s="153"/>
      <c r="BG52" s="153"/>
      <c r="BH52" s="153"/>
      <c r="BI52" s="20" t="s">
        <v>6512</v>
      </c>
      <c r="BJ52" s="153"/>
      <c r="BK52" s="153"/>
      <c r="BL52" s="334" t="s">
        <v>1392</v>
      </c>
      <c r="BM52" s="335" t="s">
        <v>1393</v>
      </c>
      <c r="BN52" s="335" t="s">
        <v>1295</v>
      </c>
      <c r="BO52" s="335" t="str">
        <f t="shared" si="0"/>
        <v>Monroe County, AL</v>
      </c>
      <c r="BP52" s="335" t="str">
        <f t="shared" si="1"/>
        <v>01</v>
      </c>
      <c r="BQ52" s="335" t="str">
        <f>_xlfn.XLOOKUP(BP52, statelist[State FIPS Code], statelist[EPA Region], "not found", 0, 1)</f>
        <v>EPA Region 4</v>
      </c>
    </row>
    <row r="53" spans="1:69" x14ac:dyDescent="0.25">
      <c r="A53" s="153" t="s">
        <v>6389</v>
      </c>
      <c r="B53" s="153" t="s">
        <v>6578</v>
      </c>
      <c r="C53" s="333" t="s">
        <v>6635</v>
      </c>
      <c r="F53" s="153"/>
      <c r="G53" s="153" t="s">
        <v>1397</v>
      </c>
      <c r="H53" s="153"/>
      <c r="I53" s="153"/>
      <c r="J53" s="153" t="s">
        <v>1610</v>
      </c>
      <c r="K53" s="153" t="s">
        <v>1755</v>
      </c>
      <c r="L53" s="153" t="s">
        <v>1865</v>
      </c>
      <c r="M53" s="153"/>
      <c r="N53" s="153"/>
      <c r="O53" s="153"/>
      <c r="P53" s="153" t="s">
        <v>2029</v>
      </c>
      <c r="Q53" s="153" t="s">
        <v>1810</v>
      </c>
      <c r="R53" s="153"/>
      <c r="S53" s="153"/>
      <c r="T53" s="153" t="s">
        <v>1375</v>
      </c>
      <c r="U53" s="153" t="s">
        <v>2641</v>
      </c>
      <c r="V53" s="153" t="s">
        <v>1584</v>
      </c>
      <c r="W53" s="153" t="s">
        <v>2932</v>
      </c>
      <c r="X53" s="153" t="s">
        <v>1361</v>
      </c>
      <c r="Y53" s="153" t="s">
        <v>3302</v>
      </c>
      <c r="Z53" s="153"/>
      <c r="AA53" s="153"/>
      <c r="AB53" s="153"/>
      <c r="AC53" s="153" t="s">
        <v>3512</v>
      </c>
      <c r="AD53" s="153" t="s">
        <v>3653</v>
      </c>
      <c r="AE53" s="153" t="s">
        <v>3788</v>
      </c>
      <c r="AF53" s="153" t="s">
        <v>2487</v>
      </c>
      <c r="AG53" s="153" t="s">
        <v>4077</v>
      </c>
      <c r="AH53" s="153" t="s">
        <v>4161</v>
      </c>
      <c r="AI53" s="153"/>
      <c r="AJ53" s="153"/>
      <c r="AK53" s="153"/>
      <c r="AL53" s="153"/>
      <c r="AM53" s="153" t="s">
        <v>3419</v>
      </c>
      <c r="AN53" s="153" t="s">
        <v>2201</v>
      </c>
      <c r="AO53" s="153" t="s">
        <v>2700</v>
      </c>
      <c r="AP53" s="153" t="s">
        <v>4773</v>
      </c>
      <c r="AQ53" s="153" t="s">
        <v>2647</v>
      </c>
      <c r="AR53" s="153"/>
      <c r="AS53" s="153" t="s">
        <v>1403</v>
      </c>
      <c r="AT53" s="153"/>
      <c r="AU53" s="153"/>
      <c r="AV53" s="153" t="s">
        <v>3663</v>
      </c>
      <c r="AW53" s="153" t="s">
        <v>1590</v>
      </c>
      <c r="AX53" s="153" t="s">
        <v>5499</v>
      </c>
      <c r="AY53" s="153"/>
      <c r="AZ53" s="153"/>
      <c r="BA53" s="153" t="s">
        <v>1375</v>
      </c>
      <c r="BB53" s="153"/>
      <c r="BC53" s="153" t="s">
        <v>6239</v>
      </c>
      <c r="BD53" s="153" t="s">
        <v>6320</v>
      </c>
      <c r="BE53" s="153"/>
      <c r="BF53" s="153"/>
      <c r="BG53" s="153"/>
      <c r="BH53" s="153"/>
      <c r="BI53" s="153" t="s">
        <v>6514</v>
      </c>
      <c r="BJ53" s="153"/>
      <c r="BK53" s="153"/>
      <c r="BL53" s="334" t="s">
        <v>1394</v>
      </c>
      <c r="BM53" s="335" t="s">
        <v>1395</v>
      </c>
      <c r="BN53" s="335" t="s">
        <v>1295</v>
      </c>
      <c r="BO53" s="335" t="str">
        <f t="shared" si="0"/>
        <v>Montgomery County, AL</v>
      </c>
      <c r="BP53" s="335" t="str">
        <f t="shared" si="1"/>
        <v>01</v>
      </c>
      <c r="BQ53" s="335" t="str">
        <f>_xlfn.XLOOKUP(BP53, statelist[State FIPS Code], statelist[EPA Region], "not found", 0, 1)</f>
        <v>EPA Region 4</v>
      </c>
    </row>
    <row r="54" spans="1:69" x14ac:dyDescent="0.25">
      <c r="A54" s="20" t="s">
        <v>6400</v>
      </c>
      <c r="B54" s="153" t="s">
        <v>6578</v>
      </c>
      <c r="C54" s="333" t="s">
        <v>6636</v>
      </c>
      <c r="D54" s="153"/>
      <c r="E54" s="153"/>
      <c r="F54" s="153"/>
      <c r="G54" s="20" t="s">
        <v>1399</v>
      </c>
      <c r="H54" s="153"/>
      <c r="I54" s="153"/>
      <c r="J54" s="20" t="s">
        <v>1399</v>
      </c>
      <c r="K54" s="20" t="s">
        <v>1757</v>
      </c>
      <c r="L54" s="20" t="s">
        <v>1867</v>
      </c>
      <c r="M54" s="153"/>
      <c r="N54" s="153"/>
      <c r="O54" s="153"/>
      <c r="P54" s="20" t="s">
        <v>1618</v>
      </c>
      <c r="Q54" s="20" t="s">
        <v>2148</v>
      </c>
      <c r="R54" s="153"/>
      <c r="S54" s="153"/>
      <c r="T54" s="20" t="s">
        <v>2494</v>
      </c>
      <c r="U54" s="20" t="s">
        <v>1393</v>
      </c>
      <c r="V54" s="20" t="s">
        <v>2201</v>
      </c>
      <c r="W54" s="20" t="s">
        <v>1590</v>
      </c>
      <c r="X54" s="20" t="s">
        <v>3102</v>
      </c>
      <c r="Y54" s="20" t="s">
        <v>3304</v>
      </c>
      <c r="Z54" s="153"/>
      <c r="AA54" s="153"/>
      <c r="AB54" s="153"/>
      <c r="AC54" s="20" t="s">
        <v>2509</v>
      </c>
      <c r="AD54" s="20" t="s">
        <v>3655</v>
      </c>
      <c r="AE54" s="20" t="s">
        <v>3790</v>
      </c>
      <c r="AF54" s="20" t="s">
        <v>3905</v>
      </c>
      <c r="AG54" s="20" t="s">
        <v>2411</v>
      </c>
      <c r="AH54" s="20" t="s">
        <v>4163</v>
      </c>
      <c r="AI54" s="153"/>
      <c r="AJ54" s="153"/>
      <c r="AK54" s="153"/>
      <c r="AL54" s="153"/>
      <c r="AM54" s="20" t="s">
        <v>2679</v>
      </c>
      <c r="AN54" s="20" t="s">
        <v>1375</v>
      </c>
      <c r="AO54" s="20" t="s">
        <v>4700</v>
      </c>
      <c r="AP54" s="20" t="s">
        <v>4775</v>
      </c>
      <c r="AQ54" s="20" t="s">
        <v>4905</v>
      </c>
      <c r="AR54" s="153"/>
      <c r="AS54" s="20" t="s">
        <v>5079</v>
      </c>
      <c r="AT54" s="153"/>
      <c r="AU54" s="153"/>
      <c r="AV54" s="20" t="s">
        <v>4186</v>
      </c>
      <c r="AW54" s="20" t="s">
        <v>5353</v>
      </c>
      <c r="AX54" s="20" t="s">
        <v>5308</v>
      </c>
      <c r="AY54" s="153"/>
      <c r="AZ54" s="153"/>
      <c r="BA54" s="20" t="s">
        <v>5972</v>
      </c>
      <c r="BB54" s="153"/>
      <c r="BC54" s="20" t="s">
        <v>6241</v>
      </c>
      <c r="BD54" s="20" t="s">
        <v>2534</v>
      </c>
      <c r="BE54" s="153"/>
      <c r="BF54" s="153"/>
      <c r="BG54" s="153"/>
      <c r="BH54" s="153"/>
      <c r="BI54" s="20" t="s">
        <v>6516</v>
      </c>
      <c r="BJ54" s="153"/>
      <c r="BK54" s="153"/>
      <c r="BL54" s="334" t="s">
        <v>1396</v>
      </c>
      <c r="BM54" s="335" t="s">
        <v>1397</v>
      </c>
      <c r="BN54" s="335" t="s">
        <v>1295</v>
      </c>
      <c r="BO54" s="335" t="str">
        <f t="shared" si="0"/>
        <v>Morgan County, AL</v>
      </c>
      <c r="BP54" s="335" t="str">
        <f t="shared" si="1"/>
        <v>01</v>
      </c>
      <c r="BQ54" s="335" t="str">
        <f>_xlfn.XLOOKUP(BP54, statelist[State FIPS Code], statelist[EPA Region], "not found", 0, 1)</f>
        <v>EPA Region 4</v>
      </c>
    </row>
    <row r="55" spans="1:69" x14ac:dyDescent="0.25">
      <c r="A55" s="153" t="s">
        <v>6403</v>
      </c>
      <c r="B55" s="153" t="s">
        <v>6578</v>
      </c>
      <c r="C55" s="333" t="s">
        <v>6637</v>
      </c>
      <c r="D55" s="153"/>
      <c r="E55" s="153"/>
      <c r="F55" s="153"/>
      <c r="G55" s="153" t="s">
        <v>1401</v>
      </c>
      <c r="H55" s="153"/>
      <c r="I55" s="153"/>
      <c r="J55" s="153" t="s">
        <v>1613</v>
      </c>
      <c r="K55" s="153" t="s">
        <v>1759</v>
      </c>
      <c r="L55" s="153" t="s">
        <v>1869</v>
      </c>
      <c r="M55" s="153"/>
      <c r="N55" s="153"/>
      <c r="O55" s="153"/>
      <c r="P55" s="153" t="s">
        <v>2032</v>
      </c>
      <c r="Q55" s="153" t="s">
        <v>2150</v>
      </c>
      <c r="R55" s="153"/>
      <c r="S55" s="153"/>
      <c r="T55" s="153" t="s">
        <v>1594</v>
      </c>
      <c r="U55" s="153" t="s">
        <v>1395</v>
      </c>
      <c r="V55" s="153" t="s">
        <v>2778</v>
      </c>
      <c r="W55" s="153" t="s">
        <v>2783</v>
      </c>
      <c r="X55" s="153" t="s">
        <v>3104</v>
      </c>
      <c r="Y55" s="153" t="s">
        <v>3306</v>
      </c>
      <c r="Z55" s="153"/>
      <c r="AA55" s="153"/>
      <c r="AB55" s="153"/>
      <c r="AC55" s="153" t="s">
        <v>3515</v>
      </c>
      <c r="AD55" s="153" t="s">
        <v>3657</v>
      </c>
      <c r="AE55" s="153" t="s">
        <v>3792</v>
      </c>
      <c r="AF55" s="153" t="s">
        <v>1586</v>
      </c>
      <c r="AG55" s="153" t="s">
        <v>4080</v>
      </c>
      <c r="AH55" s="153" t="s">
        <v>2487</v>
      </c>
      <c r="AI55" s="153"/>
      <c r="AJ55" s="153"/>
      <c r="AK55" s="153"/>
      <c r="AL55" s="153"/>
      <c r="AM55" s="153" t="s">
        <v>4437</v>
      </c>
      <c r="AN55" s="153" t="s">
        <v>4542</v>
      </c>
      <c r="AO55" s="153"/>
      <c r="AP55" s="153" t="s">
        <v>2515</v>
      </c>
      <c r="AQ55" s="153" t="s">
        <v>4907</v>
      </c>
      <c r="AR55" s="153"/>
      <c r="AS55" s="153" t="s">
        <v>5081</v>
      </c>
      <c r="AT55" s="153"/>
      <c r="AU55" s="153"/>
      <c r="AV55" s="153" t="s">
        <v>5079</v>
      </c>
      <c r="AW55" s="153" t="s">
        <v>5355</v>
      </c>
      <c r="AX55" s="153" t="s">
        <v>5502</v>
      </c>
      <c r="AY55" s="153"/>
      <c r="AZ55" s="153"/>
      <c r="BA55" s="153" t="s">
        <v>2785</v>
      </c>
      <c r="BB55" s="153"/>
      <c r="BC55" s="153" t="s">
        <v>4822</v>
      </c>
      <c r="BD55" s="153" t="s">
        <v>3680</v>
      </c>
      <c r="BE55" s="153"/>
      <c r="BF55" s="153"/>
      <c r="BG55" s="153"/>
      <c r="BH55" s="153"/>
      <c r="BI55" s="153" t="s">
        <v>6518</v>
      </c>
      <c r="BJ55" s="153"/>
      <c r="BK55" s="153"/>
      <c r="BL55" s="334" t="s">
        <v>1398</v>
      </c>
      <c r="BM55" s="335" t="s">
        <v>1399</v>
      </c>
      <c r="BN55" s="335" t="s">
        <v>1295</v>
      </c>
      <c r="BO55" s="335" t="str">
        <f t="shared" si="0"/>
        <v>Perry County, AL</v>
      </c>
      <c r="BP55" s="335" t="str">
        <f t="shared" si="1"/>
        <v>01</v>
      </c>
      <c r="BQ55" s="335" t="str">
        <f>_xlfn.XLOOKUP(BP55, statelist[State FIPS Code], statelist[EPA Region], "not found", 0, 1)</f>
        <v>EPA Region 4</v>
      </c>
    </row>
    <row r="56" spans="1:69" x14ac:dyDescent="0.25">
      <c r="A56" s="20" t="s">
        <v>6412</v>
      </c>
      <c r="B56" s="153" t="s">
        <v>6613</v>
      </c>
      <c r="C56" s="333" t="s">
        <v>6638</v>
      </c>
      <c r="F56" s="153"/>
      <c r="G56" s="20" t="s">
        <v>1403</v>
      </c>
      <c r="H56" s="153"/>
      <c r="I56" s="153"/>
      <c r="J56" s="20" t="s">
        <v>1403</v>
      </c>
      <c r="K56" s="20" t="s">
        <v>1761</v>
      </c>
      <c r="L56" s="20" t="s">
        <v>1871</v>
      </c>
      <c r="M56" s="153"/>
      <c r="N56" s="153"/>
      <c r="O56" s="153"/>
      <c r="P56" s="20" t="s">
        <v>2034</v>
      </c>
      <c r="Q56" s="20" t="s">
        <v>2152</v>
      </c>
      <c r="R56" s="153"/>
      <c r="S56" s="153"/>
      <c r="T56" s="20" t="s">
        <v>2497</v>
      </c>
      <c r="U56" s="20" t="s">
        <v>1397</v>
      </c>
      <c r="V56" s="20" t="s">
        <v>2780</v>
      </c>
      <c r="W56" s="20" t="s">
        <v>1594</v>
      </c>
      <c r="X56" s="20" t="s">
        <v>1365</v>
      </c>
      <c r="Y56" s="20" t="s">
        <v>3308</v>
      </c>
      <c r="Z56" s="153"/>
      <c r="AA56" s="153"/>
      <c r="AB56" s="153"/>
      <c r="AC56" s="20" t="s">
        <v>3517</v>
      </c>
      <c r="AD56" s="20" t="s">
        <v>3659</v>
      </c>
      <c r="AE56" s="20" t="s">
        <v>3794</v>
      </c>
      <c r="AF56" s="20" t="s">
        <v>1373</v>
      </c>
      <c r="AG56" s="20" t="s">
        <v>4082</v>
      </c>
      <c r="AH56" s="20" t="s">
        <v>4166</v>
      </c>
      <c r="AI56" s="153"/>
      <c r="AJ56" s="153"/>
      <c r="AK56" s="153"/>
      <c r="AL56" s="153"/>
      <c r="AM56" s="20" t="s">
        <v>4439</v>
      </c>
      <c r="AN56" s="20" t="s">
        <v>1590</v>
      </c>
      <c r="AO56" s="153"/>
      <c r="AP56" s="20" t="s">
        <v>2641</v>
      </c>
      <c r="AQ56" s="20" t="s">
        <v>4909</v>
      </c>
      <c r="AR56" s="153"/>
      <c r="AS56" s="20" t="s">
        <v>5083</v>
      </c>
      <c r="AT56" s="153"/>
      <c r="AU56" s="153"/>
      <c r="AV56" s="20" t="s">
        <v>5266</v>
      </c>
      <c r="AW56" s="20" t="s">
        <v>5357</v>
      </c>
      <c r="AX56" s="20" t="s">
        <v>5504</v>
      </c>
      <c r="AY56" s="153"/>
      <c r="AZ56" s="153"/>
      <c r="BA56" s="20" t="s">
        <v>5975</v>
      </c>
      <c r="BB56" s="153"/>
      <c r="BC56" s="20" t="s">
        <v>4448</v>
      </c>
      <c r="BD56" s="20" t="s">
        <v>5733</v>
      </c>
      <c r="BE56" s="153"/>
      <c r="BF56" s="153"/>
      <c r="BG56" s="153"/>
      <c r="BH56" s="153"/>
      <c r="BI56" s="20" t="s">
        <v>6520</v>
      </c>
      <c r="BJ56" s="153"/>
      <c r="BK56" s="153"/>
      <c r="BL56" s="334" t="s">
        <v>1400</v>
      </c>
      <c r="BM56" s="335" t="s">
        <v>1401</v>
      </c>
      <c r="BN56" s="335" t="s">
        <v>1295</v>
      </c>
      <c r="BO56" s="335" t="str">
        <f t="shared" si="0"/>
        <v>Pickens County, AL</v>
      </c>
      <c r="BP56" s="335" t="str">
        <f t="shared" si="1"/>
        <v>01</v>
      </c>
      <c r="BQ56" s="335" t="str">
        <f>_xlfn.XLOOKUP(BP56, statelist[State FIPS Code], statelist[EPA Region], "not found", 0, 1)</f>
        <v>EPA Region 4</v>
      </c>
    </row>
    <row r="57" spans="1:69" x14ac:dyDescent="0.25">
      <c r="A57" s="153" t="s">
        <v>6569</v>
      </c>
      <c r="B57" s="153" t="s">
        <v>6613</v>
      </c>
      <c r="C57" s="333" t="s">
        <v>6639</v>
      </c>
      <c r="D57" s="153"/>
      <c r="E57" s="153"/>
      <c r="F57" s="153"/>
      <c r="G57" s="153" t="s">
        <v>1405</v>
      </c>
      <c r="H57" s="153"/>
      <c r="I57" s="153"/>
      <c r="J57" s="153" t="s">
        <v>1616</v>
      </c>
      <c r="K57" s="153" t="s">
        <v>1763</v>
      </c>
      <c r="L57" s="153" t="s">
        <v>1873</v>
      </c>
      <c r="M57" s="153"/>
      <c r="N57" s="153"/>
      <c r="O57" s="153"/>
      <c r="P57" s="153" t="s">
        <v>2036</v>
      </c>
      <c r="Q57" s="153" t="s">
        <v>1351</v>
      </c>
      <c r="R57" s="153"/>
      <c r="S57" s="153"/>
      <c r="T57" s="153" t="s">
        <v>2499</v>
      </c>
      <c r="U57" s="153" t="s">
        <v>1608</v>
      </c>
      <c r="V57" s="153" t="s">
        <v>1375</v>
      </c>
      <c r="W57" s="153" t="s">
        <v>2789</v>
      </c>
      <c r="X57" s="153" t="s">
        <v>1367</v>
      </c>
      <c r="Y57" s="153" t="s">
        <v>3310</v>
      </c>
      <c r="Z57" s="153"/>
      <c r="AA57" s="153"/>
      <c r="AB57" s="153"/>
      <c r="AC57" s="153" t="s">
        <v>3519</v>
      </c>
      <c r="AD57" s="153" t="s">
        <v>3661</v>
      </c>
      <c r="AE57" s="153" t="s">
        <v>1399</v>
      </c>
      <c r="AF57" s="153" t="s">
        <v>2389</v>
      </c>
      <c r="AG57" s="153" t="s">
        <v>4084</v>
      </c>
      <c r="AH57" s="153" t="s">
        <v>1590</v>
      </c>
      <c r="AI57" s="153"/>
      <c r="AJ57" s="153"/>
      <c r="AK57" s="153"/>
      <c r="AL57" s="153"/>
      <c r="AM57" s="153" t="s">
        <v>4441</v>
      </c>
      <c r="AN57" s="153" t="s">
        <v>4545</v>
      </c>
      <c r="AO57" s="153"/>
      <c r="AP57" s="153" t="s">
        <v>1393</v>
      </c>
      <c r="AQ57" s="153" t="s">
        <v>4911</v>
      </c>
      <c r="AR57" s="153"/>
      <c r="AS57" s="153" t="s">
        <v>3348</v>
      </c>
      <c r="AT57" s="153"/>
      <c r="AU57" s="153"/>
      <c r="AV57" s="153" t="s">
        <v>5268</v>
      </c>
      <c r="AW57" s="153" t="s">
        <v>1381</v>
      </c>
      <c r="AX57" s="153" t="s">
        <v>5506</v>
      </c>
      <c r="AY57" s="153"/>
      <c r="AZ57" s="153"/>
      <c r="BA57" s="153" t="s">
        <v>1383</v>
      </c>
      <c r="BB57" s="153"/>
      <c r="BC57" s="153"/>
      <c r="BD57" s="153" t="s">
        <v>6325</v>
      </c>
      <c r="BE57" s="153"/>
      <c r="BF57" s="153"/>
      <c r="BG57" s="153"/>
      <c r="BH57" s="153"/>
      <c r="BI57" s="153" t="s">
        <v>6522</v>
      </c>
      <c r="BJ57" s="153"/>
      <c r="BK57" s="153"/>
      <c r="BL57" s="334" t="s">
        <v>1402</v>
      </c>
      <c r="BM57" s="335" t="s">
        <v>1403</v>
      </c>
      <c r="BN57" s="335" t="s">
        <v>1295</v>
      </c>
      <c r="BO57" s="335" t="str">
        <f t="shared" si="0"/>
        <v>Pike County, AL</v>
      </c>
      <c r="BP57" s="335" t="str">
        <f t="shared" si="1"/>
        <v>01</v>
      </c>
      <c r="BQ57" s="335" t="str">
        <f>_xlfn.XLOOKUP(BP57, statelist[State FIPS Code], statelist[EPA Region], "not found", 0, 1)</f>
        <v>EPA Region 4</v>
      </c>
    </row>
    <row r="58" spans="1:69" x14ac:dyDescent="0.25">
      <c r="A58" s="153"/>
      <c r="B58" s="153"/>
      <c r="C58" s="153"/>
      <c r="D58" s="153"/>
      <c r="E58" s="153"/>
      <c r="F58" s="153"/>
      <c r="G58" s="20" t="s">
        <v>1407</v>
      </c>
      <c r="H58" s="153"/>
      <c r="I58" s="153"/>
      <c r="J58" s="20" t="s">
        <v>1618</v>
      </c>
      <c r="K58" s="20" t="s">
        <v>1765</v>
      </c>
      <c r="L58" s="20" t="s">
        <v>1875</v>
      </c>
      <c r="M58" s="153"/>
      <c r="N58" s="153"/>
      <c r="O58" s="153"/>
      <c r="P58" s="20" t="s">
        <v>2038</v>
      </c>
      <c r="Q58" s="20" t="s">
        <v>2155</v>
      </c>
      <c r="R58" s="153"/>
      <c r="S58" s="153"/>
      <c r="T58" s="20" t="s">
        <v>2501</v>
      </c>
      <c r="U58" s="20" t="s">
        <v>2647</v>
      </c>
      <c r="V58" s="20" t="s">
        <v>2783</v>
      </c>
      <c r="W58" s="20" t="s">
        <v>2938</v>
      </c>
      <c r="X58" s="20" t="s">
        <v>3108</v>
      </c>
      <c r="Y58" s="20" t="s">
        <v>3312</v>
      </c>
      <c r="Z58" s="153"/>
      <c r="AA58" s="153"/>
      <c r="AB58" s="153"/>
      <c r="AC58" s="20" t="s">
        <v>3521</v>
      </c>
      <c r="AD58" s="20" t="s">
        <v>3663</v>
      </c>
      <c r="AE58" s="20" t="s">
        <v>1403</v>
      </c>
      <c r="AF58" s="20" t="s">
        <v>1590</v>
      </c>
      <c r="AG58" s="153"/>
      <c r="AH58" s="20" t="s">
        <v>1594</v>
      </c>
      <c r="AI58" s="153"/>
      <c r="AJ58" s="153"/>
      <c r="AK58" s="153"/>
      <c r="AL58" s="153"/>
      <c r="AM58" s="20" t="s">
        <v>2306</v>
      </c>
      <c r="AN58" s="20" t="s">
        <v>1381</v>
      </c>
      <c r="AO58" s="153"/>
      <c r="AP58" s="20" t="s">
        <v>1395</v>
      </c>
      <c r="AQ58" s="20" t="s">
        <v>2959</v>
      </c>
      <c r="AR58" s="153"/>
      <c r="AS58" s="20" t="s">
        <v>2679</v>
      </c>
      <c r="AT58" s="153"/>
      <c r="AU58" s="153"/>
      <c r="AV58" s="20" t="s">
        <v>5270</v>
      </c>
      <c r="AW58" s="20" t="s">
        <v>1383</v>
      </c>
      <c r="AX58" s="20" t="s">
        <v>1341</v>
      </c>
      <c r="AY58" s="153"/>
      <c r="AZ58" s="153"/>
      <c r="BA58" s="20" t="s">
        <v>5978</v>
      </c>
      <c r="BB58" s="153"/>
      <c r="BC58" s="153"/>
      <c r="BD58" s="20" t="s">
        <v>6327</v>
      </c>
      <c r="BE58" s="153"/>
      <c r="BF58" s="153"/>
      <c r="BG58" s="153"/>
      <c r="BH58" s="153"/>
      <c r="BI58" s="20" t="s">
        <v>6524</v>
      </c>
      <c r="BJ58" s="153"/>
      <c r="BK58" s="153"/>
      <c r="BL58" s="334" t="s">
        <v>1404</v>
      </c>
      <c r="BM58" s="335" t="s">
        <v>1405</v>
      </c>
      <c r="BN58" s="335" t="s">
        <v>1295</v>
      </c>
      <c r="BO58" s="335" t="str">
        <f t="shared" si="0"/>
        <v>Randolph County, AL</v>
      </c>
      <c r="BP58" s="335" t="str">
        <f t="shared" si="1"/>
        <v>01</v>
      </c>
      <c r="BQ58" s="335" t="str">
        <f>_xlfn.XLOOKUP(BP58, statelist[State FIPS Code], statelist[EPA Region], "not found", 0, 1)</f>
        <v>EPA Region 4</v>
      </c>
    </row>
    <row r="59" spans="1:69" x14ac:dyDescent="0.25">
      <c r="A59" s="153"/>
      <c r="B59" s="153"/>
      <c r="C59" s="153"/>
      <c r="D59" s="153"/>
      <c r="E59" s="153"/>
      <c r="F59" s="153"/>
      <c r="G59" s="153" t="s">
        <v>1409</v>
      </c>
      <c r="H59" s="153"/>
      <c r="I59" s="153"/>
      <c r="J59" s="153" t="s">
        <v>1620</v>
      </c>
      <c r="K59" s="153" t="s">
        <v>1767</v>
      </c>
      <c r="L59" s="153" t="s">
        <v>1877</v>
      </c>
      <c r="M59" s="153"/>
      <c r="N59" s="153"/>
      <c r="O59" s="153"/>
      <c r="P59" s="153" t="s">
        <v>2040</v>
      </c>
      <c r="Q59" s="153" t="s">
        <v>2157</v>
      </c>
      <c r="R59" s="153"/>
      <c r="S59" s="153"/>
      <c r="T59" s="153" t="s">
        <v>1381</v>
      </c>
      <c r="U59" s="153" t="s">
        <v>2649</v>
      </c>
      <c r="V59" s="153" t="s">
        <v>2785</v>
      </c>
      <c r="W59" s="153" t="s">
        <v>1387</v>
      </c>
      <c r="X59" s="153" t="s">
        <v>1584</v>
      </c>
      <c r="Y59" s="153" t="s">
        <v>3314</v>
      </c>
      <c r="Z59" s="153"/>
      <c r="AA59" s="153"/>
      <c r="AB59" s="153"/>
      <c r="AC59" s="153" t="s">
        <v>1393</v>
      </c>
      <c r="AD59" s="153" t="s">
        <v>3665</v>
      </c>
      <c r="AE59" s="153" t="s">
        <v>3798</v>
      </c>
      <c r="AF59" s="153" t="s">
        <v>2783</v>
      </c>
      <c r="AG59" s="153"/>
      <c r="AH59" s="153" t="s">
        <v>4170</v>
      </c>
      <c r="AI59" s="153"/>
      <c r="AJ59" s="153"/>
      <c r="AK59" s="153"/>
      <c r="AL59" s="153"/>
      <c r="AM59" s="153" t="s">
        <v>1423</v>
      </c>
      <c r="AN59" s="153" t="s">
        <v>1383</v>
      </c>
      <c r="AO59" s="153"/>
      <c r="AP59" s="153" t="s">
        <v>1397</v>
      </c>
      <c r="AQ59" s="153" t="s">
        <v>2963</v>
      </c>
      <c r="AR59" s="153"/>
      <c r="AS59" s="153" t="s">
        <v>5087</v>
      </c>
      <c r="AT59" s="153"/>
      <c r="AU59" s="153"/>
      <c r="AV59" s="153" t="s">
        <v>5272</v>
      </c>
      <c r="AW59" s="153" t="s">
        <v>1387</v>
      </c>
      <c r="AX59" s="153" t="s">
        <v>2129</v>
      </c>
      <c r="AY59" s="153"/>
      <c r="AZ59" s="153"/>
      <c r="BA59" s="153" t="s">
        <v>4550</v>
      </c>
      <c r="BB59" s="153"/>
      <c r="BC59" s="153"/>
      <c r="BD59" s="153" t="s">
        <v>6329</v>
      </c>
      <c r="BE59" s="153"/>
      <c r="BF59" s="153"/>
      <c r="BG59" s="153"/>
      <c r="BH59" s="153"/>
      <c r="BI59" s="153" t="s">
        <v>6526</v>
      </c>
      <c r="BJ59" s="153"/>
      <c r="BK59" s="153"/>
      <c r="BL59" s="334" t="s">
        <v>1406</v>
      </c>
      <c r="BM59" s="335" t="s">
        <v>1407</v>
      </c>
      <c r="BN59" s="335" t="s">
        <v>1295</v>
      </c>
      <c r="BO59" s="335" t="str">
        <f t="shared" si="0"/>
        <v>Russell County, AL</v>
      </c>
      <c r="BP59" s="335" t="str">
        <f t="shared" si="1"/>
        <v>01</v>
      </c>
      <c r="BQ59" s="335" t="str">
        <f>_xlfn.XLOOKUP(BP59, statelist[State FIPS Code], statelist[EPA Region], "not found", 0, 1)</f>
        <v>EPA Region 4</v>
      </c>
    </row>
    <row r="60" spans="1:69" x14ac:dyDescent="0.25">
      <c r="A60" s="153"/>
      <c r="B60" s="153"/>
      <c r="C60" s="153"/>
      <c r="D60" s="153"/>
      <c r="E60" s="153"/>
      <c r="F60" s="153"/>
      <c r="G60" s="20" t="s">
        <v>1411</v>
      </c>
      <c r="H60" s="153"/>
      <c r="I60" s="153"/>
      <c r="J60" s="20" t="s">
        <v>1622</v>
      </c>
      <c r="K60" s="153"/>
      <c r="L60" s="20" t="s">
        <v>1879</v>
      </c>
      <c r="M60" s="153"/>
      <c r="N60" s="153"/>
      <c r="O60" s="153"/>
      <c r="P60" s="20" t="s">
        <v>2042</v>
      </c>
      <c r="Q60" s="20" t="s">
        <v>1353</v>
      </c>
      <c r="R60" s="153"/>
      <c r="S60" s="153"/>
      <c r="T60" s="20" t="s">
        <v>2504</v>
      </c>
      <c r="U60" s="20" t="s">
        <v>1712</v>
      </c>
      <c r="V60" s="20" t="s">
        <v>2787</v>
      </c>
      <c r="W60" s="20" t="s">
        <v>1389</v>
      </c>
      <c r="X60" s="20" t="s">
        <v>3111</v>
      </c>
      <c r="Y60" s="20" t="s">
        <v>3316</v>
      </c>
      <c r="Z60" s="153"/>
      <c r="AA60" s="153"/>
      <c r="AB60" s="153"/>
      <c r="AC60" s="20" t="s">
        <v>3524</v>
      </c>
      <c r="AD60" s="20" t="s">
        <v>3667</v>
      </c>
      <c r="AE60" s="20" t="s">
        <v>3800</v>
      </c>
      <c r="AF60" s="20" t="s">
        <v>2494</v>
      </c>
      <c r="AG60" s="153"/>
      <c r="AH60" s="20" t="s">
        <v>2938</v>
      </c>
      <c r="AI60" s="153"/>
      <c r="AJ60" s="153"/>
      <c r="AK60" s="153"/>
      <c r="AL60" s="153"/>
      <c r="AM60" s="20" t="s">
        <v>2309</v>
      </c>
      <c r="AN60" s="20" t="s">
        <v>2012</v>
      </c>
      <c r="AO60" s="153"/>
      <c r="AP60" s="20" t="s">
        <v>4782</v>
      </c>
      <c r="AQ60" s="20" t="s">
        <v>2965</v>
      </c>
      <c r="AR60" s="153"/>
      <c r="AS60" s="20" t="s">
        <v>4437</v>
      </c>
      <c r="AT60" s="153"/>
      <c r="AU60" s="153"/>
      <c r="AV60" s="20" t="s">
        <v>5274</v>
      </c>
      <c r="AW60" s="20" t="s">
        <v>1389</v>
      </c>
      <c r="AX60" s="20" t="s">
        <v>5510</v>
      </c>
      <c r="AY60" s="153"/>
      <c r="AZ60" s="153"/>
      <c r="BA60" s="20" t="s">
        <v>1917</v>
      </c>
      <c r="BB60" s="153"/>
      <c r="BC60" s="153"/>
      <c r="BD60" s="20" t="s">
        <v>6331</v>
      </c>
      <c r="BE60" s="153"/>
      <c r="BF60" s="153"/>
      <c r="BG60" s="153"/>
      <c r="BH60" s="153"/>
      <c r="BI60" s="20" t="s">
        <v>6528</v>
      </c>
      <c r="BJ60" s="153"/>
      <c r="BK60" s="153"/>
      <c r="BL60" s="334" t="s">
        <v>1408</v>
      </c>
      <c r="BM60" s="335" t="s">
        <v>1409</v>
      </c>
      <c r="BN60" s="335" t="s">
        <v>1295</v>
      </c>
      <c r="BO60" s="335" t="str">
        <f t="shared" si="0"/>
        <v>St. Clair County, AL</v>
      </c>
      <c r="BP60" s="335" t="str">
        <f t="shared" si="1"/>
        <v>01</v>
      </c>
      <c r="BQ60" s="335" t="str">
        <f>_xlfn.XLOOKUP(BP60, statelist[State FIPS Code], statelist[EPA Region], "not found", 0, 1)</f>
        <v>EPA Region 4</v>
      </c>
    </row>
    <row r="61" spans="1:69" x14ac:dyDescent="0.25">
      <c r="A61" s="153"/>
      <c r="B61" s="153"/>
      <c r="C61" s="153"/>
      <c r="D61" s="153"/>
      <c r="E61" s="153"/>
      <c r="F61" s="153"/>
      <c r="G61" s="153" t="s">
        <v>1413</v>
      </c>
      <c r="H61" s="153"/>
      <c r="I61" s="153"/>
      <c r="J61" s="153" t="s">
        <v>1624</v>
      </c>
      <c r="K61" s="153"/>
      <c r="L61" s="153" t="s">
        <v>1881</v>
      </c>
      <c r="M61" s="153"/>
      <c r="N61" s="153"/>
      <c r="O61" s="153"/>
      <c r="P61" s="153" t="s">
        <v>1413</v>
      </c>
      <c r="Q61" s="153" t="s">
        <v>1565</v>
      </c>
      <c r="R61" s="153"/>
      <c r="S61" s="153"/>
      <c r="T61" s="153" t="s">
        <v>1383</v>
      </c>
      <c r="U61" s="153" t="s">
        <v>2652</v>
      </c>
      <c r="V61" s="153" t="s">
        <v>2789</v>
      </c>
      <c r="W61" s="153" t="s">
        <v>2942</v>
      </c>
      <c r="X61" s="153" t="s">
        <v>3113</v>
      </c>
      <c r="Y61" s="153" t="s">
        <v>3318</v>
      </c>
      <c r="Z61" s="153"/>
      <c r="AA61" s="153"/>
      <c r="AB61" s="153"/>
      <c r="AC61" s="153" t="s">
        <v>3526</v>
      </c>
      <c r="AD61" s="153" t="s">
        <v>1618</v>
      </c>
      <c r="AE61" s="153" t="s">
        <v>2251</v>
      </c>
      <c r="AF61" s="153" t="s">
        <v>3913</v>
      </c>
      <c r="AG61" s="153"/>
      <c r="AH61" s="153" t="s">
        <v>1383</v>
      </c>
      <c r="AI61" s="153"/>
      <c r="AJ61" s="153"/>
      <c r="AK61" s="153"/>
      <c r="AL61" s="153"/>
      <c r="AM61" s="153" t="s">
        <v>4446</v>
      </c>
      <c r="AN61" s="153" t="s">
        <v>4550</v>
      </c>
      <c r="AO61" s="153"/>
      <c r="AP61" s="153" t="s">
        <v>4784</v>
      </c>
      <c r="AQ61" s="153" t="s">
        <v>4916</v>
      </c>
      <c r="AR61" s="153"/>
      <c r="AS61" s="153" t="s">
        <v>1643</v>
      </c>
      <c r="AT61" s="153"/>
      <c r="AU61" s="153"/>
      <c r="AV61" s="153" t="s">
        <v>3184</v>
      </c>
      <c r="AW61" s="153" t="s">
        <v>5363</v>
      </c>
      <c r="AX61" s="153" t="s">
        <v>1800</v>
      </c>
      <c r="AY61" s="153"/>
      <c r="AZ61" s="153"/>
      <c r="BA61" s="153" t="s">
        <v>1395</v>
      </c>
      <c r="BB61" s="153"/>
      <c r="BC61" s="153"/>
      <c r="BD61" s="153" t="s">
        <v>6333</v>
      </c>
      <c r="BE61" s="153"/>
      <c r="BF61" s="153"/>
      <c r="BG61" s="153"/>
      <c r="BH61" s="153"/>
      <c r="BI61" s="153" t="s">
        <v>6530</v>
      </c>
      <c r="BJ61" s="153"/>
      <c r="BK61" s="153"/>
      <c r="BL61" s="334" t="s">
        <v>1410</v>
      </c>
      <c r="BM61" s="335" t="s">
        <v>1411</v>
      </c>
      <c r="BN61" s="335" t="s">
        <v>1295</v>
      </c>
      <c r="BO61" s="335" t="str">
        <f t="shared" si="0"/>
        <v>Shelby County, AL</v>
      </c>
      <c r="BP61" s="335" t="str">
        <f t="shared" si="1"/>
        <v>01</v>
      </c>
      <c r="BQ61" s="335" t="str">
        <f>_xlfn.XLOOKUP(BP61, statelist[State FIPS Code], statelist[EPA Region], "not found", 0, 1)</f>
        <v>EPA Region 4</v>
      </c>
    </row>
    <row r="62" spans="1:69" x14ac:dyDescent="0.25">
      <c r="A62" s="153"/>
      <c r="B62" s="153"/>
      <c r="C62" s="153"/>
      <c r="D62" s="153"/>
      <c r="E62" s="153"/>
      <c r="F62" s="153"/>
      <c r="G62" s="20" t="s">
        <v>1415</v>
      </c>
      <c r="H62" s="153"/>
      <c r="I62" s="153"/>
      <c r="J62" s="20" t="s">
        <v>1405</v>
      </c>
      <c r="K62" s="153"/>
      <c r="L62" s="20" t="s">
        <v>1883</v>
      </c>
      <c r="M62" s="153"/>
      <c r="N62" s="153"/>
      <c r="O62" s="153"/>
      <c r="P62" s="20" t="s">
        <v>2045</v>
      </c>
      <c r="Q62" s="20" t="s">
        <v>2161</v>
      </c>
      <c r="R62" s="153"/>
      <c r="S62" s="153"/>
      <c r="T62" s="20" t="s">
        <v>1387</v>
      </c>
      <c r="U62" s="20" t="s">
        <v>2654</v>
      </c>
      <c r="V62" s="20" t="s">
        <v>1383</v>
      </c>
      <c r="W62" s="20" t="s">
        <v>2641</v>
      </c>
      <c r="X62" s="20" t="s">
        <v>2487</v>
      </c>
      <c r="Y62" s="20" t="s">
        <v>3320</v>
      </c>
      <c r="Z62" s="153"/>
      <c r="AA62" s="153"/>
      <c r="AB62" s="153"/>
      <c r="AC62" s="20" t="s">
        <v>3528</v>
      </c>
      <c r="AD62" s="20" t="s">
        <v>1620</v>
      </c>
      <c r="AE62" s="20" t="s">
        <v>3803</v>
      </c>
      <c r="AF62" s="20" t="s">
        <v>1381</v>
      </c>
      <c r="AG62" s="153"/>
      <c r="AH62" s="20" t="s">
        <v>4174</v>
      </c>
      <c r="AI62" s="153"/>
      <c r="AJ62" s="153"/>
      <c r="AK62" s="153"/>
      <c r="AL62" s="153"/>
      <c r="AM62" s="20" t="s">
        <v>4448</v>
      </c>
      <c r="AN62" s="20" t="s">
        <v>2226</v>
      </c>
      <c r="AO62" s="153"/>
      <c r="AP62" s="20" t="s">
        <v>2647</v>
      </c>
      <c r="AQ62" s="20" t="s">
        <v>4918</v>
      </c>
      <c r="AR62" s="153"/>
      <c r="AS62" s="20" t="s">
        <v>5091</v>
      </c>
      <c r="AT62" s="153"/>
      <c r="AU62" s="153"/>
      <c r="AV62" s="20" t="s">
        <v>5277</v>
      </c>
      <c r="AW62" s="20" t="s">
        <v>4775</v>
      </c>
      <c r="AX62" s="20" t="s">
        <v>5513</v>
      </c>
      <c r="AY62" s="153"/>
      <c r="AZ62" s="153"/>
      <c r="BA62" s="20" t="s">
        <v>3154</v>
      </c>
      <c r="BB62" s="153"/>
      <c r="BC62" s="153"/>
      <c r="BD62" s="20" t="s">
        <v>2047</v>
      </c>
      <c r="BE62" s="153"/>
      <c r="BF62" s="153"/>
      <c r="BG62" s="153"/>
      <c r="BH62" s="153"/>
      <c r="BI62" s="20" t="s">
        <v>6532</v>
      </c>
      <c r="BJ62" s="153"/>
      <c r="BK62" s="153"/>
      <c r="BL62" s="334" t="s">
        <v>1412</v>
      </c>
      <c r="BM62" s="335" t="s">
        <v>1413</v>
      </c>
      <c r="BN62" s="335" t="s">
        <v>1295</v>
      </c>
      <c r="BO62" s="335" t="str">
        <f t="shared" si="0"/>
        <v>Sumter County, AL</v>
      </c>
      <c r="BP62" s="335" t="str">
        <f t="shared" si="1"/>
        <v>01</v>
      </c>
      <c r="BQ62" s="335" t="str">
        <f>_xlfn.XLOOKUP(BP62, statelist[State FIPS Code], statelist[EPA Region], "not found", 0, 1)</f>
        <v>EPA Region 4</v>
      </c>
    </row>
    <row r="63" spans="1:69" x14ac:dyDescent="0.25">
      <c r="A63" s="153"/>
      <c r="B63" s="153"/>
      <c r="C63" s="153"/>
      <c r="D63" s="153"/>
      <c r="E63" s="153"/>
      <c r="F63" s="153"/>
      <c r="G63" s="153" t="s">
        <v>1417</v>
      </c>
      <c r="H63" s="153"/>
      <c r="I63" s="153"/>
      <c r="J63" s="153" t="s">
        <v>1627</v>
      </c>
      <c r="K63" s="153"/>
      <c r="L63" s="153" t="s">
        <v>1423</v>
      </c>
      <c r="M63" s="153"/>
      <c r="N63" s="153"/>
      <c r="O63" s="153"/>
      <c r="P63" s="153" t="s">
        <v>2047</v>
      </c>
      <c r="Q63" s="153" t="s">
        <v>2163</v>
      </c>
      <c r="R63" s="153"/>
      <c r="S63" s="153"/>
      <c r="T63" s="153" t="s">
        <v>1389</v>
      </c>
      <c r="U63" s="153" t="s">
        <v>1399</v>
      </c>
      <c r="V63" s="153" t="s">
        <v>2792</v>
      </c>
      <c r="W63" s="153" t="s">
        <v>2226</v>
      </c>
      <c r="X63" s="153" t="s">
        <v>3116</v>
      </c>
      <c r="Y63" s="153" t="s">
        <v>3322</v>
      </c>
      <c r="Z63" s="153"/>
      <c r="AA63" s="153"/>
      <c r="AB63" s="153"/>
      <c r="AC63" s="153" t="s">
        <v>3530</v>
      </c>
      <c r="AD63" s="153" t="s">
        <v>3671</v>
      </c>
      <c r="AE63" s="153" t="s">
        <v>1631</v>
      </c>
      <c r="AF63" s="153" t="s">
        <v>1383</v>
      </c>
      <c r="AG63" s="153"/>
      <c r="AH63" s="153" t="s">
        <v>4176</v>
      </c>
      <c r="AI63" s="153"/>
      <c r="AJ63" s="153"/>
      <c r="AK63" s="153"/>
      <c r="AL63" s="153"/>
      <c r="AM63" s="153" t="s">
        <v>4450</v>
      </c>
      <c r="AN63" s="153" t="s">
        <v>1395</v>
      </c>
      <c r="AO63" s="153"/>
      <c r="AP63" s="153" t="s">
        <v>2963</v>
      </c>
      <c r="AQ63" s="153" t="s">
        <v>3798</v>
      </c>
      <c r="AR63" s="153"/>
      <c r="AS63" s="153" t="s">
        <v>2306</v>
      </c>
      <c r="AT63" s="153"/>
      <c r="AU63" s="153"/>
      <c r="AV63" s="153" t="s">
        <v>2295</v>
      </c>
      <c r="AW63" s="153" t="s">
        <v>1393</v>
      </c>
      <c r="AX63" s="153" t="s">
        <v>5515</v>
      </c>
      <c r="AY63" s="153"/>
      <c r="AZ63" s="153"/>
      <c r="BA63" s="153" t="s">
        <v>5984</v>
      </c>
      <c r="BB63" s="153"/>
      <c r="BC63" s="153"/>
      <c r="BD63" s="153" t="s">
        <v>6336</v>
      </c>
      <c r="BE63" s="153"/>
      <c r="BF63" s="153"/>
      <c r="BG63" s="153"/>
      <c r="BH63" s="153"/>
      <c r="BI63" s="153" t="s">
        <v>6534</v>
      </c>
      <c r="BJ63" s="153"/>
      <c r="BK63" s="153"/>
      <c r="BL63" s="334" t="s">
        <v>1414</v>
      </c>
      <c r="BM63" s="335" t="s">
        <v>1415</v>
      </c>
      <c r="BN63" s="335" t="s">
        <v>1295</v>
      </c>
      <c r="BO63" s="335" t="str">
        <f t="shared" si="0"/>
        <v>Talladega County, AL</v>
      </c>
      <c r="BP63" s="335" t="str">
        <f t="shared" si="1"/>
        <v>01</v>
      </c>
      <c r="BQ63" s="335" t="str">
        <f>_xlfn.XLOOKUP(BP63, statelist[State FIPS Code], statelist[EPA Region], "not found", 0, 1)</f>
        <v>EPA Region 4</v>
      </c>
    </row>
    <row r="64" spans="1:69" x14ac:dyDescent="0.25">
      <c r="A64" s="153"/>
      <c r="B64" s="153"/>
      <c r="C64" s="153"/>
      <c r="D64" s="153"/>
      <c r="E64" s="153"/>
      <c r="F64" s="153"/>
      <c r="G64" s="20" t="s">
        <v>1419</v>
      </c>
      <c r="H64" s="153"/>
      <c r="I64" s="153"/>
      <c r="J64" s="20" t="s">
        <v>1629</v>
      </c>
      <c r="K64" s="153"/>
      <c r="L64" s="20" t="s">
        <v>1886</v>
      </c>
      <c r="M64" s="153"/>
      <c r="N64" s="153"/>
      <c r="O64" s="153"/>
      <c r="P64" s="20" t="s">
        <v>1643</v>
      </c>
      <c r="Q64" s="20" t="s">
        <v>2165</v>
      </c>
      <c r="R64" s="153"/>
      <c r="S64" s="153"/>
      <c r="T64" s="20" t="s">
        <v>2509</v>
      </c>
      <c r="U64" s="20" t="s">
        <v>1403</v>
      </c>
      <c r="V64" s="20" t="s">
        <v>1387</v>
      </c>
      <c r="W64" s="20" t="s">
        <v>1395</v>
      </c>
      <c r="X64" s="20" t="s">
        <v>3118</v>
      </c>
      <c r="Y64" s="20" t="s">
        <v>3324</v>
      </c>
      <c r="Z64" s="153"/>
      <c r="AA64" s="153"/>
      <c r="AB64" s="153"/>
      <c r="AC64" s="20" t="s">
        <v>3532</v>
      </c>
      <c r="AD64" s="20" t="s">
        <v>3673</v>
      </c>
      <c r="AE64" s="20" t="s">
        <v>3806</v>
      </c>
      <c r="AF64" s="20" t="s">
        <v>3917</v>
      </c>
      <c r="AG64" s="153"/>
      <c r="AH64" s="20" t="s">
        <v>4178</v>
      </c>
      <c r="AI64" s="153"/>
      <c r="AJ64" s="153"/>
      <c r="AK64" s="153"/>
      <c r="AL64" s="153"/>
      <c r="AM64" s="153"/>
      <c r="AN64" s="153" t="s">
        <v>4554</v>
      </c>
      <c r="AO64" s="153"/>
      <c r="AP64" s="20" t="s">
        <v>2240</v>
      </c>
      <c r="AQ64" s="20" t="s">
        <v>2968</v>
      </c>
      <c r="AR64" s="153"/>
      <c r="AS64" s="20" t="s">
        <v>1423</v>
      </c>
      <c r="AT64" s="153"/>
      <c r="AU64" s="153"/>
      <c r="AV64" s="20" t="s">
        <v>1643</v>
      </c>
      <c r="AW64" s="20" t="s">
        <v>1395</v>
      </c>
      <c r="AX64" s="20" t="s">
        <v>5517</v>
      </c>
      <c r="AY64" s="153"/>
      <c r="AZ64" s="153"/>
      <c r="BA64" s="20" t="s">
        <v>4560</v>
      </c>
      <c r="BB64" s="153"/>
      <c r="BC64" s="153"/>
      <c r="BD64" s="20" t="s">
        <v>3983</v>
      </c>
      <c r="BE64" s="153"/>
      <c r="BF64" s="153"/>
      <c r="BG64" s="153"/>
      <c r="BH64" s="153"/>
      <c r="BI64" s="20" t="s">
        <v>6536</v>
      </c>
      <c r="BJ64" s="153"/>
      <c r="BK64" s="153"/>
      <c r="BL64" s="334" t="s">
        <v>1416</v>
      </c>
      <c r="BM64" s="335" t="s">
        <v>1417</v>
      </c>
      <c r="BN64" s="335" t="s">
        <v>1295</v>
      </c>
      <c r="BO64" s="335" t="str">
        <f t="shared" si="0"/>
        <v>Tallapoosa County, AL</v>
      </c>
      <c r="BP64" s="335" t="str">
        <f t="shared" si="1"/>
        <v>01</v>
      </c>
      <c r="BQ64" s="335" t="str">
        <f>_xlfn.XLOOKUP(BP64, statelist[State FIPS Code], statelist[EPA Region], "not found", 0, 1)</f>
        <v>EPA Region 4</v>
      </c>
    </row>
    <row r="65" spans="1:69" x14ac:dyDescent="0.25">
      <c r="A65" s="153"/>
      <c r="B65" s="153"/>
      <c r="C65" s="153"/>
      <c r="D65" s="153"/>
      <c r="E65" s="153"/>
      <c r="F65" s="153"/>
      <c r="G65" s="153" t="s">
        <v>1421</v>
      </c>
      <c r="H65" s="153"/>
      <c r="I65" s="153"/>
      <c r="J65" s="153" t="s">
        <v>1631</v>
      </c>
      <c r="K65" s="153"/>
      <c r="L65" s="153" t="s">
        <v>1519</v>
      </c>
      <c r="M65" s="153"/>
      <c r="N65" s="153"/>
      <c r="O65" s="153"/>
      <c r="P65" s="153" t="s">
        <v>2050</v>
      </c>
      <c r="Q65" s="153" t="s">
        <v>2167</v>
      </c>
      <c r="R65" s="153"/>
      <c r="S65" s="153"/>
      <c r="T65" s="153" t="s">
        <v>2511</v>
      </c>
      <c r="U65" s="153" t="s">
        <v>2658</v>
      </c>
      <c r="V65" s="153" t="s">
        <v>1389</v>
      </c>
      <c r="W65" s="153" t="s">
        <v>2947</v>
      </c>
      <c r="X65" s="153" t="s">
        <v>1373</v>
      </c>
      <c r="Y65" s="153" t="s">
        <v>3326</v>
      </c>
      <c r="Z65" s="153"/>
      <c r="AA65" s="153"/>
      <c r="AB65" s="153"/>
      <c r="AC65" s="153" t="s">
        <v>3534</v>
      </c>
      <c r="AD65" s="153" t="s">
        <v>3675</v>
      </c>
      <c r="AE65" s="153" t="s">
        <v>3180</v>
      </c>
      <c r="AF65" s="153" t="s">
        <v>1387</v>
      </c>
      <c r="AG65" s="153"/>
      <c r="AH65" s="153" t="s">
        <v>2951</v>
      </c>
      <c r="AI65" s="153"/>
      <c r="AJ65" s="153"/>
      <c r="AK65" s="153"/>
      <c r="AL65" s="153"/>
      <c r="AM65" s="153"/>
      <c r="AN65" s="153" t="s">
        <v>4556</v>
      </c>
      <c r="AO65" s="153"/>
      <c r="AP65" s="153" t="s">
        <v>1399</v>
      </c>
      <c r="AQ65" s="153" t="s">
        <v>4922</v>
      </c>
      <c r="AR65" s="153"/>
      <c r="AS65" s="153" t="s">
        <v>2309</v>
      </c>
      <c r="AT65" s="153"/>
      <c r="AU65" s="153"/>
      <c r="AV65" s="153" t="s">
        <v>5281</v>
      </c>
      <c r="AW65" s="153" t="s">
        <v>4554</v>
      </c>
      <c r="AX65" s="153" t="s">
        <v>5519</v>
      </c>
      <c r="AY65" s="153"/>
      <c r="AZ65" s="153"/>
      <c r="BA65" s="153" t="s">
        <v>5073</v>
      </c>
      <c r="BB65" s="153"/>
      <c r="BC65" s="153"/>
      <c r="BD65" s="153" t="s">
        <v>6339</v>
      </c>
      <c r="BE65" s="153"/>
      <c r="BF65" s="153"/>
      <c r="BG65" s="153"/>
      <c r="BH65" s="153"/>
      <c r="BI65" s="153" t="s">
        <v>6538</v>
      </c>
      <c r="BJ65" s="153"/>
      <c r="BK65" s="153"/>
      <c r="BL65" s="334" t="s">
        <v>1418</v>
      </c>
      <c r="BM65" s="335" t="s">
        <v>1419</v>
      </c>
      <c r="BN65" s="335" t="s">
        <v>1295</v>
      </c>
      <c r="BO65" s="335" t="str">
        <f t="shared" si="0"/>
        <v>Tuscaloosa County, AL</v>
      </c>
      <c r="BP65" s="335" t="str">
        <f t="shared" si="1"/>
        <v>01</v>
      </c>
      <c r="BQ65" s="335" t="str">
        <f>_xlfn.XLOOKUP(BP65, statelist[State FIPS Code], statelist[EPA Region], "not found", 0, 1)</f>
        <v>EPA Region 4</v>
      </c>
    </row>
    <row r="66" spans="1:69" x14ac:dyDescent="0.25">
      <c r="A66" s="153"/>
      <c r="B66" s="153"/>
      <c r="C66" s="153"/>
      <c r="D66" s="153"/>
      <c r="E66" s="153"/>
      <c r="F66" s="153"/>
      <c r="G66" s="20" t="s">
        <v>1423</v>
      </c>
      <c r="H66" s="153"/>
      <c r="I66" s="153"/>
      <c r="J66" s="20" t="s">
        <v>1633</v>
      </c>
      <c r="K66" s="153"/>
      <c r="L66" s="153"/>
      <c r="M66" s="153"/>
      <c r="N66" s="153"/>
      <c r="O66" s="153"/>
      <c r="P66" s="20" t="s">
        <v>2052</v>
      </c>
      <c r="Q66" s="20" t="s">
        <v>2169</v>
      </c>
      <c r="R66" s="153"/>
      <c r="S66" s="153"/>
      <c r="T66" s="20" t="s">
        <v>2513</v>
      </c>
      <c r="U66" s="20" t="s">
        <v>2660</v>
      </c>
      <c r="V66" s="20" t="s">
        <v>2796</v>
      </c>
      <c r="W66" s="20" t="s">
        <v>2949</v>
      </c>
      <c r="X66" s="20" t="s">
        <v>1375</v>
      </c>
      <c r="Y66" s="153"/>
      <c r="Z66" s="153"/>
      <c r="AA66" s="153"/>
      <c r="AB66" s="153"/>
      <c r="AC66" s="20" t="s">
        <v>3536</v>
      </c>
      <c r="AD66" s="20" t="s">
        <v>3677</v>
      </c>
      <c r="AE66" s="20" t="s">
        <v>2997</v>
      </c>
      <c r="AF66" s="20" t="s">
        <v>2515</v>
      </c>
      <c r="AG66" s="153"/>
      <c r="AH66" s="20" t="s">
        <v>4181</v>
      </c>
      <c r="AI66" s="153"/>
      <c r="AJ66" s="153"/>
      <c r="AK66" s="153"/>
      <c r="AL66" s="153"/>
      <c r="AM66" s="153"/>
      <c r="AN66" s="153" t="s">
        <v>4558</v>
      </c>
      <c r="AO66" s="153"/>
      <c r="AP66" s="20" t="s">
        <v>4790</v>
      </c>
      <c r="AQ66" s="20" t="s">
        <v>4924</v>
      </c>
      <c r="AR66" s="153"/>
      <c r="AS66" s="20" t="s">
        <v>5096</v>
      </c>
      <c r="AT66" s="153"/>
      <c r="AU66" s="153"/>
      <c r="AV66" s="20" t="s">
        <v>5283</v>
      </c>
      <c r="AW66" s="20" t="s">
        <v>1397</v>
      </c>
      <c r="AX66" s="20" t="s">
        <v>5521</v>
      </c>
      <c r="AY66" s="153"/>
      <c r="AZ66" s="153"/>
      <c r="BA66" s="20" t="s">
        <v>5988</v>
      </c>
      <c r="BB66" s="153"/>
      <c r="BC66" s="153"/>
      <c r="BD66" s="20" t="s">
        <v>5281</v>
      </c>
      <c r="BE66" s="153"/>
      <c r="BF66" s="153"/>
      <c r="BG66" s="153"/>
      <c r="BH66" s="153"/>
      <c r="BI66" s="20" t="s">
        <v>6540</v>
      </c>
      <c r="BJ66" s="153"/>
      <c r="BK66" s="153"/>
      <c r="BL66" s="334" t="s">
        <v>1420</v>
      </c>
      <c r="BM66" s="335" t="s">
        <v>1421</v>
      </c>
      <c r="BN66" s="335" t="s">
        <v>1295</v>
      </c>
      <c r="BO66" s="335" t="str">
        <f t="shared" si="0"/>
        <v>Walker County, AL</v>
      </c>
      <c r="BP66" s="335" t="str">
        <f t="shared" si="1"/>
        <v>01</v>
      </c>
      <c r="BQ66" s="335" t="str">
        <f>_xlfn.XLOOKUP(BP66, statelist[State FIPS Code], statelist[EPA Region], "not found", 0, 1)</f>
        <v>EPA Region 4</v>
      </c>
    </row>
    <row r="67" spans="1:69" x14ac:dyDescent="0.25">
      <c r="A67" s="153"/>
      <c r="B67" s="153"/>
      <c r="C67" s="153"/>
      <c r="D67" s="153"/>
      <c r="E67" s="153"/>
      <c r="F67" s="153"/>
      <c r="G67" s="153" t="s">
        <v>1425</v>
      </c>
      <c r="H67" s="153"/>
      <c r="I67" s="153"/>
      <c r="J67" s="153" t="s">
        <v>1635</v>
      </c>
      <c r="K67" s="153"/>
      <c r="L67" s="153"/>
      <c r="M67" s="153"/>
      <c r="N67" s="153"/>
      <c r="O67" s="153"/>
      <c r="P67" s="153" t="s">
        <v>2054</v>
      </c>
      <c r="Q67" s="153" t="s">
        <v>1357</v>
      </c>
      <c r="R67" s="153"/>
      <c r="S67" s="153"/>
      <c r="T67" s="153" t="s">
        <v>2515</v>
      </c>
      <c r="U67" s="153" t="s">
        <v>1624</v>
      </c>
      <c r="V67" s="153" t="s">
        <v>2226</v>
      </c>
      <c r="W67" s="153" t="s">
        <v>2951</v>
      </c>
      <c r="X67" s="153" t="s">
        <v>3122</v>
      </c>
      <c r="Y67" s="153"/>
      <c r="Z67" s="153"/>
      <c r="AA67" s="153"/>
      <c r="AB67" s="153"/>
      <c r="AC67" s="153" t="s">
        <v>3538</v>
      </c>
      <c r="AD67" s="153" t="s">
        <v>2978</v>
      </c>
      <c r="AE67" s="153" t="s">
        <v>1641</v>
      </c>
      <c r="AF67" s="153" t="s">
        <v>1600</v>
      </c>
      <c r="AG67" s="153"/>
      <c r="AH67" s="153" t="s">
        <v>4183</v>
      </c>
      <c r="AI67" s="153"/>
      <c r="AJ67" s="153"/>
      <c r="AK67" s="153"/>
      <c r="AL67" s="153"/>
      <c r="AM67" s="153"/>
      <c r="AN67" s="153" t="s">
        <v>4560</v>
      </c>
      <c r="AO67" s="153"/>
      <c r="AP67" s="153" t="s">
        <v>1403</v>
      </c>
      <c r="AQ67" s="153" t="s">
        <v>4926</v>
      </c>
      <c r="AR67" s="153"/>
      <c r="AS67" s="153" t="s">
        <v>4448</v>
      </c>
      <c r="AT67" s="153"/>
      <c r="AU67" s="153"/>
      <c r="AV67" s="153" t="s">
        <v>5285</v>
      </c>
      <c r="AW67" s="153" t="s">
        <v>5370</v>
      </c>
      <c r="AX67" s="153" t="s">
        <v>1967</v>
      </c>
      <c r="AY67" s="153"/>
      <c r="AZ67" s="153"/>
      <c r="BA67" s="153" t="s">
        <v>1712</v>
      </c>
      <c r="BB67" s="153"/>
      <c r="BC67" s="153"/>
      <c r="BD67" s="153" t="s">
        <v>6342</v>
      </c>
      <c r="BE67" s="153"/>
      <c r="BF67" s="153"/>
      <c r="BG67" s="153"/>
      <c r="BH67" s="153"/>
      <c r="BI67" s="153" t="s">
        <v>6542</v>
      </c>
      <c r="BJ67" s="153"/>
      <c r="BK67" s="153"/>
      <c r="BL67" s="334" t="s">
        <v>1422</v>
      </c>
      <c r="BM67" s="335" t="s">
        <v>1423</v>
      </c>
      <c r="BN67" s="335" t="s">
        <v>1295</v>
      </c>
      <c r="BO67" s="335" t="str">
        <f t="shared" si="0"/>
        <v>Washington County, AL</v>
      </c>
      <c r="BP67" s="335" t="str">
        <f t="shared" si="1"/>
        <v>01</v>
      </c>
      <c r="BQ67" s="335" t="str">
        <f>_xlfn.XLOOKUP(BP67, statelist[State FIPS Code], statelist[EPA Region], "not found", 0, 1)</f>
        <v>EPA Region 4</v>
      </c>
    </row>
    <row r="68" spans="1:69" x14ac:dyDescent="0.25">
      <c r="A68" s="153"/>
      <c r="B68" s="153"/>
      <c r="C68" s="153"/>
      <c r="D68" s="153"/>
      <c r="E68" s="153"/>
      <c r="F68" s="153"/>
      <c r="G68" s="20" t="s">
        <v>1427</v>
      </c>
      <c r="H68" s="153"/>
      <c r="I68" s="153"/>
      <c r="J68" s="20" t="s">
        <v>1637</v>
      </c>
      <c r="K68" s="153"/>
      <c r="L68" s="153"/>
      <c r="M68" s="153"/>
      <c r="N68" s="153"/>
      <c r="O68" s="153"/>
      <c r="P68" s="20" t="s">
        <v>1423</v>
      </c>
      <c r="Q68" s="20" t="s">
        <v>2172</v>
      </c>
      <c r="R68" s="153"/>
      <c r="S68" s="153"/>
      <c r="T68" s="20" t="s">
        <v>1393</v>
      </c>
      <c r="U68" s="20" t="s">
        <v>2032</v>
      </c>
      <c r="V68" s="20" t="s">
        <v>2799</v>
      </c>
      <c r="W68" s="20" t="s">
        <v>2953</v>
      </c>
      <c r="X68" s="20" t="s">
        <v>3124</v>
      </c>
      <c r="Y68" s="153"/>
      <c r="Z68" s="153"/>
      <c r="AA68" s="153"/>
      <c r="AB68" s="153"/>
      <c r="AC68" s="20" t="s">
        <v>2023</v>
      </c>
      <c r="AD68" s="20" t="s">
        <v>3680</v>
      </c>
      <c r="AE68" s="20" t="s">
        <v>3811</v>
      </c>
      <c r="AF68" s="20" t="s">
        <v>1602</v>
      </c>
      <c r="AG68" s="153"/>
      <c r="AH68" s="20" t="s">
        <v>2965</v>
      </c>
      <c r="AI68" s="153"/>
      <c r="AJ68" s="153"/>
      <c r="AK68" s="153"/>
      <c r="AL68" s="153"/>
      <c r="AM68" s="153"/>
      <c r="AN68" s="153" t="s">
        <v>4562</v>
      </c>
      <c r="AO68" s="153"/>
      <c r="AP68" s="20" t="s">
        <v>4793</v>
      </c>
      <c r="AQ68" s="20" t="s">
        <v>2042</v>
      </c>
      <c r="AR68" s="153"/>
      <c r="AS68" s="20" t="s">
        <v>3353</v>
      </c>
      <c r="AT68" s="153"/>
      <c r="AU68" s="153"/>
      <c r="AV68" s="153"/>
      <c r="AW68" s="20" t="s">
        <v>5372</v>
      </c>
      <c r="AX68" s="20" t="s">
        <v>5524</v>
      </c>
      <c r="AY68" s="153"/>
      <c r="AZ68" s="153"/>
      <c r="BA68" s="20" t="s">
        <v>2808</v>
      </c>
      <c r="BB68" s="153"/>
      <c r="BC68" s="153"/>
      <c r="BD68" s="20" t="s">
        <v>1423</v>
      </c>
      <c r="BE68" s="153"/>
      <c r="BF68" s="153"/>
      <c r="BG68" s="153"/>
      <c r="BH68" s="153"/>
      <c r="BI68" s="20" t="s">
        <v>6544</v>
      </c>
      <c r="BJ68" s="153"/>
      <c r="BK68" s="153"/>
      <c r="BL68" s="334" t="s">
        <v>1424</v>
      </c>
      <c r="BM68" s="335" t="s">
        <v>1425</v>
      </c>
      <c r="BN68" s="335" t="s">
        <v>1295</v>
      </c>
      <c r="BO68" s="335" t="str">
        <f t="shared" ref="BO68:BO131" si="2">_xlfn.TEXTJOIN(", ", TRUE, BM68,BN68)</f>
        <v>Wilcox County, AL</v>
      </c>
      <c r="BP68" s="335" t="str">
        <f t="shared" ref="BP68:BP131" si="3">LEFT(BL68, 2)</f>
        <v>01</v>
      </c>
      <c r="BQ68" s="335" t="str">
        <f>_xlfn.XLOOKUP(BP68, statelist[State FIPS Code], statelist[EPA Region], "not found", 0, 1)</f>
        <v>EPA Region 4</v>
      </c>
    </row>
    <row r="69" spans="1:69" x14ac:dyDescent="0.25">
      <c r="A69" s="153"/>
      <c r="B69" s="512"/>
      <c r="C69" s="512"/>
      <c r="D69" s="512"/>
      <c r="E69" s="512"/>
      <c r="F69" s="512"/>
      <c r="G69" s="512"/>
      <c r="H69" s="153"/>
      <c r="I69" s="153"/>
      <c r="J69" s="153" t="s">
        <v>1639</v>
      </c>
      <c r="K69" s="153"/>
      <c r="L69" s="153"/>
      <c r="M69" s="153"/>
      <c r="N69" s="153"/>
      <c r="O69" s="153"/>
      <c r="P69" s="153"/>
      <c r="Q69" s="153" t="s">
        <v>2174</v>
      </c>
      <c r="R69" s="153"/>
      <c r="S69" s="153"/>
      <c r="T69" s="153" t="s">
        <v>1395</v>
      </c>
      <c r="U69" s="153" t="s">
        <v>1405</v>
      </c>
      <c r="V69" s="153" t="s">
        <v>1393</v>
      </c>
      <c r="W69" s="153" t="s">
        <v>2955</v>
      </c>
      <c r="X69" s="153" t="s">
        <v>2389</v>
      </c>
      <c r="Y69" s="153"/>
      <c r="Z69" s="153"/>
      <c r="AA69" s="153"/>
      <c r="AB69" s="153"/>
      <c r="AC69" s="153" t="s">
        <v>3541</v>
      </c>
      <c r="AD69" s="153" t="s">
        <v>3682</v>
      </c>
      <c r="AE69" s="153" t="s">
        <v>3813</v>
      </c>
      <c r="AF69" s="153" t="s">
        <v>3923</v>
      </c>
      <c r="AG69" s="153"/>
      <c r="AH69" s="153" t="s">
        <v>4186</v>
      </c>
      <c r="AI69" s="153"/>
      <c r="AJ69" s="153"/>
      <c r="AK69" s="153"/>
      <c r="AL69" s="153"/>
      <c r="AM69" s="153"/>
      <c r="AN69" s="153" t="s">
        <v>1712</v>
      </c>
      <c r="AO69" s="153"/>
      <c r="AP69" s="153" t="s">
        <v>4795</v>
      </c>
      <c r="AQ69" s="153" t="s">
        <v>4929</v>
      </c>
      <c r="AR69" s="153"/>
      <c r="AS69" s="153"/>
      <c r="AT69" s="153"/>
      <c r="AU69" s="153"/>
      <c r="AV69" s="153"/>
      <c r="AW69" s="153" t="s">
        <v>1399</v>
      </c>
      <c r="AX69" s="153" t="s">
        <v>5526</v>
      </c>
      <c r="AY69" s="153"/>
      <c r="AZ69" s="153"/>
      <c r="BA69" s="153" t="s">
        <v>5992</v>
      </c>
      <c r="BB69" s="153"/>
      <c r="BC69" s="153"/>
      <c r="BD69" s="153" t="s">
        <v>6345</v>
      </c>
      <c r="BE69" s="153"/>
      <c r="BF69" s="153"/>
      <c r="BG69" s="153"/>
      <c r="BH69" s="153"/>
      <c r="BI69" s="153" t="s">
        <v>6546</v>
      </c>
      <c r="BJ69" s="153"/>
      <c r="BK69" s="153"/>
      <c r="BL69" s="334" t="s">
        <v>1426</v>
      </c>
      <c r="BM69" s="335" t="s">
        <v>1427</v>
      </c>
      <c r="BN69" s="335" t="s">
        <v>1295</v>
      </c>
      <c r="BO69" s="335" t="str">
        <f t="shared" si="2"/>
        <v>Winston County, AL</v>
      </c>
      <c r="BP69" s="335" t="str">
        <f t="shared" si="3"/>
        <v>01</v>
      </c>
      <c r="BQ69" s="335" t="str">
        <f>_xlfn.XLOOKUP(BP69, statelist[State FIPS Code], statelist[EPA Region], "not found", 0, 1)</f>
        <v>EPA Region 4</v>
      </c>
    </row>
    <row r="70" spans="1:69" x14ac:dyDescent="0.25">
      <c r="A70" s="153"/>
      <c r="B70" s="512"/>
      <c r="C70" s="512"/>
      <c r="D70" s="512"/>
      <c r="E70" s="512"/>
      <c r="F70" s="512"/>
      <c r="G70" s="512"/>
      <c r="H70" s="153"/>
      <c r="I70" s="153"/>
      <c r="J70" s="20" t="s">
        <v>1641</v>
      </c>
      <c r="K70" s="153"/>
      <c r="L70" s="153"/>
      <c r="M70" s="153"/>
      <c r="N70" s="153"/>
      <c r="O70" s="153"/>
      <c r="P70" s="153"/>
      <c r="Q70" s="20" t="s">
        <v>2176</v>
      </c>
      <c r="R70" s="153"/>
      <c r="S70" s="153"/>
      <c r="T70" s="20" t="s">
        <v>1397</v>
      </c>
      <c r="U70" s="20" t="s">
        <v>2665</v>
      </c>
      <c r="V70" s="20" t="s">
        <v>1395</v>
      </c>
      <c r="W70" s="20" t="s">
        <v>2957</v>
      </c>
      <c r="X70" s="20" t="s">
        <v>1590</v>
      </c>
      <c r="Y70" s="153"/>
      <c r="Z70" s="153"/>
      <c r="AA70" s="153"/>
      <c r="AB70" s="153"/>
      <c r="AC70" s="20" t="s">
        <v>3543</v>
      </c>
      <c r="AD70" s="20" t="s">
        <v>3684</v>
      </c>
      <c r="AE70" s="20" t="s">
        <v>3815</v>
      </c>
      <c r="AF70" s="20" t="s">
        <v>1393</v>
      </c>
      <c r="AG70" s="153"/>
      <c r="AH70" s="20" t="s">
        <v>3943</v>
      </c>
      <c r="AI70" s="153"/>
      <c r="AJ70" s="153"/>
      <c r="AK70" s="153"/>
      <c r="AL70" s="153"/>
      <c r="AM70" s="153"/>
      <c r="AN70" s="153" t="s">
        <v>4565</v>
      </c>
      <c r="AO70" s="153"/>
      <c r="AP70" s="20" t="s">
        <v>2032</v>
      </c>
      <c r="AQ70" s="20" t="s">
        <v>2267</v>
      </c>
      <c r="AR70" s="153"/>
      <c r="AS70" s="153"/>
      <c r="AT70" s="153"/>
      <c r="AU70" s="153"/>
      <c r="AV70" s="153"/>
      <c r="AW70" s="20" t="s">
        <v>5375</v>
      </c>
      <c r="AX70" s="20" t="s">
        <v>2451</v>
      </c>
      <c r="AY70" s="153"/>
      <c r="AZ70" s="153"/>
      <c r="BA70" s="20" t="s">
        <v>5994</v>
      </c>
      <c r="BB70" s="153"/>
      <c r="BC70" s="153"/>
      <c r="BD70" s="20" t="s">
        <v>6347</v>
      </c>
      <c r="BE70" s="153"/>
      <c r="BF70" s="153"/>
      <c r="BG70" s="153"/>
      <c r="BH70" s="153"/>
      <c r="BI70" s="20" t="s">
        <v>6548</v>
      </c>
      <c r="BJ70" s="153"/>
      <c r="BK70" s="153"/>
      <c r="BL70" s="334" t="s">
        <v>1428</v>
      </c>
      <c r="BM70" s="335" t="s">
        <v>1429</v>
      </c>
      <c r="BN70" s="335" t="s">
        <v>1430</v>
      </c>
      <c r="BO70" s="335" t="str">
        <f t="shared" si="2"/>
        <v>Aleutians East Borough, AK</v>
      </c>
      <c r="BP70" s="335" t="str">
        <f t="shared" si="3"/>
        <v>02</v>
      </c>
      <c r="BQ70" s="335" t="str">
        <f>_xlfn.XLOOKUP(BP70, statelist[State FIPS Code], statelist[EPA Region], "not found", 0, 1)</f>
        <v>EPA Region 10</v>
      </c>
    </row>
    <row r="71" spans="1:69" x14ac:dyDescent="0.25">
      <c r="A71" s="153"/>
      <c r="B71" s="512"/>
      <c r="C71" s="512"/>
      <c r="D71" s="512"/>
      <c r="E71" s="512"/>
      <c r="F71" s="512"/>
      <c r="G71" s="512"/>
      <c r="H71" s="153"/>
      <c r="I71" s="153"/>
      <c r="J71" s="153" t="s">
        <v>1643</v>
      </c>
      <c r="K71" s="153"/>
      <c r="L71" s="153"/>
      <c r="M71" s="153"/>
      <c r="N71" s="153"/>
      <c r="O71" s="153"/>
      <c r="P71" s="153"/>
      <c r="Q71" s="153" t="s">
        <v>2178</v>
      </c>
      <c r="R71" s="153"/>
      <c r="S71" s="153"/>
      <c r="T71" s="153" t="s">
        <v>2520</v>
      </c>
      <c r="U71" s="153" t="s">
        <v>2667</v>
      </c>
      <c r="V71" s="153" t="s">
        <v>2803</v>
      </c>
      <c r="W71" s="153" t="s">
        <v>2959</v>
      </c>
      <c r="X71" s="153" t="s">
        <v>2494</v>
      </c>
      <c r="Y71" s="153"/>
      <c r="Z71" s="153"/>
      <c r="AA71" s="153"/>
      <c r="AB71" s="153"/>
      <c r="AC71" s="153" t="s">
        <v>2963</v>
      </c>
      <c r="AD71" s="153" t="s">
        <v>1631</v>
      </c>
      <c r="AE71" s="153" t="s">
        <v>3817</v>
      </c>
      <c r="AF71" s="153" t="s">
        <v>1395</v>
      </c>
      <c r="AG71" s="153"/>
      <c r="AH71" s="153" t="s">
        <v>2245</v>
      </c>
      <c r="AI71" s="153"/>
      <c r="AJ71" s="153"/>
      <c r="AK71" s="153"/>
      <c r="AL71" s="153"/>
      <c r="AM71" s="153"/>
      <c r="AN71" s="153" t="s">
        <v>4567</v>
      </c>
      <c r="AO71" s="153"/>
      <c r="AP71" s="153" t="s">
        <v>2534</v>
      </c>
      <c r="AQ71" s="153" t="s">
        <v>3981</v>
      </c>
      <c r="AR71" s="153"/>
      <c r="AS71" s="153"/>
      <c r="AT71" s="153"/>
      <c r="AU71" s="153"/>
      <c r="AV71" s="153"/>
      <c r="AW71" s="153" t="s">
        <v>1618</v>
      </c>
      <c r="AX71" s="153" t="s">
        <v>2889</v>
      </c>
      <c r="AY71" s="153"/>
      <c r="AZ71" s="153"/>
      <c r="BA71" s="153" t="s">
        <v>5996</v>
      </c>
      <c r="BB71" s="153"/>
      <c r="BC71" s="153"/>
      <c r="BD71" s="153" t="s">
        <v>6349</v>
      </c>
      <c r="BE71" s="153"/>
      <c r="BF71" s="153"/>
      <c r="BG71" s="153"/>
      <c r="BH71" s="153"/>
      <c r="BI71" s="153" t="s">
        <v>6550</v>
      </c>
      <c r="BJ71" s="153"/>
      <c r="BK71" s="153"/>
      <c r="BL71" s="334" t="s">
        <v>1431</v>
      </c>
      <c r="BM71" s="335" t="s">
        <v>1432</v>
      </c>
      <c r="BN71" s="335" t="s">
        <v>1430</v>
      </c>
      <c r="BO71" s="335" t="str">
        <f t="shared" si="2"/>
        <v>Aleutians West Census Area, AK</v>
      </c>
      <c r="BP71" s="335" t="str">
        <f t="shared" si="3"/>
        <v>02</v>
      </c>
      <c r="BQ71" s="335" t="str">
        <f>_xlfn.XLOOKUP(BP71, statelist[State FIPS Code], statelist[EPA Region], "not found", 0, 1)</f>
        <v>EPA Region 10</v>
      </c>
    </row>
    <row r="72" spans="1:69" x14ac:dyDescent="0.25">
      <c r="A72" s="153"/>
      <c r="B72" s="512"/>
      <c r="C72" s="512"/>
      <c r="D72" s="512"/>
      <c r="E72" s="512"/>
      <c r="F72" s="512"/>
      <c r="G72" s="512"/>
      <c r="H72" s="153"/>
      <c r="I72" s="153"/>
      <c r="J72" s="20" t="s">
        <v>1645</v>
      </c>
      <c r="K72" s="153"/>
      <c r="L72" s="153"/>
      <c r="M72" s="153"/>
      <c r="N72" s="153"/>
      <c r="O72" s="153"/>
      <c r="P72" s="153"/>
      <c r="Q72" s="20" t="s">
        <v>2180</v>
      </c>
      <c r="R72" s="153"/>
      <c r="S72" s="153"/>
      <c r="T72" s="20" t="s">
        <v>2522</v>
      </c>
      <c r="U72" s="20" t="s">
        <v>2669</v>
      </c>
      <c r="V72" s="20" t="s">
        <v>2805</v>
      </c>
      <c r="W72" s="20" t="s">
        <v>2961</v>
      </c>
      <c r="X72" s="20" t="s">
        <v>1594</v>
      </c>
      <c r="Y72" s="153"/>
      <c r="Z72" s="153"/>
      <c r="AA72" s="153"/>
      <c r="AB72" s="153"/>
      <c r="AC72" s="20" t="s">
        <v>3546</v>
      </c>
      <c r="AD72" s="20" t="s">
        <v>3687</v>
      </c>
      <c r="AE72" s="20" t="s">
        <v>3819</v>
      </c>
      <c r="AF72" s="20" t="s">
        <v>1397</v>
      </c>
      <c r="AG72" s="153"/>
      <c r="AH72" s="20" t="s">
        <v>3946</v>
      </c>
      <c r="AI72" s="153"/>
      <c r="AJ72" s="153"/>
      <c r="AK72" s="153"/>
      <c r="AL72" s="153"/>
      <c r="AM72" s="153"/>
      <c r="AN72" s="153" t="s">
        <v>4569</v>
      </c>
      <c r="AO72" s="153"/>
      <c r="AP72" s="20" t="s">
        <v>4799</v>
      </c>
      <c r="AQ72" s="20" t="s">
        <v>4933</v>
      </c>
      <c r="AR72" s="153"/>
      <c r="AS72" s="153"/>
      <c r="AT72" s="153"/>
      <c r="AU72" s="153"/>
      <c r="AV72" s="153"/>
      <c r="AW72" s="20" t="s">
        <v>2032</v>
      </c>
      <c r="AX72" s="20" t="s">
        <v>1812</v>
      </c>
      <c r="AY72" s="153"/>
      <c r="AZ72" s="153"/>
      <c r="BA72" s="20" t="s">
        <v>5998</v>
      </c>
      <c r="BB72" s="153"/>
      <c r="BC72" s="153"/>
      <c r="BD72" s="20" t="s">
        <v>2567</v>
      </c>
      <c r="BE72" s="153"/>
      <c r="BF72" s="153"/>
      <c r="BG72" s="153"/>
      <c r="BH72" s="153"/>
      <c r="BI72" s="20" t="s">
        <v>6552</v>
      </c>
      <c r="BJ72" s="153"/>
      <c r="BK72" s="153"/>
      <c r="BL72" s="334" t="s">
        <v>1433</v>
      </c>
      <c r="BM72" s="335" t="s">
        <v>1434</v>
      </c>
      <c r="BN72" s="335" t="s">
        <v>1430</v>
      </c>
      <c r="BO72" s="335" t="str">
        <f t="shared" si="2"/>
        <v>Anchorage Municipality, AK</v>
      </c>
      <c r="BP72" s="335" t="str">
        <f t="shared" si="3"/>
        <v>02</v>
      </c>
      <c r="BQ72" s="335" t="str">
        <f>_xlfn.XLOOKUP(BP72, statelist[State FIPS Code], statelist[EPA Region], "not found", 0, 1)</f>
        <v>EPA Region 10</v>
      </c>
    </row>
    <row r="73" spans="1:69" x14ac:dyDescent="0.25">
      <c r="A73" s="153"/>
      <c r="B73" s="512"/>
      <c r="C73" s="512"/>
      <c r="D73" s="512"/>
      <c r="E73" s="512"/>
      <c r="F73" s="512"/>
      <c r="G73" s="512"/>
      <c r="H73" s="153"/>
      <c r="I73" s="153"/>
      <c r="J73" s="153" t="s">
        <v>1423</v>
      </c>
      <c r="K73" s="153"/>
      <c r="L73" s="153"/>
      <c r="M73" s="153"/>
      <c r="N73" s="153"/>
      <c r="O73" s="153"/>
      <c r="P73" s="153"/>
      <c r="Q73" s="153" t="s">
        <v>2182</v>
      </c>
      <c r="R73" s="153"/>
      <c r="S73" s="153"/>
      <c r="T73" s="153" t="s">
        <v>2524</v>
      </c>
      <c r="U73" s="153" t="s">
        <v>1631</v>
      </c>
      <c r="V73" s="153" t="s">
        <v>2023</v>
      </c>
      <c r="W73" s="153" t="s">
        <v>2963</v>
      </c>
      <c r="X73" s="153" t="s">
        <v>2789</v>
      </c>
      <c r="Y73" s="153"/>
      <c r="Z73" s="153"/>
      <c r="AA73" s="153"/>
      <c r="AB73" s="153"/>
      <c r="AC73" s="153" t="s">
        <v>3548</v>
      </c>
      <c r="AD73" s="153" t="s">
        <v>3689</v>
      </c>
      <c r="AE73" s="153" t="s">
        <v>3821</v>
      </c>
      <c r="AF73" s="153" t="s">
        <v>3928</v>
      </c>
      <c r="AG73" s="153"/>
      <c r="AH73" s="153" t="s">
        <v>1618</v>
      </c>
      <c r="AI73" s="153"/>
      <c r="AJ73" s="153"/>
      <c r="AK73" s="153"/>
      <c r="AL73" s="153"/>
      <c r="AM73" s="153"/>
      <c r="AN73" s="153" t="s">
        <v>4571</v>
      </c>
      <c r="AO73" s="153"/>
      <c r="AP73" s="153" t="s">
        <v>4801</v>
      </c>
      <c r="AQ73" s="153" t="s">
        <v>4935</v>
      </c>
      <c r="AR73" s="153"/>
      <c r="AS73" s="153"/>
      <c r="AT73" s="153"/>
      <c r="AU73" s="153"/>
      <c r="AV73" s="153"/>
      <c r="AW73" s="153" t="s">
        <v>5379</v>
      </c>
      <c r="AX73" s="153" t="s">
        <v>5531</v>
      </c>
      <c r="AY73" s="153"/>
      <c r="AZ73" s="153"/>
      <c r="BA73" s="153" t="s">
        <v>6000</v>
      </c>
      <c r="BB73" s="153"/>
      <c r="BC73" s="153"/>
      <c r="BD73" s="153" t="s">
        <v>4822</v>
      </c>
      <c r="BE73" s="153"/>
      <c r="BF73" s="153"/>
      <c r="BG73" s="153"/>
      <c r="BH73" s="153"/>
      <c r="BI73" s="153" t="s">
        <v>6554</v>
      </c>
      <c r="BJ73" s="153"/>
      <c r="BK73" s="153"/>
      <c r="BL73" s="334" t="s">
        <v>1435</v>
      </c>
      <c r="BM73" s="335" t="s">
        <v>1436</v>
      </c>
      <c r="BN73" s="335" t="s">
        <v>1430</v>
      </c>
      <c r="BO73" s="335" t="str">
        <f t="shared" si="2"/>
        <v>Bethel Census Area, AK</v>
      </c>
      <c r="BP73" s="335" t="str">
        <f t="shared" si="3"/>
        <v>02</v>
      </c>
      <c r="BQ73" s="335" t="str">
        <f>_xlfn.XLOOKUP(BP73, statelist[State FIPS Code], statelist[EPA Region], "not found", 0, 1)</f>
        <v>EPA Region 10</v>
      </c>
    </row>
    <row r="74" spans="1:69" x14ac:dyDescent="0.25">
      <c r="A74" s="153"/>
      <c r="B74" s="512"/>
      <c r="C74" s="512"/>
      <c r="D74" s="512"/>
      <c r="E74" s="512"/>
      <c r="F74" s="512"/>
      <c r="G74" s="512"/>
      <c r="H74" s="153"/>
      <c r="I74" s="153"/>
      <c r="J74" s="20" t="s">
        <v>1648</v>
      </c>
      <c r="K74" s="153"/>
      <c r="L74" s="153"/>
      <c r="M74" s="153"/>
      <c r="N74" s="153"/>
      <c r="O74" s="153"/>
      <c r="P74" s="153"/>
      <c r="Q74" s="20" t="s">
        <v>2184</v>
      </c>
      <c r="R74" s="153"/>
      <c r="S74" s="153"/>
      <c r="T74" s="20" t="s">
        <v>1399</v>
      </c>
      <c r="U74" s="20" t="s">
        <v>1411</v>
      </c>
      <c r="V74" s="20" t="s">
        <v>2808</v>
      </c>
      <c r="W74" s="20" t="s">
        <v>2965</v>
      </c>
      <c r="X74" s="20" t="s">
        <v>3131</v>
      </c>
      <c r="Y74" s="153"/>
      <c r="Z74" s="153"/>
      <c r="AA74" s="153"/>
      <c r="AB74" s="153"/>
      <c r="AC74" s="20" t="s">
        <v>3550</v>
      </c>
      <c r="AD74" s="20" t="s">
        <v>3691</v>
      </c>
      <c r="AE74" s="20" t="s">
        <v>1643</v>
      </c>
      <c r="AF74" s="20" t="s">
        <v>1608</v>
      </c>
      <c r="AG74" s="153"/>
      <c r="AH74" s="20" t="s">
        <v>4192</v>
      </c>
      <c r="AI74" s="153"/>
      <c r="AJ74" s="153"/>
      <c r="AK74" s="153"/>
      <c r="AL74" s="153"/>
      <c r="AM74" s="153"/>
      <c r="AN74" s="153" t="s">
        <v>4573</v>
      </c>
      <c r="AO74" s="153"/>
      <c r="AP74" s="20" t="s">
        <v>4803</v>
      </c>
      <c r="AQ74" s="20" t="s">
        <v>4937</v>
      </c>
      <c r="AR74" s="153"/>
      <c r="AS74" s="153"/>
      <c r="AT74" s="153"/>
      <c r="AU74" s="153"/>
      <c r="AV74" s="153"/>
      <c r="AW74" s="20" t="s">
        <v>5381</v>
      </c>
      <c r="AX74" s="20" t="s">
        <v>5533</v>
      </c>
      <c r="AY74" s="153"/>
      <c r="AZ74" s="153"/>
      <c r="BA74" s="20" t="s">
        <v>6002</v>
      </c>
      <c r="BB74" s="153"/>
      <c r="BC74" s="153"/>
      <c r="BD74" s="153"/>
      <c r="BE74" s="153"/>
      <c r="BF74" s="153"/>
      <c r="BG74" s="153"/>
      <c r="BH74" s="153"/>
      <c r="BI74" s="20" t="s">
        <v>6556</v>
      </c>
      <c r="BJ74" s="153"/>
      <c r="BK74" s="153"/>
      <c r="BL74" s="334" t="s">
        <v>1437</v>
      </c>
      <c r="BM74" s="335" t="s">
        <v>1438</v>
      </c>
      <c r="BN74" s="335" t="s">
        <v>1430</v>
      </c>
      <c r="BO74" s="335" t="str">
        <f t="shared" si="2"/>
        <v>Bristol Bay Borough, AK</v>
      </c>
      <c r="BP74" s="335" t="str">
        <f t="shared" si="3"/>
        <v>02</v>
      </c>
      <c r="BQ74" s="335" t="str">
        <f>_xlfn.XLOOKUP(BP74, statelist[State FIPS Code], statelist[EPA Region], "not found", 0, 1)</f>
        <v>EPA Region 10</v>
      </c>
    </row>
    <row r="75" spans="1:69" x14ac:dyDescent="0.25">
      <c r="A75" s="153"/>
      <c r="B75" s="512"/>
      <c r="C75" s="512"/>
      <c r="D75" s="512"/>
      <c r="E75" s="512"/>
      <c r="F75" s="512"/>
      <c r="G75" s="512"/>
      <c r="H75" s="153"/>
      <c r="I75" s="153"/>
      <c r="J75" s="153" t="s">
        <v>1650</v>
      </c>
      <c r="K75" s="153"/>
      <c r="L75" s="153"/>
      <c r="M75" s="153"/>
      <c r="N75" s="153"/>
      <c r="O75" s="153"/>
      <c r="P75" s="153"/>
      <c r="Q75" s="153" t="s">
        <v>2186</v>
      </c>
      <c r="R75" s="153"/>
      <c r="S75" s="153"/>
      <c r="T75" s="153" t="s">
        <v>2527</v>
      </c>
      <c r="U75" s="153" t="s">
        <v>2673</v>
      </c>
      <c r="V75" s="153" t="s">
        <v>2810</v>
      </c>
      <c r="W75" s="153" t="s">
        <v>1613</v>
      </c>
      <c r="X75" s="153" t="s">
        <v>3133</v>
      </c>
      <c r="Y75" s="153"/>
      <c r="Z75" s="153"/>
      <c r="AA75" s="153"/>
      <c r="AB75" s="153"/>
      <c r="AC75" s="153" t="s">
        <v>1409</v>
      </c>
      <c r="AD75" s="153" t="s">
        <v>3693</v>
      </c>
      <c r="AE75" s="153" t="s">
        <v>3824</v>
      </c>
      <c r="AF75" s="153" t="s">
        <v>3931</v>
      </c>
      <c r="AG75" s="153"/>
      <c r="AH75" s="153" t="s">
        <v>4194</v>
      </c>
      <c r="AI75" s="153"/>
      <c r="AJ75" s="153"/>
      <c r="AK75" s="153"/>
      <c r="AL75" s="153"/>
      <c r="AM75" s="153"/>
      <c r="AN75" s="153" t="s">
        <v>4575</v>
      </c>
      <c r="AO75" s="153"/>
      <c r="AP75" s="153" t="s">
        <v>4432</v>
      </c>
      <c r="AQ75" s="153" t="s">
        <v>1423</v>
      </c>
      <c r="AR75" s="153"/>
      <c r="AS75" s="153"/>
      <c r="AT75" s="153"/>
      <c r="AU75" s="153"/>
      <c r="AV75" s="153"/>
      <c r="AW75" s="153" t="s">
        <v>3171</v>
      </c>
      <c r="AX75" s="153" t="s">
        <v>2152</v>
      </c>
      <c r="AY75" s="153"/>
      <c r="AZ75" s="153"/>
      <c r="BA75" s="153" t="s">
        <v>1624</v>
      </c>
      <c r="BB75" s="153"/>
      <c r="BC75" s="153"/>
      <c r="BD75" s="153"/>
      <c r="BE75" s="153"/>
      <c r="BF75" s="153"/>
      <c r="BG75" s="153"/>
      <c r="BH75" s="153"/>
      <c r="BI75" s="153" t="s">
        <v>6558</v>
      </c>
      <c r="BJ75" s="153"/>
      <c r="BK75" s="153"/>
      <c r="BL75" s="334" t="s">
        <v>1439</v>
      </c>
      <c r="BM75" s="335" t="s">
        <v>1440</v>
      </c>
      <c r="BN75" s="335" t="s">
        <v>1430</v>
      </c>
      <c r="BO75" s="335" t="str">
        <f t="shared" si="2"/>
        <v>Chugach Census Area, AK</v>
      </c>
      <c r="BP75" s="335" t="str">
        <f t="shared" si="3"/>
        <v>02</v>
      </c>
      <c r="BQ75" s="335" t="str">
        <f>_xlfn.XLOOKUP(BP75, statelist[State FIPS Code], statelist[EPA Region], "not found", 0, 1)</f>
        <v>EPA Region 10</v>
      </c>
    </row>
    <row r="76" spans="1:69" x14ac:dyDescent="0.25">
      <c r="A76" s="153"/>
      <c r="B76" s="512"/>
      <c r="C76" s="512"/>
      <c r="D76" s="512"/>
      <c r="E76" s="512"/>
      <c r="F76" s="512"/>
      <c r="G76" s="512"/>
      <c r="H76" s="153"/>
      <c r="I76" s="153"/>
      <c r="J76" s="20" t="s">
        <v>1652</v>
      </c>
      <c r="K76" s="153"/>
      <c r="L76" s="153"/>
      <c r="M76" s="153"/>
      <c r="N76" s="153"/>
      <c r="O76" s="153"/>
      <c r="P76" s="153"/>
      <c r="Q76" s="20" t="s">
        <v>1361</v>
      </c>
      <c r="R76" s="153"/>
      <c r="S76" s="153"/>
      <c r="T76" s="20" t="s">
        <v>1403</v>
      </c>
      <c r="U76" s="20" t="s">
        <v>2675</v>
      </c>
      <c r="V76" s="20" t="s">
        <v>2812</v>
      </c>
      <c r="W76" s="20" t="s">
        <v>2968</v>
      </c>
      <c r="X76" s="20" t="s">
        <v>2501</v>
      </c>
      <c r="Y76" s="153"/>
      <c r="Z76" s="153"/>
      <c r="AA76" s="153"/>
      <c r="AB76" s="153"/>
      <c r="AC76" s="20" t="s">
        <v>2669</v>
      </c>
      <c r="AD76" s="20" t="s">
        <v>3003</v>
      </c>
      <c r="AE76" s="20" t="s">
        <v>2306</v>
      </c>
      <c r="AF76" s="20" t="s">
        <v>3933</v>
      </c>
      <c r="AG76" s="153"/>
      <c r="AH76" s="20" t="s">
        <v>3680</v>
      </c>
      <c r="AI76" s="153"/>
      <c r="AJ76" s="153"/>
      <c r="AK76" s="153"/>
      <c r="AL76" s="153"/>
      <c r="AM76" s="153"/>
      <c r="AN76" s="153" t="s">
        <v>1618</v>
      </c>
      <c r="AO76" s="153"/>
      <c r="AP76" s="20" t="s">
        <v>1411</v>
      </c>
      <c r="AQ76" s="20" t="s">
        <v>4940</v>
      </c>
      <c r="AR76" s="153"/>
      <c r="AS76" s="153"/>
      <c r="AT76" s="153"/>
      <c r="AU76" s="153"/>
      <c r="AV76" s="153"/>
      <c r="AW76" s="20" t="s">
        <v>4584</v>
      </c>
      <c r="AX76" s="20" t="s">
        <v>1351</v>
      </c>
      <c r="AY76" s="153"/>
      <c r="AZ76" s="153"/>
      <c r="BA76" s="20" t="s">
        <v>6005</v>
      </c>
      <c r="BB76" s="153"/>
      <c r="BC76" s="153"/>
      <c r="BD76" s="153"/>
      <c r="BE76" s="153"/>
      <c r="BF76" s="153"/>
      <c r="BG76" s="153"/>
      <c r="BH76" s="153"/>
      <c r="BI76" s="20" t="s">
        <v>6560</v>
      </c>
      <c r="BJ76" s="153"/>
      <c r="BK76" s="153"/>
      <c r="BL76" s="334" t="s">
        <v>1441</v>
      </c>
      <c r="BM76" s="335" t="s">
        <v>1442</v>
      </c>
      <c r="BN76" s="335" t="s">
        <v>1430</v>
      </c>
      <c r="BO76" s="335" t="str">
        <f t="shared" si="2"/>
        <v>Copper River Census Area, AK</v>
      </c>
      <c r="BP76" s="335" t="str">
        <f t="shared" si="3"/>
        <v>02</v>
      </c>
      <c r="BQ76" s="335" t="str">
        <f>_xlfn.XLOOKUP(BP76, statelist[State FIPS Code], statelist[EPA Region], "not found", 0, 1)</f>
        <v>EPA Region 10</v>
      </c>
    </row>
    <row r="77" spans="1:69" x14ac:dyDescent="0.25">
      <c r="A77" s="153"/>
      <c r="B77" s="512"/>
      <c r="C77" s="512"/>
      <c r="D77" s="512"/>
      <c r="E77" s="512"/>
      <c r="F77" s="512"/>
      <c r="G77" s="512"/>
      <c r="H77" s="153"/>
      <c r="I77" s="153"/>
      <c r="J77" s="153"/>
      <c r="K77" s="153"/>
      <c r="L77" s="153"/>
      <c r="M77" s="153"/>
      <c r="N77" s="153"/>
      <c r="O77" s="153"/>
      <c r="P77" s="153"/>
      <c r="Q77" s="153" t="s">
        <v>1363</v>
      </c>
      <c r="R77" s="153"/>
      <c r="S77" s="153"/>
      <c r="T77" s="153" t="s">
        <v>1620</v>
      </c>
      <c r="U77" s="153" t="s">
        <v>2677</v>
      </c>
      <c r="V77" s="153" t="s">
        <v>2814</v>
      </c>
      <c r="W77" s="153" t="s">
        <v>2970</v>
      </c>
      <c r="X77" s="153" t="s">
        <v>1383</v>
      </c>
      <c r="Y77" s="153"/>
      <c r="Z77" s="153"/>
      <c r="AA77" s="153"/>
      <c r="AB77" s="153"/>
      <c r="AC77" s="153" t="s">
        <v>3554</v>
      </c>
      <c r="AD77" s="153" t="s">
        <v>3696</v>
      </c>
      <c r="AE77" s="153" t="s">
        <v>1423</v>
      </c>
      <c r="AF77" s="153" t="s">
        <v>2959</v>
      </c>
      <c r="AG77" s="153"/>
      <c r="AH77" s="153" t="s">
        <v>1629</v>
      </c>
      <c r="AI77" s="153"/>
      <c r="AJ77" s="153"/>
      <c r="AK77" s="153"/>
      <c r="AL77" s="153"/>
      <c r="AM77" s="153"/>
      <c r="AN77" s="153" t="s">
        <v>1405</v>
      </c>
      <c r="AO77" s="153"/>
      <c r="AP77" s="153" t="s">
        <v>2546</v>
      </c>
      <c r="AQ77" s="153" t="s">
        <v>4942</v>
      </c>
      <c r="AR77" s="153"/>
      <c r="AS77" s="153"/>
      <c r="AT77" s="153"/>
      <c r="AU77" s="153"/>
      <c r="AV77" s="153"/>
      <c r="AW77" s="153" t="s">
        <v>1631</v>
      </c>
      <c r="AX77" s="153" t="s">
        <v>5537</v>
      </c>
      <c r="AY77" s="153"/>
      <c r="AZ77" s="153"/>
      <c r="BA77" s="153" t="s">
        <v>2256</v>
      </c>
      <c r="BB77" s="153"/>
      <c r="BC77" s="153"/>
      <c r="BD77" s="153"/>
      <c r="BE77" s="153"/>
      <c r="BF77" s="153"/>
      <c r="BG77" s="153"/>
      <c r="BH77" s="153"/>
      <c r="BI77" s="153" t="s">
        <v>6562</v>
      </c>
      <c r="BJ77" s="153"/>
      <c r="BK77" s="153"/>
      <c r="BL77" s="334" t="s">
        <v>1443</v>
      </c>
      <c r="BM77" s="335" t="s">
        <v>1444</v>
      </c>
      <c r="BN77" s="335" t="s">
        <v>1430</v>
      </c>
      <c r="BO77" s="335" t="str">
        <f t="shared" si="2"/>
        <v>Denali Borough, AK</v>
      </c>
      <c r="BP77" s="335" t="str">
        <f t="shared" si="3"/>
        <v>02</v>
      </c>
      <c r="BQ77" s="335" t="str">
        <f>_xlfn.XLOOKUP(BP77, statelist[State FIPS Code], statelist[EPA Region], "not found", 0, 1)</f>
        <v>EPA Region 10</v>
      </c>
    </row>
    <row r="78" spans="1:69" x14ac:dyDescent="0.25">
      <c r="A78" s="153"/>
      <c r="B78" s="512"/>
      <c r="C78" s="512"/>
      <c r="D78" s="512"/>
      <c r="E78" s="512"/>
      <c r="F78" s="512"/>
      <c r="G78" s="512"/>
      <c r="H78" s="153"/>
      <c r="I78" s="153"/>
      <c r="J78" s="153"/>
      <c r="K78" s="153"/>
      <c r="L78" s="153"/>
      <c r="M78" s="153"/>
      <c r="N78" s="153"/>
      <c r="O78" s="153"/>
      <c r="P78" s="153"/>
      <c r="Q78" s="20" t="s">
        <v>2190</v>
      </c>
      <c r="R78" s="153"/>
      <c r="S78" s="153"/>
      <c r="T78" s="20" t="s">
        <v>1624</v>
      </c>
      <c r="U78" s="20" t="s">
        <v>2679</v>
      </c>
      <c r="V78" s="20" t="s">
        <v>1618</v>
      </c>
      <c r="W78" s="20" t="s">
        <v>2972</v>
      </c>
      <c r="X78" s="20" t="s">
        <v>3137</v>
      </c>
      <c r="Y78" s="153"/>
      <c r="Z78" s="153"/>
      <c r="AA78" s="153"/>
      <c r="AB78" s="153"/>
      <c r="AC78" s="20" t="s">
        <v>3556</v>
      </c>
      <c r="AD78" s="20" t="s">
        <v>3184</v>
      </c>
      <c r="AE78" s="20" t="s">
        <v>2309</v>
      </c>
      <c r="AF78" s="20" t="s">
        <v>3936</v>
      </c>
      <c r="AG78" s="153"/>
      <c r="AH78" s="20" t="s">
        <v>4198</v>
      </c>
      <c r="AI78" s="153"/>
      <c r="AJ78" s="153"/>
      <c r="AK78" s="153"/>
      <c r="AL78" s="153"/>
      <c r="AM78" s="153"/>
      <c r="AN78" s="153" t="s">
        <v>2256</v>
      </c>
      <c r="AO78" s="153"/>
      <c r="AP78" s="20" t="s">
        <v>1881</v>
      </c>
      <c r="AQ78" s="20" t="s">
        <v>4944</v>
      </c>
      <c r="AR78" s="153"/>
      <c r="AS78" s="153"/>
      <c r="AT78" s="153"/>
      <c r="AU78" s="153"/>
      <c r="AV78" s="153"/>
      <c r="AW78" s="20" t="s">
        <v>5386</v>
      </c>
      <c r="AX78" s="20" t="s">
        <v>2155</v>
      </c>
      <c r="AY78" s="153"/>
      <c r="AZ78" s="153"/>
      <c r="BA78" s="20" t="s">
        <v>6008</v>
      </c>
      <c r="BB78" s="153"/>
      <c r="BC78" s="153"/>
      <c r="BD78" s="153"/>
      <c r="BE78" s="153"/>
      <c r="BF78" s="153"/>
      <c r="BG78" s="153"/>
      <c r="BH78" s="153"/>
      <c r="BI78" s="20" t="s">
        <v>6564</v>
      </c>
      <c r="BJ78" s="153"/>
      <c r="BK78" s="153"/>
      <c r="BL78" s="334" t="s">
        <v>1445</v>
      </c>
      <c r="BM78" s="335" t="s">
        <v>1446</v>
      </c>
      <c r="BN78" s="335" t="s">
        <v>1430</v>
      </c>
      <c r="BO78" s="335" t="str">
        <f t="shared" si="2"/>
        <v>Dillingham Census Area, AK</v>
      </c>
      <c r="BP78" s="335" t="str">
        <f t="shared" si="3"/>
        <v>02</v>
      </c>
      <c r="BQ78" s="335" t="str">
        <f>_xlfn.XLOOKUP(BP78, statelist[State FIPS Code], statelist[EPA Region], "not found", 0, 1)</f>
        <v>EPA Region 10</v>
      </c>
    </row>
    <row r="79" spans="1:69" x14ac:dyDescent="0.25">
      <c r="A79" s="153"/>
      <c r="B79" s="512"/>
      <c r="C79" s="512"/>
      <c r="D79" s="512"/>
      <c r="E79" s="512"/>
      <c r="F79" s="512"/>
      <c r="G79" s="512"/>
      <c r="H79" s="153"/>
      <c r="I79" s="153"/>
      <c r="J79" s="153"/>
      <c r="K79" s="153"/>
      <c r="L79" s="153"/>
      <c r="M79" s="153"/>
      <c r="N79" s="153"/>
      <c r="O79" s="153"/>
      <c r="P79" s="153"/>
      <c r="Q79" s="153" t="s">
        <v>1365</v>
      </c>
      <c r="R79" s="153"/>
      <c r="S79" s="153"/>
      <c r="T79" s="153" t="s">
        <v>2032</v>
      </c>
      <c r="U79" s="153" t="s">
        <v>2681</v>
      </c>
      <c r="V79" s="153" t="s">
        <v>2817</v>
      </c>
      <c r="W79" s="153" t="s">
        <v>2974</v>
      </c>
      <c r="X79" s="153" t="s">
        <v>1387</v>
      </c>
      <c r="Y79" s="153"/>
      <c r="Z79" s="153"/>
      <c r="AA79" s="153"/>
      <c r="AB79" s="153"/>
      <c r="AC79" s="153" t="s">
        <v>3558</v>
      </c>
      <c r="AD79" s="153" t="s">
        <v>3699</v>
      </c>
      <c r="AE79" s="153" t="s">
        <v>2311</v>
      </c>
      <c r="AF79" s="153" t="s">
        <v>3938</v>
      </c>
      <c r="AG79" s="153"/>
      <c r="AH79" s="153" t="s">
        <v>4200</v>
      </c>
      <c r="AI79" s="153"/>
      <c r="AJ79" s="153"/>
      <c r="AK79" s="153"/>
      <c r="AL79" s="153"/>
      <c r="AM79" s="153"/>
      <c r="AN79" s="153" t="s">
        <v>4580</v>
      </c>
      <c r="AO79" s="153"/>
      <c r="AP79" s="153" t="s">
        <v>4809</v>
      </c>
      <c r="AQ79" s="153"/>
      <c r="AR79" s="153"/>
      <c r="AS79" s="153"/>
      <c r="AT79" s="153"/>
      <c r="AU79" s="153"/>
      <c r="AV79" s="153"/>
      <c r="AW79" s="153" t="s">
        <v>1637</v>
      </c>
      <c r="AX79" s="153" t="s">
        <v>5540</v>
      </c>
      <c r="AY79" s="153"/>
      <c r="AZ79" s="153"/>
      <c r="BA79" s="153" t="s">
        <v>6010</v>
      </c>
      <c r="BB79" s="153"/>
      <c r="BC79" s="153"/>
      <c r="BD79" s="153"/>
      <c r="BE79" s="153"/>
      <c r="BF79" s="153"/>
      <c r="BG79" s="153"/>
      <c r="BH79" s="153"/>
      <c r="BI79" s="153" t="s">
        <v>6566</v>
      </c>
      <c r="BJ79" s="153"/>
      <c r="BK79" s="153"/>
      <c r="BL79" s="334" t="s">
        <v>1447</v>
      </c>
      <c r="BM79" s="335" t="s">
        <v>1448</v>
      </c>
      <c r="BN79" s="335" t="s">
        <v>1430</v>
      </c>
      <c r="BO79" s="335" t="str">
        <f t="shared" si="2"/>
        <v>Fairbanks North Star Borough, AK</v>
      </c>
      <c r="BP79" s="335" t="str">
        <f t="shared" si="3"/>
        <v>02</v>
      </c>
      <c r="BQ79" s="335" t="str">
        <f>_xlfn.XLOOKUP(BP79, statelist[State FIPS Code], statelist[EPA Region], "not found", 0, 1)</f>
        <v>EPA Region 10</v>
      </c>
    </row>
    <row r="80" spans="1:69" x14ac:dyDescent="0.25">
      <c r="A80" s="153"/>
      <c r="B80" s="512"/>
      <c r="C80" s="512"/>
      <c r="D80" s="512"/>
      <c r="E80" s="512"/>
      <c r="F80" s="512"/>
      <c r="G80" s="512"/>
      <c r="H80" s="153"/>
      <c r="I80" s="153"/>
      <c r="J80" s="153"/>
      <c r="K80" s="153"/>
      <c r="L80" s="153"/>
      <c r="M80" s="153"/>
      <c r="N80" s="153"/>
      <c r="O80" s="153"/>
      <c r="P80" s="153"/>
      <c r="Q80" s="20" t="s">
        <v>2193</v>
      </c>
      <c r="R80" s="153"/>
      <c r="S80" s="153"/>
      <c r="T80" s="20" t="s">
        <v>1405</v>
      </c>
      <c r="U80" s="20" t="s">
        <v>2683</v>
      </c>
      <c r="V80" s="20" t="s">
        <v>2819</v>
      </c>
      <c r="W80" s="20" t="s">
        <v>2976</v>
      </c>
      <c r="X80" s="20" t="s">
        <v>1389</v>
      </c>
      <c r="Y80" s="153"/>
      <c r="Z80" s="153"/>
      <c r="AA80" s="153"/>
      <c r="AB80" s="153"/>
      <c r="AC80" s="20" t="s">
        <v>3560</v>
      </c>
      <c r="AD80" s="20" t="s">
        <v>3701</v>
      </c>
      <c r="AE80" s="20" t="s">
        <v>2321</v>
      </c>
      <c r="AF80" s="20" t="s">
        <v>1399</v>
      </c>
      <c r="AG80" s="153"/>
      <c r="AH80" s="20" t="s">
        <v>4202</v>
      </c>
      <c r="AI80" s="153"/>
      <c r="AJ80" s="153"/>
      <c r="AK80" s="153"/>
      <c r="AL80" s="153"/>
      <c r="AM80" s="153"/>
      <c r="AN80" s="153" t="s">
        <v>4262</v>
      </c>
      <c r="AO80" s="153"/>
      <c r="AP80" s="20" t="s">
        <v>4811</v>
      </c>
      <c r="AQ80" s="153"/>
      <c r="AR80" s="153"/>
      <c r="AS80" s="153"/>
      <c r="AT80" s="153"/>
      <c r="AU80" s="153"/>
      <c r="AV80" s="153"/>
      <c r="AW80" s="20" t="s">
        <v>1411</v>
      </c>
      <c r="AX80" s="20" t="s">
        <v>5542</v>
      </c>
      <c r="AY80" s="153"/>
      <c r="AZ80" s="153"/>
      <c r="BA80" s="20" t="s">
        <v>4262</v>
      </c>
      <c r="BB80" s="153"/>
      <c r="BC80" s="153"/>
      <c r="BD80" s="153"/>
      <c r="BE80" s="153"/>
      <c r="BF80" s="153"/>
      <c r="BG80" s="153"/>
      <c r="BH80" s="153"/>
      <c r="BI80" s="153"/>
      <c r="BJ80" s="153"/>
      <c r="BK80" s="153"/>
      <c r="BL80" s="334" t="s">
        <v>1449</v>
      </c>
      <c r="BM80" s="335" t="s">
        <v>1450</v>
      </c>
      <c r="BN80" s="335" t="s">
        <v>1430</v>
      </c>
      <c r="BO80" s="335" t="str">
        <f t="shared" si="2"/>
        <v>Haines Borough, AK</v>
      </c>
      <c r="BP80" s="335" t="str">
        <f t="shared" si="3"/>
        <v>02</v>
      </c>
      <c r="BQ80" s="335" t="str">
        <f>_xlfn.XLOOKUP(BP80, statelist[State FIPS Code], statelist[EPA Region], "not found", 0, 1)</f>
        <v>EPA Region 10</v>
      </c>
    </row>
    <row r="81" spans="1:69" x14ac:dyDescent="0.25">
      <c r="A81" s="153"/>
      <c r="B81" s="512"/>
      <c r="C81" s="512"/>
      <c r="D81" s="512"/>
      <c r="E81" s="512"/>
      <c r="F81" s="512"/>
      <c r="G81" s="512"/>
      <c r="H81" s="153"/>
      <c r="I81" s="153"/>
      <c r="J81" s="153"/>
      <c r="K81" s="153"/>
      <c r="L81" s="153"/>
      <c r="M81" s="153"/>
      <c r="N81" s="153"/>
      <c r="O81" s="153"/>
      <c r="P81" s="153"/>
      <c r="Q81" s="153" t="s">
        <v>2195</v>
      </c>
      <c r="R81" s="153"/>
      <c r="S81" s="153"/>
      <c r="T81" s="153" t="s">
        <v>2534</v>
      </c>
      <c r="U81" s="153" t="s">
        <v>2685</v>
      </c>
      <c r="V81" s="153" t="s">
        <v>2821</v>
      </c>
      <c r="W81" s="153" t="s">
        <v>2978</v>
      </c>
      <c r="X81" s="153" t="s">
        <v>2012</v>
      </c>
      <c r="Y81" s="153"/>
      <c r="Z81" s="153"/>
      <c r="AA81" s="153"/>
      <c r="AB81" s="153"/>
      <c r="AC81" s="153" t="s">
        <v>1645</v>
      </c>
      <c r="AD81" s="153" t="s">
        <v>3703</v>
      </c>
      <c r="AE81" s="153" t="s">
        <v>1427</v>
      </c>
      <c r="AF81" s="153" t="s">
        <v>3941</v>
      </c>
      <c r="AG81" s="153"/>
      <c r="AH81" s="153" t="s">
        <v>2989</v>
      </c>
      <c r="AI81" s="153"/>
      <c r="AJ81" s="153"/>
      <c r="AK81" s="153"/>
      <c r="AL81" s="153"/>
      <c r="AM81" s="153"/>
      <c r="AN81" s="153" t="s">
        <v>3175</v>
      </c>
      <c r="AO81" s="153"/>
      <c r="AP81" s="153" t="s">
        <v>1643</v>
      </c>
      <c r="AQ81" s="153"/>
      <c r="AR81" s="153"/>
      <c r="AS81" s="153"/>
      <c r="AT81" s="153"/>
      <c r="AU81" s="153"/>
      <c r="AV81" s="153"/>
      <c r="AW81" s="153" t="s">
        <v>2997</v>
      </c>
      <c r="AX81" s="153" t="s">
        <v>1353</v>
      </c>
      <c r="AY81" s="153"/>
      <c r="AZ81" s="153"/>
      <c r="BA81" s="153" t="s">
        <v>1407</v>
      </c>
      <c r="BB81" s="153"/>
      <c r="BC81" s="153"/>
      <c r="BD81" s="153"/>
      <c r="BE81" s="153"/>
      <c r="BF81" s="153"/>
      <c r="BG81" s="153"/>
      <c r="BH81" s="153"/>
      <c r="BI81" s="153"/>
      <c r="BJ81" s="153"/>
      <c r="BK81" s="153"/>
      <c r="BL81" s="334" t="s">
        <v>1451</v>
      </c>
      <c r="BM81" s="335" t="s">
        <v>1452</v>
      </c>
      <c r="BN81" s="335" t="s">
        <v>1430</v>
      </c>
      <c r="BO81" s="335" t="str">
        <f t="shared" si="2"/>
        <v>Hoonah-Angoon Census Area, AK</v>
      </c>
      <c r="BP81" s="335" t="str">
        <f t="shared" si="3"/>
        <v>02</v>
      </c>
      <c r="BQ81" s="335" t="str">
        <f>_xlfn.XLOOKUP(BP81, statelist[State FIPS Code], statelist[EPA Region], "not found", 0, 1)</f>
        <v>EPA Region 10</v>
      </c>
    </row>
    <row r="82" spans="1:69" x14ac:dyDescent="0.25">
      <c r="A82" s="153"/>
      <c r="B82" s="512"/>
      <c r="C82" s="512"/>
      <c r="D82" s="512"/>
      <c r="E82" s="512"/>
      <c r="F82" s="512"/>
      <c r="G82" s="512"/>
      <c r="H82" s="153"/>
      <c r="I82" s="153"/>
      <c r="J82" s="153"/>
      <c r="K82" s="153"/>
      <c r="L82" s="153"/>
      <c r="M82" s="153"/>
      <c r="N82" s="153"/>
      <c r="O82" s="153"/>
      <c r="P82" s="153"/>
      <c r="Q82" s="20" t="s">
        <v>1367</v>
      </c>
      <c r="R82" s="153"/>
      <c r="S82" s="153"/>
      <c r="T82" s="20" t="s">
        <v>2536</v>
      </c>
      <c r="U82" s="20" t="s">
        <v>1643</v>
      </c>
      <c r="V82" s="20" t="s">
        <v>2823</v>
      </c>
      <c r="W82" s="20" t="s">
        <v>2980</v>
      </c>
      <c r="X82" s="20" t="s">
        <v>2509</v>
      </c>
      <c r="Y82" s="153"/>
      <c r="Z82" s="153"/>
      <c r="AA82" s="153"/>
      <c r="AB82" s="153"/>
      <c r="AC82" s="20" t="s">
        <v>3563</v>
      </c>
      <c r="AD82" s="20" t="s">
        <v>3705</v>
      </c>
      <c r="AE82" s="20" t="s">
        <v>3832</v>
      </c>
      <c r="AF82" s="20" t="s">
        <v>3943</v>
      </c>
      <c r="AG82" s="153"/>
      <c r="AH82" s="20" t="s">
        <v>2993</v>
      </c>
      <c r="AI82" s="153"/>
      <c r="AJ82" s="153"/>
      <c r="AK82" s="153"/>
      <c r="AL82" s="153"/>
      <c r="AM82" s="153"/>
      <c r="AN82" s="153" t="s">
        <v>4584</v>
      </c>
      <c r="AO82" s="153"/>
      <c r="AP82" s="20" t="s">
        <v>4814</v>
      </c>
      <c r="AQ82" s="153"/>
      <c r="AR82" s="153"/>
      <c r="AS82" s="153"/>
      <c r="AT82" s="153"/>
      <c r="AU82" s="153"/>
      <c r="AV82" s="153"/>
      <c r="AW82" s="20" t="s">
        <v>2269</v>
      </c>
      <c r="AX82" s="20" t="s">
        <v>5545</v>
      </c>
      <c r="AY82" s="153"/>
      <c r="AZ82" s="153"/>
      <c r="BA82" s="20" t="s">
        <v>1631</v>
      </c>
      <c r="BB82" s="153"/>
      <c r="BC82" s="153"/>
      <c r="BD82" s="153"/>
      <c r="BE82" s="153"/>
      <c r="BF82" s="153"/>
      <c r="BG82" s="153"/>
      <c r="BH82" s="153"/>
      <c r="BI82" s="153"/>
      <c r="BJ82" s="153"/>
      <c r="BK82" s="153"/>
      <c r="BL82" s="334" t="s">
        <v>1453</v>
      </c>
      <c r="BM82" s="335" t="s">
        <v>1454</v>
      </c>
      <c r="BN82" s="335" t="s">
        <v>1430</v>
      </c>
      <c r="BO82" s="335" t="str">
        <f t="shared" si="2"/>
        <v>Juneau City and Borough, AK</v>
      </c>
      <c r="BP82" s="335" t="str">
        <f t="shared" si="3"/>
        <v>02</v>
      </c>
      <c r="BQ82" s="335" t="str">
        <f>_xlfn.XLOOKUP(BP82, statelist[State FIPS Code], statelist[EPA Region], "not found", 0, 1)</f>
        <v>EPA Region 10</v>
      </c>
    </row>
    <row r="83" spans="1:69" x14ac:dyDescent="0.25">
      <c r="A83" s="153"/>
      <c r="B83" s="512"/>
      <c r="C83" s="512"/>
      <c r="D83" s="512"/>
      <c r="E83" s="512"/>
      <c r="F83" s="512"/>
      <c r="G83" s="512"/>
      <c r="H83" s="153"/>
      <c r="I83" s="153"/>
      <c r="J83" s="153"/>
      <c r="K83" s="153"/>
      <c r="L83" s="153"/>
      <c r="M83" s="153"/>
      <c r="N83" s="153"/>
      <c r="O83" s="153"/>
      <c r="P83" s="153"/>
      <c r="Q83" s="153" t="s">
        <v>2198</v>
      </c>
      <c r="R83" s="153"/>
      <c r="S83" s="153"/>
      <c r="T83" s="153" t="s">
        <v>1409</v>
      </c>
      <c r="U83" s="153" t="s">
        <v>2688</v>
      </c>
      <c r="V83" s="153" t="s">
        <v>1631</v>
      </c>
      <c r="W83" s="153" t="s">
        <v>2982</v>
      </c>
      <c r="X83" s="153" t="s">
        <v>2942</v>
      </c>
      <c r="Y83" s="153"/>
      <c r="Z83" s="153"/>
      <c r="AA83" s="153"/>
      <c r="AB83" s="153"/>
      <c r="AC83" s="153" t="s">
        <v>2309</v>
      </c>
      <c r="AD83" s="153" t="s">
        <v>1423</v>
      </c>
      <c r="AE83" s="153" t="s">
        <v>3834</v>
      </c>
      <c r="AF83" s="153" t="s">
        <v>1403</v>
      </c>
      <c r="AG83" s="153"/>
      <c r="AH83" s="153" t="s">
        <v>2995</v>
      </c>
      <c r="AI83" s="153"/>
      <c r="AJ83" s="153"/>
      <c r="AK83" s="153"/>
      <c r="AL83" s="153"/>
      <c r="AM83" s="153"/>
      <c r="AN83" s="153" t="s">
        <v>4586</v>
      </c>
      <c r="AO83" s="153"/>
      <c r="AP83" s="153" t="s">
        <v>4816</v>
      </c>
      <c r="AQ83" s="153"/>
      <c r="AR83" s="153"/>
      <c r="AS83" s="153"/>
      <c r="AT83" s="153"/>
      <c r="AU83" s="153"/>
      <c r="AV83" s="153"/>
      <c r="AW83" s="153" t="s">
        <v>2679</v>
      </c>
      <c r="AX83" s="153" t="s">
        <v>5547</v>
      </c>
      <c r="AY83" s="153"/>
      <c r="AZ83" s="153"/>
      <c r="BA83" s="153" t="s">
        <v>6015</v>
      </c>
      <c r="BB83" s="153"/>
      <c r="BC83" s="153"/>
      <c r="BD83" s="153"/>
      <c r="BE83" s="153"/>
      <c r="BF83" s="153"/>
      <c r="BG83" s="153"/>
      <c r="BH83" s="153"/>
      <c r="BI83" s="153"/>
      <c r="BJ83" s="153"/>
      <c r="BK83" s="153"/>
      <c r="BL83" s="334" t="s">
        <v>1455</v>
      </c>
      <c r="BM83" s="335" t="s">
        <v>1456</v>
      </c>
      <c r="BN83" s="335" t="s">
        <v>1430</v>
      </c>
      <c r="BO83" s="335" t="str">
        <f t="shared" si="2"/>
        <v>Kenai Peninsula Borough, AK</v>
      </c>
      <c r="BP83" s="335" t="str">
        <f t="shared" si="3"/>
        <v>02</v>
      </c>
      <c r="BQ83" s="335" t="str">
        <f>_xlfn.XLOOKUP(BP83, statelist[State FIPS Code], statelist[EPA Region], "not found", 0, 1)</f>
        <v>EPA Region 10</v>
      </c>
    </row>
    <row r="84" spans="1:69" x14ac:dyDescent="0.25">
      <c r="A84" s="153"/>
      <c r="B84" s="512"/>
      <c r="C84" s="512"/>
      <c r="D84" s="512"/>
      <c r="E84" s="512"/>
      <c r="F84" s="512"/>
      <c r="G84" s="512"/>
      <c r="H84" s="153"/>
      <c r="I84" s="153"/>
      <c r="J84" s="153"/>
      <c r="K84" s="153"/>
      <c r="L84" s="153"/>
      <c r="M84" s="153"/>
      <c r="N84" s="153"/>
      <c r="O84" s="153"/>
      <c r="P84" s="153"/>
      <c r="Q84" s="20" t="s">
        <v>1584</v>
      </c>
      <c r="R84" s="153"/>
      <c r="S84" s="153"/>
      <c r="T84" s="20" t="s">
        <v>1629</v>
      </c>
      <c r="U84" s="20" t="s">
        <v>2690</v>
      </c>
      <c r="V84" s="20" t="s">
        <v>1411</v>
      </c>
      <c r="W84" s="20" t="s">
        <v>2667</v>
      </c>
      <c r="X84" s="20" t="s">
        <v>3144</v>
      </c>
      <c r="Y84" s="153"/>
      <c r="Z84" s="153"/>
      <c r="AA84" s="153"/>
      <c r="AB84" s="153"/>
      <c r="AC84" s="20" t="s">
        <v>3566</v>
      </c>
      <c r="AD84" s="20" t="s">
        <v>3708</v>
      </c>
      <c r="AE84" s="20"/>
      <c r="AF84" s="20" t="s">
        <v>3946</v>
      </c>
      <c r="AG84" s="153"/>
      <c r="AH84" s="20" t="s">
        <v>2827</v>
      </c>
      <c r="AI84" s="153"/>
      <c r="AJ84" s="153"/>
      <c r="AK84" s="153"/>
      <c r="AL84" s="153"/>
      <c r="AM84" s="153"/>
      <c r="AN84" s="153" t="s">
        <v>3969</v>
      </c>
      <c r="AO84" s="153"/>
      <c r="AP84" s="20" t="s">
        <v>2306</v>
      </c>
      <c r="AQ84" s="153"/>
      <c r="AR84" s="153"/>
      <c r="AS84" s="153"/>
      <c r="AT84" s="153"/>
      <c r="AU84" s="153"/>
      <c r="AV84" s="153"/>
      <c r="AW84" s="20" t="s">
        <v>3005</v>
      </c>
      <c r="AX84" s="20" t="s">
        <v>5549</v>
      </c>
      <c r="AY84" s="153"/>
      <c r="AZ84" s="153"/>
      <c r="BA84" s="20" t="s">
        <v>6017</v>
      </c>
      <c r="BB84" s="153"/>
      <c r="BC84" s="153"/>
      <c r="BD84" s="153"/>
      <c r="BE84" s="153"/>
      <c r="BF84" s="153"/>
      <c r="BG84" s="153"/>
      <c r="BH84" s="153"/>
      <c r="BI84" s="153"/>
      <c r="BJ84" s="153"/>
      <c r="BK84" s="153"/>
      <c r="BL84" s="334" t="s">
        <v>1457</v>
      </c>
      <c r="BM84" s="335" t="s">
        <v>1458</v>
      </c>
      <c r="BN84" s="335" t="s">
        <v>1430</v>
      </c>
      <c r="BO84" s="335" t="str">
        <f t="shared" si="2"/>
        <v>Ketchikan Gateway Borough, AK</v>
      </c>
      <c r="BP84" s="335" t="str">
        <f t="shared" si="3"/>
        <v>02</v>
      </c>
      <c r="BQ84" s="335" t="str">
        <f>_xlfn.XLOOKUP(BP84, statelist[State FIPS Code], statelist[EPA Region], "not found", 0, 1)</f>
        <v>EPA Region 10</v>
      </c>
    </row>
    <row r="85" spans="1:69" x14ac:dyDescent="0.25">
      <c r="A85" s="153"/>
      <c r="B85" s="512"/>
      <c r="C85" s="512"/>
      <c r="D85" s="512"/>
      <c r="E85" s="512"/>
      <c r="F85" s="512"/>
      <c r="G85" s="512"/>
      <c r="H85" s="153"/>
      <c r="I85" s="153"/>
      <c r="J85" s="153"/>
      <c r="K85" s="153"/>
      <c r="L85" s="153"/>
      <c r="M85" s="153"/>
      <c r="N85" s="153"/>
      <c r="O85" s="153"/>
      <c r="P85" s="153"/>
      <c r="Q85" s="153" t="s">
        <v>2201</v>
      </c>
      <c r="R85" s="153"/>
      <c r="S85" s="153"/>
      <c r="T85" s="153" t="s">
        <v>2540</v>
      </c>
      <c r="U85" s="153" t="s">
        <v>2692</v>
      </c>
      <c r="V85" s="153" t="s">
        <v>2827</v>
      </c>
      <c r="W85" s="153" t="s">
        <v>1407</v>
      </c>
      <c r="X85" s="153" t="s">
        <v>2515</v>
      </c>
      <c r="Y85" s="153"/>
      <c r="Z85" s="153"/>
      <c r="AA85" s="153"/>
      <c r="AB85" s="153"/>
      <c r="AC85" s="153"/>
      <c r="AD85" s="153" t="s">
        <v>3710</v>
      </c>
      <c r="AE85" s="153"/>
      <c r="AF85" s="153" t="s">
        <v>1618</v>
      </c>
      <c r="AG85" s="153"/>
      <c r="AH85" s="153" t="s">
        <v>3001</v>
      </c>
      <c r="AI85" s="153"/>
      <c r="AJ85" s="153"/>
      <c r="AK85" s="153"/>
      <c r="AL85" s="153"/>
      <c r="AM85" s="153"/>
      <c r="AN85" s="153" t="s">
        <v>4589</v>
      </c>
      <c r="AO85" s="153"/>
      <c r="AP85" s="153" t="s">
        <v>1423</v>
      </c>
      <c r="AQ85" s="153"/>
      <c r="AR85" s="153"/>
      <c r="AS85" s="153"/>
      <c r="AT85" s="153"/>
      <c r="AU85" s="153"/>
      <c r="AV85" s="153"/>
      <c r="AW85" s="153" t="s">
        <v>2685</v>
      </c>
      <c r="AX85" s="153" t="s">
        <v>5551</v>
      </c>
      <c r="AY85" s="153"/>
      <c r="AZ85" s="153"/>
      <c r="BA85" s="153" t="s">
        <v>6019</v>
      </c>
      <c r="BB85" s="153"/>
      <c r="BC85" s="153"/>
      <c r="BD85" s="153"/>
      <c r="BE85" s="153"/>
      <c r="BF85" s="153"/>
      <c r="BG85" s="153"/>
      <c r="BH85" s="153"/>
      <c r="BI85" s="153"/>
      <c r="BJ85" s="153"/>
      <c r="BK85" s="153"/>
      <c r="BL85" s="334" t="s">
        <v>1459</v>
      </c>
      <c r="BM85" s="335" t="s">
        <v>1460</v>
      </c>
      <c r="BN85" s="335" t="s">
        <v>1430</v>
      </c>
      <c r="BO85" s="335" t="str">
        <f t="shared" si="2"/>
        <v>Kodiak Island Borough, AK</v>
      </c>
      <c r="BP85" s="335" t="str">
        <f t="shared" si="3"/>
        <v>02</v>
      </c>
      <c r="BQ85" s="335" t="str">
        <f>_xlfn.XLOOKUP(BP85, statelist[State FIPS Code], statelist[EPA Region], "not found", 0, 1)</f>
        <v>EPA Region 10</v>
      </c>
    </row>
    <row r="86" spans="1:69" x14ac:dyDescent="0.25">
      <c r="A86" s="153"/>
      <c r="B86" s="512"/>
      <c r="C86" s="512"/>
      <c r="D86" s="512"/>
      <c r="E86" s="512"/>
      <c r="F86" s="512"/>
      <c r="G86" s="512"/>
      <c r="H86" s="153"/>
      <c r="I86" s="153"/>
      <c r="J86" s="153"/>
      <c r="K86" s="153"/>
      <c r="L86" s="153"/>
      <c r="M86" s="153"/>
      <c r="N86" s="153"/>
      <c r="O86" s="153"/>
      <c r="P86" s="153"/>
      <c r="Q86" s="20" t="s">
        <v>1369</v>
      </c>
      <c r="R86" s="153"/>
      <c r="S86" s="153"/>
      <c r="T86" s="20" t="s">
        <v>2542</v>
      </c>
      <c r="U86" s="20" t="s">
        <v>2555</v>
      </c>
      <c r="V86" s="20" t="s">
        <v>2829</v>
      </c>
      <c r="W86" s="20" t="s">
        <v>1629</v>
      </c>
      <c r="X86" s="20" t="s">
        <v>3147</v>
      </c>
      <c r="Y86" s="153"/>
      <c r="Z86" s="153"/>
      <c r="AA86" s="153"/>
      <c r="AB86" s="153"/>
      <c r="AC86" s="153"/>
      <c r="AD86" s="20" t="s">
        <v>3712</v>
      </c>
      <c r="AE86" s="20"/>
      <c r="AF86" s="20" t="s">
        <v>1624</v>
      </c>
      <c r="AG86" s="153"/>
      <c r="AH86" s="20" t="s">
        <v>4209</v>
      </c>
      <c r="AI86" s="153"/>
      <c r="AJ86" s="153"/>
      <c r="AK86" s="153"/>
      <c r="AL86" s="153"/>
      <c r="AM86" s="153"/>
      <c r="AN86" s="153" t="s">
        <v>4591</v>
      </c>
      <c r="AO86" s="153"/>
      <c r="AP86" s="20" t="s">
        <v>2309</v>
      </c>
      <c r="AQ86" s="153"/>
      <c r="AR86" s="153"/>
      <c r="AS86" s="153"/>
      <c r="AT86" s="153"/>
      <c r="AU86" s="153"/>
      <c r="AV86" s="153"/>
      <c r="AW86" s="20" t="s">
        <v>5395</v>
      </c>
      <c r="AX86" s="20" t="s">
        <v>5553</v>
      </c>
      <c r="AY86" s="153"/>
      <c r="AZ86" s="153"/>
      <c r="BA86" s="20" t="s">
        <v>6021</v>
      </c>
      <c r="BB86" s="153"/>
      <c r="BC86" s="153"/>
      <c r="BD86" s="153"/>
      <c r="BE86" s="153"/>
      <c r="BF86" s="153"/>
      <c r="BG86" s="153"/>
      <c r="BH86" s="153"/>
      <c r="BI86" s="153"/>
      <c r="BJ86" s="153"/>
      <c r="BK86" s="153"/>
      <c r="BL86" s="334" t="s">
        <v>1461</v>
      </c>
      <c r="BM86" s="335" t="s">
        <v>1462</v>
      </c>
      <c r="BN86" s="335" t="s">
        <v>1430</v>
      </c>
      <c r="BO86" s="335" t="str">
        <f t="shared" si="2"/>
        <v>Kusilvak Census Area, AK</v>
      </c>
      <c r="BP86" s="335" t="str">
        <f t="shared" si="3"/>
        <v>02</v>
      </c>
      <c r="BQ86" s="335" t="str">
        <f>_xlfn.XLOOKUP(BP86, statelist[State FIPS Code], statelist[EPA Region], "not found", 0, 1)</f>
        <v>EPA Region 10</v>
      </c>
    </row>
    <row r="87" spans="1:69" x14ac:dyDescent="0.25">
      <c r="A87" s="153"/>
      <c r="B87" s="512"/>
      <c r="C87" s="512"/>
      <c r="D87" s="512"/>
      <c r="E87" s="512"/>
      <c r="F87" s="512"/>
      <c r="G87" s="512"/>
      <c r="H87" s="153"/>
      <c r="I87" s="153"/>
      <c r="J87" s="153"/>
      <c r="K87" s="153"/>
      <c r="L87" s="153"/>
      <c r="M87" s="153"/>
      <c r="N87" s="153"/>
      <c r="O87" s="153"/>
      <c r="P87" s="153"/>
      <c r="Q87" s="153" t="s">
        <v>2204</v>
      </c>
      <c r="R87" s="153"/>
      <c r="S87" s="153"/>
      <c r="T87" s="153" t="s">
        <v>1631</v>
      </c>
      <c r="U87" s="153" t="s">
        <v>2306</v>
      </c>
      <c r="V87" s="153" t="s">
        <v>2831</v>
      </c>
      <c r="W87" s="153" t="s">
        <v>1631</v>
      </c>
      <c r="X87" s="153" t="s">
        <v>1393</v>
      </c>
      <c r="Y87" s="153"/>
      <c r="Z87" s="153"/>
      <c r="AA87" s="153"/>
      <c r="AB87" s="153"/>
      <c r="AC87" s="153"/>
      <c r="AD87" s="153" t="s">
        <v>2848</v>
      </c>
      <c r="AE87" s="153"/>
      <c r="AF87" s="153" t="s">
        <v>2032</v>
      </c>
      <c r="AG87" s="153"/>
      <c r="AH87" s="153" t="s">
        <v>2283</v>
      </c>
      <c r="AI87" s="153"/>
      <c r="AJ87" s="153"/>
      <c r="AK87" s="153"/>
      <c r="AL87" s="153"/>
      <c r="AM87" s="153"/>
      <c r="AN87" s="153" t="s">
        <v>4593</v>
      </c>
      <c r="AO87" s="153"/>
      <c r="AP87" s="153" t="s">
        <v>4700</v>
      </c>
      <c r="AQ87" s="153"/>
      <c r="AR87" s="153"/>
      <c r="AS87" s="153"/>
      <c r="AT87" s="153"/>
      <c r="AU87" s="153"/>
      <c r="AV87" s="153"/>
      <c r="AW87" s="153" t="s">
        <v>5397</v>
      </c>
      <c r="AX87" s="153" t="s">
        <v>5555</v>
      </c>
      <c r="AY87" s="153"/>
      <c r="AZ87" s="153"/>
      <c r="BA87" s="153" t="s">
        <v>2999</v>
      </c>
      <c r="BB87" s="153"/>
      <c r="BC87" s="153"/>
      <c r="BD87" s="153"/>
      <c r="BE87" s="153"/>
      <c r="BF87" s="153"/>
      <c r="BG87" s="153"/>
      <c r="BH87" s="153"/>
      <c r="BI87" s="153"/>
      <c r="BJ87" s="153"/>
      <c r="BK87" s="153"/>
      <c r="BL87" s="334" t="s">
        <v>1463</v>
      </c>
      <c r="BM87" s="335" t="s">
        <v>1464</v>
      </c>
      <c r="BN87" s="335" t="s">
        <v>1430</v>
      </c>
      <c r="BO87" s="335" t="str">
        <f t="shared" si="2"/>
        <v>Lake and Peninsula Borough, AK</v>
      </c>
      <c r="BP87" s="335" t="str">
        <f t="shared" si="3"/>
        <v>02</v>
      </c>
      <c r="BQ87" s="335" t="str">
        <f>_xlfn.XLOOKUP(BP87, statelist[State FIPS Code], statelist[EPA Region], "not found", 0, 1)</f>
        <v>EPA Region 10</v>
      </c>
    </row>
    <row r="88" spans="1:69" x14ac:dyDescent="0.25">
      <c r="A88" s="153"/>
      <c r="B88" s="512"/>
      <c r="C88" s="512"/>
      <c r="D88" s="512"/>
      <c r="E88" s="512"/>
      <c r="F88" s="512"/>
      <c r="G88" s="512"/>
      <c r="H88" s="153"/>
      <c r="I88" s="153"/>
      <c r="J88" s="153"/>
      <c r="K88" s="153"/>
      <c r="L88" s="153"/>
      <c r="M88" s="153"/>
      <c r="N88" s="153"/>
      <c r="O88" s="153"/>
      <c r="P88" s="153"/>
      <c r="Q88" s="20" t="s">
        <v>2206</v>
      </c>
      <c r="R88" s="153"/>
      <c r="S88" s="153"/>
      <c r="T88" s="20" t="s">
        <v>1411</v>
      </c>
      <c r="U88" s="20" t="s">
        <v>2696</v>
      </c>
      <c r="V88" s="20" t="s">
        <v>2047</v>
      </c>
      <c r="W88" s="20" t="s">
        <v>1879</v>
      </c>
      <c r="X88" s="20" t="s">
        <v>1395</v>
      </c>
      <c r="Y88" s="153"/>
      <c r="Z88" s="153"/>
      <c r="AA88" s="153"/>
      <c r="AB88" s="153"/>
      <c r="AC88" s="153"/>
      <c r="AD88" s="20" t="s">
        <v>3715</v>
      </c>
      <c r="AE88" s="20"/>
      <c r="AF88" s="20" t="s">
        <v>3951</v>
      </c>
      <c r="AG88" s="153"/>
      <c r="AH88" s="20" t="s">
        <v>4212</v>
      </c>
      <c r="AI88" s="153"/>
      <c r="AJ88" s="153"/>
      <c r="AK88" s="153"/>
      <c r="AL88" s="153"/>
      <c r="AM88" s="153"/>
      <c r="AN88" s="153" t="s">
        <v>4595</v>
      </c>
      <c r="AO88" s="153"/>
      <c r="AP88" s="20" t="s">
        <v>4822</v>
      </c>
      <c r="AQ88" s="153"/>
      <c r="AR88" s="153"/>
      <c r="AS88" s="153"/>
      <c r="AT88" s="153"/>
      <c r="AU88" s="153"/>
      <c r="AV88" s="153"/>
      <c r="AW88" s="20" t="s">
        <v>1643</v>
      </c>
      <c r="AX88" s="20" t="s">
        <v>5557</v>
      </c>
      <c r="AY88" s="153"/>
      <c r="AZ88" s="153"/>
      <c r="BA88" s="20" t="s">
        <v>4593</v>
      </c>
      <c r="BB88" s="153"/>
      <c r="BC88" s="153"/>
      <c r="BD88" s="153"/>
      <c r="BE88" s="153"/>
      <c r="BF88" s="153"/>
      <c r="BG88" s="153"/>
      <c r="BH88" s="153"/>
      <c r="BI88" s="153"/>
      <c r="BJ88" s="153"/>
      <c r="BK88" s="153"/>
      <c r="BL88" s="334" t="s">
        <v>1465</v>
      </c>
      <c r="BM88" s="335" t="s">
        <v>1466</v>
      </c>
      <c r="BN88" s="335" t="s">
        <v>1430</v>
      </c>
      <c r="BO88" s="335" t="str">
        <f t="shared" si="2"/>
        <v>Matanuska-Susitna Borough, AK</v>
      </c>
      <c r="BP88" s="335" t="str">
        <f t="shared" si="3"/>
        <v>02</v>
      </c>
      <c r="BQ88" s="335" t="str">
        <f>_xlfn.XLOOKUP(BP88, statelist[State FIPS Code], statelist[EPA Region], "not found", 0, 1)</f>
        <v>EPA Region 10</v>
      </c>
    </row>
    <row r="89" spans="1:69" x14ac:dyDescent="0.25">
      <c r="A89" s="153"/>
      <c r="B89" s="512"/>
      <c r="C89" s="512"/>
      <c r="D89" s="512"/>
      <c r="E89" s="512"/>
      <c r="F89" s="512"/>
      <c r="G89" s="512"/>
      <c r="H89" s="153"/>
      <c r="I89" s="153"/>
      <c r="J89" s="153"/>
      <c r="K89" s="153"/>
      <c r="L89" s="153"/>
      <c r="M89" s="153"/>
      <c r="N89" s="153"/>
      <c r="O89" s="153"/>
      <c r="P89" s="153"/>
      <c r="Q89" s="153" t="s">
        <v>1375</v>
      </c>
      <c r="R89" s="153"/>
      <c r="S89" s="153"/>
      <c r="T89" s="153" t="s">
        <v>2546</v>
      </c>
      <c r="U89" s="153" t="s">
        <v>1423</v>
      </c>
      <c r="V89" s="153" t="s">
        <v>1643</v>
      </c>
      <c r="W89" s="153" t="s">
        <v>2989</v>
      </c>
      <c r="X89" s="153" t="s">
        <v>1397</v>
      </c>
      <c r="Y89" s="153"/>
      <c r="Z89" s="153"/>
      <c r="AA89" s="153"/>
      <c r="AB89" s="153"/>
      <c r="AC89" s="153"/>
      <c r="AD89" s="153"/>
      <c r="AE89" s="153"/>
      <c r="AF89" s="153" t="s">
        <v>1405</v>
      </c>
      <c r="AG89" s="153"/>
      <c r="AH89" s="153" t="s">
        <v>2411</v>
      </c>
      <c r="AI89" s="153"/>
      <c r="AJ89" s="153"/>
      <c r="AK89" s="153"/>
      <c r="AL89" s="153"/>
      <c r="AM89" s="153"/>
      <c r="AN89" s="153" t="s">
        <v>4597</v>
      </c>
      <c r="AO89" s="153"/>
      <c r="AP89" s="153" t="s">
        <v>4824</v>
      </c>
      <c r="AQ89" s="153"/>
      <c r="AR89" s="153"/>
      <c r="AS89" s="153"/>
      <c r="AT89" s="153"/>
      <c r="AU89" s="153"/>
      <c r="AV89" s="153"/>
      <c r="AW89" s="153" t="s">
        <v>1645</v>
      </c>
      <c r="AX89" s="153" t="s">
        <v>5559</v>
      </c>
      <c r="AY89" s="153"/>
      <c r="AZ89" s="153"/>
      <c r="BA89" s="153" t="s">
        <v>1937</v>
      </c>
      <c r="BB89" s="153"/>
      <c r="BC89" s="153"/>
      <c r="BD89" s="153"/>
      <c r="BE89" s="153"/>
      <c r="BF89" s="153"/>
      <c r="BG89" s="153"/>
      <c r="BH89" s="153"/>
      <c r="BI89" s="153"/>
      <c r="BJ89" s="153"/>
      <c r="BK89" s="153"/>
      <c r="BL89" s="334" t="s">
        <v>1467</v>
      </c>
      <c r="BM89" s="335" t="s">
        <v>1468</v>
      </c>
      <c r="BN89" s="335" t="s">
        <v>1430</v>
      </c>
      <c r="BO89" s="335" t="str">
        <f t="shared" si="2"/>
        <v>Nome Census Area, AK</v>
      </c>
      <c r="BP89" s="335" t="str">
        <f t="shared" si="3"/>
        <v>02</v>
      </c>
      <c r="BQ89" s="335" t="str">
        <f>_xlfn.XLOOKUP(BP89, statelist[State FIPS Code], statelist[EPA Region], "not found", 0, 1)</f>
        <v>EPA Region 10</v>
      </c>
    </row>
    <row r="90" spans="1:69" x14ac:dyDescent="0.25">
      <c r="A90" s="153"/>
      <c r="B90" s="512"/>
      <c r="C90" s="512"/>
      <c r="D90" s="512"/>
      <c r="E90" s="512"/>
      <c r="F90" s="512"/>
      <c r="G90" s="512"/>
      <c r="H90" s="153"/>
      <c r="I90" s="153"/>
      <c r="J90" s="153"/>
      <c r="K90" s="153"/>
      <c r="L90" s="153"/>
      <c r="M90" s="153"/>
      <c r="N90" s="153"/>
      <c r="O90" s="153"/>
      <c r="P90" s="153"/>
      <c r="Q90" s="20" t="s">
        <v>2006</v>
      </c>
      <c r="R90" s="153"/>
      <c r="S90" s="153"/>
      <c r="T90" s="20" t="s">
        <v>2548</v>
      </c>
      <c r="U90" s="20" t="s">
        <v>2309</v>
      </c>
      <c r="V90" s="20" t="s">
        <v>1645</v>
      </c>
      <c r="W90" s="20" t="s">
        <v>2991</v>
      </c>
      <c r="X90" s="20" t="s">
        <v>3152</v>
      </c>
      <c r="Y90" s="153"/>
      <c r="Z90" s="153"/>
      <c r="AA90" s="153"/>
      <c r="AB90" s="153"/>
      <c r="AC90" s="153"/>
      <c r="AD90" s="153"/>
      <c r="AE90" s="153"/>
      <c r="AF90" s="20" t="s">
        <v>3954</v>
      </c>
      <c r="AG90" s="153"/>
      <c r="AH90" s="20" t="s">
        <v>1423</v>
      </c>
      <c r="AI90" s="153"/>
      <c r="AJ90" s="153"/>
      <c r="AK90" s="153"/>
      <c r="AL90" s="153"/>
      <c r="AM90" s="153"/>
      <c r="AN90" s="153" t="s">
        <v>4599</v>
      </c>
      <c r="AO90" s="153"/>
      <c r="AP90" s="153"/>
      <c r="AQ90" s="153"/>
      <c r="AR90" s="153"/>
      <c r="AS90" s="153"/>
      <c r="AT90" s="153"/>
      <c r="AU90" s="153"/>
      <c r="AV90" s="153"/>
      <c r="AW90" s="20" t="s">
        <v>2306</v>
      </c>
      <c r="AX90" s="20" t="s">
        <v>5561</v>
      </c>
      <c r="AY90" s="153"/>
      <c r="AZ90" s="153"/>
      <c r="BA90" s="20" t="s">
        <v>2550</v>
      </c>
      <c r="BB90" s="153"/>
      <c r="BC90" s="153"/>
      <c r="BD90" s="153"/>
      <c r="BE90" s="153"/>
      <c r="BF90" s="153"/>
      <c r="BG90" s="153"/>
      <c r="BH90" s="153"/>
      <c r="BI90" s="153"/>
      <c r="BJ90" s="153"/>
      <c r="BK90" s="153"/>
      <c r="BL90" s="334" t="s">
        <v>1469</v>
      </c>
      <c r="BM90" s="335" t="s">
        <v>1470</v>
      </c>
      <c r="BN90" s="335" t="s">
        <v>1430</v>
      </c>
      <c r="BO90" s="335" t="str">
        <f t="shared" si="2"/>
        <v>North Slope Borough, AK</v>
      </c>
      <c r="BP90" s="335" t="str">
        <f t="shared" si="3"/>
        <v>02</v>
      </c>
      <c r="BQ90" s="335" t="str">
        <f>_xlfn.XLOOKUP(BP90, statelist[State FIPS Code], statelist[EPA Region], "not found", 0, 1)</f>
        <v>EPA Region 10</v>
      </c>
    </row>
    <row r="91" spans="1:69" x14ac:dyDescent="0.25">
      <c r="A91" s="153"/>
      <c r="B91" s="512"/>
      <c r="C91" s="512"/>
      <c r="D91" s="512"/>
      <c r="E91" s="512"/>
      <c r="F91" s="512"/>
      <c r="G91" s="512"/>
      <c r="H91" s="153"/>
      <c r="I91" s="153"/>
      <c r="J91" s="153"/>
      <c r="K91" s="153"/>
      <c r="L91" s="153"/>
      <c r="M91" s="153"/>
      <c r="N91" s="153"/>
      <c r="O91" s="153"/>
      <c r="P91" s="153"/>
      <c r="Q91" s="153" t="s">
        <v>1590</v>
      </c>
      <c r="R91" s="153"/>
      <c r="S91" s="153"/>
      <c r="T91" s="153" t="s">
        <v>2550</v>
      </c>
      <c r="U91" s="153" t="s">
        <v>2700</v>
      </c>
      <c r="V91" s="153" t="s">
        <v>2836</v>
      </c>
      <c r="W91" s="153" t="s">
        <v>2993</v>
      </c>
      <c r="X91" s="153" t="s">
        <v>3154</v>
      </c>
      <c r="Y91" s="153"/>
      <c r="Z91" s="153"/>
      <c r="AA91" s="153"/>
      <c r="AB91" s="153"/>
      <c r="AC91" s="153"/>
      <c r="AD91" s="153"/>
      <c r="AE91" s="153"/>
      <c r="AF91" s="153" t="s">
        <v>3956</v>
      </c>
      <c r="AG91" s="153"/>
      <c r="AH91" s="153" t="s">
        <v>2309</v>
      </c>
      <c r="AI91" s="153"/>
      <c r="AJ91" s="153"/>
      <c r="AK91" s="153"/>
      <c r="AL91" s="153"/>
      <c r="AM91" s="153"/>
      <c r="AN91" s="153" t="s">
        <v>1643</v>
      </c>
      <c r="AO91" s="153"/>
      <c r="AP91" s="153"/>
      <c r="AQ91" s="153"/>
      <c r="AR91" s="153"/>
      <c r="AS91" s="153"/>
      <c r="AT91" s="153"/>
      <c r="AU91" s="153"/>
      <c r="AV91" s="153"/>
      <c r="AW91" s="153" t="s">
        <v>1423</v>
      </c>
      <c r="AX91" s="153" t="s">
        <v>2903</v>
      </c>
      <c r="AY91" s="153"/>
      <c r="AZ91" s="153"/>
      <c r="BA91" s="153" t="s">
        <v>2306</v>
      </c>
      <c r="BB91" s="153"/>
      <c r="BC91" s="153"/>
      <c r="BD91" s="153"/>
      <c r="BE91" s="153"/>
      <c r="BF91" s="153"/>
      <c r="BG91" s="153"/>
      <c r="BH91" s="153"/>
      <c r="BI91" s="153"/>
      <c r="BJ91" s="153"/>
      <c r="BK91" s="153"/>
      <c r="BL91" s="334" t="s">
        <v>1471</v>
      </c>
      <c r="BM91" s="335" t="s">
        <v>1472</v>
      </c>
      <c r="BN91" s="335" t="s">
        <v>1430</v>
      </c>
      <c r="BO91" s="335" t="str">
        <f t="shared" si="2"/>
        <v>Northwest Arctic Borough, AK</v>
      </c>
      <c r="BP91" s="335" t="str">
        <f t="shared" si="3"/>
        <v>02</v>
      </c>
      <c r="BQ91" s="335" t="str">
        <f>_xlfn.XLOOKUP(BP91, statelist[State FIPS Code], statelist[EPA Region], "not found", 0, 1)</f>
        <v>EPA Region 10</v>
      </c>
    </row>
    <row r="92" spans="1:69" x14ac:dyDescent="0.25">
      <c r="A92" s="153"/>
      <c r="B92" s="512"/>
      <c r="C92" s="512"/>
      <c r="D92" s="512"/>
      <c r="E92" s="512"/>
      <c r="F92" s="512"/>
      <c r="G92" s="512"/>
      <c r="H92" s="153"/>
      <c r="I92" s="153"/>
      <c r="J92" s="153"/>
      <c r="K92" s="153"/>
      <c r="L92" s="153"/>
      <c r="M92" s="153"/>
      <c r="N92" s="153"/>
      <c r="O92" s="153"/>
      <c r="P92" s="153"/>
      <c r="Q92" s="20" t="s">
        <v>2211</v>
      </c>
      <c r="R92" s="153"/>
      <c r="S92" s="153"/>
      <c r="T92" s="20" t="s">
        <v>1643</v>
      </c>
      <c r="U92" s="20" t="s">
        <v>1648</v>
      </c>
      <c r="V92" s="20" t="s">
        <v>2306</v>
      </c>
      <c r="W92" s="20" t="s">
        <v>2995</v>
      </c>
      <c r="X92" s="20" t="s">
        <v>3156</v>
      </c>
      <c r="Y92" s="153"/>
      <c r="Z92" s="153"/>
      <c r="AA92" s="153"/>
      <c r="AB92" s="153"/>
      <c r="AC92" s="153"/>
      <c r="AD92" s="153"/>
      <c r="AE92" s="153"/>
      <c r="AF92" s="20" t="s">
        <v>2665</v>
      </c>
      <c r="AG92" s="153"/>
      <c r="AH92" s="20" t="s">
        <v>2311</v>
      </c>
      <c r="AI92" s="153"/>
      <c r="AJ92" s="153"/>
      <c r="AK92" s="153"/>
      <c r="AL92" s="153"/>
      <c r="AM92" s="153"/>
      <c r="AN92" s="153" t="s">
        <v>4602</v>
      </c>
      <c r="AO92" s="153"/>
      <c r="AP92" s="153"/>
      <c r="AQ92" s="153"/>
      <c r="AR92" s="153"/>
      <c r="AS92" s="153"/>
      <c r="AT92" s="153"/>
      <c r="AU92" s="153"/>
      <c r="AV92" s="153"/>
      <c r="AW92" s="20" t="s">
        <v>2309</v>
      </c>
      <c r="AX92" s="20" t="s">
        <v>3088</v>
      </c>
      <c r="AY92" s="153"/>
      <c r="AZ92" s="153"/>
      <c r="BA92" s="20" t="s">
        <v>1423</v>
      </c>
      <c r="BB92" s="153"/>
      <c r="BC92" s="153"/>
      <c r="BD92" s="153"/>
      <c r="BE92" s="153"/>
      <c r="BF92" s="153"/>
      <c r="BG92" s="153"/>
      <c r="BH92" s="153"/>
      <c r="BI92" s="153"/>
      <c r="BJ92" s="153"/>
      <c r="BK92" s="153"/>
      <c r="BL92" s="334" t="s">
        <v>1473</v>
      </c>
      <c r="BM92" s="335" t="s">
        <v>1474</v>
      </c>
      <c r="BN92" s="335" t="s">
        <v>1430</v>
      </c>
      <c r="BO92" s="335" t="str">
        <f t="shared" si="2"/>
        <v>Petersburg Census Area, AK</v>
      </c>
      <c r="BP92" s="335" t="str">
        <f t="shared" si="3"/>
        <v>02</v>
      </c>
      <c r="BQ92" s="335" t="str">
        <f>_xlfn.XLOOKUP(BP92, statelist[State FIPS Code], statelist[EPA Region], "not found", 0, 1)</f>
        <v>EPA Region 10</v>
      </c>
    </row>
    <row r="93" spans="1:69" x14ac:dyDescent="0.25">
      <c r="A93" s="153"/>
      <c r="B93" s="512"/>
      <c r="C93" s="512"/>
      <c r="D93" s="512"/>
      <c r="E93" s="512"/>
      <c r="F93" s="512"/>
      <c r="G93" s="512"/>
      <c r="H93" s="153"/>
      <c r="I93" s="153"/>
      <c r="J93" s="153"/>
      <c r="K93" s="153"/>
      <c r="L93" s="153"/>
      <c r="M93" s="153"/>
      <c r="N93" s="153"/>
      <c r="O93" s="153"/>
      <c r="P93" s="153"/>
      <c r="Q93" s="153" t="s">
        <v>1379</v>
      </c>
      <c r="R93" s="153"/>
      <c r="S93" s="153"/>
      <c r="T93" s="153" t="s">
        <v>2553</v>
      </c>
      <c r="U93" s="153" t="s">
        <v>2703</v>
      </c>
      <c r="V93" s="153" t="s">
        <v>1423</v>
      </c>
      <c r="W93" s="153" t="s">
        <v>2997</v>
      </c>
      <c r="X93" s="153" t="s">
        <v>2649</v>
      </c>
      <c r="Y93" s="153"/>
      <c r="Z93" s="153"/>
      <c r="AA93" s="153"/>
      <c r="AB93" s="153"/>
      <c r="AC93" s="153"/>
      <c r="AD93" s="153"/>
      <c r="AE93" s="153"/>
      <c r="AF93" s="153" t="s">
        <v>3959</v>
      </c>
      <c r="AG93" s="153"/>
      <c r="AH93" s="153" t="s">
        <v>2313</v>
      </c>
      <c r="AI93" s="153"/>
      <c r="AJ93" s="153"/>
      <c r="AK93" s="153"/>
      <c r="AL93" s="153"/>
      <c r="AM93" s="153"/>
      <c r="AN93" s="153" t="s">
        <v>4604</v>
      </c>
      <c r="AO93" s="153"/>
      <c r="AP93" s="153"/>
      <c r="AQ93" s="153"/>
      <c r="AR93" s="153"/>
      <c r="AS93" s="153"/>
      <c r="AT93" s="153"/>
      <c r="AU93" s="153"/>
      <c r="AV93" s="153"/>
      <c r="AW93" s="153" t="s">
        <v>5404</v>
      </c>
      <c r="AX93" s="153" t="s">
        <v>5565</v>
      </c>
      <c r="AY93" s="153"/>
      <c r="AZ93" s="153"/>
      <c r="BA93" s="153" t="s">
        <v>5096</v>
      </c>
      <c r="BB93" s="153"/>
      <c r="BC93" s="153"/>
      <c r="BD93" s="153"/>
      <c r="BE93" s="153"/>
      <c r="BF93" s="153"/>
      <c r="BG93" s="153"/>
      <c r="BH93" s="153"/>
      <c r="BI93" s="153"/>
      <c r="BJ93" s="153"/>
      <c r="BK93" s="153"/>
      <c r="BL93" s="334" t="s">
        <v>1475</v>
      </c>
      <c r="BM93" s="335" t="s">
        <v>1476</v>
      </c>
      <c r="BN93" s="335" t="s">
        <v>1430</v>
      </c>
      <c r="BO93" s="335" t="str">
        <f t="shared" si="2"/>
        <v>Prince of Wales-Hyder Census Area, AK</v>
      </c>
      <c r="BP93" s="335" t="str">
        <f t="shared" si="3"/>
        <v>02</v>
      </c>
      <c r="BQ93" s="335" t="str">
        <f>_xlfn.XLOOKUP(BP93, statelist[State FIPS Code], statelist[EPA Region], "not found", 0, 1)</f>
        <v>EPA Region 10</v>
      </c>
    </row>
    <row r="94" spans="1:69" x14ac:dyDescent="0.25">
      <c r="A94" s="153"/>
      <c r="B94" s="512"/>
      <c r="C94" s="512"/>
      <c r="D94" s="512"/>
      <c r="E94" s="512"/>
      <c r="F94" s="512"/>
      <c r="G94" s="512"/>
      <c r="H94" s="153"/>
      <c r="I94" s="153"/>
      <c r="J94" s="153"/>
      <c r="K94" s="153"/>
      <c r="L94" s="153"/>
      <c r="M94" s="153"/>
      <c r="N94" s="153"/>
      <c r="O94" s="153"/>
      <c r="P94" s="153"/>
      <c r="Q94" s="20" t="s">
        <v>2214</v>
      </c>
      <c r="R94" s="153"/>
      <c r="S94" s="153"/>
      <c r="T94" s="20" t="s">
        <v>2555</v>
      </c>
      <c r="U94" s="153"/>
      <c r="V94" s="20" t="s">
        <v>2309</v>
      </c>
      <c r="W94" s="20" t="s">
        <v>2999</v>
      </c>
      <c r="X94" s="20" t="s">
        <v>3159</v>
      </c>
      <c r="Y94" s="153"/>
      <c r="Z94" s="153"/>
      <c r="AA94" s="153"/>
      <c r="AB94" s="153"/>
      <c r="AC94" s="153"/>
      <c r="AD94" s="153"/>
      <c r="AE94" s="153"/>
      <c r="AF94" s="20" t="s">
        <v>1409</v>
      </c>
      <c r="AG94" s="153"/>
      <c r="AH94" s="20" t="s">
        <v>3353</v>
      </c>
      <c r="AI94" s="153"/>
      <c r="AJ94" s="153"/>
      <c r="AK94" s="153"/>
      <c r="AL94" s="153"/>
      <c r="AM94" s="153"/>
      <c r="AN94" s="153" t="s">
        <v>2306</v>
      </c>
      <c r="AO94" s="153"/>
      <c r="AP94" s="153"/>
      <c r="AQ94" s="153"/>
      <c r="AR94" s="153"/>
      <c r="AS94" s="153"/>
      <c r="AT94" s="153"/>
      <c r="AU94" s="153"/>
      <c r="AV94" s="153"/>
      <c r="AW94" s="20" t="s">
        <v>1648</v>
      </c>
      <c r="AX94" s="20" t="s">
        <v>5567</v>
      </c>
      <c r="AY94" s="153"/>
      <c r="AZ94" s="153"/>
      <c r="BA94" s="20" t="s">
        <v>5815</v>
      </c>
      <c r="BB94" s="153"/>
      <c r="BC94" s="153"/>
      <c r="BD94" s="153"/>
      <c r="BE94" s="153"/>
      <c r="BF94" s="153"/>
      <c r="BG94" s="153"/>
      <c r="BH94" s="153"/>
      <c r="BI94" s="153"/>
      <c r="BJ94" s="153"/>
      <c r="BK94" s="153"/>
      <c r="BL94" s="334" t="s">
        <v>1477</v>
      </c>
      <c r="BM94" s="335" t="s">
        <v>1478</v>
      </c>
      <c r="BN94" s="335" t="s">
        <v>1430</v>
      </c>
      <c r="BO94" s="335" t="str">
        <f t="shared" si="2"/>
        <v>Sitka City and Borough, AK</v>
      </c>
      <c r="BP94" s="335" t="str">
        <f t="shared" si="3"/>
        <v>02</v>
      </c>
      <c r="BQ94" s="335" t="str">
        <f>_xlfn.XLOOKUP(BP94, statelist[State FIPS Code], statelist[EPA Region], "not found", 0, 1)</f>
        <v>EPA Region 10</v>
      </c>
    </row>
    <row r="95" spans="1:69" x14ac:dyDescent="0.25">
      <c r="A95" s="153"/>
      <c r="B95" s="512"/>
      <c r="C95" s="512"/>
      <c r="D95" s="512"/>
      <c r="E95" s="512"/>
      <c r="F95" s="512"/>
      <c r="G95" s="512"/>
      <c r="H95" s="153"/>
      <c r="I95" s="153"/>
      <c r="J95" s="153"/>
      <c r="K95" s="153"/>
      <c r="L95" s="153"/>
      <c r="M95" s="153"/>
      <c r="N95" s="153"/>
      <c r="O95" s="153"/>
      <c r="P95" s="153"/>
      <c r="Q95" s="153" t="s">
        <v>2216</v>
      </c>
      <c r="R95" s="153"/>
      <c r="S95" s="153"/>
      <c r="T95" s="153" t="s">
        <v>2306</v>
      </c>
      <c r="U95" s="153"/>
      <c r="V95" s="153" t="s">
        <v>2311</v>
      </c>
      <c r="W95" s="153" t="s">
        <v>3001</v>
      </c>
      <c r="X95" s="153" t="s">
        <v>2652</v>
      </c>
      <c r="Y95" s="153"/>
      <c r="Z95" s="153"/>
      <c r="AA95" s="153"/>
      <c r="AB95" s="153"/>
      <c r="AC95" s="153"/>
      <c r="AD95" s="153"/>
      <c r="AE95" s="153"/>
      <c r="AF95" s="153" t="s">
        <v>3962</v>
      </c>
      <c r="AG95" s="153"/>
      <c r="AH95" s="153"/>
      <c r="AI95" s="153"/>
      <c r="AJ95" s="153"/>
      <c r="AK95" s="153"/>
      <c r="AL95" s="153"/>
      <c r="AM95" s="153"/>
      <c r="AN95" s="153" t="s">
        <v>1423</v>
      </c>
      <c r="AO95" s="153"/>
      <c r="AP95" s="153"/>
      <c r="AQ95" s="153"/>
      <c r="AR95" s="153"/>
      <c r="AS95" s="153"/>
      <c r="AT95" s="153"/>
      <c r="AU95" s="153"/>
      <c r="AV95" s="153"/>
      <c r="AW95" s="153" t="s">
        <v>2565</v>
      </c>
      <c r="AX95" s="153" t="s">
        <v>4319</v>
      </c>
      <c r="AY95" s="153"/>
      <c r="AZ95" s="153"/>
      <c r="BA95" s="153" t="s">
        <v>6031</v>
      </c>
      <c r="BB95" s="153"/>
      <c r="BC95" s="153"/>
      <c r="BD95" s="153"/>
      <c r="BE95" s="153"/>
      <c r="BF95" s="153"/>
      <c r="BG95" s="153"/>
      <c r="BH95" s="153"/>
      <c r="BI95" s="153"/>
      <c r="BJ95" s="153"/>
      <c r="BK95" s="153"/>
      <c r="BL95" s="334" t="s">
        <v>1479</v>
      </c>
      <c r="BM95" s="335" t="s">
        <v>1480</v>
      </c>
      <c r="BN95" s="335" t="s">
        <v>1430</v>
      </c>
      <c r="BO95" s="335" t="str">
        <f t="shared" si="2"/>
        <v>Skagway Municipality, AK</v>
      </c>
      <c r="BP95" s="335" t="str">
        <f t="shared" si="3"/>
        <v>02</v>
      </c>
      <c r="BQ95" s="335" t="str">
        <f>_xlfn.XLOOKUP(BP95, statelist[State FIPS Code], statelist[EPA Region], "not found", 0, 1)</f>
        <v>EPA Region 10</v>
      </c>
    </row>
    <row r="96" spans="1:69" x14ac:dyDescent="0.25">
      <c r="A96" s="153"/>
      <c r="B96" s="512"/>
      <c r="C96" s="512"/>
      <c r="D96" s="512"/>
      <c r="E96" s="512"/>
      <c r="F96" s="512"/>
      <c r="G96" s="512"/>
      <c r="H96" s="153"/>
      <c r="I96" s="153"/>
      <c r="J96" s="153"/>
      <c r="K96" s="153"/>
      <c r="L96" s="153"/>
      <c r="M96" s="153"/>
      <c r="N96" s="153"/>
      <c r="O96" s="153"/>
      <c r="P96" s="153"/>
      <c r="Q96" s="20" t="s">
        <v>2218</v>
      </c>
      <c r="R96" s="153"/>
      <c r="S96" s="153"/>
      <c r="T96" s="20" t="s">
        <v>1423</v>
      </c>
      <c r="U96" s="153"/>
      <c r="V96" s="20" t="s">
        <v>2567</v>
      </c>
      <c r="W96" s="20" t="s">
        <v>3003</v>
      </c>
      <c r="X96" s="20" t="s">
        <v>3162</v>
      </c>
      <c r="Y96" s="153"/>
      <c r="Z96" s="153"/>
      <c r="AA96" s="153"/>
      <c r="AB96" s="153"/>
      <c r="AC96" s="153"/>
      <c r="AD96" s="153"/>
      <c r="AE96" s="153"/>
      <c r="AF96" s="20" t="s">
        <v>3964</v>
      </c>
      <c r="AG96" s="153"/>
      <c r="AH96" s="153"/>
      <c r="AI96" s="153"/>
      <c r="AJ96" s="153"/>
      <c r="AK96" s="153"/>
      <c r="AL96" s="153"/>
      <c r="AM96" s="153"/>
      <c r="AN96" s="153" t="s">
        <v>4608</v>
      </c>
      <c r="AO96" s="153"/>
      <c r="AP96" s="153"/>
      <c r="AQ96" s="153"/>
      <c r="AR96" s="153"/>
      <c r="AS96" s="153"/>
      <c r="AT96" s="153"/>
      <c r="AU96" s="153"/>
      <c r="AV96" s="153"/>
      <c r="AW96" s="20" t="s">
        <v>3017</v>
      </c>
      <c r="AX96" s="20" t="s">
        <v>1359</v>
      </c>
      <c r="AY96" s="153"/>
      <c r="AZ96" s="153"/>
      <c r="BA96" s="20" t="s">
        <v>3353</v>
      </c>
      <c r="BB96" s="153"/>
      <c r="BC96" s="153"/>
      <c r="BD96" s="153"/>
      <c r="BE96" s="153"/>
      <c r="BF96" s="153"/>
      <c r="BG96" s="153"/>
      <c r="BH96" s="153"/>
      <c r="BI96" s="153"/>
      <c r="BJ96" s="153"/>
      <c r="BK96" s="153"/>
      <c r="BL96" s="334" t="s">
        <v>1481</v>
      </c>
      <c r="BM96" s="335" t="s">
        <v>1482</v>
      </c>
      <c r="BN96" s="335" t="s">
        <v>1430</v>
      </c>
      <c r="BO96" s="335" t="str">
        <f t="shared" si="2"/>
        <v>Southeast Fairbanks Census Area, AK</v>
      </c>
      <c r="BP96" s="335" t="str">
        <f t="shared" si="3"/>
        <v>02</v>
      </c>
      <c r="BQ96" s="335" t="str">
        <f>_xlfn.XLOOKUP(BP96, statelist[State FIPS Code], statelist[EPA Region], "not found", 0, 1)</f>
        <v>EPA Region 10</v>
      </c>
    </row>
    <row r="97" spans="1:69" x14ac:dyDescent="0.25">
      <c r="A97" s="153"/>
      <c r="B97" s="512"/>
      <c r="C97" s="512"/>
      <c r="D97" s="512"/>
      <c r="E97" s="512"/>
      <c r="F97" s="512"/>
      <c r="G97" s="512"/>
      <c r="H97" s="153"/>
      <c r="I97" s="153"/>
      <c r="J97" s="153"/>
      <c r="K97" s="153"/>
      <c r="L97" s="153"/>
      <c r="M97" s="153"/>
      <c r="N97" s="153"/>
      <c r="O97" s="153"/>
      <c r="P97" s="153"/>
      <c r="Q97" s="153" t="s">
        <v>1381</v>
      </c>
      <c r="R97" s="153"/>
      <c r="S97" s="153"/>
      <c r="T97" s="153" t="s">
        <v>2309</v>
      </c>
      <c r="U97" s="153"/>
      <c r="V97" s="153" t="s">
        <v>2843</v>
      </c>
      <c r="W97" s="153" t="s">
        <v>3005</v>
      </c>
      <c r="X97" s="153" t="s">
        <v>3164</v>
      </c>
      <c r="Y97" s="153"/>
      <c r="Z97" s="153"/>
      <c r="AA97" s="153"/>
      <c r="AB97" s="153"/>
      <c r="AC97" s="153"/>
      <c r="AD97" s="153"/>
      <c r="AE97" s="153"/>
      <c r="AF97" s="153" t="s">
        <v>3684</v>
      </c>
      <c r="AG97" s="153"/>
      <c r="AH97" s="153"/>
      <c r="AI97" s="153"/>
      <c r="AJ97" s="153"/>
      <c r="AK97" s="153"/>
      <c r="AL97" s="153"/>
      <c r="AM97" s="153"/>
      <c r="AN97" s="153" t="s">
        <v>2309</v>
      </c>
      <c r="AO97" s="153"/>
      <c r="AP97" s="153"/>
      <c r="AQ97" s="153"/>
      <c r="AR97" s="153"/>
      <c r="AS97" s="153"/>
      <c r="AT97" s="153"/>
      <c r="AU97" s="153"/>
      <c r="AV97" s="153"/>
      <c r="AW97" s="153"/>
      <c r="AX97" s="153" t="s">
        <v>2176</v>
      </c>
      <c r="AY97" s="153"/>
      <c r="AZ97" s="153"/>
      <c r="BA97" s="153" t="s">
        <v>6034</v>
      </c>
      <c r="BB97" s="153"/>
      <c r="BC97" s="153"/>
      <c r="BD97" s="153"/>
      <c r="BE97" s="153"/>
      <c r="BF97" s="153"/>
      <c r="BG97" s="153"/>
      <c r="BH97" s="153"/>
      <c r="BI97" s="153"/>
      <c r="BJ97" s="153"/>
      <c r="BK97" s="153"/>
      <c r="BL97" s="334" t="s">
        <v>1483</v>
      </c>
      <c r="BM97" s="335" t="s">
        <v>1484</v>
      </c>
      <c r="BN97" s="335" t="s">
        <v>1430</v>
      </c>
      <c r="BO97" s="335" t="str">
        <f t="shared" si="2"/>
        <v>Wrangell City and Borough, AK</v>
      </c>
      <c r="BP97" s="335" t="str">
        <f t="shared" si="3"/>
        <v>02</v>
      </c>
      <c r="BQ97" s="335" t="str">
        <f>_xlfn.XLOOKUP(BP97, statelist[State FIPS Code], statelist[EPA Region], "not found", 0, 1)</f>
        <v>EPA Region 10</v>
      </c>
    </row>
    <row r="98" spans="1:69" x14ac:dyDescent="0.25">
      <c r="A98" s="153"/>
      <c r="B98" s="512"/>
      <c r="C98" s="512"/>
      <c r="D98" s="512"/>
      <c r="E98" s="512"/>
      <c r="F98" s="512"/>
      <c r="G98" s="512"/>
      <c r="H98" s="153"/>
      <c r="I98" s="153"/>
      <c r="J98" s="153"/>
      <c r="K98" s="153"/>
      <c r="L98" s="153"/>
      <c r="M98" s="153"/>
      <c r="N98" s="153"/>
      <c r="O98" s="153"/>
      <c r="P98" s="153"/>
      <c r="Q98" s="20" t="s">
        <v>1383</v>
      </c>
      <c r="R98" s="153"/>
      <c r="S98" s="153"/>
      <c r="T98" s="20" t="s">
        <v>1648</v>
      </c>
      <c r="U98" s="153"/>
      <c r="V98" s="20" t="s">
        <v>2845</v>
      </c>
      <c r="W98" s="20" t="s">
        <v>2283</v>
      </c>
      <c r="X98" s="20" t="s">
        <v>1399</v>
      </c>
      <c r="Y98" s="153"/>
      <c r="Z98" s="153"/>
      <c r="AA98" s="153"/>
      <c r="AB98" s="153"/>
      <c r="AC98" s="153"/>
      <c r="AD98" s="153"/>
      <c r="AE98" s="153"/>
      <c r="AF98" s="20" t="s">
        <v>1629</v>
      </c>
      <c r="AG98" s="153"/>
      <c r="AH98" s="153"/>
      <c r="AI98" s="153"/>
      <c r="AJ98" s="153"/>
      <c r="AK98" s="153"/>
      <c r="AL98" s="153"/>
      <c r="AM98" s="153"/>
      <c r="AN98" s="153" t="s">
        <v>2319</v>
      </c>
      <c r="AO98" s="153"/>
      <c r="AP98" s="153"/>
      <c r="AQ98" s="153"/>
      <c r="AR98" s="153"/>
      <c r="AS98" s="153"/>
      <c r="AT98" s="153"/>
      <c r="AU98" s="153"/>
      <c r="AV98" s="153"/>
      <c r="AW98" s="153"/>
      <c r="AX98" s="20" t="s">
        <v>1981</v>
      </c>
      <c r="AY98" s="153"/>
      <c r="AZ98" s="153"/>
      <c r="BA98" s="20" t="s">
        <v>6036</v>
      </c>
      <c r="BB98" s="153"/>
      <c r="BC98" s="153"/>
      <c r="BD98" s="153"/>
      <c r="BE98" s="153"/>
      <c r="BF98" s="153"/>
      <c r="BG98" s="153"/>
      <c r="BH98" s="153"/>
      <c r="BI98" s="153"/>
      <c r="BJ98" s="153"/>
      <c r="BK98" s="153"/>
      <c r="BL98" s="334" t="s">
        <v>1485</v>
      </c>
      <c r="BM98" s="335" t="s">
        <v>1486</v>
      </c>
      <c r="BN98" s="335" t="s">
        <v>1430</v>
      </c>
      <c r="BO98" s="335" t="str">
        <f t="shared" si="2"/>
        <v>Yakutat City and Borough, AK</v>
      </c>
      <c r="BP98" s="335" t="str">
        <f t="shared" si="3"/>
        <v>02</v>
      </c>
      <c r="BQ98" s="335" t="str">
        <f>_xlfn.XLOOKUP(BP98, statelist[State FIPS Code], statelist[EPA Region], "not found", 0, 1)</f>
        <v>EPA Region 10</v>
      </c>
    </row>
    <row r="99" spans="1:69" x14ac:dyDescent="0.25">
      <c r="A99" s="153"/>
      <c r="B99" s="512"/>
      <c r="C99" s="512"/>
      <c r="D99" s="512"/>
      <c r="E99" s="512"/>
      <c r="F99" s="512"/>
      <c r="G99" s="512"/>
      <c r="H99" s="153"/>
      <c r="I99" s="153"/>
      <c r="J99" s="153"/>
      <c r="K99" s="153"/>
      <c r="L99" s="153"/>
      <c r="M99" s="153"/>
      <c r="N99" s="153"/>
      <c r="O99" s="153"/>
      <c r="P99" s="153"/>
      <c r="Q99" s="153" t="s">
        <v>1387</v>
      </c>
      <c r="R99" s="153"/>
      <c r="S99" s="153"/>
      <c r="T99" s="153" t="s">
        <v>2561</v>
      </c>
      <c r="U99" s="153"/>
      <c r="V99" s="153" t="s">
        <v>2323</v>
      </c>
      <c r="W99" s="153" t="s">
        <v>3008</v>
      </c>
      <c r="X99" s="153" t="s">
        <v>1403</v>
      </c>
      <c r="Y99" s="153"/>
      <c r="Z99" s="153"/>
      <c r="AA99" s="153"/>
      <c r="AB99" s="153"/>
      <c r="AC99" s="153"/>
      <c r="AD99" s="153"/>
      <c r="AE99" s="153"/>
      <c r="AF99" s="153" t="s">
        <v>2542</v>
      </c>
      <c r="AG99" s="153"/>
      <c r="AH99" s="153"/>
      <c r="AI99" s="153"/>
      <c r="AJ99" s="153"/>
      <c r="AK99" s="153"/>
      <c r="AL99" s="153"/>
      <c r="AM99" s="153"/>
      <c r="AN99" s="153" t="s">
        <v>3017</v>
      </c>
      <c r="AO99" s="153"/>
      <c r="AP99" s="153"/>
      <c r="AQ99" s="153"/>
      <c r="AR99" s="153"/>
      <c r="AS99" s="153"/>
      <c r="AT99" s="153"/>
      <c r="AU99" s="153"/>
      <c r="AV99" s="153"/>
      <c r="AW99" s="153"/>
      <c r="AX99" s="153" t="s">
        <v>5573</v>
      </c>
      <c r="AY99" s="153"/>
      <c r="AZ99" s="153"/>
      <c r="BA99" s="153" t="s">
        <v>6038</v>
      </c>
      <c r="BB99" s="153"/>
      <c r="BC99" s="153"/>
      <c r="BD99" s="153"/>
      <c r="BE99" s="153"/>
      <c r="BF99" s="153"/>
      <c r="BG99" s="153"/>
      <c r="BH99" s="153"/>
      <c r="BI99" s="153"/>
      <c r="BJ99" s="153"/>
      <c r="BK99" s="153"/>
      <c r="BL99" s="334" t="s">
        <v>1487</v>
      </c>
      <c r="BM99" s="335" t="s">
        <v>1488</v>
      </c>
      <c r="BN99" s="335" t="s">
        <v>1430</v>
      </c>
      <c r="BO99" s="335" t="str">
        <f t="shared" si="2"/>
        <v>Yukon-Koyukuk Census Area, AK</v>
      </c>
      <c r="BP99" s="335" t="str">
        <f t="shared" si="3"/>
        <v>02</v>
      </c>
      <c r="BQ99" s="335" t="str">
        <f>_xlfn.XLOOKUP(BP99, statelist[State FIPS Code], statelist[EPA Region], "not found", 0, 1)</f>
        <v>EPA Region 10</v>
      </c>
    </row>
    <row r="100" spans="1:69" x14ac:dyDescent="0.25">
      <c r="A100" s="153"/>
      <c r="B100" s="512"/>
      <c r="C100" s="512"/>
      <c r="D100" s="512"/>
      <c r="E100" s="512"/>
      <c r="F100" s="512"/>
      <c r="G100" s="512"/>
      <c r="H100" s="153"/>
      <c r="I100" s="153"/>
      <c r="J100" s="153"/>
      <c r="K100" s="153"/>
      <c r="L100" s="153"/>
      <c r="M100" s="153"/>
      <c r="N100" s="153"/>
      <c r="O100" s="153"/>
      <c r="P100" s="153"/>
      <c r="Q100" s="20" t="s">
        <v>2223</v>
      </c>
      <c r="R100" s="153"/>
      <c r="S100" s="153"/>
      <c r="T100" s="20" t="s">
        <v>2563</v>
      </c>
      <c r="U100" s="153"/>
      <c r="V100" s="20" t="s">
        <v>2848</v>
      </c>
      <c r="W100" s="20" t="s">
        <v>3010</v>
      </c>
      <c r="X100" s="20" t="s">
        <v>3168</v>
      </c>
      <c r="Y100" s="153"/>
      <c r="Z100" s="153"/>
      <c r="AA100" s="153"/>
      <c r="AB100" s="153"/>
      <c r="AC100" s="153"/>
      <c r="AD100" s="153"/>
      <c r="AE100" s="153"/>
      <c r="AF100" s="20" t="s">
        <v>3969</v>
      </c>
      <c r="AG100" s="153"/>
      <c r="AH100" s="153"/>
      <c r="AI100" s="153"/>
      <c r="AJ100" s="153"/>
      <c r="AK100" s="153"/>
      <c r="AL100" s="153"/>
      <c r="AM100" s="153"/>
      <c r="AN100" s="153" t="s">
        <v>4613</v>
      </c>
      <c r="AO100" s="153"/>
      <c r="AP100" s="153"/>
      <c r="AQ100" s="153"/>
      <c r="AR100" s="153"/>
      <c r="AS100" s="153"/>
      <c r="AT100" s="153"/>
      <c r="AU100" s="153"/>
      <c r="AV100" s="153"/>
      <c r="AW100" s="153"/>
      <c r="AX100" s="20" t="s">
        <v>5333</v>
      </c>
      <c r="AY100" s="153"/>
      <c r="AZ100" s="153"/>
      <c r="BA100" s="20" t="s">
        <v>6040</v>
      </c>
      <c r="BB100" s="153"/>
      <c r="BC100" s="153"/>
      <c r="BD100" s="153"/>
      <c r="BE100" s="153"/>
      <c r="BF100" s="153"/>
      <c r="BG100" s="153"/>
      <c r="BH100" s="153"/>
      <c r="BI100" s="153"/>
      <c r="BJ100" s="153"/>
      <c r="BK100" s="153"/>
      <c r="BL100" s="334" t="s">
        <v>1489</v>
      </c>
      <c r="BM100" s="335" t="s">
        <v>1490</v>
      </c>
      <c r="BN100" s="335" t="s">
        <v>1491</v>
      </c>
      <c r="BO100" s="335" t="str">
        <f t="shared" si="2"/>
        <v>Apache County, AZ</v>
      </c>
      <c r="BP100" s="335" t="str">
        <f t="shared" si="3"/>
        <v>04</v>
      </c>
      <c r="BQ100" s="335" t="str">
        <f>_xlfn.XLOOKUP(BP100, statelist[State FIPS Code], statelist[EPA Region], "not found", 0, 1)</f>
        <v>EPA Region 9</v>
      </c>
    </row>
    <row r="101" spans="1:69" x14ac:dyDescent="0.25">
      <c r="A101" s="153"/>
      <c r="B101" s="512"/>
      <c r="C101" s="512"/>
      <c r="D101" s="512"/>
      <c r="E101" s="512"/>
      <c r="F101" s="512"/>
      <c r="G101" s="512"/>
      <c r="H101" s="153"/>
      <c r="I101" s="153"/>
      <c r="J101" s="153"/>
      <c r="K101" s="153"/>
      <c r="L101" s="153"/>
      <c r="M101" s="153"/>
      <c r="N101" s="153"/>
      <c r="O101" s="153"/>
      <c r="P101" s="153"/>
      <c r="Q101" s="153" t="s">
        <v>1600</v>
      </c>
      <c r="R101" s="153"/>
      <c r="S101" s="153"/>
      <c r="T101" s="153" t="s">
        <v>2565</v>
      </c>
      <c r="U101" s="153"/>
      <c r="V101" s="153"/>
      <c r="W101" s="153" t="s">
        <v>3012</v>
      </c>
      <c r="X101" s="153" t="s">
        <v>1624</v>
      </c>
      <c r="Y101" s="153"/>
      <c r="Z101" s="153"/>
      <c r="AA101" s="153"/>
      <c r="AB101" s="153"/>
      <c r="AC101" s="153"/>
      <c r="AD101" s="153"/>
      <c r="AE101" s="153"/>
      <c r="AF101" s="153" t="s">
        <v>1631</v>
      </c>
      <c r="AG101" s="153"/>
      <c r="AH101" s="153"/>
      <c r="AI101" s="153"/>
      <c r="AJ101" s="153"/>
      <c r="AK101" s="153"/>
      <c r="AL101" s="153"/>
      <c r="AM101" s="153"/>
      <c r="AN101" s="153" t="s">
        <v>4615</v>
      </c>
      <c r="AO101" s="153"/>
      <c r="AP101" s="153"/>
      <c r="AQ101" s="153"/>
      <c r="AR101" s="153"/>
      <c r="AS101" s="153"/>
      <c r="AT101" s="153"/>
      <c r="AU101" s="153"/>
      <c r="AV101" s="153"/>
      <c r="AW101" s="153"/>
      <c r="AX101" s="153" t="s">
        <v>2466</v>
      </c>
      <c r="AY101" s="153"/>
      <c r="AZ101" s="153"/>
      <c r="BA101" s="153" t="s">
        <v>6042</v>
      </c>
      <c r="BB101" s="153"/>
      <c r="BC101" s="153"/>
      <c r="BD101" s="153"/>
      <c r="BE101" s="153"/>
      <c r="BF101" s="153"/>
      <c r="BG101" s="153"/>
      <c r="BH101" s="153"/>
      <c r="BI101" s="153"/>
      <c r="BJ101" s="153"/>
      <c r="BK101" s="153"/>
      <c r="BL101" s="334" t="s">
        <v>1492</v>
      </c>
      <c r="BM101" s="335" t="s">
        <v>1493</v>
      </c>
      <c r="BN101" s="335" t="s">
        <v>1491</v>
      </c>
      <c r="BO101" s="335" t="str">
        <f t="shared" si="2"/>
        <v>Cochise County, AZ</v>
      </c>
      <c r="BP101" s="335" t="str">
        <f t="shared" si="3"/>
        <v>04</v>
      </c>
      <c r="BQ101" s="335" t="str">
        <f>_xlfn.XLOOKUP(BP101, statelist[State FIPS Code], statelist[EPA Region], "not found", 0, 1)</f>
        <v>EPA Region 9</v>
      </c>
    </row>
    <row r="102" spans="1:69" x14ac:dyDescent="0.25">
      <c r="A102" s="153"/>
      <c r="B102" s="512"/>
      <c r="C102" s="512"/>
      <c r="D102" s="512"/>
      <c r="E102" s="512"/>
      <c r="F102" s="512"/>
      <c r="G102" s="512"/>
      <c r="H102" s="153"/>
      <c r="I102" s="153"/>
      <c r="J102" s="153"/>
      <c r="K102" s="153"/>
      <c r="L102" s="153"/>
      <c r="M102" s="153"/>
      <c r="N102" s="153"/>
      <c r="O102" s="153"/>
      <c r="P102" s="153"/>
      <c r="Q102" s="20" t="s">
        <v>2226</v>
      </c>
      <c r="R102" s="153"/>
      <c r="S102" s="153"/>
      <c r="T102" s="20" t="s">
        <v>2567</v>
      </c>
      <c r="U102" s="153"/>
      <c r="V102" s="153"/>
      <c r="W102" s="20" t="s">
        <v>1423</v>
      </c>
      <c r="X102" s="20" t="s">
        <v>3171</v>
      </c>
      <c r="Y102" s="153"/>
      <c r="Z102" s="153"/>
      <c r="AA102" s="153"/>
      <c r="AB102" s="153"/>
      <c r="AC102" s="153"/>
      <c r="AD102" s="153"/>
      <c r="AE102" s="153"/>
      <c r="AF102" s="20" t="s">
        <v>3972</v>
      </c>
      <c r="AG102" s="153"/>
      <c r="AH102" s="153"/>
      <c r="AI102" s="153"/>
      <c r="AJ102" s="153"/>
      <c r="AK102" s="153"/>
      <c r="AL102" s="153"/>
      <c r="AM102" s="153"/>
      <c r="AN102" s="153"/>
      <c r="AO102" s="153"/>
      <c r="AP102" s="153"/>
      <c r="AQ102" s="153"/>
      <c r="AR102" s="153"/>
      <c r="AS102" s="153"/>
      <c r="AT102" s="153"/>
      <c r="AU102" s="153"/>
      <c r="AV102" s="153"/>
      <c r="AW102" s="153"/>
      <c r="AX102" s="20" t="s">
        <v>2182</v>
      </c>
      <c r="AY102" s="153"/>
      <c r="AZ102" s="153"/>
      <c r="BA102" s="20" t="s">
        <v>6044</v>
      </c>
      <c r="BB102" s="153"/>
      <c r="BC102" s="153"/>
      <c r="BD102" s="153"/>
      <c r="BE102" s="153"/>
      <c r="BF102" s="153"/>
      <c r="BG102" s="153"/>
      <c r="BH102" s="153"/>
      <c r="BI102" s="153"/>
      <c r="BJ102" s="153"/>
      <c r="BK102" s="153"/>
      <c r="BL102" s="334" t="s">
        <v>1494</v>
      </c>
      <c r="BM102" s="335" t="s">
        <v>1495</v>
      </c>
      <c r="BN102" s="335" t="s">
        <v>1491</v>
      </c>
      <c r="BO102" s="335" t="str">
        <f t="shared" si="2"/>
        <v>Coconino County, AZ</v>
      </c>
      <c r="BP102" s="335" t="str">
        <f t="shared" si="3"/>
        <v>04</v>
      </c>
      <c r="BQ102" s="335" t="str">
        <f>_xlfn.XLOOKUP(BP102, statelist[State FIPS Code], statelist[EPA Region], "not found", 0, 1)</f>
        <v>EPA Region 9</v>
      </c>
    </row>
    <row r="103" spans="1:69" x14ac:dyDescent="0.25">
      <c r="A103" s="153"/>
      <c r="B103" s="512"/>
      <c r="C103" s="512"/>
      <c r="D103" s="512"/>
      <c r="E103" s="512"/>
      <c r="F103" s="512"/>
      <c r="G103" s="512"/>
      <c r="H103" s="153"/>
      <c r="I103" s="153"/>
      <c r="J103" s="153"/>
      <c r="K103" s="153"/>
      <c r="L103" s="153"/>
      <c r="M103" s="153"/>
      <c r="N103" s="153"/>
      <c r="O103" s="153"/>
      <c r="P103" s="153"/>
      <c r="Q103" s="153" t="s">
        <v>1393</v>
      </c>
      <c r="R103" s="153"/>
      <c r="S103" s="153"/>
      <c r="T103" s="153" t="s">
        <v>2569</v>
      </c>
      <c r="U103" s="153"/>
      <c r="V103" s="153"/>
      <c r="W103" s="153" t="s">
        <v>3015</v>
      </c>
      <c r="X103" s="153" t="s">
        <v>3173</v>
      </c>
      <c r="Y103" s="153"/>
      <c r="Z103" s="153"/>
      <c r="AA103" s="153"/>
      <c r="AB103" s="153"/>
      <c r="AC103" s="153"/>
      <c r="AD103" s="153"/>
      <c r="AE103" s="153"/>
      <c r="AF103" s="153" t="s">
        <v>1411</v>
      </c>
      <c r="AG103" s="153"/>
      <c r="AH103" s="153"/>
      <c r="AI103" s="153"/>
      <c r="AJ103" s="153"/>
      <c r="AK103" s="153"/>
      <c r="AL103" s="153"/>
      <c r="AM103" s="153"/>
      <c r="AN103" s="153"/>
      <c r="AO103" s="153"/>
      <c r="AP103" s="153"/>
      <c r="AQ103" s="153"/>
      <c r="AR103" s="153"/>
      <c r="AS103" s="153"/>
      <c r="AT103" s="153"/>
      <c r="AU103" s="153"/>
      <c r="AV103" s="153"/>
      <c r="AW103" s="153"/>
      <c r="AX103" s="153" t="s">
        <v>2612</v>
      </c>
      <c r="AY103" s="153"/>
      <c r="AZ103" s="153"/>
      <c r="BA103" s="153" t="s">
        <v>6046</v>
      </c>
      <c r="BB103" s="153"/>
      <c r="BC103" s="153"/>
      <c r="BD103" s="153"/>
      <c r="BE103" s="153"/>
      <c r="BF103" s="153"/>
      <c r="BG103" s="153"/>
      <c r="BH103" s="153"/>
      <c r="BI103" s="153"/>
      <c r="BJ103" s="153"/>
      <c r="BK103" s="153"/>
      <c r="BL103" s="334" t="s">
        <v>1496</v>
      </c>
      <c r="BM103" s="335" t="s">
        <v>1497</v>
      </c>
      <c r="BN103" s="335" t="s">
        <v>1491</v>
      </c>
      <c r="BO103" s="335" t="str">
        <f t="shared" si="2"/>
        <v>Gila County, AZ</v>
      </c>
      <c r="BP103" s="335" t="str">
        <f t="shared" si="3"/>
        <v>04</v>
      </c>
      <c r="BQ103" s="335" t="str">
        <f>_xlfn.XLOOKUP(BP103, statelist[State FIPS Code], statelist[EPA Region], "not found", 0, 1)</f>
        <v>EPA Region 9</v>
      </c>
    </row>
    <row r="104" spans="1:69" x14ac:dyDescent="0.25">
      <c r="A104" s="153"/>
      <c r="B104" s="512"/>
      <c r="C104" s="512"/>
      <c r="D104" s="512"/>
      <c r="E104" s="512"/>
      <c r="F104" s="512"/>
      <c r="G104" s="512"/>
      <c r="H104" s="153"/>
      <c r="I104" s="153"/>
      <c r="J104" s="153"/>
      <c r="K104" s="153"/>
      <c r="L104" s="153"/>
      <c r="M104" s="153"/>
      <c r="N104" s="153"/>
      <c r="O104" s="153"/>
      <c r="P104" s="153"/>
      <c r="Q104" s="20" t="s">
        <v>1395</v>
      </c>
      <c r="R104" s="153"/>
      <c r="S104" s="153"/>
      <c r="T104" s="153"/>
      <c r="U104" s="153"/>
      <c r="V104" s="153"/>
      <c r="W104" s="20" t="s">
        <v>3017</v>
      </c>
      <c r="X104" s="20" t="s">
        <v>3175</v>
      </c>
      <c r="Y104" s="153"/>
      <c r="Z104" s="153"/>
      <c r="AA104" s="153"/>
      <c r="AB104" s="153"/>
      <c r="AC104" s="153"/>
      <c r="AD104" s="153"/>
      <c r="AE104" s="153"/>
      <c r="AF104" s="20" t="s">
        <v>3975</v>
      </c>
      <c r="AG104" s="153"/>
      <c r="AH104" s="153"/>
      <c r="AI104" s="153"/>
      <c r="AJ104" s="153"/>
      <c r="AK104" s="153"/>
      <c r="AL104" s="153"/>
      <c r="AM104" s="153"/>
      <c r="AN104" s="153"/>
      <c r="AO104" s="153"/>
      <c r="AP104" s="153"/>
      <c r="AQ104" s="153"/>
      <c r="AR104" s="153"/>
      <c r="AS104" s="153"/>
      <c r="AT104" s="153"/>
      <c r="AU104" s="153"/>
      <c r="AV104" s="153"/>
      <c r="AW104" s="153"/>
      <c r="AX104" s="20" t="s">
        <v>5579</v>
      </c>
      <c r="AY104" s="153"/>
      <c r="AZ104" s="153"/>
      <c r="BA104" s="20" t="s">
        <v>6048</v>
      </c>
      <c r="BB104" s="153"/>
      <c r="BC104" s="153"/>
      <c r="BD104" s="153"/>
      <c r="BE104" s="153"/>
      <c r="BF104" s="153"/>
      <c r="BG104" s="153"/>
      <c r="BH104" s="153"/>
      <c r="BI104" s="153"/>
      <c r="BJ104" s="153"/>
      <c r="BK104" s="153"/>
      <c r="BL104" s="334" t="s">
        <v>1498</v>
      </c>
      <c r="BM104" s="335" t="s">
        <v>1499</v>
      </c>
      <c r="BN104" s="335" t="s">
        <v>1491</v>
      </c>
      <c r="BO104" s="335" t="str">
        <f t="shared" si="2"/>
        <v>Graham County, AZ</v>
      </c>
      <c r="BP104" s="335" t="str">
        <f t="shared" si="3"/>
        <v>04</v>
      </c>
      <c r="BQ104" s="335" t="str">
        <f>_xlfn.XLOOKUP(BP104, statelist[State FIPS Code], statelist[EPA Region], "not found", 0, 1)</f>
        <v>EPA Region 9</v>
      </c>
    </row>
    <row r="105" spans="1:69" x14ac:dyDescent="0.25">
      <c r="A105" s="153"/>
      <c r="B105" s="512"/>
      <c r="C105" s="512"/>
      <c r="D105" s="512"/>
      <c r="E105" s="512"/>
      <c r="F105" s="512"/>
      <c r="G105" s="512"/>
      <c r="H105" s="153"/>
      <c r="I105" s="153"/>
      <c r="J105" s="153"/>
      <c r="K105" s="153"/>
      <c r="L105" s="153"/>
      <c r="M105" s="153"/>
      <c r="N105" s="153"/>
      <c r="O105" s="153"/>
      <c r="P105" s="153"/>
      <c r="Q105" s="153" t="s">
        <v>1397</v>
      </c>
      <c r="R105" s="153"/>
      <c r="S105" s="153"/>
      <c r="T105" s="153"/>
      <c r="U105" s="153"/>
      <c r="V105" s="153"/>
      <c r="W105" s="153" t="s">
        <v>3019</v>
      </c>
      <c r="X105" s="153" t="s">
        <v>1407</v>
      </c>
      <c r="Y105" s="153"/>
      <c r="Z105" s="153"/>
      <c r="AA105" s="153"/>
      <c r="AB105" s="153"/>
      <c r="AC105" s="153"/>
      <c r="AD105" s="153"/>
      <c r="AE105" s="153"/>
      <c r="AF105" s="153" t="s">
        <v>1641</v>
      </c>
      <c r="AG105" s="153"/>
      <c r="AH105" s="153"/>
      <c r="AI105" s="153"/>
      <c r="AJ105" s="153"/>
      <c r="AK105" s="153"/>
      <c r="AL105" s="153"/>
      <c r="AM105" s="153"/>
      <c r="AN105" s="153"/>
      <c r="AO105" s="153"/>
      <c r="AP105" s="153"/>
      <c r="AQ105" s="153"/>
      <c r="AR105" s="153"/>
      <c r="AS105" s="153"/>
      <c r="AT105" s="153"/>
      <c r="AU105" s="153"/>
      <c r="AV105" s="153"/>
      <c r="AW105" s="153"/>
      <c r="AX105" s="153" t="s">
        <v>2914</v>
      </c>
      <c r="AY105" s="153"/>
      <c r="AZ105" s="153"/>
      <c r="BA105" s="153" t="s">
        <v>6050</v>
      </c>
      <c r="BB105" s="153"/>
      <c r="BC105" s="153"/>
      <c r="BD105" s="153"/>
      <c r="BE105" s="153"/>
      <c r="BF105" s="153"/>
      <c r="BG105" s="153"/>
      <c r="BH105" s="153"/>
      <c r="BI105" s="153"/>
      <c r="BJ105" s="153"/>
      <c r="BK105" s="153"/>
      <c r="BL105" s="334" t="s">
        <v>1500</v>
      </c>
      <c r="BM105" s="335" t="s">
        <v>1501</v>
      </c>
      <c r="BN105" s="335" t="s">
        <v>1491</v>
      </c>
      <c r="BO105" s="335" t="str">
        <f t="shared" si="2"/>
        <v>Greenlee County, AZ</v>
      </c>
      <c r="BP105" s="335" t="str">
        <f t="shared" si="3"/>
        <v>04</v>
      </c>
      <c r="BQ105" s="335" t="str">
        <f>_xlfn.XLOOKUP(BP105, statelist[State FIPS Code], statelist[EPA Region], "not found", 0, 1)</f>
        <v>EPA Region 9</v>
      </c>
    </row>
    <row r="106" spans="1:69" x14ac:dyDescent="0.25">
      <c r="A106" s="153"/>
      <c r="B106" s="512"/>
      <c r="C106" s="512"/>
      <c r="D106" s="512"/>
      <c r="E106" s="512"/>
      <c r="F106" s="512"/>
      <c r="G106" s="512"/>
      <c r="H106" s="153"/>
      <c r="I106" s="153"/>
      <c r="J106" s="153"/>
      <c r="K106" s="153"/>
      <c r="L106" s="153"/>
      <c r="M106" s="153"/>
      <c r="N106" s="153"/>
      <c r="O106" s="153"/>
      <c r="P106" s="153"/>
      <c r="Q106" s="20" t="s">
        <v>2231</v>
      </c>
      <c r="R106" s="153"/>
      <c r="S106" s="153"/>
      <c r="T106" s="153"/>
      <c r="U106" s="153"/>
      <c r="V106" s="153"/>
      <c r="W106" s="20" t="s">
        <v>3021</v>
      </c>
      <c r="X106" s="20" t="s">
        <v>1631</v>
      </c>
      <c r="Y106" s="153"/>
      <c r="Z106" s="153"/>
      <c r="AA106" s="153"/>
      <c r="AB106" s="153"/>
      <c r="AC106" s="153"/>
      <c r="AD106" s="153"/>
      <c r="AE106" s="153"/>
      <c r="AF106" s="20" t="s">
        <v>2679</v>
      </c>
      <c r="AG106" s="153"/>
      <c r="AH106" s="153"/>
      <c r="AI106" s="153"/>
      <c r="AJ106" s="153"/>
      <c r="AK106" s="153"/>
      <c r="AL106" s="153"/>
      <c r="AM106" s="153"/>
      <c r="AN106" s="153"/>
      <c r="AO106" s="153"/>
      <c r="AP106" s="153"/>
      <c r="AQ106" s="153"/>
      <c r="AR106" s="153"/>
      <c r="AS106" s="153"/>
      <c r="AT106" s="153"/>
      <c r="AU106" s="153"/>
      <c r="AV106" s="153"/>
      <c r="AW106" s="153"/>
      <c r="AX106" s="20" t="s">
        <v>5582</v>
      </c>
      <c r="AY106" s="153"/>
      <c r="AZ106" s="153"/>
      <c r="BA106" s="20" t="s">
        <v>6052</v>
      </c>
      <c r="BB106" s="153"/>
      <c r="BC106" s="153"/>
      <c r="BD106" s="153"/>
      <c r="BE106" s="153"/>
      <c r="BF106" s="153"/>
      <c r="BG106" s="153"/>
      <c r="BH106" s="153"/>
      <c r="BI106" s="153"/>
      <c r="BJ106" s="153"/>
      <c r="BK106" s="153"/>
      <c r="BL106" s="334" t="s">
        <v>1502</v>
      </c>
      <c r="BM106" s="335" t="s">
        <v>1503</v>
      </c>
      <c r="BN106" s="335" t="s">
        <v>1491</v>
      </c>
      <c r="BO106" s="335" t="str">
        <f t="shared" si="2"/>
        <v>La Paz County, AZ</v>
      </c>
      <c r="BP106" s="335" t="str">
        <f t="shared" si="3"/>
        <v>04</v>
      </c>
      <c r="BQ106" s="335" t="str">
        <f>_xlfn.XLOOKUP(BP106, statelist[State FIPS Code], statelist[EPA Region], "not found", 0, 1)</f>
        <v>EPA Region 9</v>
      </c>
    </row>
    <row r="107" spans="1:69" x14ac:dyDescent="0.25">
      <c r="A107" s="153"/>
      <c r="B107" s="512"/>
      <c r="C107" s="512"/>
      <c r="D107" s="512"/>
      <c r="E107" s="512"/>
      <c r="F107" s="512"/>
      <c r="G107" s="512"/>
      <c r="H107" s="153"/>
      <c r="I107" s="153"/>
      <c r="J107" s="153"/>
      <c r="K107" s="153"/>
      <c r="L107" s="153"/>
      <c r="M107" s="153"/>
      <c r="N107" s="153"/>
      <c r="O107" s="153"/>
      <c r="P107" s="153"/>
      <c r="Q107" s="153" t="s">
        <v>2233</v>
      </c>
      <c r="R107" s="153"/>
      <c r="S107" s="153"/>
      <c r="T107" s="153"/>
      <c r="U107" s="153"/>
      <c r="V107" s="153"/>
      <c r="W107" s="153"/>
      <c r="X107" s="153" t="s">
        <v>1411</v>
      </c>
      <c r="Y107" s="153"/>
      <c r="Z107" s="153"/>
      <c r="AA107" s="153"/>
      <c r="AB107" s="153"/>
      <c r="AC107" s="153"/>
      <c r="AD107" s="153"/>
      <c r="AE107" s="153"/>
      <c r="AF107" s="153" t="s">
        <v>3979</v>
      </c>
      <c r="AG107" s="153"/>
      <c r="AH107" s="153"/>
      <c r="AI107" s="153"/>
      <c r="AJ107" s="153"/>
      <c r="AK107" s="153"/>
      <c r="AL107" s="153"/>
      <c r="AM107" s="153"/>
      <c r="AN107" s="153"/>
      <c r="AO107" s="153"/>
      <c r="AP107" s="153"/>
      <c r="AQ107" s="153"/>
      <c r="AR107" s="153"/>
      <c r="AS107" s="153"/>
      <c r="AT107" s="153"/>
      <c r="AU107" s="153"/>
      <c r="AV107" s="153"/>
      <c r="AW107" s="153"/>
      <c r="AX107" s="153" t="s">
        <v>5584</v>
      </c>
      <c r="AY107" s="153"/>
      <c r="AZ107" s="153"/>
      <c r="BA107" s="153" t="s">
        <v>6054</v>
      </c>
      <c r="BB107" s="153"/>
      <c r="BC107" s="153"/>
      <c r="BD107" s="153"/>
      <c r="BE107" s="153"/>
      <c r="BF107" s="153"/>
      <c r="BG107" s="153"/>
      <c r="BH107" s="153"/>
      <c r="BI107" s="153"/>
      <c r="BJ107" s="153"/>
      <c r="BK107" s="153"/>
      <c r="BL107" s="334" t="s">
        <v>1504</v>
      </c>
      <c r="BM107" s="335" t="s">
        <v>1505</v>
      </c>
      <c r="BN107" s="335" t="s">
        <v>1491</v>
      </c>
      <c r="BO107" s="335" t="str">
        <f t="shared" si="2"/>
        <v>Maricopa County, AZ</v>
      </c>
      <c r="BP107" s="335" t="str">
        <f t="shared" si="3"/>
        <v>04</v>
      </c>
      <c r="BQ107" s="335" t="str">
        <f>_xlfn.XLOOKUP(BP107, statelist[State FIPS Code], statelist[EPA Region], "not found", 0, 1)</f>
        <v>EPA Region 9</v>
      </c>
    </row>
    <row r="108" spans="1:69" x14ac:dyDescent="0.25">
      <c r="A108" s="153"/>
      <c r="B108" s="512"/>
      <c r="C108" s="512"/>
      <c r="D108" s="512"/>
      <c r="E108" s="512"/>
      <c r="F108" s="512"/>
      <c r="G108" s="512"/>
      <c r="H108" s="153"/>
      <c r="I108" s="153"/>
      <c r="J108" s="153"/>
      <c r="K108" s="153"/>
      <c r="L108" s="153"/>
      <c r="M108" s="153"/>
      <c r="N108" s="153"/>
      <c r="O108" s="153"/>
      <c r="P108" s="153"/>
      <c r="Q108" s="20" t="s">
        <v>1608</v>
      </c>
      <c r="R108" s="153"/>
      <c r="S108" s="153"/>
      <c r="T108" s="153"/>
      <c r="U108" s="153"/>
      <c r="V108" s="153"/>
      <c r="W108" s="153"/>
      <c r="X108" s="20" t="s">
        <v>3180</v>
      </c>
      <c r="Y108" s="153"/>
      <c r="Z108" s="153"/>
      <c r="AA108" s="153"/>
      <c r="AB108" s="153"/>
      <c r="AC108" s="153"/>
      <c r="AD108" s="153"/>
      <c r="AE108" s="153"/>
      <c r="AF108" s="20" t="s">
        <v>3981</v>
      </c>
      <c r="AG108" s="153"/>
      <c r="AH108" s="153"/>
      <c r="AI108" s="153"/>
      <c r="AJ108" s="153"/>
      <c r="AK108" s="153"/>
      <c r="AL108" s="153"/>
      <c r="AM108" s="153"/>
      <c r="AN108" s="153"/>
      <c r="AO108" s="153"/>
      <c r="AP108" s="153"/>
      <c r="AQ108" s="153"/>
      <c r="AR108" s="153"/>
      <c r="AS108" s="153"/>
      <c r="AT108" s="153"/>
      <c r="AU108" s="153"/>
      <c r="AV108" s="153"/>
      <c r="AW108" s="153"/>
      <c r="AX108" s="20" t="s">
        <v>2468</v>
      </c>
      <c r="AY108" s="153"/>
      <c r="AZ108" s="153"/>
      <c r="BA108" s="20" t="s">
        <v>6056</v>
      </c>
      <c r="BB108" s="153"/>
      <c r="BC108" s="153"/>
      <c r="BD108" s="153"/>
      <c r="BE108" s="153"/>
      <c r="BF108" s="153"/>
      <c r="BG108" s="153"/>
      <c r="BH108" s="153"/>
      <c r="BI108" s="153"/>
      <c r="BJ108" s="153"/>
      <c r="BK108" s="153"/>
      <c r="BL108" s="334" t="s">
        <v>1506</v>
      </c>
      <c r="BM108" s="335" t="s">
        <v>1507</v>
      </c>
      <c r="BN108" s="335" t="s">
        <v>1491</v>
      </c>
      <c r="BO108" s="335" t="str">
        <f t="shared" si="2"/>
        <v>Mohave County, AZ</v>
      </c>
      <c r="BP108" s="335" t="str">
        <f t="shared" si="3"/>
        <v>04</v>
      </c>
      <c r="BQ108" s="335" t="str">
        <f>_xlfn.XLOOKUP(BP108, statelist[State FIPS Code], statelist[EPA Region], "not found", 0, 1)</f>
        <v>EPA Region 9</v>
      </c>
    </row>
    <row r="109" spans="1:69" x14ac:dyDescent="0.25">
      <c r="A109" s="153"/>
      <c r="B109" s="512"/>
      <c r="C109" s="512"/>
      <c r="D109" s="512"/>
      <c r="E109" s="512"/>
      <c r="F109" s="512"/>
      <c r="G109" s="512"/>
      <c r="H109" s="153"/>
      <c r="I109" s="153"/>
      <c r="J109" s="153"/>
      <c r="K109" s="153"/>
      <c r="L109" s="153"/>
      <c r="M109" s="153"/>
      <c r="N109" s="153"/>
      <c r="O109" s="153"/>
      <c r="P109" s="153"/>
      <c r="Q109" s="153" t="s">
        <v>2236</v>
      </c>
      <c r="R109" s="153"/>
      <c r="S109" s="153"/>
      <c r="T109" s="153"/>
      <c r="U109" s="153"/>
      <c r="V109" s="153"/>
      <c r="W109" s="153"/>
      <c r="X109" s="153" t="s">
        <v>2673</v>
      </c>
      <c r="Y109" s="153"/>
      <c r="Z109" s="153"/>
      <c r="AA109" s="153"/>
      <c r="AB109" s="153"/>
      <c r="AC109" s="153"/>
      <c r="AD109" s="153"/>
      <c r="AE109" s="153"/>
      <c r="AF109" s="153" t="s">
        <v>3983</v>
      </c>
      <c r="AG109" s="153"/>
      <c r="AH109" s="153"/>
      <c r="AI109" s="153"/>
      <c r="AJ109" s="153"/>
      <c r="AK109" s="153"/>
      <c r="AL109" s="153"/>
      <c r="AM109" s="153"/>
      <c r="AN109" s="153"/>
      <c r="AO109" s="153"/>
      <c r="AP109" s="153"/>
      <c r="AQ109" s="153"/>
      <c r="AR109" s="153"/>
      <c r="AS109" s="153"/>
      <c r="AT109" s="153"/>
      <c r="AU109" s="153"/>
      <c r="AV109" s="153"/>
      <c r="AW109" s="153"/>
      <c r="AX109" s="153" t="s">
        <v>4323</v>
      </c>
      <c r="AY109" s="153"/>
      <c r="AZ109" s="153"/>
      <c r="BA109" s="153" t="s">
        <v>6058</v>
      </c>
      <c r="BB109" s="153"/>
      <c r="BC109" s="153"/>
      <c r="BD109" s="153"/>
      <c r="BE109" s="153"/>
      <c r="BF109" s="153"/>
      <c r="BG109" s="153"/>
      <c r="BH109" s="153"/>
      <c r="BI109" s="153"/>
      <c r="BJ109" s="153"/>
      <c r="BK109" s="153"/>
      <c r="BL109" s="334" t="s">
        <v>1508</v>
      </c>
      <c r="BM109" s="335" t="s">
        <v>1509</v>
      </c>
      <c r="BN109" s="335" t="s">
        <v>1491</v>
      </c>
      <c r="BO109" s="335" t="str">
        <f t="shared" si="2"/>
        <v>Navajo County, AZ</v>
      </c>
      <c r="BP109" s="335" t="str">
        <f t="shared" si="3"/>
        <v>04</v>
      </c>
      <c r="BQ109" s="335" t="str">
        <f>_xlfn.XLOOKUP(BP109, statelist[State FIPS Code], statelist[EPA Region], "not found", 0, 1)</f>
        <v>EPA Region 9</v>
      </c>
    </row>
    <row r="110" spans="1:69" x14ac:dyDescent="0.25">
      <c r="A110" s="153"/>
      <c r="B110" s="512"/>
      <c r="C110" s="512"/>
      <c r="D110" s="512"/>
      <c r="E110" s="512"/>
      <c r="F110" s="512"/>
      <c r="G110" s="512"/>
      <c r="H110" s="153"/>
      <c r="I110" s="153"/>
      <c r="J110" s="153"/>
      <c r="K110" s="153"/>
      <c r="L110" s="153"/>
      <c r="M110" s="153"/>
      <c r="N110" s="153"/>
      <c r="O110" s="153"/>
      <c r="P110" s="153"/>
      <c r="Q110" s="20" t="s">
        <v>2238</v>
      </c>
      <c r="R110" s="153"/>
      <c r="S110" s="153"/>
      <c r="T110" s="153"/>
      <c r="U110" s="153"/>
      <c r="V110" s="153"/>
      <c r="W110" s="153"/>
      <c r="X110" s="20" t="s">
        <v>2047</v>
      </c>
      <c r="Y110" s="153"/>
      <c r="Z110" s="153"/>
      <c r="AA110" s="153"/>
      <c r="AB110" s="153"/>
      <c r="AC110" s="153"/>
      <c r="AD110" s="153"/>
      <c r="AE110" s="153"/>
      <c r="AF110" s="20" t="s">
        <v>2306</v>
      </c>
      <c r="AG110" s="153"/>
      <c r="AH110" s="153"/>
      <c r="AI110" s="153"/>
      <c r="AJ110" s="153"/>
      <c r="AK110" s="153"/>
      <c r="AL110" s="153"/>
      <c r="AM110" s="153"/>
      <c r="AN110" s="153"/>
      <c r="AO110" s="153"/>
      <c r="AP110" s="153"/>
      <c r="AQ110" s="153"/>
      <c r="AR110" s="153"/>
      <c r="AS110" s="153"/>
      <c r="AT110" s="153"/>
      <c r="AU110" s="153"/>
      <c r="AV110" s="153"/>
      <c r="AW110" s="153"/>
      <c r="AX110" s="20" t="s">
        <v>4028</v>
      </c>
      <c r="AY110" s="153"/>
      <c r="AZ110" s="153"/>
      <c r="BA110" s="20" t="s">
        <v>6060</v>
      </c>
      <c r="BB110" s="153"/>
      <c r="BC110" s="153"/>
      <c r="BD110" s="153"/>
      <c r="BE110" s="153"/>
      <c r="BF110" s="153"/>
      <c r="BG110" s="153"/>
      <c r="BH110" s="153"/>
      <c r="BI110" s="153"/>
      <c r="BJ110" s="153"/>
      <c r="BK110" s="153"/>
      <c r="BL110" s="334" t="s">
        <v>1510</v>
      </c>
      <c r="BM110" s="335" t="s">
        <v>1511</v>
      </c>
      <c r="BN110" s="335" t="s">
        <v>1491</v>
      </c>
      <c r="BO110" s="335" t="str">
        <f t="shared" si="2"/>
        <v>Pima County, AZ</v>
      </c>
      <c r="BP110" s="335" t="str">
        <f t="shared" si="3"/>
        <v>04</v>
      </c>
      <c r="BQ110" s="335" t="str">
        <f>_xlfn.XLOOKUP(BP110, statelist[State FIPS Code], statelist[EPA Region], "not found", 0, 1)</f>
        <v>EPA Region 9</v>
      </c>
    </row>
    <row r="111" spans="1:69" x14ac:dyDescent="0.25">
      <c r="A111" s="153"/>
      <c r="B111" s="512"/>
      <c r="C111" s="512"/>
      <c r="D111" s="512"/>
      <c r="E111" s="512"/>
      <c r="F111" s="512"/>
      <c r="G111" s="512"/>
      <c r="H111" s="153"/>
      <c r="I111" s="153"/>
      <c r="J111" s="153"/>
      <c r="K111" s="153"/>
      <c r="L111" s="153"/>
      <c r="M111" s="153"/>
      <c r="N111" s="153"/>
      <c r="O111" s="153"/>
      <c r="P111" s="153"/>
      <c r="Q111" s="153" t="s">
        <v>2240</v>
      </c>
      <c r="R111" s="153"/>
      <c r="S111" s="153"/>
      <c r="T111" s="153"/>
      <c r="U111" s="153"/>
      <c r="V111" s="153"/>
      <c r="W111" s="153"/>
      <c r="X111" s="153" t="s">
        <v>3184</v>
      </c>
      <c r="Y111" s="153"/>
      <c r="Z111" s="153"/>
      <c r="AA111" s="153"/>
      <c r="AB111" s="153"/>
      <c r="AC111" s="153"/>
      <c r="AD111" s="153"/>
      <c r="AE111" s="153"/>
      <c r="AF111" s="153" t="s">
        <v>1423</v>
      </c>
      <c r="AG111" s="153"/>
      <c r="AH111" s="153"/>
      <c r="AI111" s="153"/>
      <c r="AJ111" s="153"/>
      <c r="AK111" s="153"/>
      <c r="AL111" s="153"/>
      <c r="AM111" s="153"/>
      <c r="AN111" s="153"/>
      <c r="AO111" s="153"/>
      <c r="AP111" s="153"/>
      <c r="AQ111" s="153"/>
      <c r="AR111" s="153"/>
      <c r="AS111" s="153"/>
      <c r="AT111" s="153"/>
      <c r="AU111" s="153"/>
      <c r="AV111" s="153"/>
      <c r="AW111" s="153"/>
      <c r="AX111" s="153" t="s">
        <v>5589</v>
      </c>
      <c r="AY111" s="153"/>
      <c r="AZ111" s="153"/>
      <c r="BA111" s="153" t="s">
        <v>6062</v>
      </c>
      <c r="BB111" s="153"/>
      <c r="BC111" s="153"/>
      <c r="BD111" s="153"/>
      <c r="BE111" s="153"/>
      <c r="BF111" s="153"/>
      <c r="BG111" s="153"/>
      <c r="BH111" s="153"/>
      <c r="BI111" s="153"/>
      <c r="BJ111" s="153"/>
      <c r="BK111" s="153"/>
      <c r="BL111" s="334" t="s">
        <v>1512</v>
      </c>
      <c r="BM111" s="335" t="s">
        <v>1513</v>
      </c>
      <c r="BN111" s="335" t="s">
        <v>1491</v>
      </c>
      <c r="BO111" s="335" t="str">
        <f t="shared" si="2"/>
        <v>Pinal County, AZ</v>
      </c>
      <c r="BP111" s="335" t="str">
        <f t="shared" si="3"/>
        <v>04</v>
      </c>
      <c r="BQ111" s="335" t="str">
        <f>_xlfn.XLOOKUP(BP111, statelist[State FIPS Code], statelist[EPA Region], "not found", 0, 1)</f>
        <v>EPA Region 9</v>
      </c>
    </row>
    <row r="112" spans="1:69" x14ac:dyDescent="0.25">
      <c r="A112" s="153"/>
      <c r="B112" s="512"/>
      <c r="C112" s="512"/>
      <c r="D112" s="512"/>
      <c r="E112" s="512"/>
      <c r="F112" s="512"/>
      <c r="G112" s="512"/>
      <c r="H112" s="153"/>
      <c r="I112" s="153"/>
      <c r="J112" s="153"/>
      <c r="K112" s="153"/>
      <c r="L112" s="153"/>
      <c r="M112" s="153"/>
      <c r="N112" s="153"/>
      <c r="O112" s="153"/>
      <c r="P112" s="153"/>
      <c r="Q112" s="20" t="s">
        <v>2242</v>
      </c>
      <c r="R112" s="153"/>
      <c r="S112" s="153"/>
      <c r="T112" s="153"/>
      <c r="U112" s="153"/>
      <c r="V112" s="153"/>
      <c r="W112" s="153"/>
      <c r="X112" s="20" t="s">
        <v>3186</v>
      </c>
      <c r="Y112" s="153"/>
      <c r="Z112" s="153"/>
      <c r="AA112" s="153"/>
      <c r="AB112" s="153"/>
      <c r="AC112" s="153"/>
      <c r="AD112" s="153"/>
      <c r="AE112" s="153"/>
      <c r="AF112" s="20" t="s">
        <v>2309</v>
      </c>
      <c r="AG112" s="153"/>
      <c r="AH112" s="153"/>
      <c r="AI112" s="153"/>
      <c r="AJ112" s="153"/>
      <c r="AK112" s="153"/>
      <c r="AL112" s="153"/>
      <c r="AM112" s="153"/>
      <c r="AN112" s="153"/>
      <c r="AO112" s="153"/>
      <c r="AP112" s="153"/>
      <c r="AQ112" s="153"/>
      <c r="AR112" s="153"/>
      <c r="AS112" s="153"/>
      <c r="AT112" s="153"/>
      <c r="AU112" s="153"/>
      <c r="AV112" s="153"/>
      <c r="AW112" s="153"/>
      <c r="AX112" s="20" t="s">
        <v>5591</v>
      </c>
      <c r="AY112" s="153"/>
      <c r="AZ112" s="153"/>
      <c r="BA112" s="20" t="s">
        <v>6064</v>
      </c>
      <c r="BB112" s="153"/>
      <c r="BC112" s="153"/>
      <c r="BD112" s="153"/>
      <c r="BE112" s="153"/>
      <c r="BF112" s="153"/>
      <c r="BG112" s="153"/>
      <c r="BH112" s="153"/>
      <c r="BI112" s="153"/>
      <c r="BJ112" s="153"/>
      <c r="BK112" s="153"/>
      <c r="BL112" s="334" t="s">
        <v>1514</v>
      </c>
      <c r="BM112" s="335" t="s">
        <v>1515</v>
      </c>
      <c r="BN112" s="335" t="s">
        <v>1491</v>
      </c>
      <c r="BO112" s="335" t="str">
        <f t="shared" si="2"/>
        <v>Santa Cruz County, AZ</v>
      </c>
      <c r="BP112" s="335" t="str">
        <f t="shared" si="3"/>
        <v>04</v>
      </c>
      <c r="BQ112" s="335" t="str">
        <f>_xlfn.XLOOKUP(BP112, statelist[State FIPS Code], statelist[EPA Region], "not found", 0, 1)</f>
        <v>EPA Region 9</v>
      </c>
    </row>
    <row r="113" spans="1:69" x14ac:dyDescent="0.25">
      <c r="A113" s="153"/>
      <c r="B113" s="512"/>
      <c r="C113" s="512"/>
      <c r="D113" s="512"/>
      <c r="E113" s="512"/>
      <c r="F113" s="512"/>
      <c r="G113" s="512"/>
      <c r="H113" s="153"/>
      <c r="I113" s="153"/>
      <c r="J113" s="153"/>
      <c r="K113" s="153"/>
      <c r="L113" s="153"/>
      <c r="M113" s="153"/>
      <c r="N113" s="153"/>
      <c r="O113" s="153"/>
      <c r="P113" s="153"/>
      <c r="Q113" s="153" t="s">
        <v>1401</v>
      </c>
      <c r="R113" s="153"/>
      <c r="S113" s="153"/>
      <c r="T113" s="153"/>
      <c r="U113" s="153"/>
      <c r="V113" s="153"/>
      <c r="W113" s="153"/>
      <c r="X113" s="153" t="s">
        <v>3188</v>
      </c>
      <c r="Y113" s="153"/>
      <c r="Z113" s="153"/>
      <c r="AA113" s="153"/>
      <c r="AB113" s="153"/>
      <c r="AC113" s="153"/>
      <c r="AD113" s="153"/>
      <c r="AE113" s="153"/>
      <c r="AF113" s="153" t="s">
        <v>2311</v>
      </c>
      <c r="AG113" s="153"/>
      <c r="AH113" s="153"/>
      <c r="AI113" s="153"/>
      <c r="AJ113" s="153"/>
      <c r="AK113" s="153"/>
      <c r="AL113" s="153"/>
      <c r="AM113" s="153"/>
      <c r="AN113" s="153"/>
      <c r="AO113" s="153"/>
      <c r="AP113" s="153"/>
      <c r="AQ113" s="153"/>
      <c r="AR113" s="153"/>
      <c r="AS113" s="153"/>
      <c r="AT113" s="153"/>
      <c r="AU113" s="153"/>
      <c r="AV113" s="153"/>
      <c r="AW113" s="153"/>
      <c r="AX113" s="153" t="s">
        <v>3104</v>
      </c>
      <c r="AY113" s="153"/>
      <c r="AZ113" s="153"/>
      <c r="BA113" s="153" t="s">
        <v>6066</v>
      </c>
      <c r="BB113" s="153"/>
      <c r="BC113" s="153"/>
      <c r="BD113" s="153"/>
      <c r="BE113" s="153"/>
      <c r="BF113" s="153"/>
      <c r="BG113" s="153"/>
      <c r="BH113" s="153"/>
      <c r="BI113" s="153"/>
      <c r="BJ113" s="153"/>
      <c r="BK113" s="153"/>
      <c r="BL113" s="334" t="s">
        <v>1516</v>
      </c>
      <c r="BM113" s="335" t="s">
        <v>1517</v>
      </c>
      <c r="BN113" s="335" t="s">
        <v>1491</v>
      </c>
      <c r="BO113" s="335" t="str">
        <f t="shared" si="2"/>
        <v>Yavapai County, AZ</v>
      </c>
      <c r="BP113" s="335" t="str">
        <f t="shared" si="3"/>
        <v>04</v>
      </c>
      <c r="BQ113" s="335" t="str">
        <f>_xlfn.XLOOKUP(BP113, statelist[State FIPS Code], statelist[EPA Region], "not found", 0, 1)</f>
        <v>EPA Region 9</v>
      </c>
    </row>
    <row r="114" spans="1:69" x14ac:dyDescent="0.25">
      <c r="A114" s="153"/>
      <c r="B114" s="512"/>
      <c r="C114" s="512"/>
      <c r="D114" s="512"/>
      <c r="E114" s="512"/>
      <c r="F114" s="512"/>
      <c r="G114" s="512"/>
      <c r="H114" s="153"/>
      <c r="I114" s="153"/>
      <c r="J114" s="153"/>
      <c r="K114" s="153"/>
      <c r="L114" s="153"/>
      <c r="M114" s="153"/>
      <c r="N114" s="153"/>
      <c r="O114" s="153"/>
      <c r="P114" s="153"/>
      <c r="Q114" s="20" t="s">
        <v>2245</v>
      </c>
      <c r="R114" s="153"/>
      <c r="S114" s="153"/>
      <c r="T114" s="153"/>
      <c r="U114" s="153"/>
      <c r="V114" s="153"/>
      <c r="W114" s="153"/>
      <c r="X114" s="20" t="s">
        <v>1643</v>
      </c>
      <c r="Y114" s="153"/>
      <c r="Z114" s="153"/>
      <c r="AA114" s="153"/>
      <c r="AB114" s="153"/>
      <c r="AC114" s="153"/>
      <c r="AD114" s="153"/>
      <c r="AE114" s="153"/>
      <c r="AF114" s="20" t="s">
        <v>2323</v>
      </c>
      <c r="AG114" s="153"/>
      <c r="AH114" s="153"/>
      <c r="AI114" s="153"/>
      <c r="AJ114" s="153"/>
      <c r="AK114" s="153"/>
      <c r="AL114" s="153"/>
      <c r="AM114" s="153"/>
      <c r="AN114" s="153"/>
      <c r="AO114" s="153"/>
      <c r="AP114" s="153"/>
      <c r="AQ114" s="153"/>
      <c r="AR114" s="153"/>
      <c r="AS114" s="153"/>
      <c r="AT114" s="153"/>
      <c r="AU114" s="153"/>
      <c r="AV114" s="153"/>
      <c r="AW114" s="153"/>
      <c r="AX114" s="20" t="s">
        <v>1363</v>
      </c>
      <c r="AY114" s="153"/>
      <c r="AZ114" s="153"/>
      <c r="BA114" s="20" t="s">
        <v>6068</v>
      </c>
      <c r="BB114" s="153"/>
      <c r="BC114" s="153"/>
      <c r="BD114" s="153"/>
      <c r="BE114" s="153"/>
      <c r="BF114" s="153"/>
      <c r="BG114" s="153"/>
      <c r="BH114" s="153"/>
      <c r="BI114" s="153"/>
      <c r="BJ114" s="153"/>
      <c r="BK114" s="153"/>
      <c r="BL114" s="334" t="s">
        <v>1518</v>
      </c>
      <c r="BM114" s="335" t="s">
        <v>1519</v>
      </c>
      <c r="BN114" s="335" t="s">
        <v>1491</v>
      </c>
      <c r="BO114" s="335" t="str">
        <f t="shared" si="2"/>
        <v>Yuma County, AZ</v>
      </c>
      <c r="BP114" s="335" t="str">
        <f t="shared" si="3"/>
        <v>04</v>
      </c>
      <c r="BQ114" s="335" t="str">
        <f>_xlfn.XLOOKUP(BP114, statelist[State FIPS Code], statelist[EPA Region], "not found", 0, 1)</f>
        <v>EPA Region 9</v>
      </c>
    </row>
    <row r="115" spans="1:69" x14ac:dyDescent="0.25">
      <c r="A115" s="153"/>
      <c r="B115" s="512"/>
      <c r="C115" s="512"/>
      <c r="D115" s="512"/>
      <c r="E115" s="512"/>
      <c r="F115" s="512"/>
      <c r="G115" s="512"/>
      <c r="H115" s="153"/>
      <c r="I115" s="153"/>
      <c r="J115" s="153"/>
      <c r="K115" s="153"/>
      <c r="L115" s="153"/>
      <c r="M115" s="153"/>
      <c r="N115" s="153"/>
      <c r="O115" s="153"/>
      <c r="P115" s="153"/>
      <c r="Q115" s="153" t="s">
        <v>1403</v>
      </c>
      <c r="R115" s="153"/>
      <c r="S115" s="153"/>
      <c r="T115" s="153"/>
      <c r="U115" s="153"/>
      <c r="V115" s="153"/>
      <c r="W115" s="153"/>
      <c r="X115" s="153" t="s">
        <v>2306</v>
      </c>
      <c r="Y115" s="153"/>
      <c r="Z115" s="153"/>
      <c r="AA115" s="153"/>
      <c r="AB115" s="153"/>
      <c r="AC115" s="153"/>
      <c r="AD115" s="153"/>
      <c r="AE115" s="153"/>
      <c r="AF115" s="153" t="s">
        <v>2848</v>
      </c>
      <c r="AG115" s="153"/>
      <c r="AH115" s="153"/>
      <c r="AI115" s="153"/>
      <c r="AJ115" s="153"/>
      <c r="AK115" s="153"/>
      <c r="AL115" s="153"/>
      <c r="AM115" s="153"/>
      <c r="AN115" s="153"/>
      <c r="AO115" s="153"/>
      <c r="AP115" s="153"/>
      <c r="AQ115" s="153"/>
      <c r="AR115" s="153"/>
      <c r="AS115" s="153"/>
      <c r="AT115" s="153"/>
      <c r="AU115" s="153"/>
      <c r="AV115" s="153"/>
      <c r="AW115" s="153"/>
      <c r="AX115" s="153" t="s">
        <v>1576</v>
      </c>
      <c r="AY115" s="153"/>
      <c r="AZ115" s="153"/>
      <c r="BA115" s="153" t="s">
        <v>6070</v>
      </c>
      <c r="BB115" s="153"/>
      <c r="BC115" s="153"/>
      <c r="BD115" s="153"/>
      <c r="BE115" s="153"/>
      <c r="BF115" s="153"/>
      <c r="BG115" s="153"/>
      <c r="BH115" s="153"/>
      <c r="BI115" s="153"/>
      <c r="BJ115" s="153"/>
      <c r="BK115" s="153"/>
      <c r="BL115" s="334" t="s">
        <v>1520</v>
      </c>
      <c r="BM115" s="335" t="s">
        <v>1521</v>
      </c>
      <c r="BN115" s="335" t="s">
        <v>1522</v>
      </c>
      <c r="BO115" s="335" t="str">
        <f t="shared" si="2"/>
        <v>Arkansas County, AR</v>
      </c>
      <c r="BP115" s="335" t="str">
        <f t="shared" si="3"/>
        <v>05</v>
      </c>
      <c r="BQ115" s="335" t="str">
        <f>_xlfn.XLOOKUP(BP115, statelist[State FIPS Code], statelist[EPA Region], "not found", 0, 1)</f>
        <v>EPA Region 6</v>
      </c>
    </row>
    <row r="116" spans="1:69" x14ac:dyDescent="0.25">
      <c r="A116" s="153"/>
      <c r="B116" s="512"/>
      <c r="C116" s="512"/>
      <c r="D116" s="512"/>
      <c r="E116" s="512"/>
      <c r="F116" s="512"/>
      <c r="G116" s="512"/>
      <c r="H116" s="153"/>
      <c r="I116" s="153"/>
      <c r="J116" s="153"/>
      <c r="K116" s="153"/>
      <c r="L116" s="153"/>
      <c r="M116" s="153"/>
      <c r="N116" s="153"/>
      <c r="O116" s="153"/>
      <c r="P116" s="153"/>
      <c r="Q116" s="20" t="s">
        <v>1618</v>
      </c>
      <c r="R116" s="153"/>
      <c r="S116" s="153"/>
      <c r="T116" s="153"/>
      <c r="U116" s="153"/>
      <c r="V116" s="153"/>
      <c r="W116" s="153"/>
      <c r="X116" s="20" t="s">
        <v>1423</v>
      </c>
      <c r="Y116" s="153"/>
      <c r="Z116" s="153"/>
      <c r="AA116" s="153"/>
      <c r="AB116" s="153"/>
      <c r="AC116" s="153"/>
      <c r="AD116" s="153"/>
      <c r="AE116" s="153"/>
      <c r="AF116" s="20" t="s">
        <v>3991</v>
      </c>
      <c r="AG116" s="153"/>
      <c r="AH116" s="153"/>
      <c r="AI116" s="153"/>
      <c r="AJ116" s="153"/>
      <c r="AK116" s="153"/>
      <c r="AL116" s="153"/>
      <c r="AM116" s="153"/>
      <c r="AN116" s="153"/>
      <c r="AO116" s="153"/>
      <c r="AP116" s="153"/>
      <c r="AQ116" s="153"/>
      <c r="AR116" s="153"/>
      <c r="AS116" s="153"/>
      <c r="AT116" s="153"/>
      <c r="AU116" s="153"/>
      <c r="AV116" s="153"/>
      <c r="AW116" s="153"/>
      <c r="AX116" s="20" t="s">
        <v>5596</v>
      </c>
      <c r="AY116" s="153"/>
      <c r="AZ116" s="153"/>
      <c r="BA116" s="20" t="s">
        <v>6072</v>
      </c>
      <c r="BB116" s="153"/>
      <c r="BC116" s="153"/>
      <c r="BD116" s="153"/>
      <c r="BE116" s="153"/>
      <c r="BF116" s="153"/>
      <c r="BG116" s="153"/>
      <c r="BH116" s="153"/>
      <c r="BI116" s="153"/>
      <c r="BJ116" s="153"/>
      <c r="BK116" s="153"/>
      <c r="BL116" s="334" t="s">
        <v>1523</v>
      </c>
      <c r="BM116" s="335" t="s">
        <v>1524</v>
      </c>
      <c r="BN116" s="335" t="s">
        <v>1522</v>
      </c>
      <c r="BO116" s="335" t="str">
        <f t="shared" si="2"/>
        <v>Ashley County, AR</v>
      </c>
      <c r="BP116" s="335" t="str">
        <f t="shared" si="3"/>
        <v>05</v>
      </c>
      <c r="BQ116" s="335" t="str">
        <f>_xlfn.XLOOKUP(BP116, statelist[State FIPS Code], statelist[EPA Region], "not found", 0, 1)</f>
        <v>EPA Region 6</v>
      </c>
    </row>
    <row r="117" spans="1:69" x14ac:dyDescent="0.25">
      <c r="A117" s="153"/>
      <c r="B117" s="512"/>
      <c r="C117" s="512"/>
      <c r="D117" s="512"/>
      <c r="E117" s="512"/>
      <c r="F117" s="512"/>
      <c r="G117" s="512"/>
      <c r="H117" s="153"/>
      <c r="I117" s="153"/>
      <c r="J117" s="153"/>
      <c r="K117" s="153"/>
      <c r="L117" s="153"/>
      <c r="M117" s="153"/>
      <c r="N117" s="153"/>
      <c r="O117" s="153"/>
      <c r="P117" s="153"/>
      <c r="Q117" s="153" t="s">
        <v>1624</v>
      </c>
      <c r="R117" s="153"/>
      <c r="S117" s="153"/>
      <c r="T117" s="153"/>
      <c r="U117" s="153"/>
      <c r="V117" s="153"/>
      <c r="W117" s="153"/>
      <c r="X117" s="153" t="s">
        <v>2309</v>
      </c>
      <c r="Y117" s="153"/>
      <c r="Z117" s="153"/>
      <c r="AA117" s="153"/>
      <c r="AB117" s="153"/>
      <c r="AC117" s="153"/>
      <c r="AD117" s="153"/>
      <c r="AE117" s="153"/>
      <c r="AF117" s="153"/>
      <c r="AG117" s="153"/>
      <c r="AH117" s="153"/>
      <c r="AI117" s="153"/>
      <c r="AJ117" s="153"/>
      <c r="AK117" s="153"/>
      <c r="AL117" s="153"/>
      <c r="AM117" s="153"/>
      <c r="AN117" s="153"/>
      <c r="AO117" s="153"/>
      <c r="AP117" s="153"/>
      <c r="AQ117" s="153"/>
      <c r="AR117" s="153"/>
      <c r="AS117" s="153"/>
      <c r="AT117" s="153"/>
      <c r="AU117" s="153"/>
      <c r="AV117" s="153"/>
      <c r="AW117" s="153"/>
      <c r="AX117" s="153" t="s">
        <v>5598</v>
      </c>
      <c r="AY117" s="153"/>
      <c r="AZ117" s="153"/>
      <c r="BA117" s="153" t="s">
        <v>6074</v>
      </c>
      <c r="BB117" s="153"/>
      <c r="BC117" s="153"/>
      <c r="BD117" s="153"/>
      <c r="BE117" s="153"/>
      <c r="BF117" s="153"/>
      <c r="BG117" s="153"/>
      <c r="BH117" s="153"/>
      <c r="BI117" s="153"/>
      <c r="BJ117" s="153"/>
      <c r="BK117" s="153"/>
      <c r="BL117" s="334" t="s">
        <v>1525</v>
      </c>
      <c r="BM117" s="335" t="s">
        <v>1526</v>
      </c>
      <c r="BN117" s="335" t="s">
        <v>1522</v>
      </c>
      <c r="BO117" s="335" t="str">
        <f t="shared" si="2"/>
        <v>Baxter County, AR</v>
      </c>
      <c r="BP117" s="335" t="str">
        <f t="shared" si="3"/>
        <v>05</v>
      </c>
      <c r="BQ117" s="335" t="str">
        <f>_xlfn.XLOOKUP(BP117, statelist[State FIPS Code], statelist[EPA Region], "not found", 0, 1)</f>
        <v>EPA Region 6</v>
      </c>
    </row>
    <row r="118" spans="1:69" x14ac:dyDescent="0.25">
      <c r="A118" s="153"/>
      <c r="B118" s="512"/>
      <c r="C118" s="512"/>
      <c r="D118" s="512"/>
      <c r="E118" s="512"/>
      <c r="F118" s="512"/>
      <c r="G118" s="512"/>
      <c r="H118" s="153"/>
      <c r="I118" s="153"/>
      <c r="J118" s="153"/>
      <c r="K118" s="153"/>
      <c r="L118" s="153"/>
      <c r="M118" s="153"/>
      <c r="N118" s="153"/>
      <c r="O118" s="153"/>
      <c r="P118" s="153"/>
      <c r="Q118" s="20" t="s">
        <v>2032</v>
      </c>
      <c r="R118" s="153"/>
      <c r="S118" s="153"/>
      <c r="T118" s="153"/>
      <c r="U118" s="153"/>
      <c r="V118" s="153"/>
      <c r="W118" s="153"/>
      <c r="X118" s="20" t="s">
        <v>2311</v>
      </c>
      <c r="Y118" s="153"/>
      <c r="Z118" s="153"/>
      <c r="AA118" s="153"/>
      <c r="AB118" s="153"/>
      <c r="AC118" s="153"/>
      <c r="AD118" s="153"/>
      <c r="AE118" s="153"/>
      <c r="AF118" s="153"/>
      <c r="AG118" s="153"/>
      <c r="AH118" s="153"/>
      <c r="AI118" s="153"/>
      <c r="AJ118" s="153"/>
      <c r="AK118" s="153"/>
      <c r="AL118" s="153"/>
      <c r="AM118" s="153"/>
      <c r="AN118" s="153"/>
      <c r="AO118" s="153"/>
      <c r="AP118" s="153"/>
      <c r="AQ118" s="153"/>
      <c r="AR118" s="153"/>
      <c r="AS118" s="153"/>
      <c r="AT118" s="153"/>
      <c r="AU118" s="153"/>
      <c r="AV118" s="153"/>
      <c r="AW118" s="153"/>
      <c r="AX118" s="20" t="s">
        <v>5234</v>
      </c>
      <c r="AY118" s="153"/>
      <c r="AZ118" s="153"/>
      <c r="BA118" s="20" t="s">
        <v>6076</v>
      </c>
      <c r="BB118" s="153"/>
      <c r="BC118" s="153"/>
      <c r="BD118" s="153"/>
      <c r="BE118" s="153"/>
      <c r="BF118" s="153"/>
      <c r="BG118" s="153"/>
      <c r="BH118" s="153"/>
      <c r="BI118" s="153"/>
      <c r="BJ118" s="153"/>
      <c r="BK118" s="153"/>
      <c r="BL118" s="334" t="s">
        <v>1527</v>
      </c>
      <c r="BM118" s="335" t="s">
        <v>1528</v>
      </c>
      <c r="BN118" s="335" t="s">
        <v>1522</v>
      </c>
      <c r="BO118" s="335" t="str">
        <f t="shared" si="2"/>
        <v>Benton County, AR</v>
      </c>
      <c r="BP118" s="335" t="str">
        <f t="shared" si="3"/>
        <v>05</v>
      </c>
      <c r="BQ118" s="335" t="str">
        <f>_xlfn.XLOOKUP(BP118, statelist[State FIPS Code], statelist[EPA Region], "not found", 0, 1)</f>
        <v>EPA Region 6</v>
      </c>
    </row>
    <row r="119" spans="1:69" x14ac:dyDescent="0.25">
      <c r="A119" s="153"/>
      <c r="B119" s="512"/>
      <c r="C119" s="512"/>
      <c r="D119" s="512"/>
      <c r="E119" s="512"/>
      <c r="F119" s="512"/>
      <c r="G119" s="512"/>
      <c r="H119" s="153"/>
      <c r="I119" s="153"/>
      <c r="J119" s="153"/>
      <c r="K119" s="153"/>
      <c r="L119" s="153"/>
      <c r="M119" s="153"/>
      <c r="N119" s="153"/>
      <c r="O119" s="153"/>
      <c r="P119" s="153"/>
      <c r="Q119" s="153" t="s">
        <v>2251</v>
      </c>
      <c r="R119" s="153"/>
      <c r="S119" s="153"/>
      <c r="T119" s="153"/>
      <c r="U119" s="153"/>
      <c r="V119" s="153"/>
      <c r="W119" s="153"/>
      <c r="X119" s="153" t="s">
        <v>2703</v>
      </c>
      <c r="Y119" s="153"/>
      <c r="Z119" s="153"/>
      <c r="AA119" s="153"/>
      <c r="AB119" s="153"/>
      <c r="AC119" s="153"/>
      <c r="AD119" s="153"/>
      <c r="AE119" s="153"/>
      <c r="AF119" s="153"/>
      <c r="AG119" s="153"/>
      <c r="AH119" s="153"/>
      <c r="AI119" s="153"/>
      <c r="AJ119" s="153"/>
      <c r="AK119" s="153"/>
      <c r="AL119" s="153"/>
      <c r="AM119" s="153"/>
      <c r="AN119" s="153"/>
      <c r="AO119" s="153"/>
      <c r="AP119" s="153"/>
      <c r="AQ119" s="153"/>
      <c r="AR119" s="153"/>
      <c r="AS119" s="153"/>
      <c r="AT119" s="153"/>
      <c r="AU119" s="153"/>
      <c r="AV119" s="153"/>
      <c r="AW119" s="153"/>
      <c r="AX119" s="153" t="s">
        <v>5601</v>
      </c>
      <c r="AY119" s="153"/>
      <c r="AZ119" s="153"/>
      <c r="BA119" s="153" t="s">
        <v>6078</v>
      </c>
      <c r="BB119" s="153"/>
      <c r="BC119" s="153"/>
      <c r="BD119" s="153"/>
      <c r="BE119" s="153"/>
      <c r="BF119" s="153"/>
      <c r="BG119" s="153"/>
      <c r="BH119" s="153"/>
      <c r="BI119" s="153"/>
      <c r="BJ119" s="153"/>
      <c r="BK119" s="153"/>
      <c r="BL119" s="334" t="s">
        <v>1529</v>
      </c>
      <c r="BM119" s="335" t="s">
        <v>1530</v>
      </c>
      <c r="BN119" s="335" t="s">
        <v>1522</v>
      </c>
      <c r="BO119" s="335" t="str">
        <f t="shared" si="2"/>
        <v>Boone County, AR</v>
      </c>
      <c r="BP119" s="335" t="str">
        <f t="shared" si="3"/>
        <v>05</v>
      </c>
      <c r="BQ119" s="335" t="str">
        <f>_xlfn.XLOOKUP(BP119, statelist[State FIPS Code], statelist[EPA Region], "not found", 0, 1)</f>
        <v>EPA Region 6</v>
      </c>
    </row>
    <row r="120" spans="1:69" x14ac:dyDescent="0.25">
      <c r="A120" s="153"/>
      <c r="B120" s="512"/>
      <c r="C120" s="512"/>
      <c r="D120" s="512"/>
      <c r="E120" s="512"/>
      <c r="F120" s="512"/>
      <c r="G120" s="512"/>
      <c r="H120" s="153"/>
      <c r="I120" s="153"/>
      <c r="J120" s="153"/>
      <c r="K120" s="153"/>
      <c r="L120" s="153"/>
      <c r="M120" s="153"/>
      <c r="N120" s="153"/>
      <c r="O120" s="153"/>
      <c r="P120" s="153"/>
      <c r="Q120" s="20" t="s">
        <v>2253</v>
      </c>
      <c r="R120" s="153"/>
      <c r="S120" s="153"/>
      <c r="T120" s="153"/>
      <c r="U120" s="153"/>
      <c r="V120" s="153"/>
      <c r="W120" s="153"/>
      <c r="X120" s="20" t="s">
        <v>3196</v>
      </c>
      <c r="Y120" s="153"/>
      <c r="Z120" s="153"/>
      <c r="AA120" s="153"/>
      <c r="AB120" s="153"/>
      <c r="AC120" s="153"/>
      <c r="AD120" s="153"/>
      <c r="AE120" s="153"/>
      <c r="AF120" s="153"/>
      <c r="AG120" s="153"/>
      <c r="AH120" s="153"/>
      <c r="AI120" s="153"/>
      <c r="AJ120" s="153"/>
      <c r="AK120" s="153"/>
      <c r="AL120" s="153"/>
      <c r="AM120" s="153"/>
      <c r="AN120" s="153"/>
      <c r="AO120" s="153"/>
      <c r="AP120" s="153"/>
      <c r="AQ120" s="153"/>
      <c r="AR120" s="153"/>
      <c r="AS120" s="153"/>
      <c r="AT120" s="153"/>
      <c r="AU120" s="153"/>
      <c r="AV120" s="153"/>
      <c r="AW120" s="153"/>
      <c r="AX120" s="20" t="s">
        <v>5603</v>
      </c>
      <c r="AY120" s="153"/>
      <c r="AZ120" s="153"/>
      <c r="BA120" s="20" t="s">
        <v>6080</v>
      </c>
      <c r="BB120" s="153"/>
      <c r="BC120" s="153"/>
      <c r="BD120" s="153"/>
      <c r="BE120" s="153"/>
      <c r="BF120" s="153"/>
      <c r="BG120" s="153"/>
      <c r="BH120" s="153"/>
      <c r="BI120" s="153"/>
      <c r="BJ120" s="153"/>
      <c r="BK120" s="153"/>
      <c r="BL120" s="334" t="s">
        <v>1531</v>
      </c>
      <c r="BM120" s="335" t="s">
        <v>1532</v>
      </c>
      <c r="BN120" s="335" t="s">
        <v>1522</v>
      </c>
      <c r="BO120" s="335" t="str">
        <f t="shared" si="2"/>
        <v>Bradley County, AR</v>
      </c>
      <c r="BP120" s="335" t="str">
        <f t="shared" si="3"/>
        <v>05</v>
      </c>
      <c r="BQ120" s="335" t="str">
        <f>_xlfn.XLOOKUP(BP120, statelist[State FIPS Code], statelist[EPA Region], "not found", 0, 1)</f>
        <v>EPA Region 6</v>
      </c>
    </row>
    <row r="121" spans="1:69" x14ac:dyDescent="0.25">
      <c r="A121" s="153"/>
      <c r="B121" s="512"/>
      <c r="C121" s="512"/>
      <c r="D121" s="512"/>
      <c r="E121" s="512"/>
      <c r="F121" s="512"/>
      <c r="G121" s="512"/>
      <c r="H121" s="153"/>
      <c r="I121" s="153"/>
      <c r="J121" s="153"/>
      <c r="K121" s="153"/>
      <c r="L121" s="153"/>
      <c r="M121" s="153"/>
      <c r="N121" s="153"/>
      <c r="O121" s="153"/>
      <c r="P121" s="153"/>
      <c r="Q121" s="153" t="s">
        <v>1405</v>
      </c>
      <c r="R121" s="153"/>
      <c r="S121" s="153"/>
      <c r="T121" s="153"/>
      <c r="U121" s="153"/>
      <c r="V121" s="153"/>
      <c r="W121" s="153"/>
      <c r="X121" s="153" t="s">
        <v>2569</v>
      </c>
      <c r="Y121" s="153"/>
      <c r="Z121" s="153"/>
      <c r="AA121" s="153"/>
      <c r="AB121" s="153"/>
      <c r="AC121" s="153"/>
      <c r="AD121" s="153"/>
      <c r="AE121" s="153"/>
      <c r="AF121" s="153"/>
      <c r="AG121" s="153"/>
      <c r="AH121" s="153"/>
      <c r="AI121" s="153"/>
      <c r="AJ121" s="153"/>
      <c r="AK121" s="153"/>
      <c r="AL121" s="153"/>
      <c r="AM121" s="153"/>
      <c r="AN121" s="153"/>
      <c r="AO121" s="153"/>
      <c r="AP121" s="153"/>
      <c r="AQ121" s="153"/>
      <c r="AR121" s="153"/>
      <c r="AS121" s="153"/>
      <c r="AT121" s="153"/>
      <c r="AU121" s="153"/>
      <c r="AV121" s="153"/>
      <c r="AW121" s="153"/>
      <c r="AX121" s="153" t="s">
        <v>1365</v>
      </c>
      <c r="AY121" s="153"/>
      <c r="AZ121" s="153"/>
      <c r="BA121" s="153" t="s">
        <v>6082</v>
      </c>
      <c r="BB121" s="153"/>
      <c r="BC121" s="153"/>
      <c r="BD121" s="153"/>
      <c r="BE121" s="153"/>
      <c r="BF121" s="153"/>
      <c r="BG121" s="153"/>
      <c r="BH121" s="153"/>
      <c r="BI121" s="153"/>
      <c r="BJ121" s="153"/>
      <c r="BK121" s="153"/>
      <c r="BL121" s="334" t="s">
        <v>1533</v>
      </c>
      <c r="BM121" s="335" t="s">
        <v>1309</v>
      </c>
      <c r="BN121" s="335" t="s">
        <v>1522</v>
      </c>
      <c r="BO121" s="335" t="str">
        <f t="shared" si="2"/>
        <v>Calhoun County, AR</v>
      </c>
      <c r="BP121" s="335" t="str">
        <f t="shared" si="3"/>
        <v>05</v>
      </c>
      <c r="BQ121" s="335" t="str">
        <f>_xlfn.XLOOKUP(BP121, statelist[State FIPS Code], statelist[EPA Region], "not found", 0, 1)</f>
        <v>EPA Region 6</v>
      </c>
    </row>
    <row r="122" spans="1:69" x14ac:dyDescent="0.25">
      <c r="A122" s="153"/>
      <c r="B122" s="512"/>
      <c r="C122" s="512"/>
      <c r="D122" s="512"/>
      <c r="E122" s="512"/>
      <c r="F122" s="512"/>
      <c r="G122" s="512"/>
      <c r="H122" s="153"/>
      <c r="I122" s="153"/>
      <c r="J122" s="153"/>
      <c r="K122" s="153"/>
      <c r="L122" s="153"/>
      <c r="M122" s="153"/>
      <c r="N122" s="153"/>
      <c r="O122" s="153"/>
      <c r="P122" s="153"/>
      <c r="Q122" s="20" t="s">
        <v>2256</v>
      </c>
      <c r="R122" s="153"/>
      <c r="S122" s="153"/>
      <c r="T122" s="153"/>
      <c r="U122" s="153"/>
      <c r="V122" s="153"/>
      <c r="W122" s="153"/>
      <c r="X122" s="153"/>
      <c r="Y122" s="153"/>
      <c r="Z122" s="153"/>
      <c r="AA122" s="153"/>
      <c r="AB122" s="153"/>
      <c r="AC122" s="153"/>
      <c r="AD122" s="153"/>
      <c r="AE122" s="153"/>
      <c r="AF122" s="153"/>
      <c r="AG122" s="153"/>
      <c r="AH122" s="153"/>
      <c r="AI122" s="153"/>
      <c r="AJ122" s="153"/>
      <c r="AK122" s="153"/>
      <c r="AL122" s="153"/>
      <c r="AM122" s="153"/>
      <c r="AN122" s="153"/>
      <c r="AO122" s="153"/>
      <c r="AP122" s="153"/>
      <c r="AQ122" s="153"/>
      <c r="AR122" s="153"/>
      <c r="AS122" s="153"/>
      <c r="AT122" s="153"/>
      <c r="AU122" s="153"/>
      <c r="AV122" s="153"/>
      <c r="AW122" s="153"/>
      <c r="AX122" s="20" t="s">
        <v>2193</v>
      </c>
      <c r="AY122" s="153"/>
      <c r="AZ122" s="153"/>
      <c r="BA122" s="20" t="s">
        <v>6084</v>
      </c>
      <c r="BB122" s="153"/>
      <c r="BC122" s="153"/>
      <c r="BD122" s="153"/>
      <c r="BE122" s="153"/>
      <c r="BF122" s="153"/>
      <c r="BG122" s="153"/>
      <c r="BH122" s="153"/>
      <c r="BI122" s="153"/>
      <c r="BJ122" s="153"/>
      <c r="BK122" s="153"/>
      <c r="BL122" s="334" t="s">
        <v>1534</v>
      </c>
      <c r="BM122" s="335" t="s">
        <v>1535</v>
      </c>
      <c r="BN122" s="335" t="s">
        <v>1522</v>
      </c>
      <c r="BO122" s="335" t="str">
        <f t="shared" si="2"/>
        <v>Carroll County, AR</v>
      </c>
      <c r="BP122" s="335" t="str">
        <f t="shared" si="3"/>
        <v>05</v>
      </c>
      <c r="BQ122" s="335" t="str">
        <f>_xlfn.XLOOKUP(BP122, statelist[State FIPS Code], statelist[EPA Region], "not found", 0, 1)</f>
        <v>EPA Region 6</v>
      </c>
    </row>
    <row r="123" spans="1:69" x14ac:dyDescent="0.25">
      <c r="A123" s="153"/>
      <c r="B123" s="512"/>
      <c r="C123" s="512"/>
      <c r="D123" s="512"/>
      <c r="E123" s="512"/>
      <c r="F123" s="512"/>
      <c r="G123" s="512"/>
      <c r="H123" s="153"/>
      <c r="I123" s="153"/>
      <c r="J123" s="153"/>
      <c r="K123" s="153"/>
      <c r="L123" s="153"/>
      <c r="M123" s="153"/>
      <c r="N123" s="153"/>
      <c r="O123" s="153"/>
      <c r="P123" s="153"/>
      <c r="Q123" s="153" t="s">
        <v>2258</v>
      </c>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c r="AN123" s="153"/>
      <c r="AO123" s="153"/>
      <c r="AP123" s="153"/>
      <c r="AQ123" s="153"/>
      <c r="AR123" s="153"/>
      <c r="AS123" s="153"/>
      <c r="AT123" s="153"/>
      <c r="AU123" s="153"/>
      <c r="AV123" s="153"/>
      <c r="AW123" s="153"/>
      <c r="AX123" s="153" t="s">
        <v>2195</v>
      </c>
      <c r="AY123" s="153"/>
      <c r="AZ123" s="153"/>
      <c r="BA123" s="153" t="s">
        <v>6086</v>
      </c>
      <c r="BB123" s="153"/>
      <c r="BC123" s="153"/>
      <c r="BD123" s="153"/>
      <c r="BE123" s="153"/>
      <c r="BF123" s="153"/>
      <c r="BG123" s="153"/>
      <c r="BH123" s="153"/>
      <c r="BI123" s="153"/>
      <c r="BJ123" s="153"/>
      <c r="BK123" s="153"/>
      <c r="BL123" s="334" t="s">
        <v>1536</v>
      </c>
      <c r="BM123" s="335" t="s">
        <v>1537</v>
      </c>
      <c r="BN123" s="335" t="s">
        <v>1522</v>
      </c>
      <c r="BO123" s="335" t="str">
        <f t="shared" si="2"/>
        <v>Chicot County, AR</v>
      </c>
      <c r="BP123" s="335" t="str">
        <f t="shared" si="3"/>
        <v>05</v>
      </c>
      <c r="BQ123" s="335" t="str">
        <f>_xlfn.XLOOKUP(BP123, statelist[State FIPS Code], statelist[EPA Region], "not found", 0, 1)</f>
        <v>EPA Region 6</v>
      </c>
    </row>
    <row r="124" spans="1:69" x14ac:dyDescent="0.25">
      <c r="A124" s="153"/>
      <c r="B124" s="512"/>
      <c r="C124" s="512"/>
      <c r="D124" s="512"/>
      <c r="E124" s="512"/>
      <c r="F124" s="512"/>
      <c r="G124" s="512"/>
      <c r="H124" s="153"/>
      <c r="I124" s="153"/>
      <c r="J124" s="153"/>
      <c r="K124" s="153"/>
      <c r="L124" s="153"/>
      <c r="M124" s="153"/>
      <c r="N124" s="153"/>
      <c r="O124" s="153"/>
      <c r="P124" s="153"/>
      <c r="Q124" s="20" t="s">
        <v>2260</v>
      </c>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c r="AN124" s="153"/>
      <c r="AO124" s="153"/>
      <c r="AP124" s="153"/>
      <c r="AQ124" s="153"/>
      <c r="AR124" s="153"/>
      <c r="AS124" s="153"/>
      <c r="AT124" s="153"/>
      <c r="AU124" s="153"/>
      <c r="AV124" s="153"/>
      <c r="AW124" s="153"/>
      <c r="AX124" s="20" t="s">
        <v>1367</v>
      </c>
      <c r="AY124" s="153"/>
      <c r="AZ124" s="153"/>
      <c r="BA124" s="20" t="s">
        <v>6088</v>
      </c>
      <c r="BB124" s="153"/>
      <c r="BC124" s="153"/>
      <c r="BD124" s="153"/>
      <c r="BE124" s="153"/>
      <c r="BF124" s="153"/>
      <c r="BG124" s="153"/>
      <c r="BH124" s="153"/>
      <c r="BI124" s="153"/>
      <c r="BJ124" s="153"/>
      <c r="BK124" s="153"/>
      <c r="BL124" s="334" t="s">
        <v>1538</v>
      </c>
      <c r="BM124" s="335" t="s">
        <v>1539</v>
      </c>
      <c r="BN124" s="335" t="s">
        <v>1522</v>
      </c>
      <c r="BO124" s="335" t="str">
        <f t="shared" si="2"/>
        <v>Clark County, AR</v>
      </c>
      <c r="BP124" s="335" t="str">
        <f t="shared" si="3"/>
        <v>05</v>
      </c>
      <c r="BQ124" s="335" t="str">
        <f>_xlfn.XLOOKUP(BP124, statelist[State FIPS Code], statelist[EPA Region], "not found", 0, 1)</f>
        <v>EPA Region 6</v>
      </c>
    </row>
    <row r="125" spans="1:69" x14ac:dyDescent="0.25">
      <c r="A125" s="153"/>
      <c r="B125" s="512"/>
      <c r="C125" s="512"/>
      <c r="D125" s="512"/>
      <c r="E125" s="512"/>
      <c r="F125" s="512"/>
      <c r="G125" s="512"/>
      <c r="H125" s="153"/>
      <c r="I125" s="153"/>
      <c r="J125" s="153"/>
      <c r="K125" s="153"/>
      <c r="L125" s="153"/>
      <c r="M125" s="153"/>
      <c r="N125" s="153"/>
      <c r="O125" s="153"/>
      <c r="P125" s="153"/>
      <c r="Q125" s="153" t="s">
        <v>2262</v>
      </c>
      <c r="R125" s="153"/>
      <c r="S125" s="153"/>
      <c r="T125" s="153"/>
      <c r="U125" s="153"/>
      <c r="V125" s="153"/>
      <c r="W125" s="153"/>
      <c r="X125" s="153"/>
      <c r="Y125" s="153"/>
      <c r="Z125" s="153"/>
      <c r="AA125" s="153"/>
      <c r="AB125" s="153"/>
      <c r="AC125" s="153"/>
      <c r="AD125" s="153"/>
      <c r="AE125" s="153"/>
      <c r="AF125" s="153"/>
      <c r="AG125" s="153"/>
      <c r="AH125" s="153"/>
      <c r="AI125" s="153"/>
      <c r="AJ125" s="153"/>
      <c r="AK125" s="153"/>
      <c r="AL125" s="153"/>
      <c r="AM125" s="153"/>
      <c r="AN125" s="153"/>
      <c r="AO125" s="153"/>
      <c r="AP125" s="153"/>
      <c r="AQ125" s="153"/>
      <c r="AR125" s="153"/>
      <c r="AS125" s="153"/>
      <c r="AT125" s="153"/>
      <c r="AU125" s="153"/>
      <c r="AV125" s="153"/>
      <c r="AW125" s="153"/>
      <c r="AX125" s="153" t="s">
        <v>5609</v>
      </c>
      <c r="AY125" s="153"/>
      <c r="AZ125" s="153"/>
      <c r="BA125" s="153" t="s">
        <v>6090</v>
      </c>
      <c r="BB125" s="153"/>
      <c r="BC125" s="153"/>
      <c r="BD125" s="153"/>
      <c r="BE125" s="153"/>
      <c r="BF125" s="153"/>
      <c r="BG125" s="153"/>
      <c r="BH125" s="153"/>
      <c r="BI125" s="153"/>
      <c r="BJ125" s="153"/>
      <c r="BK125" s="153"/>
      <c r="BL125" s="334" t="s">
        <v>1540</v>
      </c>
      <c r="BM125" s="335" t="s">
        <v>1321</v>
      </c>
      <c r="BN125" s="335" t="s">
        <v>1522</v>
      </c>
      <c r="BO125" s="335" t="str">
        <f t="shared" si="2"/>
        <v>Clay County, AR</v>
      </c>
      <c r="BP125" s="335" t="str">
        <f t="shared" si="3"/>
        <v>05</v>
      </c>
      <c r="BQ125" s="335" t="str">
        <f>_xlfn.XLOOKUP(BP125, statelist[State FIPS Code], statelist[EPA Region], "not found", 0, 1)</f>
        <v>EPA Region 6</v>
      </c>
    </row>
    <row r="126" spans="1:69" x14ac:dyDescent="0.25">
      <c r="A126" s="153"/>
      <c r="B126" s="512"/>
      <c r="C126" s="512"/>
      <c r="D126" s="512"/>
      <c r="E126" s="512"/>
      <c r="F126" s="512"/>
      <c r="G126" s="512"/>
      <c r="H126" s="153"/>
      <c r="I126" s="153"/>
      <c r="J126" s="153"/>
      <c r="K126" s="153"/>
      <c r="L126" s="153"/>
      <c r="M126" s="153"/>
      <c r="N126" s="153"/>
      <c r="O126" s="153"/>
      <c r="P126" s="153"/>
      <c r="Q126" s="20" t="s">
        <v>2042</v>
      </c>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c r="AN126" s="153"/>
      <c r="AO126" s="153"/>
      <c r="AP126" s="153"/>
      <c r="AQ126" s="153"/>
      <c r="AR126" s="153"/>
      <c r="AS126" s="153"/>
      <c r="AT126" s="153"/>
      <c r="AU126" s="153"/>
      <c r="AV126" s="153"/>
      <c r="AW126" s="153"/>
      <c r="AX126" s="20" t="s">
        <v>5611</v>
      </c>
      <c r="AY126" s="153"/>
      <c r="AZ126" s="153"/>
      <c r="BA126" s="20" t="s">
        <v>6092</v>
      </c>
      <c r="BB126" s="153"/>
      <c r="BC126" s="153"/>
      <c r="BD126" s="153"/>
      <c r="BE126" s="153"/>
      <c r="BF126" s="153"/>
      <c r="BG126" s="153"/>
      <c r="BH126" s="153"/>
      <c r="BI126" s="153"/>
      <c r="BJ126" s="153"/>
      <c r="BK126" s="153"/>
      <c r="BL126" s="334" t="s">
        <v>1541</v>
      </c>
      <c r="BM126" s="335" t="s">
        <v>1323</v>
      </c>
      <c r="BN126" s="335" t="s">
        <v>1522</v>
      </c>
      <c r="BO126" s="335" t="str">
        <f t="shared" si="2"/>
        <v>Cleburne County, AR</v>
      </c>
      <c r="BP126" s="335" t="str">
        <f t="shared" si="3"/>
        <v>05</v>
      </c>
      <c r="BQ126" s="335" t="str">
        <f>_xlfn.XLOOKUP(BP126, statelist[State FIPS Code], statelist[EPA Region], "not found", 0, 1)</f>
        <v>EPA Region 6</v>
      </c>
    </row>
    <row r="127" spans="1:69" x14ac:dyDescent="0.25">
      <c r="A127" s="153"/>
      <c r="B127" s="512"/>
      <c r="C127" s="512"/>
      <c r="D127" s="512"/>
      <c r="E127" s="512"/>
      <c r="F127" s="512"/>
      <c r="G127" s="512"/>
      <c r="H127" s="153"/>
      <c r="I127" s="153"/>
      <c r="J127" s="153"/>
      <c r="K127" s="153"/>
      <c r="L127" s="153"/>
      <c r="M127" s="153"/>
      <c r="N127" s="153"/>
      <c r="O127" s="153"/>
      <c r="P127" s="153"/>
      <c r="Q127" s="153" t="s">
        <v>2265</v>
      </c>
      <c r="R127" s="153"/>
      <c r="S127" s="153"/>
      <c r="T127" s="153"/>
      <c r="U127" s="153"/>
      <c r="V127" s="153"/>
      <c r="W127" s="153"/>
      <c r="X127" s="153"/>
      <c r="Y127" s="153"/>
      <c r="Z127" s="153"/>
      <c r="AA127" s="153"/>
      <c r="AB127" s="153"/>
      <c r="AC127" s="153"/>
      <c r="AD127" s="153"/>
      <c r="AE127" s="153"/>
      <c r="AF127" s="153"/>
      <c r="AG127" s="153"/>
      <c r="AH127" s="153"/>
      <c r="AI127" s="153"/>
      <c r="AJ127" s="153"/>
      <c r="AK127" s="153"/>
      <c r="AL127" s="153"/>
      <c r="AM127" s="153"/>
      <c r="AN127" s="153"/>
      <c r="AO127" s="153"/>
      <c r="AP127" s="153"/>
      <c r="AQ127" s="153"/>
      <c r="AR127" s="153"/>
      <c r="AS127" s="153"/>
      <c r="AT127" s="153"/>
      <c r="AU127" s="153"/>
      <c r="AV127" s="153"/>
      <c r="AW127" s="153"/>
      <c r="AX127" s="153" t="s">
        <v>1584</v>
      </c>
      <c r="AY127" s="153"/>
      <c r="AZ127" s="153"/>
      <c r="BA127" s="153" t="s">
        <v>6094</v>
      </c>
      <c r="BB127" s="153"/>
      <c r="BC127" s="153"/>
      <c r="BD127" s="153"/>
      <c r="BE127" s="153"/>
      <c r="BF127" s="153"/>
      <c r="BG127" s="153"/>
      <c r="BH127" s="153"/>
      <c r="BI127" s="153"/>
      <c r="BJ127" s="153"/>
      <c r="BK127" s="153"/>
      <c r="BL127" s="334" t="s">
        <v>1542</v>
      </c>
      <c r="BM127" s="335" t="s">
        <v>1543</v>
      </c>
      <c r="BN127" s="335" t="s">
        <v>1522</v>
      </c>
      <c r="BO127" s="335" t="str">
        <f t="shared" si="2"/>
        <v>Cleveland County, AR</v>
      </c>
      <c r="BP127" s="335" t="str">
        <f t="shared" si="3"/>
        <v>05</v>
      </c>
      <c r="BQ127" s="335" t="str">
        <f>_xlfn.XLOOKUP(BP127, statelist[State FIPS Code], statelist[EPA Region], "not found", 0, 1)</f>
        <v>EPA Region 6</v>
      </c>
    </row>
    <row r="128" spans="1:69" x14ac:dyDescent="0.25">
      <c r="A128" s="153"/>
      <c r="B128" s="512"/>
      <c r="C128" s="512"/>
      <c r="D128" s="512"/>
      <c r="E128" s="512"/>
      <c r="F128" s="512"/>
      <c r="G128" s="512"/>
      <c r="H128" s="153"/>
      <c r="I128" s="153"/>
      <c r="J128" s="153"/>
      <c r="K128" s="153"/>
      <c r="L128" s="153"/>
      <c r="M128" s="153"/>
      <c r="N128" s="153"/>
      <c r="O128" s="153"/>
      <c r="P128" s="153"/>
      <c r="Q128" s="20" t="s">
        <v>2267</v>
      </c>
      <c r="R128" s="153"/>
      <c r="S128" s="153"/>
      <c r="T128" s="153"/>
      <c r="U128" s="153"/>
      <c r="V128" s="153"/>
      <c r="W128" s="153"/>
      <c r="X128" s="153"/>
      <c r="Y128" s="153"/>
      <c r="Z128" s="153"/>
      <c r="AA128" s="153"/>
      <c r="AB128" s="153"/>
      <c r="AC128" s="153"/>
      <c r="AD128" s="153"/>
      <c r="AE128" s="153"/>
      <c r="AF128" s="153"/>
      <c r="AG128" s="153"/>
      <c r="AH128" s="153"/>
      <c r="AI128" s="153"/>
      <c r="AJ128" s="153"/>
      <c r="AK128" s="153"/>
      <c r="AL128" s="153"/>
      <c r="AM128" s="153"/>
      <c r="AN128" s="153"/>
      <c r="AO128" s="153"/>
      <c r="AP128" s="153"/>
      <c r="AQ128" s="153"/>
      <c r="AR128" s="153"/>
      <c r="AS128" s="153"/>
      <c r="AT128" s="153"/>
      <c r="AU128" s="153"/>
      <c r="AV128" s="153"/>
      <c r="AW128" s="153"/>
      <c r="AX128" s="20" t="s">
        <v>2201</v>
      </c>
      <c r="AY128" s="153"/>
      <c r="AZ128" s="153"/>
      <c r="BA128" s="20" t="s">
        <v>6096</v>
      </c>
      <c r="BB128" s="153"/>
      <c r="BC128" s="153"/>
      <c r="BD128" s="153"/>
      <c r="BE128" s="153"/>
      <c r="BF128" s="153"/>
      <c r="BG128" s="153"/>
      <c r="BH128" s="153"/>
      <c r="BI128" s="153"/>
      <c r="BJ128" s="153"/>
      <c r="BK128" s="153"/>
      <c r="BL128" s="334" t="s">
        <v>1544</v>
      </c>
      <c r="BM128" s="335" t="s">
        <v>1545</v>
      </c>
      <c r="BN128" s="335" t="s">
        <v>1522</v>
      </c>
      <c r="BO128" s="335" t="str">
        <f t="shared" si="2"/>
        <v>Columbia County, AR</v>
      </c>
      <c r="BP128" s="335" t="str">
        <f t="shared" si="3"/>
        <v>05</v>
      </c>
      <c r="BQ128" s="335" t="str">
        <f>_xlfn.XLOOKUP(BP128, statelist[State FIPS Code], statelist[EPA Region], "not found", 0, 1)</f>
        <v>EPA Region 6</v>
      </c>
    </row>
    <row r="129" spans="1:69" x14ac:dyDescent="0.25">
      <c r="A129" s="153"/>
      <c r="B129" s="512"/>
      <c r="C129" s="512"/>
      <c r="D129" s="512"/>
      <c r="E129" s="512"/>
      <c r="F129" s="512"/>
      <c r="G129" s="512"/>
      <c r="H129" s="153"/>
      <c r="I129" s="153"/>
      <c r="J129" s="153"/>
      <c r="K129" s="153"/>
      <c r="L129" s="153"/>
      <c r="M129" s="153"/>
      <c r="N129" s="153"/>
      <c r="O129" s="153"/>
      <c r="P129" s="153"/>
      <c r="Q129" s="153" t="s">
        <v>2269</v>
      </c>
      <c r="R129" s="153"/>
      <c r="S129" s="153"/>
      <c r="T129" s="153"/>
      <c r="U129" s="153"/>
      <c r="V129" s="153"/>
      <c r="W129" s="153"/>
      <c r="X129" s="153"/>
      <c r="Y129" s="153"/>
      <c r="Z129" s="153"/>
      <c r="AA129" s="153"/>
      <c r="AB129" s="153"/>
      <c r="AC129" s="153"/>
      <c r="AD129" s="153"/>
      <c r="AE129" s="153"/>
      <c r="AF129" s="153"/>
      <c r="AG129" s="153"/>
      <c r="AH129" s="153"/>
      <c r="AI129" s="153"/>
      <c r="AJ129" s="153"/>
      <c r="AK129" s="153"/>
      <c r="AL129" s="153"/>
      <c r="AM129" s="153"/>
      <c r="AN129" s="153"/>
      <c r="AO129" s="153"/>
      <c r="AP129" s="153"/>
      <c r="AQ129" s="153"/>
      <c r="AR129" s="153"/>
      <c r="AS129" s="153"/>
      <c r="AT129" s="153"/>
      <c r="AU129" s="153"/>
      <c r="AV129" s="153"/>
      <c r="AW129" s="153"/>
      <c r="AX129" s="153" t="s">
        <v>5615</v>
      </c>
      <c r="AY129" s="153"/>
      <c r="AZ129" s="153"/>
      <c r="BA129" s="153" t="s">
        <v>6098</v>
      </c>
      <c r="BB129" s="153"/>
      <c r="BC129" s="153"/>
      <c r="BD129" s="153"/>
      <c r="BE129" s="153"/>
      <c r="BF129" s="153"/>
      <c r="BG129" s="153"/>
      <c r="BH129" s="153"/>
      <c r="BI129" s="153"/>
      <c r="BJ129" s="153"/>
      <c r="BK129" s="153"/>
      <c r="BL129" s="334" t="s">
        <v>1546</v>
      </c>
      <c r="BM129" s="335" t="s">
        <v>1547</v>
      </c>
      <c r="BN129" s="335" t="s">
        <v>1522</v>
      </c>
      <c r="BO129" s="335" t="str">
        <f t="shared" si="2"/>
        <v>Conway County, AR</v>
      </c>
      <c r="BP129" s="335" t="str">
        <f t="shared" si="3"/>
        <v>05</v>
      </c>
      <c r="BQ129" s="335" t="str">
        <f>_xlfn.XLOOKUP(BP129, statelist[State FIPS Code], statelist[EPA Region], "not found", 0, 1)</f>
        <v>EPA Region 6</v>
      </c>
    </row>
    <row r="130" spans="1:69" x14ac:dyDescent="0.25">
      <c r="A130" s="153"/>
      <c r="B130" s="512"/>
      <c r="C130" s="512"/>
      <c r="D130" s="512"/>
      <c r="E130" s="512"/>
      <c r="F130" s="512"/>
      <c r="G130" s="512"/>
      <c r="H130" s="153"/>
      <c r="I130" s="153"/>
      <c r="J130" s="153"/>
      <c r="K130" s="153"/>
      <c r="L130" s="153"/>
      <c r="M130" s="153"/>
      <c r="N130" s="153"/>
      <c r="O130" s="153"/>
      <c r="P130" s="153"/>
      <c r="Q130" s="20" t="s">
        <v>1413</v>
      </c>
      <c r="R130" s="153"/>
      <c r="S130" s="153"/>
      <c r="T130" s="153"/>
      <c r="U130" s="153"/>
      <c r="V130" s="153"/>
      <c r="W130" s="153"/>
      <c r="X130" s="153"/>
      <c r="Y130" s="153"/>
      <c r="Z130" s="153"/>
      <c r="AA130" s="153"/>
      <c r="AB130" s="153"/>
      <c r="AC130" s="153"/>
      <c r="AD130" s="153"/>
      <c r="AE130" s="153"/>
      <c r="AF130" s="153"/>
      <c r="AG130" s="153"/>
      <c r="AH130" s="153"/>
      <c r="AI130" s="153"/>
      <c r="AJ130" s="153"/>
      <c r="AK130" s="153"/>
      <c r="AL130" s="153"/>
      <c r="AM130" s="153"/>
      <c r="AN130" s="153"/>
      <c r="AO130" s="153"/>
      <c r="AP130" s="153"/>
      <c r="AQ130" s="153"/>
      <c r="AR130" s="153"/>
      <c r="AS130" s="153"/>
      <c r="AT130" s="153"/>
      <c r="AU130" s="153"/>
      <c r="AV130" s="153"/>
      <c r="AW130" s="153"/>
      <c r="AX130" s="20" t="s">
        <v>5617</v>
      </c>
      <c r="AY130" s="153"/>
      <c r="AZ130" s="153"/>
      <c r="BA130" s="20" t="s">
        <v>6100</v>
      </c>
      <c r="BB130" s="153"/>
      <c r="BC130" s="153"/>
      <c r="BD130" s="153"/>
      <c r="BE130" s="153"/>
      <c r="BF130" s="153"/>
      <c r="BG130" s="153"/>
      <c r="BH130" s="153"/>
      <c r="BI130" s="153"/>
      <c r="BJ130" s="153"/>
      <c r="BK130" s="153"/>
      <c r="BL130" s="334" t="s">
        <v>1548</v>
      </c>
      <c r="BM130" s="335" t="s">
        <v>1549</v>
      </c>
      <c r="BN130" s="335" t="s">
        <v>1522</v>
      </c>
      <c r="BO130" s="335" t="str">
        <f t="shared" si="2"/>
        <v>Craighead County, AR</v>
      </c>
      <c r="BP130" s="335" t="str">
        <f t="shared" si="3"/>
        <v>05</v>
      </c>
      <c r="BQ130" s="335" t="str">
        <f>_xlfn.XLOOKUP(BP130, statelist[State FIPS Code], statelist[EPA Region], "not found", 0, 1)</f>
        <v>EPA Region 6</v>
      </c>
    </row>
    <row r="131" spans="1:69" x14ac:dyDescent="0.25">
      <c r="A131" s="153"/>
      <c r="B131" s="512"/>
      <c r="C131" s="512"/>
      <c r="D131" s="512"/>
      <c r="E131" s="512"/>
      <c r="F131" s="512"/>
      <c r="G131" s="512"/>
      <c r="H131" s="153"/>
      <c r="I131" s="153"/>
      <c r="J131" s="153"/>
      <c r="K131" s="153"/>
      <c r="L131" s="153"/>
      <c r="M131" s="153"/>
      <c r="N131" s="153"/>
      <c r="O131" s="153"/>
      <c r="P131" s="153"/>
      <c r="Q131" s="153" t="s">
        <v>2272</v>
      </c>
      <c r="R131" s="153"/>
      <c r="S131" s="153"/>
      <c r="T131" s="153"/>
      <c r="U131" s="153"/>
      <c r="V131" s="153"/>
      <c r="W131" s="153"/>
      <c r="X131" s="153"/>
      <c r="Y131" s="153"/>
      <c r="Z131" s="153"/>
      <c r="AA131" s="153"/>
      <c r="AB131" s="153"/>
      <c r="AC131" s="153"/>
      <c r="AD131" s="153"/>
      <c r="AE131" s="153"/>
      <c r="AF131" s="153"/>
      <c r="AG131" s="153"/>
      <c r="AH131" s="153"/>
      <c r="AI131" s="153"/>
      <c r="AJ131" s="153"/>
      <c r="AK131" s="153"/>
      <c r="AL131" s="153"/>
      <c r="AM131" s="153"/>
      <c r="AN131" s="153"/>
      <c r="AO131" s="153"/>
      <c r="AP131" s="153"/>
      <c r="AQ131" s="153"/>
      <c r="AR131" s="153"/>
      <c r="AS131" s="153"/>
      <c r="AT131" s="153"/>
      <c r="AU131" s="153"/>
      <c r="AV131" s="153"/>
      <c r="AW131" s="153"/>
      <c r="AX131" s="153" t="s">
        <v>2485</v>
      </c>
      <c r="AY131" s="153"/>
      <c r="AZ131" s="153"/>
      <c r="BA131" s="153" t="s">
        <v>6102</v>
      </c>
      <c r="BB131" s="153"/>
      <c r="BC131" s="153"/>
      <c r="BD131" s="153"/>
      <c r="BE131" s="153"/>
      <c r="BF131" s="153"/>
      <c r="BG131" s="153"/>
      <c r="BH131" s="153"/>
      <c r="BI131" s="153"/>
      <c r="BJ131" s="153"/>
      <c r="BK131" s="153"/>
      <c r="BL131" s="334" t="s">
        <v>1550</v>
      </c>
      <c r="BM131" s="335" t="s">
        <v>1551</v>
      </c>
      <c r="BN131" s="335" t="s">
        <v>1522</v>
      </c>
      <c r="BO131" s="335" t="str">
        <f t="shared" si="2"/>
        <v>Crawford County, AR</v>
      </c>
      <c r="BP131" s="335" t="str">
        <f t="shared" si="3"/>
        <v>05</v>
      </c>
      <c r="BQ131" s="335" t="str">
        <f>_xlfn.XLOOKUP(BP131, statelist[State FIPS Code], statelist[EPA Region], "not found", 0, 1)</f>
        <v>EPA Region 6</v>
      </c>
    </row>
    <row r="132" spans="1:69" x14ac:dyDescent="0.25">
      <c r="A132" s="153"/>
      <c r="B132" s="512"/>
      <c r="C132" s="512"/>
      <c r="D132" s="512"/>
      <c r="E132" s="512"/>
      <c r="F132" s="512"/>
      <c r="G132" s="512"/>
      <c r="H132" s="153"/>
      <c r="I132" s="153"/>
      <c r="J132" s="153"/>
      <c r="K132" s="153"/>
      <c r="L132" s="153"/>
      <c r="M132" s="153"/>
      <c r="N132" s="153"/>
      <c r="O132" s="153"/>
      <c r="P132" s="153"/>
      <c r="Q132" s="20" t="s">
        <v>2274</v>
      </c>
      <c r="R132" s="153"/>
      <c r="S132" s="153"/>
      <c r="T132" s="153"/>
      <c r="U132" s="153"/>
      <c r="V132" s="153"/>
      <c r="W132" s="153"/>
      <c r="X132" s="153"/>
      <c r="Y132" s="153"/>
      <c r="Z132" s="153"/>
      <c r="AA132" s="153"/>
      <c r="AB132" s="153"/>
      <c r="AC132" s="153"/>
      <c r="AD132" s="153"/>
      <c r="AE132" s="153"/>
      <c r="AF132" s="153"/>
      <c r="AG132" s="153"/>
      <c r="AH132" s="153"/>
      <c r="AI132" s="153"/>
      <c r="AJ132" s="153"/>
      <c r="AK132" s="153"/>
      <c r="AL132" s="153"/>
      <c r="AM132" s="153"/>
      <c r="AN132" s="153"/>
      <c r="AO132" s="153"/>
      <c r="AP132" s="153"/>
      <c r="AQ132" s="153"/>
      <c r="AR132" s="153"/>
      <c r="AS132" s="153"/>
      <c r="AT132" s="153"/>
      <c r="AU132" s="153"/>
      <c r="AV132" s="153"/>
      <c r="AW132" s="153"/>
      <c r="AX132" s="20" t="s">
        <v>5620</v>
      </c>
      <c r="AY132" s="153"/>
      <c r="AZ132" s="153"/>
      <c r="BA132" s="20" t="s">
        <v>6104</v>
      </c>
      <c r="BB132" s="153"/>
      <c r="BC132" s="153"/>
      <c r="BD132" s="153"/>
      <c r="BE132" s="153"/>
      <c r="BF132" s="153"/>
      <c r="BG132" s="153"/>
      <c r="BH132" s="153"/>
      <c r="BI132" s="153"/>
      <c r="BJ132" s="153"/>
      <c r="BK132" s="153"/>
      <c r="BL132" s="334" t="s">
        <v>1552</v>
      </c>
      <c r="BM132" s="335" t="s">
        <v>1553</v>
      </c>
      <c r="BN132" s="335" t="s">
        <v>1522</v>
      </c>
      <c r="BO132" s="335" t="str">
        <f t="shared" ref="BO132:BO195" si="4">_xlfn.TEXTJOIN(", ", TRUE, BM132,BN132)</f>
        <v>Crittenden County, AR</v>
      </c>
      <c r="BP132" s="335" t="str">
        <f t="shared" ref="BP132:BP195" si="5">LEFT(BL132, 2)</f>
        <v>05</v>
      </c>
      <c r="BQ132" s="335" t="str">
        <f>_xlfn.XLOOKUP(BP132, statelist[State FIPS Code], statelist[EPA Region], "not found", 0, 1)</f>
        <v>EPA Region 6</v>
      </c>
    </row>
    <row r="133" spans="1:69" x14ac:dyDescent="0.25">
      <c r="A133" s="153"/>
      <c r="B133" s="512"/>
      <c r="C133" s="512"/>
      <c r="D133" s="512"/>
      <c r="E133" s="512"/>
      <c r="F133" s="512"/>
      <c r="G133" s="512"/>
      <c r="H133" s="153"/>
      <c r="I133" s="153"/>
      <c r="J133" s="153"/>
      <c r="K133" s="153"/>
      <c r="L133" s="153"/>
      <c r="M133" s="153"/>
      <c r="N133" s="153"/>
      <c r="O133" s="153"/>
      <c r="P133" s="153"/>
      <c r="Q133" s="153" t="s">
        <v>2276</v>
      </c>
      <c r="R133" s="153"/>
      <c r="S133" s="153"/>
      <c r="T133" s="153"/>
      <c r="U133" s="153"/>
      <c r="V133" s="153"/>
      <c r="W133" s="153"/>
      <c r="X133" s="153"/>
      <c r="Y133" s="153"/>
      <c r="Z133" s="153"/>
      <c r="AA133" s="153"/>
      <c r="AB133" s="153"/>
      <c r="AC133" s="153"/>
      <c r="AD133" s="153"/>
      <c r="AE133" s="153"/>
      <c r="AF133" s="153"/>
      <c r="AG133" s="153"/>
      <c r="AH133" s="153"/>
      <c r="AI133" s="153"/>
      <c r="AJ133" s="153"/>
      <c r="AK133" s="153"/>
      <c r="AL133" s="153"/>
      <c r="AM133" s="153"/>
      <c r="AN133" s="153"/>
      <c r="AO133" s="153"/>
      <c r="AP133" s="153"/>
      <c r="AQ133" s="153"/>
      <c r="AR133" s="153"/>
      <c r="AS133" s="153"/>
      <c r="AT133" s="153"/>
      <c r="AU133" s="153"/>
      <c r="AV133" s="153"/>
      <c r="AW133" s="153"/>
      <c r="AX133" s="153" t="s">
        <v>1932</v>
      </c>
      <c r="AY133" s="153"/>
      <c r="AZ133" s="153"/>
      <c r="BA133" s="153" t="s">
        <v>6106</v>
      </c>
      <c r="BB133" s="153"/>
      <c r="BC133" s="153"/>
      <c r="BD133" s="153"/>
      <c r="BE133" s="153"/>
      <c r="BF133" s="153"/>
      <c r="BG133" s="153"/>
      <c r="BH133" s="153"/>
      <c r="BI133" s="153"/>
      <c r="BJ133" s="153"/>
      <c r="BK133" s="153"/>
      <c r="BL133" s="334" t="s">
        <v>1554</v>
      </c>
      <c r="BM133" s="335" t="s">
        <v>1555</v>
      </c>
      <c r="BN133" s="335" t="s">
        <v>1522</v>
      </c>
      <c r="BO133" s="335" t="str">
        <f t="shared" si="4"/>
        <v>Cross County, AR</v>
      </c>
      <c r="BP133" s="335" t="str">
        <f t="shared" si="5"/>
        <v>05</v>
      </c>
      <c r="BQ133" s="335" t="str">
        <f>_xlfn.XLOOKUP(BP133, statelist[State FIPS Code], statelist[EPA Region], "not found", 0, 1)</f>
        <v>EPA Region 6</v>
      </c>
    </row>
    <row r="134" spans="1:69" x14ac:dyDescent="0.25">
      <c r="A134" s="153"/>
      <c r="B134" s="512"/>
      <c r="C134" s="512"/>
      <c r="D134" s="512"/>
      <c r="E134" s="512"/>
      <c r="F134" s="512"/>
      <c r="G134" s="512"/>
      <c r="H134" s="153"/>
      <c r="I134" s="153"/>
      <c r="J134" s="153"/>
      <c r="K134" s="153"/>
      <c r="L134" s="153"/>
      <c r="M134" s="153"/>
      <c r="N134" s="153"/>
      <c r="O134" s="153"/>
      <c r="P134" s="153"/>
      <c r="Q134" s="20" t="s">
        <v>2047</v>
      </c>
      <c r="R134" s="153"/>
      <c r="S134" s="153"/>
      <c r="T134" s="153"/>
      <c r="U134" s="153"/>
      <c r="V134" s="153"/>
      <c r="W134" s="153"/>
      <c r="X134" s="153"/>
      <c r="Y134" s="153"/>
      <c r="Z134" s="153"/>
      <c r="AA134" s="153"/>
      <c r="AB134" s="153"/>
      <c r="AC134" s="153"/>
      <c r="AD134" s="153"/>
      <c r="AE134" s="153"/>
      <c r="AF134" s="153"/>
      <c r="AG134" s="153"/>
      <c r="AH134" s="153"/>
      <c r="AI134" s="153"/>
      <c r="AJ134" s="153"/>
      <c r="AK134" s="153"/>
      <c r="AL134" s="153"/>
      <c r="AM134" s="153"/>
      <c r="AN134" s="153"/>
      <c r="AO134" s="153"/>
      <c r="AP134" s="153"/>
      <c r="AQ134" s="153"/>
      <c r="AR134" s="153"/>
      <c r="AS134" s="153"/>
      <c r="AT134" s="153"/>
      <c r="AU134" s="153"/>
      <c r="AV134" s="153"/>
      <c r="AW134" s="153"/>
      <c r="AX134" s="20" t="s">
        <v>5623</v>
      </c>
      <c r="AY134" s="153"/>
      <c r="AZ134" s="153"/>
      <c r="BA134" s="20" t="s">
        <v>6108</v>
      </c>
      <c r="BB134" s="153"/>
      <c r="BC134" s="153"/>
      <c r="BD134" s="153"/>
      <c r="BE134" s="153"/>
      <c r="BF134" s="153"/>
      <c r="BG134" s="153"/>
      <c r="BH134" s="153"/>
      <c r="BI134" s="153"/>
      <c r="BJ134" s="153"/>
      <c r="BK134" s="153"/>
      <c r="BL134" s="334" t="s">
        <v>1556</v>
      </c>
      <c r="BM134" s="335" t="s">
        <v>1341</v>
      </c>
      <c r="BN134" s="335" t="s">
        <v>1522</v>
      </c>
      <c r="BO134" s="335" t="str">
        <f t="shared" si="4"/>
        <v>Dallas County, AR</v>
      </c>
      <c r="BP134" s="335" t="str">
        <f t="shared" si="5"/>
        <v>05</v>
      </c>
      <c r="BQ134" s="335" t="str">
        <f>_xlfn.XLOOKUP(BP134, statelist[State FIPS Code], statelist[EPA Region], "not found", 0, 1)</f>
        <v>EPA Region 6</v>
      </c>
    </row>
    <row r="135" spans="1:69" x14ac:dyDescent="0.25">
      <c r="A135" s="153"/>
      <c r="B135" s="512"/>
      <c r="C135" s="512"/>
      <c r="D135" s="512"/>
      <c r="E135" s="512"/>
      <c r="F135" s="512"/>
      <c r="G135" s="512"/>
      <c r="H135" s="153"/>
      <c r="I135" s="153"/>
      <c r="J135" s="153"/>
      <c r="K135" s="153"/>
      <c r="L135" s="153"/>
      <c r="M135" s="153"/>
      <c r="N135" s="153"/>
      <c r="O135" s="153"/>
      <c r="P135" s="153"/>
      <c r="Q135" s="153" t="s">
        <v>2279</v>
      </c>
      <c r="R135" s="153"/>
      <c r="S135" s="153"/>
      <c r="T135" s="153"/>
      <c r="U135" s="153"/>
      <c r="V135" s="153"/>
      <c r="W135" s="153"/>
      <c r="X135" s="153"/>
      <c r="Y135" s="153"/>
      <c r="Z135" s="153"/>
      <c r="AA135" s="153"/>
      <c r="AB135" s="153"/>
      <c r="AC135" s="153"/>
      <c r="AD135" s="153"/>
      <c r="AE135" s="153"/>
      <c r="AF135" s="153"/>
      <c r="AG135" s="153"/>
      <c r="AH135" s="153"/>
      <c r="AI135" s="153"/>
      <c r="AJ135" s="153"/>
      <c r="AK135" s="153"/>
      <c r="AL135" s="153"/>
      <c r="AM135" s="153"/>
      <c r="AN135" s="153"/>
      <c r="AO135" s="153"/>
      <c r="AP135" s="153"/>
      <c r="AQ135" s="153"/>
      <c r="AR135" s="153"/>
      <c r="AS135" s="153"/>
      <c r="AT135" s="153"/>
      <c r="AU135" s="153"/>
      <c r="AV135" s="153"/>
      <c r="AW135" s="153"/>
      <c r="AX135" s="153" t="s">
        <v>5625</v>
      </c>
      <c r="AY135" s="153"/>
      <c r="AZ135" s="153"/>
      <c r="BA135" s="153"/>
      <c r="BB135" s="153"/>
      <c r="BC135" s="153"/>
      <c r="BD135" s="153"/>
      <c r="BE135" s="153"/>
      <c r="BF135" s="153"/>
      <c r="BG135" s="153"/>
      <c r="BH135" s="153"/>
      <c r="BI135" s="153"/>
      <c r="BJ135" s="153"/>
      <c r="BK135" s="153"/>
      <c r="BL135" s="334" t="s">
        <v>1557</v>
      </c>
      <c r="BM135" s="335" t="s">
        <v>1558</v>
      </c>
      <c r="BN135" s="335" t="s">
        <v>1522</v>
      </c>
      <c r="BO135" s="335" t="str">
        <f t="shared" si="4"/>
        <v>Desha County, AR</v>
      </c>
      <c r="BP135" s="335" t="str">
        <f t="shared" si="5"/>
        <v>05</v>
      </c>
      <c r="BQ135" s="335" t="str">
        <f>_xlfn.XLOOKUP(BP135, statelist[State FIPS Code], statelist[EPA Region], "not found", 0, 1)</f>
        <v>EPA Region 6</v>
      </c>
    </row>
    <row r="136" spans="1:69" x14ac:dyDescent="0.25">
      <c r="A136" s="153"/>
      <c r="B136" s="512"/>
      <c r="C136" s="512"/>
      <c r="D136" s="512"/>
      <c r="E136" s="512"/>
      <c r="F136" s="512"/>
      <c r="G136" s="512"/>
      <c r="H136" s="153"/>
      <c r="I136" s="153"/>
      <c r="J136" s="153"/>
      <c r="K136" s="153"/>
      <c r="L136" s="153"/>
      <c r="M136" s="153"/>
      <c r="N136" s="153"/>
      <c r="O136" s="153"/>
      <c r="P136" s="153"/>
      <c r="Q136" s="20" t="s">
        <v>2281</v>
      </c>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3"/>
      <c r="AO136" s="153"/>
      <c r="AP136" s="153"/>
      <c r="AQ136" s="153"/>
      <c r="AR136" s="153"/>
      <c r="AS136" s="153"/>
      <c r="AT136" s="153"/>
      <c r="AU136" s="153"/>
      <c r="AV136" s="153"/>
      <c r="AW136" s="153"/>
      <c r="AX136" s="20" t="s">
        <v>5627</v>
      </c>
      <c r="AY136" s="153"/>
      <c r="AZ136" s="153"/>
      <c r="BA136" s="153"/>
      <c r="BB136" s="153"/>
      <c r="BC136" s="153"/>
      <c r="BD136" s="153"/>
      <c r="BE136" s="153"/>
      <c r="BF136" s="153"/>
      <c r="BG136" s="153"/>
      <c r="BH136" s="153"/>
      <c r="BI136" s="153"/>
      <c r="BJ136" s="153"/>
      <c r="BK136" s="153"/>
      <c r="BL136" s="334" t="s">
        <v>1559</v>
      </c>
      <c r="BM136" s="335" t="s">
        <v>1560</v>
      </c>
      <c r="BN136" s="335" t="s">
        <v>1522</v>
      </c>
      <c r="BO136" s="335" t="str">
        <f t="shared" si="4"/>
        <v>Drew County, AR</v>
      </c>
      <c r="BP136" s="335" t="str">
        <f t="shared" si="5"/>
        <v>05</v>
      </c>
      <c r="BQ136" s="335" t="str">
        <f>_xlfn.XLOOKUP(BP136, statelist[State FIPS Code], statelist[EPA Region], "not found", 0, 1)</f>
        <v>EPA Region 6</v>
      </c>
    </row>
    <row r="137" spans="1:69" x14ac:dyDescent="0.25">
      <c r="A137" s="153"/>
      <c r="B137" s="512"/>
      <c r="C137" s="512"/>
      <c r="D137" s="512"/>
      <c r="E137" s="512"/>
      <c r="F137" s="512"/>
      <c r="G137" s="512"/>
      <c r="H137" s="153"/>
      <c r="I137" s="153"/>
      <c r="J137" s="153"/>
      <c r="K137" s="153"/>
      <c r="L137" s="153"/>
      <c r="M137" s="153"/>
      <c r="N137" s="153"/>
      <c r="O137" s="153"/>
      <c r="P137" s="153"/>
      <c r="Q137" s="153" t="s">
        <v>2283</v>
      </c>
      <c r="R137" s="153"/>
      <c r="S137" s="153"/>
      <c r="T137" s="153"/>
      <c r="U137" s="153"/>
      <c r="V137" s="153"/>
      <c r="W137" s="153"/>
      <c r="X137" s="153"/>
      <c r="Y137" s="153"/>
      <c r="Z137" s="153"/>
      <c r="AA137" s="153"/>
      <c r="AB137" s="153"/>
      <c r="AC137" s="153"/>
      <c r="AD137" s="153"/>
      <c r="AE137" s="153"/>
      <c r="AF137" s="153"/>
      <c r="AG137" s="153"/>
      <c r="AH137" s="153"/>
      <c r="AI137" s="153"/>
      <c r="AJ137" s="153"/>
      <c r="AK137" s="153"/>
      <c r="AL137" s="153"/>
      <c r="AM137" s="153"/>
      <c r="AN137" s="153"/>
      <c r="AO137" s="153"/>
      <c r="AP137" s="153"/>
      <c r="AQ137" s="153"/>
      <c r="AR137" s="153"/>
      <c r="AS137" s="153"/>
      <c r="AT137" s="153"/>
      <c r="AU137" s="153"/>
      <c r="AV137" s="153"/>
      <c r="AW137" s="153"/>
      <c r="AX137" s="153" t="s">
        <v>5629</v>
      </c>
      <c r="AY137" s="153"/>
      <c r="AZ137" s="153"/>
      <c r="BA137" s="153"/>
      <c r="BB137" s="153"/>
      <c r="BC137" s="153"/>
      <c r="BD137" s="153"/>
      <c r="BE137" s="153"/>
      <c r="BF137" s="153"/>
      <c r="BG137" s="153"/>
      <c r="BH137" s="153"/>
      <c r="BI137" s="153"/>
      <c r="BJ137" s="153"/>
      <c r="BK137" s="153"/>
      <c r="BL137" s="334" t="s">
        <v>1561</v>
      </c>
      <c r="BM137" s="335" t="s">
        <v>1562</v>
      </c>
      <c r="BN137" s="335" t="s">
        <v>1522</v>
      </c>
      <c r="BO137" s="335" t="str">
        <f t="shared" si="4"/>
        <v>Faulkner County, AR</v>
      </c>
      <c r="BP137" s="335" t="str">
        <f t="shared" si="5"/>
        <v>05</v>
      </c>
      <c r="BQ137" s="335" t="str">
        <f>_xlfn.XLOOKUP(BP137, statelist[State FIPS Code], statelist[EPA Region], "not found", 0, 1)</f>
        <v>EPA Region 6</v>
      </c>
    </row>
    <row r="138" spans="1:69" x14ac:dyDescent="0.25">
      <c r="A138" s="153"/>
      <c r="B138" s="512"/>
      <c r="C138" s="512"/>
      <c r="D138" s="512"/>
      <c r="E138" s="512"/>
      <c r="F138" s="512"/>
      <c r="G138" s="512"/>
      <c r="H138" s="153"/>
      <c r="I138" s="153"/>
      <c r="J138" s="153"/>
      <c r="K138" s="153"/>
      <c r="L138" s="153"/>
      <c r="M138" s="153"/>
      <c r="N138" s="153"/>
      <c r="O138" s="153"/>
      <c r="P138" s="153"/>
      <c r="Q138" s="20" t="s">
        <v>2285</v>
      </c>
      <c r="R138" s="153"/>
      <c r="S138" s="153"/>
      <c r="T138" s="153"/>
      <c r="U138" s="153"/>
      <c r="V138" s="153"/>
      <c r="W138" s="153"/>
      <c r="X138" s="153"/>
      <c r="Y138" s="153"/>
      <c r="Z138" s="153"/>
      <c r="AA138" s="153"/>
      <c r="AB138" s="153"/>
      <c r="AC138" s="153"/>
      <c r="AD138" s="153"/>
      <c r="AE138" s="153"/>
      <c r="AF138" s="153"/>
      <c r="AG138" s="153"/>
      <c r="AH138" s="153"/>
      <c r="AI138" s="153"/>
      <c r="AJ138" s="153"/>
      <c r="AK138" s="153"/>
      <c r="AL138" s="153"/>
      <c r="AM138" s="153"/>
      <c r="AN138" s="153"/>
      <c r="AO138" s="153"/>
      <c r="AP138" s="153"/>
      <c r="AQ138" s="153"/>
      <c r="AR138" s="153"/>
      <c r="AS138" s="153"/>
      <c r="AT138" s="153"/>
      <c r="AU138" s="153"/>
      <c r="AV138" s="153"/>
      <c r="AW138" s="153"/>
      <c r="AX138" s="20" t="s">
        <v>5631</v>
      </c>
      <c r="AY138" s="153"/>
      <c r="AZ138" s="153"/>
      <c r="BA138" s="153"/>
      <c r="BB138" s="153"/>
      <c r="BC138" s="153"/>
      <c r="BD138" s="153"/>
      <c r="BE138" s="153"/>
      <c r="BF138" s="153"/>
      <c r="BG138" s="153"/>
      <c r="BH138" s="153"/>
      <c r="BI138" s="153"/>
      <c r="BJ138" s="153"/>
      <c r="BK138" s="153"/>
      <c r="BL138" s="334" t="s">
        <v>1563</v>
      </c>
      <c r="BM138" s="335" t="s">
        <v>1353</v>
      </c>
      <c r="BN138" s="335" t="s">
        <v>1522</v>
      </c>
      <c r="BO138" s="335" t="str">
        <f t="shared" si="4"/>
        <v>Franklin County, AR</v>
      </c>
      <c r="BP138" s="335" t="str">
        <f t="shared" si="5"/>
        <v>05</v>
      </c>
      <c r="BQ138" s="335" t="str">
        <f>_xlfn.XLOOKUP(BP138, statelist[State FIPS Code], statelist[EPA Region], "not found", 0, 1)</f>
        <v>EPA Region 6</v>
      </c>
    </row>
    <row r="139" spans="1:69" x14ac:dyDescent="0.25">
      <c r="A139" s="153"/>
      <c r="B139" s="512"/>
      <c r="C139" s="512"/>
      <c r="D139" s="512"/>
      <c r="E139" s="512"/>
      <c r="F139" s="512"/>
      <c r="G139" s="512"/>
      <c r="H139" s="153"/>
      <c r="I139" s="153"/>
      <c r="J139" s="153"/>
      <c r="K139" s="153"/>
      <c r="L139" s="153"/>
      <c r="M139" s="153"/>
      <c r="N139" s="153"/>
      <c r="O139" s="153"/>
      <c r="P139" s="153"/>
      <c r="Q139" s="153" t="s">
        <v>2287</v>
      </c>
      <c r="R139" s="153"/>
      <c r="S139" s="153"/>
      <c r="T139" s="153"/>
      <c r="U139" s="153"/>
      <c r="V139" s="153"/>
      <c r="W139" s="153"/>
      <c r="X139" s="153"/>
      <c r="Y139" s="153"/>
      <c r="Z139" s="153"/>
      <c r="AA139" s="153"/>
      <c r="AB139" s="153"/>
      <c r="AC139" s="153"/>
      <c r="AD139" s="153"/>
      <c r="AE139" s="153"/>
      <c r="AF139" s="153"/>
      <c r="AG139" s="153"/>
      <c r="AH139" s="153"/>
      <c r="AI139" s="153"/>
      <c r="AJ139" s="153"/>
      <c r="AK139" s="153"/>
      <c r="AL139" s="153"/>
      <c r="AM139" s="153"/>
      <c r="AN139" s="153"/>
      <c r="AO139" s="153"/>
      <c r="AP139" s="153"/>
      <c r="AQ139" s="153"/>
      <c r="AR139" s="153"/>
      <c r="AS139" s="153"/>
      <c r="AT139" s="153"/>
      <c r="AU139" s="153"/>
      <c r="AV139" s="153"/>
      <c r="AW139" s="153"/>
      <c r="AX139" s="153" t="s">
        <v>2487</v>
      </c>
      <c r="AY139" s="153"/>
      <c r="AZ139" s="153"/>
      <c r="BA139" s="153"/>
      <c r="BB139" s="153"/>
      <c r="BC139" s="153"/>
      <c r="BD139" s="153"/>
      <c r="BE139" s="153"/>
      <c r="BF139" s="153"/>
      <c r="BG139" s="153"/>
      <c r="BH139" s="153"/>
      <c r="BI139" s="153"/>
      <c r="BJ139" s="153"/>
      <c r="BK139" s="153"/>
      <c r="BL139" s="334" t="s">
        <v>1564</v>
      </c>
      <c r="BM139" s="335" t="s">
        <v>1565</v>
      </c>
      <c r="BN139" s="335" t="s">
        <v>1522</v>
      </c>
      <c r="BO139" s="335" t="str">
        <f t="shared" si="4"/>
        <v>Fulton County, AR</v>
      </c>
      <c r="BP139" s="335" t="str">
        <f t="shared" si="5"/>
        <v>05</v>
      </c>
      <c r="BQ139" s="335" t="str">
        <f>_xlfn.XLOOKUP(BP139, statelist[State FIPS Code], statelist[EPA Region], "not found", 0, 1)</f>
        <v>EPA Region 6</v>
      </c>
    </row>
    <row r="140" spans="1:69" x14ac:dyDescent="0.25">
      <c r="A140" s="153"/>
      <c r="B140" s="512"/>
      <c r="C140" s="512"/>
      <c r="D140" s="512"/>
      <c r="E140" s="512"/>
      <c r="F140" s="512"/>
      <c r="G140" s="512"/>
      <c r="H140" s="153"/>
      <c r="I140" s="153"/>
      <c r="J140" s="153"/>
      <c r="K140" s="153"/>
      <c r="L140" s="153"/>
      <c r="M140" s="153"/>
      <c r="N140" s="153"/>
      <c r="O140" s="153"/>
      <c r="P140" s="153"/>
      <c r="Q140" s="20" t="s">
        <v>2289</v>
      </c>
      <c r="R140" s="153"/>
      <c r="S140" s="153"/>
      <c r="T140" s="153"/>
      <c r="U140" s="153"/>
      <c r="V140" s="153"/>
      <c r="W140" s="153"/>
      <c r="X140" s="153"/>
      <c r="Y140" s="153"/>
      <c r="Z140" s="153"/>
      <c r="AA140" s="153"/>
      <c r="AB140" s="153"/>
      <c r="AC140" s="153"/>
      <c r="AD140" s="153"/>
      <c r="AE140" s="153"/>
      <c r="AF140" s="153"/>
      <c r="AG140" s="153"/>
      <c r="AH140" s="153"/>
      <c r="AI140" s="153"/>
      <c r="AJ140" s="153"/>
      <c r="AK140" s="153"/>
      <c r="AL140" s="153"/>
      <c r="AM140" s="153"/>
      <c r="AN140" s="153"/>
      <c r="AO140" s="153"/>
      <c r="AP140" s="153"/>
      <c r="AQ140" s="153"/>
      <c r="AR140" s="153"/>
      <c r="AS140" s="153"/>
      <c r="AT140" s="153"/>
      <c r="AU140" s="153"/>
      <c r="AV140" s="153"/>
      <c r="AW140" s="153"/>
      <c r="AX140" s="20" t="s">
        <v>1369</v>
      </c>
      <c r="AY140" s="153"/>
      <c r="AZ140" s="153"/>
      <c r="BA140" s="153"/>
      <c r="BB140" s="153"/>
      <c r="BC140" s="153"/>
      <c r="BD140" s="153"/>
      <c r="BE140" s="153"/>
      <c r="BF140" s="153"/>
      <c r="BG140" s="153"/>
      <c r="BH140" s="153"/>
      <c r="BI140" s="153"/>
      <c r="BJ140" s="153"/>
      <c r="BK140" s="153"/>
      <c r="BL140" s="334" t="s">
        <v>1566</v>
      </c>
      <c r="BM140" s="335" t="s">
        <v>1567</v>
      </c>
      <c r="BN140" s="335" t="s">
        <v>1522</v>
      </c>
      <c r="BO140" s="335" t="str">
        <f t="shared" si="4"/>
        <v>Garland County, AR</v>
      </c>
      <c r="BP140" s="335" t="str">
        <f t="shared" si="5"/>
        <v>05</v>
      </c>
      <c r="BQ140" s="335" t="str">
        <f>_xlfn.XLOOKUP(BP140, statelist[State FIPS Code], statelist[EPA Region], "not found", 0, 1)</f>
        <v>EPA Region 6</v>
      </c>
    </row>
    <row r="141" spans="1:69" x14ac:dyDescent="0.25">
      <c r="A141" s="153"/>
      <c r="B141" s="512"/>
      <c r="C141" s="512"/>
      <c r="D141" s="512"/>
      <c r="E141" s="512"/>
      <c r="F141" s="512"/>
      <c r="G141" s="512"/>
      <c r="H141" s="153"/>
      <c r="I141" s="153"/>
      <c r="J141" s="153"/>
      <c r="K141" s="153"/>
      <c r="L141" s="153"/>
      <c r="M141" s="153"/>
      <c r="N141" s="153"/>
      <c r="O141" s="153"/>
      <c r="P141" s="153"/>
      <c r="Q141" s="153" t="s">
        <v>2291</v>
      </c>
      <c r="R141" s="153"/>
      <c r="S141" s="153"/>
      <c r="T141" s="153"/>
      <c r="U141" s="153"/>
      <c r="V141" s="153"/>
      <c r="W141" s="153"/>
      <c r="X141" s="153"/>
      <c r="Y141" s="153"/>
      <c r="Z141" s="153"/>
      <c r="AA141" s="153"/>
      <c r="AB141" s="153"/>
      <c r="AC141" s="153"/>
      <c r="AD141" s="153"/>
      <c r="AE141" s="153"/>
      <c r="AF141" s="153"/>
      <c r="AG141" s="153"/>
      <c r="AH141" s="153"/>
      <c r="AI141" s="153"/>
      <c r="AJ141" s="153"/>
      <c r="AK141" s="153"/>
      <c r="AL141" s="153"/>
      <c r="AM141" s="153"/>
      <c r="AN141" s="153"/>
      <c r="AO141" s="153"/>
      <c r="AP141" s="153"/>
      <c r="AQ141" s="153"/>
      <c r="AR141" s="153"/>
      <c r="AS141" s="153"/>
      <c r="AT141" s="153"/>
      <c r="AU141" s="153"/>
      <c r="AV141" s="153"/>
      <c r="AW141" s="153"/>
      <c r="AX141" s="153" t="s">
        <v>5635</v>
      </c>
      <c r="AY141" s="153"/>
      <c r="AZ141" s="153"/>
      <c r="BA141" s="153"/>
      <c r="BB141" s="153"/>
      <c r="BC141" s="153"/>
      <c r="BD141" s="153"/>
      <c r="BE141" s="153"/>
      <c r="BF141" s="153"/>
      <c r="BG141" s="153"/>
      <c r="BH141" s="153"/>
      <c r="BI141" s="153"/>
      <c r="BJ141" s="153"/>
      <c r="BK141" s="153"/>
      <c r="BL141" s="334" t="s">
        <v>1568</v>
      </c>
      <c r="BM141" s="335" t="s">
        <v>1569</v>
      </c>
      <c r="BN141" s="335" t="s">
        <v>1522</v>
      </c>
      <c r="BO141" s="335" t="str">
        <f t="shared" si="4"/>
        <v>Grant County, AR</v>
      </c>
      <c r="BP141" s="335" t="str">
        <f t="shared" si="5"/>
        <v>05</v>
      </c>
      <c r="BQ141" s="335" t="str">
        <f>_xlfn.XLOOKUP(BP141, statelist[State FIPS Code], statelist[EPA Region], "not found", 0, 1)</f>
        <v>EPA Region 6</v>
      </c>
    </row>
    <row r="142" spans="1:69" x14ac:dyDescent="0.25">
      <c r="A142" s="153"/>
      <c r="B142" s="512"/>
      <c r="C142" s="512"/>
      <c r="D142" s="512"/>
      <c r="E142" s="512"/>
      <c r="F142" s="512"/>
      <c r="G142" s="512"/>
      <c r="H142" s="153"/>
      <c r="I142" s="153"/>
      <c r="J142" s="153"/>
      <c r="K142" s="153"/>
      <c r="L142" s="153"/>
      <c r="M142" s="153"/>
      <c r="N142" s="153"/>
      <c r="O142" s="153"/>
      <c r="P142" s="153"/>
      <c r="Q142" s="20" t="s">
        <v>2293</v>
      </c>
      <c r="R142" s="153"/>
      <c r="S142" s="153"/>
      <c r="T142" s="153"/>
      <c r="U142" s="153"/>
      <c r="V142" s="153"/>
      <c r="W142" s="153"/>
      <c r="X142" s="153"/>
      <c r="Y142" s="153"/>
      <c r="Z142" s="153"/>
      <c r="AA142" s="153"/>
      <c r="AB142" s="153"/>
      <c r="AC142" s="153"/>
      <c r="AD142" s="153"/>
      <c r="AE142" s="153"/>
      <c r="AF142" s="153"/>
      <c r="AG142" s="153"/>
      <c r="AH142" s="153"/>
      <c r="AI142" s="153"/>
      <c r="AJ142" s="153"/>
      <c r="AK142" s="153"/>
      <c r="AL142" s="153"/>
      <c r="AM142" s="153"/>
      <c r="AN142" s="153"/>
      <c r="AO142" s="153"/>
      <c r="AP142" s="153"/>
      <c r="AQ142" s="153"/>
      <c r="AR142" s="153"/>
      <c r="AS142" s="153"/>
      <c r="AT142" s="153"/>
      <c r="AU142" s="153"/>
      <c r="AV142" s="153"/>
      <c r="AW142" s="153"/>
      <c r="AX142" s="20" t="s">
        <v>5637</v>
      </c>
      <c r="AY142" s="153"/>
      <c r="AZ142" s="153"/>
      <c r="BA142" s="153"/>
      <c r="BB142" s="153"/>
      <c r="BC142" s="153"/>
      <c r="BD142" s="153"/>
      <c r="BE142" s="153"/>
      <c r="BF142" s="153"/>
      <c r="BG142" s="153"/>
      <c r="BH142" s="153"/>
      <c r="BI142" s="153"/>
      <c r="BJ142" s="153"/>
      <c r="BK142" s="153"/>
      <c r="BL142" s="334" t="s">
        <v>1570</v>
      </c>
      <c r="BM142" s="335" t="s">
        <v>1357</v>
      </c>
      <c r="BN142" s="335" t="s">
        <v>1522</v>
      </c>
      <c r="BO142" s="335" t="str">
        <f t="shared" si="4"/>
        <v>Greene County, AR</v>
      </c>
      <c r="BP142" s="335" t="str">
        <f t="shared" si="5"/>
        <v>05</v>
      </c>
      <c r="BQ142" s="335" t="str">
        <f>_xlfn.XLOOKUP(BP142, statelist[State FIPS Code], statelist[EPA Region], "not found", 0, 1)</f>
        <v>EPA Region 6</v>
      </c>
    </row>
    <row r="143" spans="1:69" x14ac:dyDescent="0.25">
      <c r="A143" s="153"/>
      <c r="B143" s="512"/>
      <c r="C143" s="512"/>
      <c r="D143" s="512"/>
      <c r="E143" s="512"/>
      <c r="F143" s="512"/>
      <c r="G143" s="512"/>
      <c r="H143" s="153"/>
      <c r="I143" s="153"/>
      <c r="J143" s="153"/>
      <c r="K143" s="153"/>
      <c r="L143" s="153"/>
      <c r="M143" s="153"/>
      <c r="N143" s="153"/>
      <c r="O143" s="153"/>
      <c r="P143" s="153"/>
      <c r="Q143" s="153" t="s">
        <v>2295</v>
      </c>
      <c r="R143" s="153"/>
      <c r="S143" s="153"/>
      <c r="T143" s="153"/>
      <c r="U143" s="153"/>
      <c r="V143" s="153"/>
      <c r="W143" s="153"/>
      <c r="X143" s="153"/>
      <c r="Y143" s="153"/>
      <c r="Z143" s="153"/>
      <c r="AA143" s="153"/>
      <c r="AB143" s="153"/>
      <c r="AC143" s="153"/>
      <c r="AD143" s="153"/>
      <c r="AE143" s="153"/>
      <c r="AF143" s="153"/>
      <c r="AG143" s="153"/>
      <c r="AH143" s="153"/>
      <c r="AI143" s="153"/>
      <c r="AJ143" s="153"/>
      <c r="AK143" s="153"/>
      <c r="AL143" s="153"/>
      <c r="AM143" s="153"/>
      <c r="AN143" s="153"/>
      <c r="AO143" s="153"/>
      <c r="AP143" s="153"/>
      <c r="AQ143" s="153"/>
      <c r="AR143" s="153"/>
      <c r="AS143" s="153"/>
      <c r="AT143" s="153"/>
      <c r="AU143" s="153"/>
      <c r="AV143" s="153"/>
      <c r="AW143" s="153"/>
      <c r="AX143" s="153" t="s">
        <v>5639</v>
      </c>
      <c r="AY143" s="153"/>
      <c r="AZ143" s="153"/>
      <c r="BA143" s="153"/>
      <c r="BB143" s="153"/>
      <c r="BC143" s="153"/>
      <c r="BD143" s="153"/>
      <c r="BE143" s="153"/>
      <c r="BF143" s="153"/>
      <c r="BG143" s="153"/>
      <c r="BH143" s="153"/>
      <c r="BI143" s="153"/>
      <c r="BJ143" s="153"/>
      <c r="BK143" s="153"/>
      <c r="BL143" s="334" t="s">
        <v>1571</v>
      </c>
      <c r="BM143" s="335" t="s">
        <v>1572</v>
      </c>
      <c r="BN143" s="335" t="s">
        <v>1522</v>
      </c>
      <c r="BO143" s="335" t="str">
        <f t="shared" si="4"/>
        <v>Hempstead County, AR</v>
      </c>
      <c r="BP143" s="335" t="str">
        <f t="shared" si="5"/>
        <v>05</v>
      </c>
      <c r="BQ143" s="335" t="str">
        <f>_xlfn.XLOOKUP(BP143, statelist[State FIPS Code], statelist[EPA Region], "not found", 0, 1)</f>
        <v>EPA Region 6</v>
      </c>
    </row>
    <row r="144" spans="1:69" x14ac:dyDescent="0.25">
      <c r="A144" s="153"/>
      <c r="B144" s="512"/>
      <c r="C144" s="512"/>
      <c r="D144" s="512"/>
      <c r="E144" s="512"/>
      <c r="F144" s="512"/>
      <c r="G144" s="512"/>
      <c r="H144" s="153"/>
      <c r="I144" s="153"/>
      <c r="J144" s="153"/>
      <c r="K144" s="153"/>
      <c r="L144" s="153"/>
      <c r="M144" s="153"/>
      <c r="N144" s="153"/>
      <c r="O144" s="153"/>
      <c r="P144" s="153"/>
      <c r="Q144" s="20" t="s">
        <v>2297</v>
      </c>
      <c r="R144" s="153"/>
      <c r="S144" s="153"/>
      <c r="T144" s="153"/>
      <c r="U144" s="153"/>
      <c r="V144" s="153"/>
      <c r="W144" s="153"/>
      <c r="X144" s="153"/>
      <c r="Y144" s="153"/>
      <c r="Z144" s="153"/>
      <c r="AA144" s="153"/>
      <c r="AB144" s="153"/>
      <c r="AC144" s="153"/>
      <c r="AD144" s="153"/>
      <c r="AE144" s="153"/>
      <c r="AF144" s="153"/>
      <c r="AG144" s="153"/>
      <c r="AH144" s="153"/>
      <c r="AI144" s="153"/>
      <c r="AJ144" s="153"/>
      <c r="AK144" s="153"/>
      <c r="AL144" s="153"/>
      <c r="AM144" s="153"/>
      <c r="AN144" s="153"/>
      <c r="AO144" s="153"/>
      <c r="AP144" s="153"/>
      <c r="AQ144" s="153"/>
      <c r="AR144" s="153"/>
      <c r="AS144" s="153"/>
      <c r="AT144" s="153"/>
      <c r="AU144" s="153"/>
      <c r="AV144" s="153"/>
      <c r="AW144" s="153"/>
      <c r="AX144" s="20" t="s">
        <v>5641</v>
      </c>
      <c r="AY144" s="153"/>
      <c r="AZ144" s="153"/>
      <c r="BA144" s="153"/>
      <c r="BB144" s="153"/>
      <c r="BC144" s="153"/>
      <c r="BD144" s="153"/>
      <c r="BE144" s="153"/>
      <c r="BF144" s="153"/>
      <c r="BG144" s="153"/>
      <c r="BH144" s="153"/>
      <c r="BI144" s="153"/>
      <c r="BJ144" s="153"/>
      <c r="BK144" s="153"/>
      <c r="BL144" s="334" t="s">
        <v>1573</v>
      </c>
      <c r="BM144" s="335" t="s">
        <v>1574</v>
      </c>
      <c r="BN144" s="335" t="s">
        <v>1522</v>
      </c>
      <c r="BO144" s="335" t="str">
        <f t="shared" si="4"/>
        <v>Hot Spring County, AR</v>
      </c>
      <c r="BP144" s="335" t="str">
        <f t="shared" si="5"/>
        <v>05</v>
      </c>
      <c r="BQ144" s="335" t="str">
        <f>_xlfn.XLOOKUP(BP144, statelist[State FIPS Code], statelist[EPA Region], "not found", 0, 1)</f>
        <v>EPA Region 6</v>
      </c>
    </row>
    <row r="145" spans="1:69" x14ac:dyDescent="0.25">
      <c r="A145" s="153"/>
      <c r="B145" s="512"/>
      <c r="C145" s="512"/>
      <c r="D145" s="512"/>
      <c r="E145" s="512"/>
      <c r="F145" s="512"/>
      <c r="G145" s="512"/>
      <c r="H145" s="153"/>
      <c r="I145" s="153"/>
      <c r="J145" s="153"/>
      <c r="K145" s="153"/>
      <c r="L145" s="153"/>
      <c r="M145" s="153"/>
      <c r="N145" s="153"/>
      <c r="O145" s="153"/>
      <c r="P145" s="153"/>
      <c r="Q145" s="153" t="s">
        <v>1643</v>
      </c>
      <c r="R145" s="153"/>
      <c r="S145" s="153"/>
      <c r="T145" s="153"/>
      <c r="U145" s="153"/>
      <c r="V145" s="153"/>
      <c r="W145" s="153"/>
      <c r="X145" s="153"/>
      <c r="Y145" s="153"/>
      <c r="Z145" s="153"/>
      <c r="AA145" s="153"/>
      <c r="AB145" s="153"/>
      <c r="AC145" s="153"/>
      <c r="AD145" s="153"/>
      <c r="AE145" s="153"/>
      <c r="AF145" s="153"/>
      <c r="AG145" s="153"/>
      <c r="AH145" s="153"/>
      <c r="AI145" s="153"/>
      <c r="AJ145" s="153"/>
      <c r="AK145" s="153"/>
      <c r="AL145" s="153"/>
      <c r="AM145" s="153"/>
      <c r="AN145" s="153"/>
      <c r="AO145" s="153"/>
      <c r="AP145" s="153"/>
      <c r="AQ145" s="153"/>
      <c r="AR145" s="153"/>
      <c r="AS145" s="153"/>
      <c r="AT145" s="153"/>
      <c r="AU145" s="153"/>
      <c r="AV145" s="153"/>
      <c r="AW145" s="153"/>
      <c r="AX145" s="153" t="s">
        <v>1375</v>
      </c>
      <c r="AY145" s="153"/>
      <c r="AZ145" s="153"/>
      <c r="BA145" s="153"/>
      <c r="BB145" s="153"/>
      <c r="BC145" s="153"/>
      <c r="BD145" s="153"/>
      <c r="BE145" s="153"/>
      <c r="BF145" s="153"/>
      <c r="BG145" s="153"/>
      <c r="BH145" s="153"/>
      <c r="BI145" s="153"/>
      <c r="BJ145" s="153"/>
      <c r="BK145" s="153"/>
      <c r="BL145" s="334" t="s">
        <v>1575</v>
      </c>
      <c r="BM145" s="335" t="s">
        <v>1576</v>
      </c>
      <c r="BN145" s="335" t="s">
        <v>1522</v>
      </c>
      <c r="BO145" s="335" t="str">
        <f t="shared" si="4"/>
        <v>Howard County, AR</v>
      </c>
      <c r="BP145" s="335" t="str">
        <f t="shared" si="5"/>
        <v>05</v>
      </c>
      <c r="BQ145" s="335" t="str">
        <f>_xlfn.XLOOKUP(BP145, statelist[State FIPS Code], statelist[EPA Region], "not found", 0, 1)</f>
        <v>EPA Region 6</v>
      </c>
    </row>
    <row r="146" spans="1:69" x14ac:dyDescent="0.25">
      <c r="A146" s="153"/>
      <c r="B146" s="512"/>
      <c r="C146" s="512"/>
      <c r="D146" s="512"/>
      <c r="E146" s="512"/>
      <c r="F146" s="512"/>
      <c r="G146" s="512"/>
      <c r="H146" s="153"/>
      <c r="I146" s="153"/>
      <c r="J146" s="153"/>
      <c r="K146" s="153"/>
      <c r="L146" s="153"/>
      <c r="M146" s="153"/>
      <c r="N146" s="153"/>
      <c r="O146" s="153"/>
      <c r="P146" s="153"/>
      <c r="Q146" s="20" t="s">
        <v>2300</v>
      </c>
      <c r="R146" s="153"/>
      <c r="S146" s="153"/>
      <c r="T146" s="153"/>
      <c r="U146" s="153"/>
      <c r="V146" s="153"/>
      <c r="W146" s="153"/>
      <c r="X146" s="153"/>
      <c r="Y146" s="153"/>
      <c r="Z146" s="153"/>
      <c r="AA146" s="153"/>
      <c r="AB146" s="153"/>
      <c r="AC146" s="153"/>
      <c r="AD146" s="153"/>
      <c r="AE146" s="153"/>
      <c r="AF146" s="153"/>
      <c r="AG146" s="153"/>
      <c r="AH146" s="153"/>
      <c r="AI146" s="153"/>
      <c r="AJ146" s="153"/>
      <c r="AK146" s="153"/>
      <c r="AL146" s="153"/>
      <c r="AM146" s="153"/>
      <c r="AN146" s="153"/>
      <c r="AO146" s="153"/>
      <c r="AP146" s="153"/>
      <c r="AQ146" s="153"/>
      <c r="AR146" s="153"/>
      <c r="AS146" s="153"/>
      <c r="AT146" s="153"/>
      <c r="AU146" s="153"/>
      <c r="AV146" s="153"/>
      <c r="AW146" s="153"/>
      <c r="AX146" s="20" t="s">
        <v>2002</v>
      </c>
      <c r="AY146" s="153"/>
      <c r="AZ146" s="153"/>
      <c r="BA146" s="153"/>
      <c r="BB146" s="153"/>
      <c r="BC146" s="153"/>
      <c r="BD146" s="153"/>
      <c r="BE146" s="153"/>
      <c r="BF146" s="153"/>
      <c r="BG146" s="153"/>
      <c r="BH146" s="153"/>
      <c r="BI146" s="153"/>
      <c r="BJ146" s="153"/>
      <c r="BK146" s="153"/>
      <c r="BL146" s="334" t="s">
        <v>1577</v>
      </c>
      <c r="BM146" s="335" t="s">
        <v>1578</v>
      </c>
      <c r="BN146" s="335" t="s">
        <v>1522</v>
      </c>
      <c r="BO146" s="335" t="str">
        <f t="shared" si="4"/>
        <v>Independence County, AR</v>
      </c>
      <c r="BP146" s="335" t="str">
        <f t="shared" si="5"/>
        <v>05</v>
      </c>
      <c r="BQ146" s="335" t="str">
        <f>_xlfn.XLOOKUP(BP146, statelist[State FIPS Code], statelist[EPA Region], "not found", 0, 1)</f>
        <v>EPA Region 6</v>
      </c>
    </row>
    <row r="147" spans="1:69" x14ac:dyDescent="0.25">
      <c r="A147" s="153"/>
      <c r="B147" s="512"/>
      <c r="C147" s="512"/>
      <c r="D147" s="512"/>
      <c r="E147" s="512"/>
      <c r="F147" s="512"/>
      <c r="G147" s="512"/>
      <c r="H147" s="153"/>
      <c r="I147" s="153"/>
      <c r="J147" s="153"/>
      <c r="K147" s="153"/>
      <c r="L147" s="153"/>
      <c r="M147" s="153"/>
      <c r="N147" s="153"/>
      <c r="O147" s="153"/>
      <c r="P147" s="153"/>
      <c r="Q147" s="153" t="s">
        <v>1421</v>
      </c>
      <c r="R147" s="153"/>
      <c r="S147" s="153"/>
      <c r="T147" s="153"/>
      <c r="U147" s="153"/>
      <c r="V147" s="153"/>
      <c r="W147" s="153"/>
      <c r="X147" s="153"/>
      <c r="Y147" s="153"/>
      <c r="Z147" s="153"/>
      <c r="AA147" s="153"/>
      <c r="AB147" s="153"/>
      <c r="AC147" s="153"/>
      <c r="AD147" s="153"/>
      <c r="AE147" s="153"/>
      <c r="AF147" s="153"/>
      <c r="AG147" s="153"/>
      <c r="AH147" s="153"/>
      <c r="AI147" s="153"/>
      <c r="AJ147" s="153"/>
      <c r="AK147" s="153"/>
      <c r="AL147" s="153"/>
      <c r="AM147" s="153"/>
      <c r="AN147" s="153"/>
      <c r="AO147" s="153"/>
      <c r="AP147" s="153"/>
      <c r="AQ147" s="153"/>
      <c r="AR147" s="153"/>
      <c r="AS147" s="153"/>
      <c r="AT147" s="153"/>
      <c r="AU147" s="153"/>
      <c r="AV147" s="153"/>
      <c r="AW147" s="153"/>
      <c r="AX147" s="153" t="s">
        <v>2006</v>
      </c>
      <c r="AY147" s="153"/>
      <c r="AZ147" s="153"/>
      <c r="BA147" s="153"/>
      <c r="BB147" s="153"/>
      <c r="BC147" s="153"/>
      <c r="BD147" s="153"/>
      <c r="BE147" s="153"/>
      <c r="BF147" s="153"/>
      <c r="BG147" s="153"/>
      <c r="BH147" s="153"/>
      <c r="BI147" s="153"/>
      <c r="BJ147" s="153"/>
      <c r="BK147" s="153"/>
      <c r="BL147" s="334" t="s">
        <v>1579</v>
      </c>
      <c r="BM147" s="335" t="s">
        <v>1580</v>
      </c>
      <c r="BN147" s="335" t="s">
        <v>1522</v>
      </c>
      <c r="BO147" s="335" t="str">
        <f t="shared" si="4"/>
        <v>Izard County, AR</v>
      </c>
      <c r="BP147" s="335" t="str">
        <f t="shared" si="5"/>
        <v>05</v>
      </c>
      <c r="BQ147" s="335" t="str">
        <f>_xlfn.XLOOKUP(BP147, statelist[State FIPS Code], statelist[EPA Region], "not found", 0, 1)</f>
        <v>EPA Region 6</v>
      </c>
    </row>
    <row r="148" spans="1:69" x14ac:dyDescent="0.25">
      <c r="A148" s="153"/>
      <c r="B148" s="512"/>
      <c r="C148" s="512"/>
      <c r="D148" s="512"/>
      <c r="E148" s="512"/>
      <c r="F148" s="512"/>
      <c r="G148" s="512"/>
      <c r="H148" s="153"/>
      <c r="I148" s="153"/>
      <c r="J148" s="153"/>
      <c r="K148" s="153"/>
      <c r="L148" s="153"/>
      <c r="M148" s="153"/>
      <c r="N148" s="153"/>
      <c r="O148" s="153"/>
      <c r="P148" s="153"/>
      <c r="Q148" s="20" t="s">
        <v>2054</v>
      </c>
      <c r="R148" s="153"/>
      <c r="S148" s="153"/>
      <c r="T148" s="153"/>
      <c r="U148" s="153"/>
      <c r="V148" s="153"/>
      <c r="W148" s="153"/>
      <c r="X148" s="153"/>
      <c r="Y148" s="153"/>
      <c r="Z148" s="153"/>
      <c r="AA148" s="153"/>
      <c r="AB148" s="153"/>
      <c r="AC148" s="153"/>
      <c r="AD148" s="153"/>
      <c r="AE148" s="153"/>
      <c r="AF148" s="153"/>
      <c r="AG148" s="153"/>
      <c r="AH148" s="153"/>
      <c r="AI148" s="153"/>
      <c r="AJ148" s="153"/>
      <c r="AK148" s="153"/>
      <c r="AL148" s="153"/>
      <c r="AM148" s="153"/>
      <c r="AN148" s="153"/>
      <c r="AO148" s="153"/>
      <c r="AP148" s="153"/>
      <c r="AQ148" s="153"/>
      <c r="AR148" s="153"/>
      <c r="AS148" s="153"/>
      <c r="AT148" s="153"/>
      <c r="AU148" s="153"/>
      <c r="AV148" s="153"/>
      <c r="AW148" s="153"/>
      <c r="AX148" s="20" t="s">
        <v>1377</v>
      </c>
      <c r="AY148" s="153"/>
      <c r="AZ148" s="153"/>
      <c r="BA148" s="153"/>
      <c r="BB148" s="153"/>
      <c r="BC148" s="153"/>
      <c r="BD148" s="153"/>
      <c r="BE148" s="153"/>
      <c r="BF148" s="153"/>
      <c r="BG148" s="153"/>
      <c r="BH148" s="153"/>
      <c r="BI148" s="153"/>
      <c r="BJ148" s="153"/>
      <c r="BK148" s="153"/>
      <c r="BL148" s="334" t="s">
        <v>1581</v>
      </c>
      <c r="BM148" s="335" t="s">
        <v>1365</v>
      </c>
      <c r="BN148" s="335" t="s">
        <v>1522</v>
      </c>
      <c r="BO148" s="335" t="str">
        <f t="shared" si="4"/>
        <v>Jackson County, AR</v>
      </c>
      <c r="BP148" s="335" t="str">
        <f t="shared" si="5"/>
        <v>05</v>
      </c>
      <c r="BQ148" s="335" t="str">
        <f>_xlfn.XLOOKUP(BP148, statelist[State FIPS Code], statelist[EPA Region], "not found", 0, 1)</f>
        <v>EPA Region 6</v>
      </c>
    </row>
    <row r="149" spans="1:69" x14ac:dyDescent="0.25">
      <c r="A149" s="153"/>
      <c r="B149" s="512"/>
      <c r="C149" s="512"/>
      <c r="D149" s="512"/>
      <c r="E149" s="512"/>
      <c r="F149" s="512"/>
      <c r="G149" s="512"/>
      <c r="H149" s="153"/>
      <c r="I149" s="153"/>
      <c r="J149" s="153"/>
      <c r="K149" s="153"/>
      <c r="L149" s="153"/>
      <c r="M149" s="153"/>
      <c r="N149" s="153"/>
      <c r="O149" s="153"/>
      <c r="P149" s="153"/>
      <c r="Q149" s="153" t="s">
        <v>2304</v>
      </c>
      <c r="R149" s="153"/>
      <c r="S149" s="153"/>
      <c r="T149" s="153"/>
      <c r="U149" s="153"/>
      <c r="V149" s="153"/>
      <c r="W149" s="153"/>
      <c r="X149" s="153"/>
      <c r="Y149" s="153"/>
      <c r="Z149" s="153"/>
      <c r="AA149" s="153"/>
      <c r="AB149" s="153"/>
      <c r="AC149" s="153"/>
      <c r="AD149" s="153"/>
      <c r="AE149" s="153"/>
      <c r="AF149" s="153"/>
      <c r="AG149" s="153"/>
      <c r="AH149" s="153"/>
      <c r="AI149" s="153"/>
      <c r="AJ149" s="153"/>
      <c r="AK149" s="153"/>
      <c r="AL149" s="153"/>
      <c r="AM149" s="153"/>
      <c r="AN149" s="153"/>
      <c r="AO149" s="153"/>
      <c r="AP149" s="153"/>
      <c r="AQ149" s="153"/>
      <c r="AR149" s="153"/>
      <c r="AS149" s="153"/>
      <c r="AT149" s="153"/>
      <c r="AU149" s="153"/>
      <c r="AV149" s="153"/>
      <c r="AW149" s="153"/>
      <c r="AX149" s="153" t="s">
        <v>5647</v>
      </c>
      <c r="AY149" s="153"/>
      <c r="AZ149" s="153"/>
      <c r="BA149" s="153"/>
      <c r="BB149" s="153"/>
      <c r="BC149" s="153"/>
      <c r="BD149" s="153"/>
      <c r="BE149" s="153"/>
      <c r="BF149" s="153"/>
      <c r="BG149" s="153"/>
      <c r="BH149" s="153"/>
      <c r="BI149" s="153"/>
      <c r="BJ149" s="153"/>
      <c r="BK149" s="153"/>
      <c r="BL149" s="334" t="s">
        <v>1582</v>
      </c>
      <c r="BM149" s="335" t="s">
        <v>1367</v>
      </c>
      <c r="BN149" s="335" t="s">
        <v>1522</v>
      </c>
      <c r="BO149" s="335" t="str">
        <f t="shared" si="4"/>
        <v>Jefferson County, AR</v>
      </c>
      <c r="BP149" s="335" t="str">
        <f t="shared" si="5"/>
        <v>05</v>
      </c>
      <c r="BQ149" s="335" t="str">
        <f>_xlfn.XLOOKUP(BP149, statelist[State FIPS Code], statelist[EPA Region], "not found", 0, 1)</f>
        <v>EPA Region 6</v>
      </c>
    </row>
    <row r="150" spans="1:69" x14ac:dyDescent="0.25">
      <c r="A150" s="153"/>
      <c r="B150" s="512"/>
      <c r="C150" s="512"/>
      <c r="D150" s="512"/>
      <c r="E150" s="512"/>
      <c r="F150" s="512"/>
      <c r="G150" s="512"/>
      <c r="H150" s="153"/>
      <c r="I150" s="153"/>
      <c r="J150" s="153"/>
      <c r="K150" s="153"/>
      <c r="L150" s="153"/>
      <c r="M150" s="153"/>
      <c r="N150" s="153"/>
      <c r="O150" s="153"/>
      <c r="P150" s="153"/>
      <c r="Q150" s="20" t="s">
        <v>2306</v>
      </c>
      <c r="R150" s="153"/>
      <c r="S150" s="153"/>
      <c r="T150" s="153"/>
      <c r="U150" s="153"/>
      <c r="V150" s="153"/>
      <c r="W150" s="153"/>
      <c r="X150" s="153"/>
      <c r="Y150" s="153"/>
      <c r="Z150" s="153"/>
      <c r="AA150" s="153"/>
      <c r="AB150" s="153"/>
      <c r="AC150" s="153"/>
      <c r="AD150" s="153"/>
      <c r="AE150" s="153"/>
      <c r="AF150" s="153"/>
      <c r="AG150" s="153"/>
      <c r="AH150" s="153"/>
      <c r="AI150" s="153"/>
      <c r="AJ150" s="153"/>
      <c r="AK150" s="153"/>
      <c r="AL150" s="153"/>
      <c r="AM150" s="153"/>
      <c r="AN150" s="153"/>
      <c r="AO150" s="153"/>
      <c r="AP150" s="153"/>
      <c r="AQ150" s="153"/>
      <c r="AR150" s="153"/>
      <c r="AS150" s="153"/>
      <c r="AT150" s="153"/>
      <c r="AU150" s="153"/>
      <c r="AV150" s="153"/>
      <c r="AW150" s="153"/>
      <c r="AX150" s="20" t="s">
        <v>5649</v>
      </c>
      <c r="AY150" s="153"/>
      <c r="AZ150" s="153"/>
      <c r="BA150" s="153"/>
      <c r="BB150" s="153"/>
      <c r="BC150" s="153"/>
      <c r="BD150" s="153"/>
      <c r="BE150" s="153"/>
      <c r="BF150" s="153"/>
      <c r="BG150" s="153"/>
      <c r="BH150" s="153"/>
      <c r="BI150" s="153"/>
      <c r="BJ150" s="153"/>
      <c r="BK150" s="153"/>
      <c r="BL150" s="334" t="s">
        <v>1583</v>
      </c>
      <c r="BM150" s="335" t="s">
        <v>1584</v>
      </c>
      <c r="BN150" s="335" t="s">
        <v>1522</v>
      </c>
      <c r="BO150" s="335" t="str">
        <f t="shared" si="4"/>
        <v>Johnson County, AR</v>
      </c>
      <c r="BP150" s="335" t="str">
        <f t="shared" si="5"/>
        <v>05</v>
      </c>
      <c r="BQ150" s="335" t="str">
        <f>_xlfn.XLOOKUP(BP150, statelist[State FIPS Code], statelist[EPA Region], "not found", 0, 1)</f>
        <v>EPA Region 6</v>
      </c>
    </row>
    <row r="151" spans="1:69" x14ac:dyDescent="0.25">
      <c r="A151" s="153"/>
      <c r="B151" s="512"/>
      <c r="C151" s="512"/>
      <c r="D151" s="512"/>
      <c r="E151" s="512"/>
      <c r="F151" s="512"/>
      <c r="G151" s="512"/>
      <c r="H151" s="153"/>
      <c r="I151" s="153"/>
      <c r="J151" s="153"/>
      <c r="K151" s="153"/>
      <c r="L151" s="153"/>
      <c r="M151" s="153"/>
      <c r="N151" s="153"/>
      <c r="O151" s="153"/>
      <c r="P151" s="153"/>
      <c r="Q151" s="153" t="s">
        <v>1423</v>
      </c>
      <c r="R151" s="153"/>
      <c r="S151" s="153"/>
      <c r="T151" s="153"/>
      <c r="U151" s="153"/>
      <c r="V151" s="153"/>
      <c r="W151" s="153"/>
      <c r="X151" s="153"/>
      <c r="Y151" s="153"/>
      <c r="Z151" s="153"/>
      <c r="AA151" s="153"/>
      <c r="AB151" s="153"/>
      <c r="AC151" s="153"/>
      <c r="AD151" s="153"/>
      <c r="AE151" s="153"/>
      <c r="AF151" s="153"/>
      <c r="AG151" s="153"/>
      <c r="AH151" s="153"/>
      <c r="AI151" s="153"/>
      <c r="AJ151" s="153"/>
      <c r="AK151" s="153"/>
      <c r="AL151" s="153"/>
      <c r="AM151" s="153"/>
      <c r="AN151" s="153"/>
      <c r="AO151" s="153"/>
      <c r="AP151" s="153"/>
      <c r="AQ151" s="153"/>
      <c r="AR151" s="153"/>
      <c r="AS151" s="153"/>
      <c r="AT151" s="153"/>
      <c r="AU151" s="153"/>
      <c r="AV151" s="153"/>
      <c r="AW151" s="153"/>
      <c r="AX151" s="153" t="s">
        <v>5651</v>
      </c>
      <c r="AY151" s="153"/>
      <c r="AZ151" s="153"/>
      <c r="BA151" s="153"/>
      <c r="BB151" s="153"/>
      <c r="BC151" s="153"/>
      <c r="BD151" s="153"/>
      <c r="BE151" s="153"/>
      <c r="BF151" s="153"/>
      <c r="BG151" s="153"/>
      <c r="BH151" s="153"/>
      <c r="BI151" s="153"/>
      <c r="BJ151" s="153"/>
      <c r="BK151" s="153"/>
      <c r="BL151" s="334" t="s">
        <v>1585</v>
      </c>
      <c r="BM151" s="335" t="s">
        <v>1586</v>
      </c>
      <c r="BN151" s="335" t="s">
        <v>1522</v>
      </c>
      <c r="BO151" s="335" t="str">
        <f t="shared" si="4"/>
        <v>Lafayette County, AR</v>
      </c>
      <c r="BP151" s="335" t="str">
        <f t="shared" si="5"/>
        <v>05</v>
      </c>
      <c r="BQ151" s="335" t="str">
        <f>_xlfn.XLOOKUP(BP151, statelist[State FIPS Code], statelist[EPA Region], "not found", 0, 1)</f>
        <v>EPA Region 6</v>
      </c>
    </row>
    <row r="152" spans="1:69" x14ac:dyDescent="0.25">
      <c r="A152" s="153"/>
      <c r="B152" s="512"/>
      <c r="C152" s="512"/>
      <c r="D152" s="512"/>
      <c r="E152" s="512"/>
      <c r="F152" s="512"/>
      <c r="G152" s="512"/>
      <c r="H152" s="153"/>
      <c r="I152" s="153"/>
      <c r="J152" s="153"/>
      <c r="K152" s="153"/>
      <c r="L152" s="153"/>
      <c r="M152" s="153"/>
      <c r="N152" s="153"/>
      <c r="O152" s="153"/>
      <c r="P152" s="153"/>
      <c r="Q152" s="20" t="s">
        <v>2309</v>
      </c>
      <c r="R152" s="153"/>
      <c r="S152" s="153"/>
      <c r="T152" s="153"/>
      <c r="U152" s="153"/>
      <c r="V152" s="153"/>
      <c r="W152" s="153"/>
      <c r="X152" s="153"/>
      <c r="Y152" s="153"/>
      <c r="Z152" s="153"/>
      <c r="AA152" s="153"/>
      <c r="AB152" s="153"/>
      <c r="AC152" s="153"/>
      <c r="AD152" s="153"/>
      <c r="AE152" s="153"/>
      <c r="AF152" s="153"/>
      <c r="AG152" s="153"/>
      <c r="AH152" s="153"/>
      <c r="AI152" s="153"/>
      <c r="AJ152" s="153"/>
      <c r="AK152" s="153"/>
      <c r="AL152" s="153"/>
      <c r="AM152" s="153"/>
      <c r="AN152" s="153"/>
      <c r="AO152" s="153"/>
      <c r="AP152" s="153"/>
      <c r="AQ152" s="153"/>
      <c r="AR152" s="153"/>
      <c r="AS152" s="153"/>
      <c r="AT152" s="153"/>
      <c r="AU152" s="153"/>
      <c r="AV152" s="153"/>
      <c r="AW152" s="153"/>
      <c r="AX152" s="20" t="s">
        <v>5653</v>
      </c>
      <c r="AY152" s="153"/>
      <c r="AZ152" s="153"/>
      <c r="BA152" s="153"/>
      <c r="BB152" s="153"/>
      <c r="BC152" s="153"/>
      <c r="BD152" s="153"/>
      <c r="BE152" s="153"/>
      <c r="BF152" s="153"/>
      <c r="BG152" s="153"/>
      <c r="BH152" s="153"/>
      <c r="BI152" s="153"/>
      <c r="BJ152" s="153"/>
      <c r="BK152" s="153"/>
      <c r="BL152" s="334" t="s">
        <v>1587</v>
      </c>
      <c r="BM152" s="335" t="s">
        <v>1373</v>
      </c>
      <c r="BN152" s="335" t="s">
        <v>1522</v>
      </c>
      <c r="BO152" s="335" t="str">
        <f t="shared" si="4"/>
        <v>Lawrence County, AR</v>
      </c>
      <c r="BP152" s="335" t="str">
        <f t="shared" si="5"/>
        <v>05</v>
      </c>
      <c r="BQ152" s="335" t="str">
        <f>_xlfn.XLOOKUP(BP152, statelist[State FIPS Code], statelist[EPA Region], "not found", 0, 1)</f>
        <v>EPA Region 6</v>
      </c>
    </row>
    <row r="153" spans="1:69" x14ac:dyDescent="0.25">
      <c r="A153" s="153"/>
      <c r="B153" s="512"/>
      <c r="C153" s="512"/>
      <c r="D153" s="512"/>
      <c r="E153" s="512"/>
      <c r="F153" s="512"/>
      <c r="G153" s="512"/>
      <c r="H153" s="153"/>
      <c r="I153" s="153"/>
      <c r="J153" s="153"/>
      <c r="K153" s="153"/>
      <c r="L153" s="153"/>
      <c r="M153" s="153"/>
      <c r="N153" s="153"/>
      <c r="O153" s="153"/>
      <c r="P153" s="153"/>
      <c r="Q153" s="153" t="s">
        <v>2311</v>
      </c>
      <c r="R153" s="153"/>
      <c r="S153" s="153"/>
      <c r="T153" s="153"/>
      <c r="U153" s="153"/>
      <c r="V153" s="153"/>
      <c r="W153" s="153"/>
      <c r="X153" s="153"/>
      <c r="Y153" s="153"/>
      <c r="Z153" s="153"/>
      <c r="AA153" s="153"/>
      <c r="AB153" s="153"/>
      <c r="AC153" s="153"/>
      <c r="AD153" s="153"/>
      <c r="AE153" s="153"/>
      <c r="AF153" s="153"/>
      <c r="AG153" s="153"/>
      <c r="AH153" s="153"/>
      <c r="AI153" s="153"/>
      <c r="AJ153" s="153"/>
      <c r="AK153" s="153"/>
      <c r="AL153" s="153"/>
      <c r="AM153" s="153"/>
      <c r="AN153" s="153"/>
      <c r="AO153" s="153"/>
      <c r="AP153" s="153"/>
      <c r="AQ153" s="153"/>
      <c r="AR153" s="153"/>
      <c r="AS153" s="153"/>
      <c r="AT153" s="153"/>
      <c r="AU153" s="153"/>
      <c r="AV153" s="153"/>
      <c r="AW153" s="153"/>
      <c r="AX153" s="153" t="s">
        <v>5655</v>
      </c>
      <c r="AY153" s="153"/>
      <c r="AZ153" s="153"/>
      <c r="BA153" s="153"/>
      <c r="BB153" s="153"/>
      <c r="BC153" s="153"/>
      <c r="BD153" s="153"/>
      <c r="BE153" s="153"/>
      <c r="BF153" s="153"/>
      <c r="BG153" s="153"/>
      <c r="BH153" s="153"/>
      <c r="BI153" s="153"/>
      <c r="BJ153" s="153"/>
      <c r="BK153" s="153"/>
      <c r="BL153" s="334" t="s">
        <v>1588</v>
      </c>
      <c r="BM153" s="335" t="s">
        <v>1375</v>
      </c>
      <c r="BN153" s="335" t="s">
        <v>1522</v>
      </c>
      <c r="BO153" s="335" t="str">
        <f t="shared" si="4"/>
        <v>Lee County, AR</v>
      </c>
      <c r="BP153" s="335" t="str">
        <f t="shared" si="5"/>
        <v>05</v>
      </c>
      <c r="BQ153" s="335" t="str">
        <f>_xlfn.XLOOKUP(BP153, statelist[State FIPS Code], statelist[EPA Region], "not found", 0, 1)</f>
        <v>EPA Region 6</v>
      </c>
    </row>
    <row r="154" spans="1:69" x14ac:dyDescent="0.25">
      <c r="A154" s="153"/>
      <c r="B154" s="512"/>
      <c r="C154" s="512"/>
      <c r="D154" s="512"/>
      <c r="E154" s="512"/>
      <c r="F154" s="512"/>
      <c r="G154" s="512"/>
      <c r="H154" s="153"/>
      <c r="I154" s="153"/>
      <c r="J154" s="153"/>
      <c r="K154" s="153"/>
      <c r="L154" s="153"/>
      <c r="M154" s="153"/>
      <c r="N154" s="153"/>
      <c r="O154" s="153"/>
      <c r="P154" s="153"/>
      <c r="Q154" s="20" t="s">
        <v>2313</v>
      </c>
      <c r="R154" s="153"/>
      <c r="S154" s="153"/>
      <c r="T154" s="153"/>
      <c r="U154" s="153"/>
      <c r="V154" s="153"/>
      <c r="W154" s="153"/>
      <c r="X154" s="153"/>
      <c r="Y154" s="153"/>
      <c r="Z154" s="153"/>
      <c r="AA154" s="153"/>
      <c r="AB154" s="153"/>
      <c r="AC154" s="153"/>
      <c r="AD154" s="153"/>
      <c r="AE154" s="153"/>
      <c r="AF154" s="153"/>
      <c r="AG154" s="153"/>
      <c r="AH154" s="153"/>
      <c r="AI154" s="153"/>
      <c r="AJ154" s="153"/>
      <c r="AK154" s="153"/>
      <c r="AL154" s="153"/>
      <c r="AM154" s="153"/>
      <c r="AN154" s="153"/>
      <c r="AO154" s="153"/>
      <c r="AP154" s="153"/>
      <c r="AQ154" s="153"/>
      <c r="AR154" s="153"/>
      <c r="AS154" s="153"/>
      <c r="AT154" s="153"/>
      <c r="AU154" s="153"/>
      <c r="AV154" s="153"/>
      <c r="AW154" s="153"/>
      <c r="AX154" s="20" t="s">
        <v>5657</v>
      </c>
      <c r="AY154" s="153"/>
      <c r="AZ154" s="153"/>
      <c r="BA154" s="153"/>
      <c r="BB154" s="153"/>
      <c r="BC154" s="153"/>
      <c r="BD154" s="153"/>
      <c r="BE154" s="153"/>
      <c r="BF154" s="153"/>
      <c r="BG154" s="153"/>
      <c r="BH154" s="153"/>
      <c r="BI154" s="153"/>
      <c r="BJ154" s="153"/>
      <c r="BK154" s="153"/>
      <c r="BL154" s="334" t="s">
        <v>1589</v>
      </c>
      <c r="BM154" s="335" t="s">
        <v>1590</v>
      </c>
      <c r="BN154" s="335" t="s">
        <v>1522</v>
      </c>
      <c r="BO154" s="335" t="str">
        <f t="shared" si="4"/>
        <v>Lincoln County, AR</v>
      </c>
      <c r="BP154" s="335" t="str">
        <f t="shared" si="5"/>
        <v>05</v>
      </c>
      <c r="BQ154" s="335" t="str">
        <f>_xlfn.XLOOKUP(BP154, statelist[State FIPS Code], statelist[EPA Region], "not found", 0, 1)</f>
        <v>EPA Region 6</v>
      </c>
    </row>
    <row r="155" spans="1:69" x14ac:dyDescent="0.25">
      <c r="A155" s="153"/>
      <c r="B155" s="512"/>
      <c r="C155" s="512"/>
      <c r="D155" s="512"/>
      <c r="E155" s="512"/>
      <c r="F155" s="512"/>
      <c r="G155" s="512"/>
      <c r="H155" s="153"/>
      <c r="I155" s="153"/>
      <c r="J155" s="153"/>
      <c r="K155" s="153"/>
      <c r="L155" s="153"/>
      <c r="M155" s="153"/>
      <c r="N155" s="153"/>
      <c r="O155" s="153"/>
      <c r="P155" s="153"/>
      <c r="Q155" s="153" t="s">
        <v>1648</v>
      </c>
      <c r="R155" s="153"/>
      <c r="S155" s="153"/>
      <c r="T155" s="153"/>
      <c r="U155" s="153"/>
      <c r="V155" s="153"/>
      <c r="W155" s="153"/>
      <c r="X155" s="153"/>
      <c r="Y155" s="153"/>
      <c r="Z155" s="153"/>
      <c r="AA155" s="153"/>
      <c r="AB155" s="153"/>
      <c r="AC155" s="153"/>
      <c r="AD155" s="153"/>
      <c r="AE155" s="153"/>
      <c r="AF155" s="153"/>
      <c r="AG155" s="153"/>
      <c r="AH155" s="153"/>
      <c r="AI155" s="153"/>
      <c r="AJ155" s="153"/>
      <c r="AK155" s="153"/>
      <c r="AL155" s="153"/>
      <c r="AM155" s="153"/>
      <c r="AN155" s="153"/>
      <c r="AO155" s="153"/>
      <c r="AP155" s="153"/>
      <c r="AQ155" s="153"/>
      <c r="AR155" s="153"/>
      <c r="AS155" s="153"/>
      <c r="AT155" s="153"/>
      <c r="AU155" s="153"/>
      <c r="AV155" s="153"/>
      <c r="AW155" s="153"/>
      <c r="AX155" s="153" t="s">
        <v>5659</v>
      </c>
      <c r="AY155" s="153"/>
      <c r="AZ155" s="153"/>
      <c r="BA155" s="153"/>
      <c r="BB155" s="153"/>
      <c r="BC155" s="153"/>
      <c r="BD155" s="153"/>
      <c r="BE155" s="153"/>
      <c r="BF155" s="153"/>
      <c r="BG155" s="153"/>
      <c r="BH155" s="153"/>
      <c r="BI155" s="153"/>
      <c r="BJ155" s="153"/>
      <c r="BK155" s="153"/>
      <c r="BL155" s="334" t="s">
        <v>1591</v>
      </c>
      <c r="BM155" s="335" t="s">
        <v>1592</v>
      </c>
      <c r="BN155" s="335" t="s">
        <v>1522</v>
      </c>
      <c r="BO155" s="335" t="str">
        <f t="shared" si="4"/>
        <v>Little River County, AR</v>
      </c>
      <c r="BP155" s="335" t="str">
        <f t="shared" si="5"/>
        <v>05</v>
      </c>
      <c r="BQ155" s="335" t="str">
        <f>_xlfn.XLOOKUP(BP155, statelist[State FIPS Code], statelist[EPA Region], "not found", 0, 1)</f>
        <v>EPA Region 6</v>
      </c>
    </row>
    <row r="156" spans="1:69" x14ac:dyDescent="0.25">
      <c r="A156" s="153"/>
      <c r="B156" s="512"/>
      <c r="C156" s="512"/>
      <c r="D156" s="512"/>
      <c r="E156" s="512"/>
      <c r="F156" s="512"/>
      <c r="G156" s="512"/>
      <c r="H156" s="153"/>
      <c r="I156" s="153"/>
      <c r="J156" s="153"/>
      <c r="K156" s="153"/>
      <c r="L156" s="153"/>
      <c r="M156" s="153"/>
      <c r="N156" s="153"/>
      <c r="O156" s="153"/>
      <c r="P156" s="153"/>
      <c r="Q156" s="20" t="s">
        <v>2316</v>
      </c>
      <c r="R156" s="153"/>
      <c r="S156" s="153"/>
      <c r="T156" s="153"/>
      <c r="U156" s="153"/>
      <c r="V156" s="153"/>
      <c r="W156" s="153"/>
      <c r="X156" s="153"/>
      <c r="Y156" s="153"/>
      <c r="Z156" s="153"/>
      <c r="AA156" s="153"/>
      <c r="AB156" s="153"/>
      <c r="AC156" s="153"/>
      <c r="AD156" s="153"/>
      <c r="AE156" s="153"/>
      <c r="AF156" s="153"/>
      <c r="AG156" s="153"/>
      <c r="AH156" s="153"/>
      <c r="AI156" s="153"/>
      <c r="AJ156" s="153"/>
      <c r="AK156" s="153"/>
      <c r="AL156" s="153"/>
      <c r="AM156" s="153"/>
      <c r="AN156" s="153"/>
      <c r="AO156" s="153"/>
      <c r="AP156" s="153"/>
      <c r="AQ156" s="153"/>
      <c r="AR156" s="153"/>
      <c r="AS156" s="153"/>
      <c r="AT156" s="153"/>
      <c r="AU156" s="153"/>
      <c r="AV156" s="153"/>
      <c r="AW156" s="153"/>
      <c r="AX156" s="20" t="s">
        <v>5661</v>
      </c>
      <c r="AY156" s="153"/>
      <c r="AZ156" s="153"/>
      <c r="BA156" s="153"/>
      <c r="BB156" s="153"/>
      <c r="BC156" s="153"/>
      <c r="BD156" s="153"/>
      <c r="BE156" s="153"/>
      <c r="BF156" s="153"/>
      <c r="BG156" s="153"/>
      <c r="BH156" s="153"/>
      <c r="BI156" s="153"/>
      <c r="BJ156" s="153"/>
      <c r="BK156" s="153"/>
      <c r="BL156" s="334" t="s">
        <v>1593</v>
      </c>
      <c r="BM156" s="335" t="s">
        <v>1594</v>
      </c>
      <c r="BN156" s="335" t="s">
        <v>1522</v>
      </c>
      <c r="BO156" s="335" t="str">
        <f t="shared" si="4"/>
        <v>Logan County, AR</v>
      </c>
      <c r="BP156" s="335" t="str">
        <f t="shared" si="5"/>
        <v>05</v>
      </c>
      <c r="BQ156" s="335" t="str">
        <f>_xlfn.XLOOKUP(BP156, statelist[State FIPS Code], statelist[EPA Region], "not found", 0, 1)</f>
        <v>EPA Region 6</v>
      </c>
    </row>
    <row r="157" spans="1:69" x14ac:dyDescent="0.25">
      <c r="A157" s="153"/>
      <c r="B157" s="512"/>
      <c r="C157" s="512"/>
      <c r="D157" s="512"/>
      <c r="E157" s="512"/>
      <c r="F157" s="512"/>
      <c r="G157" s="512"/>
      <c r="H157" s="153"/>
      <c r="I157" s="153"/>
      <c r="J157" s="153"/>
      <c r="K157" s="153"/>
      <c r="L157" s="153"/>
      <c r="M157" s="153"/>
      <c r="N157" s="153"/>
      <c r="O157" s="153"/>
      <c r="P157" s="153"/>
      <c r="Q157" s="153" t="s">
        <v>1425</v>
      </c>
      <c r="R157" s="153"/>
      <c r="S157" s="153"/>
      <c r="T157" s="153"/>
      <c r="U157" s="153"/>
      <c r="V157" s="153"/>
      <c r="W157" s="153"/>
      <c r="X157" s="153"/>
      <c r="Y157" s="153"/>
      <c r="Z157" s="153"/>
      <c r="AA157" s="153"/>
      <c r="AB157" s="153"/>
      <c r="AC157" s="153"/>
      <c r="AD157" s="153"/>
      <c r="AE157" s="153"/>
      <c r="AF157" s="153"/>
      <c r="AG157" s="153"/>
      <c r="AH157" s="153"/>
      <c r="AI157" s="153"/>
      <c r="AJ157" s="153"/>
      <c r="AK157" s="153"/>
      <c r="AL157" s="153"/>
      <c r="AM157" s="153"/>
      <c r="AN157" s="153"/>
      <c r="AO157" s="153"/>
      <c r="AP157" s="153"/>
      <c r="AQ157" s="153"/>
      <c r="AR157" s="153"/>
      <c r="AS157" s="153"/>
      <c r="AT157" s="153"/>
      <c r="AU157" s="153"/>
      <c r="AV157" s="153"/>
      <c r="AW157" s="153"/>
      <c r="AX157" s="153" t="s">
        <v>5663</v>
      </c>
      <c r="AY157" s="153"/>
      <c r="AZ157" s="153"/>
      <c r="BA157" s="153"/>
      <c r="BB157" s="153"/>
      <c r="BC157" s="153"/>
      <c r="BD157" s="153"/>
      <c r="BE157" s="153"/>
      <c r="BF157" s="153"/>
      <c r="BG157" s="153"/>
      <c r="BH157" s="153"/>
      <c r="BI157" s="153"/>
      <c r="BJ157" s="153"/>
      <c r="BK157" s="153"/>
      <c r="BL157" s="334" t="s">
        <v>1595</v>
      </c>
      <c r="BM157" s="335" t="s">
        <v>1596</v>
      </c>
      <c r="BN157" s="335" t="s">
        <v>1522</v>
      </c>
      <c r="BO157" s="335" t="str">
        <f t="shared" si="4"/>
        <v>Lonoke County, AR</v>
      </c>
      <c r="BP157" s="335" t="str">
        <f t="shared" si="5"/>
        <v>05</v>
      </c>
      <c r="BQ157" s="335" t="str">
        <f>_xlfn.XLOOKUP(BP157, statelist[State FIPS Code], statelist[EPA Region], "not found", 0, 1)</f>
        <v>EPA Region 6</v>
      </c>
    </row>
    <row r="158" spans="1:69" x14ac:dyDescent="0.25">
      <c r="A158" s="153"/>
      <c r="B158" s="512"/>
      <c r="C158" s="512"/>
      <c r="D158" s="512"/>
      <c r="E158" s="512"/>
      <c r="F158" s="512"/>
      <c r="G158" s="512"/>
      <c r="H158" s="153"/>
      <c r="I158" s="153"/>
      <c r="J158" s="153"/>
      <c r="K158" s="153"/>
      <c r="L158" s="153"/>
      <c r="M158" s="153"/>
      <c r="N158" s="153"/>
      <c r="O158" s="153"/>
      <c r="P158" s="153"/>
      <c r="Q158" s="20" t="s">
        <v>2319</v>
      </c>
      <c r="R158" s="153"/>
      <c r="S158" s="153"/>
      <c r="T158" s="153"/>
      <c r="U158" s="153"/>
      <c r="V158" s="153"/>
      <c r="W158" s="153"/>
      <c r="X158" s="153"/>
      <c r="Y158" s="153"/>
      <c r="Z158" s="153"/>
      <c r="AA158" s="153"/>
      <c r="AB158" s="153"/>
      <c r="AC158" s="153"/>
      <c r="AD158" s="153"/>
      <c r="AE158" s="153"/>
      <c r="AF158" s="153"/>
      <c r="AG158" s="153"/>
      <c r="AH158" s="153"/>
      <c r="AI158" s="153"/>
      <c r="AJ158" s="153"/>
      <c r="AK158" s="153"/>
      <c r="AL158" s="153"/>
      <c r="AM158" s="153"/>
      <c r="AN158" s="153"/>
      <c r="AO158" s="153"/>
      <c r="AP158" s="153"/>
      <c r="AQ158" s="153"/>
      <c r="AR158" s="153"/>
      <c r="AS158" s="153"/>
      <c r="AT158" s="153"/>
      <c r="AU158" s="153"/>
      <c r="AV158" s="153"/>
      <c r="AW158" s="153"/>
      <c r="AX158" s="20" t="s">
        <v>1383</v>
      </c>
      <c r="AY158" s="153"/>
      <c r="AZ158" s="153"/>
      <c r="BA158" s="153"/>
      <c r="BB158" s="153"/>
      <c r="BC158" s="153"/>
      <c r="BD158" s="153"/>
      <c r="BE158" s="153"/>
      <c r="BF158" s="153"/>
      <c r="BG158" s="153"/>
      <c r="BH158" s="153"/>
      <c r="BI158" s="153"/>
      <c r="BJ158" s="153"/>
      <c r="BK158" s="153"/>
      <c r="BL158" s="334" t="s">
        <v>1597</v>
      </c>
      <c r="BM158" s="335" t="s">
        <v>1383</v>
      </c>
      <c r="BN158" s="335" t="s">
        <v>1522</v>
      </c>
      <c r="BO158" s="335" t="str">
        <f t="shared" si="4"/>
        <v>Madison County, AR</v>
      </c>
      <c r="BP158" s="335" t="str">
        <f t="shared" si="5"/>
        <v>05</v>
      </c>
      <c r="BQ158" s="335" t="str">
        <f>_xlfn.XLOOKUP(BP158, statelist[State FIPS Code], statelist[EPA Region], "not found", 0, 1)</f>
        <v>EPA Region 6</v>
      </c>
    </row>
    <row r="159" spans="1:69" x14ac:dyDescent="0.25">
      <c r="A159" s="153"/>
      <c r="B159" s="512"/>
      <c r="C159" s="512"/>
      <c r="D159" s="512"/>
      <c r="E159" s="512"/>
      <c r="F159" s="512"/>
      <c r="G159" s="512"/>
      <c r="H159" s="153"/>
      <c r="I159" s="153"/>
      <c r="J159" s="153"/>
      <c r="K159" s="153"/>
      <c r="L159" s="153"/>
      <c r="M159" s="153"/>
      <c r="N159" s="153"/>
      <c r="O159" s="153"/>
      <c r="P159" s="153"/>
      <c r="Q159" s="153" t="s">
        <v>2321</v>
      </c>
      <c r="R159" s="153"/>
      <c r="S159" s="153"/>
      <c r="T159" s="153"/>
      <c r="U159" s="153"/>
      <c r="V159" s="153"/>
      <c r="W159" s="153"/>
      <c r="X159" s="153"/>
      <c r="Y159" s="153"/>
      <c r="Z159" s="153"/>
      <c r="AA159" s="153"/>
      <c r="AB159" s="153"/>
      <c r="AC159" s="153"/>
      <c r="AD159" s="153"/>
      <c r="AE159" s="153"/>
      <c r="AF159" s="153"/>
      <c r="AG159" s="153"/>
      <c r="AH159" s="153"/>
      <c r="AI159" s="153"/>
      <c r="AJ159" s="153"/>
      <c r="AK159" s="153"/>
      <c r="AL159" s="153"/>
      <c r="AM159" s="153"/>
      <c r="AN159" s="153"/>
      <c r="AO159" s="153"/>
      <c r="AP159" s="153"/>
      <c r="AQ159" s="153"/>
      <c r="AR159" s="153"/>
      <c r="AS159" s="153"/>
      <c r="AT159" s="153"/>
      <c r="AU159" s="153"/>
      <c r="AV159" s="153"/>
      <c r="AW159" s="153"/>
      <c r="AX159" s="153" t="s">
        <v>1387</v>
      </c>
      <c r="AY159" s="153"/>
      <c r="AZ159" s="153"/>
      <c r="BA159" s="153"/>
      <c r="BB159" s="153"/>
      <c r="BC159" s="153"/>
      <c r="BD159" s="153"/>
      <c r="BE159" s="153"/>
      <c r="BF159" s="153"/>
      <c r="BG159" s="153"/>
      <c r="BH159" s="153"/>
      <c r="BI159" s="153"/>
      <c r="BJ159" s="153"/>
      <c r="BK159" s="153"/>
      <c r="BL159" s="334" t="s">
        <v>1598</v>
      </c>
      <c r="BM159" s="335" t="s">
        <v>1387</v>
      </c>
      <c r="BN159" s="335" t="s">
        <v>1522</v>
      </c>
      <c r="BO159" s="335" t="str">
        <f t="shared" si="4"/>
        <v>Marion County, AR</v>
      </c>
      <c r="BP159" s="335" t="str">
        <f t="shared" si="5"/>
        <v>05</v>
      </c>
      <c r="BQ159" s="335" t="str">
        <f>_xlfn.XLOOKUP(BP159, statelist[State FIPS Code], statelist[EPA Region], "not found", 0, 1)</f>
        <v>EPA Region 6</v>
      </c>
    </row>
    <row r="160" spans="1:69" x14ac:dyDescent="0.25">
      <c r="A160" s="153"/>
      <c r="B160" s="512"/>
      <c r="C160" s="512"/>
      <c r="D160" s="512"/>
      <c r="E160" s="512"/>
      <c r="F160" s="512"/>
      <c r="G160" s="512"/>
      <c r="H160" s="153"/>
      <c r="I160" s="153"/>
      <c r="J160" s="153"/>
      <c r="K160" s="153"/>
      <c r="L160" s="153"/>
      <c r="M160" s="153"/>
      <c r="N160" s="153"/>
      <c r="O160" s="153"/>
      <c r="P160" s="153"/>
      <c r="Q160" s="20" t="s">
        <v>2323</v>
      </c>
      <c r="R160" s="153"/>
      <c r="S160" s="153"/>
      <c r="T160" s="153"/>
      <c r="U160" s="153"/>
      <c r="V160" s="153"/>
      <c r="W160" s="153"/>
      <c r="X160" s="153"/>
      <c r="Y160" s="153"/>
      <c r="Z160" s="153"/>
      <c r="AA160" s="153"/>
      <c r="AB160" s="153"/>
      <c r="AC160" s="153"/>
      <c r="AD160" s="153"/>
      <c r="AE160" s="153"/>
      <c r="AF160" s="153"/>
      <c r="AG160" s="153"/>
      <c r="AH160" s="153"/>
      <c r="AI160" s="153"/>
      <c r="AJ160" s="153"/>
      <c r="AK160" s="153"/>
      <c r="AL160" s="153"/>
      <c r="AM160" s="153"/>
      <c r="AN160" s="153"/>
      <c r="AO160" s="153"/>
      <c r="AP160" s="153"/>
      <c r="AQ160" s="153"/>
      <c r="AR160" s="153"/>
      <c r="AS160" s="153"/>
      <c r="AT160" s="153"/>
      <c r="AU160" s="153"/>
      <c r="AV160" s="153"/>
      <c r="AW160" s="153"/>
      <c r="AX160" s="20" t="s">
        <v>2012</v>
      </c>
      <c r="AY160" s="153"/>
      <c r="AZ160" s="153"/>
      <c r="BA160" s="153"/>
      <c r="BB160" s="153"/>
      <c r="BC160" s="153"/>
      <c r="BD160" s="153"/>
      <c r="BE160" s="153"/>
      <c r="BF160" s="153"/>
      <c r="BG160" s="153"/>
      <c r="BH160" s="153"/>
      <c r="BI160" s="153"/>
      <c r="BJ160" s="153"/>
      <c r="BK160" s="153"/>
      <c r="BL160" s="334" t="s">
        <v>1599</v>
      </c>
      <c r="BM160" s="335" t="s">
        <v>1600</v>
      </c>
      <c r="BN160" s="335" t="s">
        <v>1522</v>
      </c>
      <c r="BO160" s="335" t="str">
        <f t="shared" si="4"/>
        <v>Miller County, AR</v>
      </c>
      <c r="BP160" s="335" t="str">
        <f t="shared" si="5"/>
        <v>05</v>
      </c>
      <c r="BQ160" s="335" t="str">
        <f>_xlfn.XLOOKUP(BP160, statelist[State FIPS Code], statelist[EPA Region], "not found", 0, 1)</f>
        <v>EPA Region 6</v>
      </c>
    </row>
    <row r="161" spans="1:69" x14ac:dyDescent="0.25">
      <c r="A161" s="153"/>
      <c r="B161" s="512"/>
      <c r="C161" s="512"/>
      <c r="D161" s="512"/>
      <c r="E161" s="512"/>
      <c r="F161" s="512"/>
      <c r="G161" s="512"/>
      <c r="H161" s="153"/>
      <c r="I161" s="153"/>
      <c r="J161" s="153"/>
      <c r="K161" s="153"/>
      <c r="L161" s="153"/>
      <c r="M161" s="153"/>
      <c r="N161" s="153"/>
      <c r="O161" s="153"/>
      <c r="P161" s="153"/>
      <c r="Q161" s="153"/>
      <c r="R161" s="153"/>
      <c r="S161" s="153"/>
      <c r="T161" s="153"/>
      <c r="U161" s="153"/>
      <c r="V161" s="153"/>
      <c r="W161" s="153"/>
      <c r="X161" s="153"/>
      <c r="Y161" s="153"/>
      <c r="Z161" s="153"/>
      <c r="AA161" s="153"/>
      <c r="AB161" s="153"/>
      <c r="AC161" s="153"/>
      <c r="AD161" s="153"/>
      <c r="AE161" s="153"/>
      <c r="AF161" s="153"/>
      <c r="AG161" s="153"/>
      <c r="AH161" s="153"/>
      <c r="AI161" s="153"/>
      <c r="AJ161" s="153"/>
      <c r="AK161" s="153"/>
      <c r="AL161" s="153"/>
      <c r="AM161" s="153"/>
      <c r="AN161" s="153"/>
      <c r="AO161" s="153"/>
      <c r="AP161" s="153"/>
      <c r="AQ161" s="153"/>
      <c r="AR161" s="153"/>
      <c r="AS161" s="153"/>
      <c r="AT161" s="153"/>
      <c r="AU161" s="153"/>
      <c r="AV161" s="153"/>
      <c r="AW161" s="153"/>
      <c r="AX161" s="153" t="s">
        <v>2509</v>
      </c>
      <c r="AY161" s="153"/>
      <c r="AZ161" s="153"/>
      <c r="BA161" s="153"/>
      <c r="BB161" s="153"/>
      <c r="BC161" s="153"/>
      <c r="BD161" s="153"/>
      <c r="BE161" s="153"/>
      <c r="BF161" s="153"/>
      <c r="BG161" s="153"/>
      <c r="BH161" s="153"/>
      <c r="BI161" s="153"/>
      <c r="BJ161" s="153"/>
      <c r="BK161" s="153"/>
      <c r="BL161" s="334" t="s">
        <v>1601</v>
      </c>
      <c r="BM161" s="335" t="s">
        <v>1602</v>
      </c>
      <c r="BN161" s="335" t="s">
        <v>1522</v>
      </c>
      <c r="BO161" s="335" t="str">
        <f t="shared" si="4"/>
        <v>Mississippi County, AR</v>
      </c>
      <c r="BP161" s="335" t="str">
        <f t="shared" si="5"/>
        <v>05</v>
      </c>
      <c r="BQ161" s="335" t="str">
        <f>_xlfn.XLOOKUP(BP161, statelist[State FIPS Code], statelist[EPA Region], "not found", 0, 1)</f>
        <v>EPA Region 6</v>
      </c>
    </row>
    <row r="162" spans="1:69" x14ac:dyDescent="0.25">
      <c r="A162" s="153"/>
      <c r="B162" s="512"/>
      <c r="C162" s="512"/>
      <c r="D162" s="512"/>
      <c r="E162" s="512"/>
      <c r="F162" s="512"/>
      <c r="G162" s="512"/>
      <c r="H162" s="153"/>
      <c r="I162" s="153"/>
      <c r="J162" s="153"/>
      <c r="K162" s="153"/>
      <c r="L162" s="153"/>
      <c r="M162" s="153"/>
      <c r="N162" s="153"/>
      <c r="O162" s="153"/>
      <c r="P162" s="153"/>
      <c r="Q162" s="153"/>
      <c r="R162" s="153"/>
      <c r="S162" s="153"/>
      <c r="T162" s="153"/>
      <c r="U162" s="153"/>
      <c r="V162" s="153"/>
      <c r="W162" s="153"/>
      <c r="X162" s="153"/>
      <c r="Y162" s="153"/>
      <c r="Z162" s="153"/>
      <c r="AA162" s="153"/>
      <c r="AB162" s="153"/>
      <c r="AC162" s="153"/>
      <c r="AD162" s="153"/>
      <c r="AE162" s="153"/>
      <c r="AF162" s="153"/>
      <c r="AG162" s="153"/>
      <c r="AH162" s="153"/>
      <c r="AI162" s="153"/>
      <c r="AJ162" s="153"/>
      <c r="AK162" s="153"/>
      <c r="AL162" s="153"/>
      <c r="AM162" s="153"/>
      <c r="AN162" s="153"/>
      <c r="AO162" s="153"/>
      <c r="AP162" s="153"/>
      <c r="AQ162" s="153"/>
      <c r="AR162" s="153"/>
      <c r="AS162" s="153"/>
      <c r="AT162" s="153"/>
      <c r="AU162" s="153"/>
      <c r="AV162" s="153"/>
      <c r="AW162" s="153"/>
      <c r="AX162" s="20" t="s">
        <v>5669</v>
      </c>
      <c r="AY162" s="153"/>
      <c r="AZ162" s="153"/>
      <c r="BA162" s="153"/>
      <c r="BB162" s="153"/>
      <c r="BC162" s="153"/>
      <c r="BD162" s="153"/>
      <c r="BE162" s="153"/>
      <c r="BF162" s="153"/>
      <c r="BG162" s="153"/>
      <c r="BH162" s="153"/>
      <c r="BI162" s="153"/>
      <c r="BJ162" s="153"/>
      <c r="BK162" s="153"/>
      <c r="BL162" s="334" t="s">
        <v>1603</v>
      </c>
      <c r="BM162" s="335" t="s">
        <v>1393</v>
      </c>
      <c r="BN162" s="335" t="s">
        <v>1522</v>
      </c>
      <c r="BO162" s="335" t="str">
        <f t="shared" si="4"/>
        <v>Monroe County, AR</v>
      </c>
      <c r="BP162" s="335" t="str">
        <f t="shared" si="5"/>
        <v>05</v>
      </c>
      <c r="BQ162" s="335" t="str">
        <f>_xlfn.XLOOKUP(BP162, statelist[State FIPS Code], statelist[EPA Region], "not found", 0, 1)</f>
        <v>EPA Region 6</v>
      </c>
    </row>
    <row r="163" spans="1:69" x14ac:dyDescent="0.25">
      <c r="A163" s="153"/>
      <c r="B163" s="512"/>
      <c r="C163" s="512"/>
      <c r="D163" s="512"/>
      <c r="E163" s="512"/>
      <c r="F163" s="512"/>
      <c r="G163" s="512"/>
      <c r="H163" s="153"/>
      <c r="I163" s="153"/>
      <c r="J163" s="153"/>
      <c r="K163" s="153"/>
      <c r="L163" s="153"/>
      <c r="M163" s="153"/>
      <c r="N163" s="153"/>
      <c r="O163" s="153"/>
      <c r="P163" s="153"/>
      <c r="Q163" s="153"/>
      <c r="R163" s="153"/>
      <c r="S163" s="153"/>
      <c r="T163" s="153"/>
      <c r="U163" s="153"/>
      <c r="V163" s="153"/>
      <c r="W163" s="153"/>
      <c r="X163" s="153"/>
      <c r="Y163" s="153"/>
      <c r="Z163" s="153"/>
      <c r="AA163" s="153"/>
      <c r="AB163" s="153"/>
      <c r="AC163" s="153"/>
      <c r="AD163" s="153"/>
      <c r="AE163" s="153"/>
      <c r="AF163" s="153"/>
      <c r="AG163" s="153"/>
      <c r="AH163" s="153"/>
      <c r="AI163" s="153"/>
      <c r="AJ163" s="153"/>
      <c r="AK163" s="153"/>
      <c r="AL163" s="153"/>
      <c r="AM163" s="153"/>
      <c r="AN163" s="153"/>
      <c r="AO163" s="153"/>
      <c r="AP163" s="153"/>
      <c r="AQ163" s="153"/>
      <c r="AR163" s="153"/>
      <c r="AS163" s="153"/>
      <c r="AT163" s="153"/>
      <c r="AU163" s="153"/>
      <c r="AV163" s="153"/>
      <c r="AW163" s="153"/>
      <c r="AX163" s="153" t="s">
        <v>5671</v>
      </c>
      <c r="AY163" s="153"/>
      <c r="AZ163" s="153"/>
      <c r="BA163" s="153"/>
      <c r="BB163" s="153"/>
      <c r="BC163" s="153"/>
      <c r="BD163" s="153"/>
      <c r="BE163" s="153"/>
      <c r="BF163" s="153"/>
      <c r="BG163" s="153"/>
      <c r="BH163" s="153"/>
      <c r="BI163" s="153"/>
      <c r="BJ163" s="153"/>
      <c r="BK163" s="153"/>
      <c r="BL163" s="334" t="s">
        <v>1604</v>
      </c>
      <c r="BM163" s="335" t="s">
        <v>1395</v>
      </c>
      <c r="BN163" s="335" t="s">
        <v>1522</v>
      </c>
      <c r="BO163" s="335" t="str">
        <f t="shared" si="4"/>
        <v>Montgomery County, AR</v>
      </c>
      <c r="BP163" s="335" t="str">
        <f t="shared" si="5"/>
        <v>05</v>
      </c>
      <c r="BQ163" s="335" t="str">
        <f>_xlfn.XLOOKUP(BP163, statelist[State FIPS Code], statelist[EPA Region], "not found", 0, 1)</f>
        <v>EPA Region 6</v>
      </c>
    </row>
    <row r="164" spans="1:69" x14ac:dyDescent="0.25">
      <c r="A164" s="153"/>
      <c r="B164" s="512"/>
      <c r="C164" s="512"/>
      <c r="D164" s="512"/>
      <c r="E164" s="512"/>
      <c r="F164" s="512"/>
      <c r="G164" s="512"/>
      <c r="H164" s="153"/>
      <c r="I164" s="153"/>
      <c r="J164" s="153"/>
      <c r="K164" s="153"/>
      <c r="L164" s="153"/>
      <c r="M164" s="153"/>
      <c r="N164" s="153"/>
      <c r="O164" s="153"/>
      <c r="P164" s="153"/>
      <c r="Q164" s="153"/>
      <c r="R164" s="153"/>
      <c r="S164" s="153"/>
      <c r="T164" s="153"/>
      <c r="U164" s="153"/>
      <c r="V164" s="153"/>
      <c r="W164" s="153"/>
      <c r="X164" s="153"/>
      <c r="Y164" s="153"/>
      <c r="Z164" s="153"/>
      <c r="AA164" s="153"/>
      <c r="AB164" s="153"/>
      <c r="AC164" s="153"/>
      <c r="AD164" s="153"/>
      <c r="AE164" s="153"/>
      <c r="AF164" s="153"/>
      <c r="AG164" s="153"/>
      <c r="AH164" s="153"/>
      <c r="AI164" s="153"/>
      <c r="AJ164" s="153"/>
      <c r="AK164" s="153"/>
      <c r="AL164" s="153"/>
      <c r="AM164" s="153"/>
      <c r="AN164" s="153"/>
      <c r="AO164" s="153"/>
      <c r="AP164" s="153"/>
      <c r="AQ164" s="153"/>
      <c r="AR164" s="153"/>
      <c r="AS164" s="153"/>
      <c r="AT164" s="153"/>
      <c r="AU164" s="153"/>
      <c r="AV164" s="153"/>
      <c r="AW164" s="153"/>
      <c r="AX164" s="20" t="s">
        <v>4773</v>
      </c>
      <c r="AY164" s="153"/>
      <c r="AZ164" s="153"/>
      <c r="BA164" s="153"/>
      <c r="BB164" s="153"/>
      <c r="BC164" s="153"/>
      <c r="BD164" s="153"/>
      <c r="BE164" s="153"/>
      <c r="BF164" s="153"/>
      <c r="BG164" s="153"/>
      <c r="BH164" s="153"/>
      <c r="BI164" s="153"/>
      <c r="BJ164" s="153"/>
      <c r="BK164" s="153"/>
      <c r="BL164" s="334" t="s">
        <v>1605</v>
      </c>
      <c r="BM164" s="335" t="s">
        <v>1606</v>
      </c>
      <c r="BN164" s="335" t="s">
        <v>1522</v>
      </c>
      <c r="BO164" s="335" t="str">
        <f t="shared" si="4"/>
        <v>Nevada County, AR</v>
      </c>
      <c r="BP164" s="335" t="str">
        <f t="shared" si="5"/>
        <v>05</v>
      </c>
      <c r="BQ164" s="335" t="str">
        <f>_xlfn.XLOOKUP(BP164, statelist[State FIPS Code], statelist[EPA Region], "not found", 0, 1)</f>
        <v>EPA Region 6</v>
      </c>
    </row>
    <row r="165" spans="1:69" x14ac:dyDescent="0.25">
      <c r="A165" s="153"/>
      <c r="B165" s="512"/>
      <c r="C165" s="512"/>
      <c r="D165" s="512"/>
      <c r="E165" s="512"/>
      <c r="F165" s="512"/>
      <c r="G165" s="512"/>
      <c r="H165" s="153"/>
      <c r="I165" s="153"/>
      <c r="J165" s="153"/>
      <c r="K165" s="153"/>
      <c r="L165" s="153"/>
      <c r="M165" s="153"/>
      <c r="N165" s="153"/>
      <c r="O165" s="153"/>
      <c r="P165" s="153"/>
      <c r="Q165" s="153"/>
      <c r="R165" s="153"/>
      <c r="S165" s="153"/>
      <c r="T165" s="153"/>
      <c r="U165" s="153"/>
      <c r="V165" s="153"/>
      <c r="W165" s="153"/>
      <c r="X165" s="153"/>
      <c r="Y165" s="153"/>
      <c r="Z165" s="153"/>
      <c r="AA165" s="153"/>
      <c r="AB165" s="153"/>
      <c r="AC165" s="153"/>
      <c r="AD165" s="153"/>
      <c r="AE165" s="153"/>
      <c r="AF165" s="153"/>
      <c r="AG165" s="153"/>
      <c r="AH165" s="153"/>
      <c r="AI165" s="153"/>
      <c r="AJ165" s="153"/>
      <c r="AK165" s="153"/>
      <c r="AL165" s="153"/>
      <c r="AM165" s="153"/>
      <c r="AN165" s="153"/>
      <c r="AO165" s="153"/>
      <c r="AP165" s="153"/>
      <c r="AQ165" s="153"/>
      <c r="AR165" s="153"/>
      <c r="AS165" s="153"/>
      <c r="AT165" s="153"/>
      <c r="AU165" s="153"/>
      <c r="AV165" s="153"/>
      <c r="AW165" s="153"/>
      <c r="AX165" s="153" t="s">
        <v>2513</v>
      </c>
      <c r="AY165" s="153"/>
      <c r="AZ165" s="153"/>
      <c r="BA165" s="153"/>
      <c r="BB165" s="153"/>
      <c r="BC165" s="153"/>
      <c r="BD165" s="153"/>
      <c r="BE165" s="153"/>
      <c r="BF165" s="153"/>
      <c r="BG165" s="153"/>
      <c r="BH165" s="153"/>
      <c r="BI165" s="153"/>
      <c r="BJ165" s="153"/>
      <c r="BK165" s="153"/>
      <c r="BL165" s="334" t="s">
        <v>1607</v>
      </c>
      <c r="BM165" s="335" t="s">
        <v>1608</v>
      </c>
      <c r="BN165" s="335" t="s">
        <v>1522</v>
      </c>
      <c r="BO165" s="335" t="str">
        <f t="shared" si="4"/>
        <v>Newton County, AR</v>
      </c>
      <c r="BP165" s="335" t="str">
        <f t="shared" si="5"/>
        <v>05</v>
      </c>
      <c r="BQ165" s="335" t="str">
        <f>_xlfn.XLOOKUP(BP165, statelist[State FIPS Code], statelist[EPA Region], "not found", 0, 1)</f>
        <v>EPA Region 6</v>
      </c>
    </row>
    <row r="166" spans="1:69" x14ac:dyDescent="0.25">
      <c r="A166" s="153"/>
      <c r="B166" s="512"/>
      <c r="C166" s="512"/>
      <c r="D166" s="512"/>
      <c r="E166" s="512"/>
      <c r="F166" s="512"/>
      <c r="G166" s="512"/>
      <c r="H166" s="153"/>
      <c r="I166" s="153"/>
      <c r="J166" s="153"/>
      <c r="K166" s="153"/>
      <c r="L166" s="153"/>
      <c r="M166" s="153"/>
      <c r="N166" s="153"/>
      <c r="O166" s="153"/>
      <c r="P166" s="153"/>
      <c r="Q166" s="153"/>
      <c r="R166" s="153"/>
      <c r="S166" s="153"/>
      <c r="T166" s="153"/>
      <c r="U166" s="153"/>
      <c r="V166" s="153"/>
      <c r="W166" s="153"/>
      <c r="X166" s="153"/>
      <c r="Y166" s="153"/>
      <c r="Z166" s="153"/>
      <c r="AA166" s="153"/>
      <c r="AB166" s="153"/>
      <c r="AC166" s="153"/>
      <c r="AD166" s="153"/>
      <c r="AE166" s="153"/>
      <c r="AF166" s="153"/>
      <c r="AG166" s="153"/>
      <c r="AH166" s="153"/>
      <c r="AI166" s="153"/>
      <c r="AJ166" s="153"/>
      <c r="AK166" s="153"/>
      <c r="AL166" s="153"/>
      <c r="AM166" s="153"/>
      <c r="AN166" s="153"/>
      <c r="AO166" s="153"/>
      <c r="AP166" s="153"/>
      <c r="AQ166" s="153"/>
      <c r="AR166" s="153"/>
      <c r="AS166" s="153"/>
      <c r="AT166" s="153"/>
      <c r="AU166" s="153"/>
      <c r="AV166" s="153"/>
      <c r="AW166" s="153"/>
      <c r="AX166" s="20" t="s">
        <v>3519</v>
      </c>
      <c r="AY166" s="153"/>
      <c r="AZ166" s="153"/>
      <c r="BA166" s="153"/>
      <c r="BB166" s="153"/>
      <c r="BC166" s="153"/>
      <c r="BD166" s="153"/>
      <c r="BE166" s="153"/>
      <c r="BF166" s="153"/>
      <c r="BG166" s="153"/>
      <c r="BH166" s="153"/>
      <c r="BI166" s="153"/>
      <c r="BJ166" s="153"/>
      <c r="BK166" s="153"/>
      <c r="BL166" s="334" t="s">
        <v>1609</v>
      </c>
      <c r="BM166" s="335" t="s">
        <v>1610</v>
      </c>
      <c r="BN166" s="335" t="s">
        <v>1522</v>
      </c>
      <c r="BO166" s="335" t="str">
        <f t="shared" si="4"/>
        <v>Ouachita County, AR</v>
      </c>
      <c r="BP166" s="335" t="str">
        <f t="shared" si="5"/>
        <v>05</v>
      </c>
      <c r="BQ166" s="335" t="str">
        <f>_xlfn.XLOOKUP(BP166, statelist[State FIPS Code], statelist[EPA Region], "not found", 0, 1)</f>
        <v>EPA Region 6</v>
      </c>
    </row>
    <row r="167" spans="1:69" x14ac:dyDescent="0.25">
      <c r="A167" s="153"/>
      <c r="B167" s="512"/>
      <c r="C167" s="512"/>
      <c r="D167" s="512"/>
      <c r="E167" s="512"/>
      <c r="F167" s="512"/>
      <c r="G167" s="512"/>
      <c r="H167" s="153"/>
      <c r="I167" s="153"/>
      <c r="J167" s="153"/>
      <c r="K167" s="153"/>
      <c r="L167" s="153"/>
      <c r="M167" s="153"/>
      <c r="N167" s="153"/>
      <c r="O167" s="153"/>
      <c r="P167" s="153"/>
      <c r="Q167" s="153"/>
      <c r="R167" s="153"/>
      <c r="S167" s="153"/>
      <c r="T167" s="153"/>
      <c r="U167" s="153"/>
      <c r="V167" s="153"/>
      <c r="W167" s="153"/>
      <c r="X167" s="153"/>
      <c r="Y167" s="153"/>
      <c r="Z167" s="153"/>
      <c r="AA167" s="153"/>
      <c r="AB167" s="153"/>
      <c r="AC167" s="153"/>
      <c r="AD167" s="153"/>
      <c r="AE167" s="153"/>
      <c r="AF167" s="153"/>
      <c r="AG167" s="153"/>
      <c r="AH167" s="153"/>
      <c r="AI167" s="153"/>
      <c r="AJ167" s="153"/>
      <c r="AK167" s="153"/>
      <c r="AL167" s="153"/>
      <c r="AM167" s="153"/>
      <c r="AN167" s="153"/>
      <c r="AO167" s="153"/>
      <c r="AP167" s="153"/>
      <c r="AQ167" s="153"/>
      <c r="AR167" s="153"/>
      <c r="AS167" s="153"/>
      <c r="AT167" s="153"/>
      <c r="AU167" s="153"/>
      <c r="AV167" s="153"/>
      <c r="AW167" s="153"/>
      <c r="AX167" s="153" t="s">
        <v>5676</v>
      </c>
      <c r="AY167" s="153"/>
      <c r="AZ167" s="153"/>
      <c r="BA167" s="153"/>
      <c r="BB167" s="153"/>
      <c r="BC167" s="153"/>
      <c r="BD167" s="153"/>
      <c r="BE167" s="153"/>
      <c r="BF167" s="153"/>
      <c r="BG167" s="153"/>
      <c r="BH167" s="153"/>
      <c r="BI167" s="153"/>
      <c r="BJ167" s="153"/>
      <c r="BK167" s="153"/>
      <c r="BL167" s="334" t="s">
        <v>1611</v>
      </c>
      <c r="BM167" s="335" t="s">
        <v>1399</v>
      </c>
      <c r="BN167" s="335" t="s">
        <v>1522</v>
      </c>
      <c r="BO167" s="335" t="str">
        <f t="shared" si="4"/>
        <v>Perry County, AR</v>
      </c>
      <c r="BP167" s="335" t="str">
        <f t="shared" si="5"/>
        <v>05</v>
      </c>
      <c r="BQ167" s="335" t="str">
        <f>_xlfn.XLOOKUP(BP167, statelist[State FIPS Code], statelist[EPA Region], "not found", 0, 1)</f>
        <v>EPA Region 6</v>
      </c>
    </row>
    <row r="168" spans="1:69" x14ac:dyDescent="0.25">
      <c r="A168" s="153"/>
      <c r="B168" s="512"/>
      <c r="C168" s="512"/>
      <c r="D168" s="512"/>
      <c r="E168" s="512"/>
      <c r="F168" s="512"/>
      <c r="G168" s="512"/>
      <c r="H168" s="153"/>
      <c r="I168" s="153"/>
      <c r="J168" s="153"/>
      <c r="K168" s="153"/>
      <c r="L168" s="153"/>
      <c r="M168" s="153"/>
      <c r="N168" s="153"/>
      <c r="O168" s="153"/>
      <c r="P168" s="153"/>
      <c r="Q168" s="153"/>
      <c r="R168" s="153"/>
      <c r="S168" s="153"/>
      <c r="T168" s="153"/>
      <c r="U168" s="153"/>
      <c r="V168" s="153"/>
      <c r="W168" s="153"/>
      <c r="X168" s="153"/>
      <c r="Y168" s="153"/>
      <c r="Z168" s="153"/>
      <c r="AA168" s="153"/>
      <c r="AB168" s="153"/>
      <c r="AC168" s="153"/>
      <c r="AD168" s="153"/>
      <c r="AE168" s="153"/>
      <c r="AF168" s="153"/>
      <c r="AG168" s="153"/>
      <c r="AH168" s="153"/>
      <c r="AI168" s="153"/>
      <c r="AJ168" s="153"/>
      <c r="AK168" s="153"/>
      <c r="AL168" s="153"/>
      <c r="AM168" s="153"/>
      <c r="AN168" s="153"/>
      <c r="AO168" s="153"/>
      <c r="AP168" s="153"/>
      <c r="AQ168" s="153"/>
      <c r="AR168" s="153"/>
      <c r="AS168" s="153"/>
      <c r="AT168" s="153"/>
      <c r="AU168" s="153"/>
      <c r="AV168" s="153"/>
      <c r="AW168" s="153"/>
      <c r="AX168" s="20" t="s">
        <v>2796</v>
      </c>
      <c r="AY168" s="153"/>
      <c r="AZ168" s="153"/>
      <c r="BA168" s="153"/>
      <c r="BB168" s="153"/>
      <c r="BC168" s="153"/>
      <c r="BD168" s="153"/>
      <c r="BE168" s="153"/>
      <c r="BF168" s="153"/>
      <c r="BG168" s="153"/>
      <c r="BH168" s="153"/>
      <c r="BI168" s="153"/>
      <c r="BJ168" s="153"/>
      <c r="BK168" s="153"/>
      <c r="BL168" s="334" t="s">
        <v>1612</v>
      </c>
      <c r="BM168" s="335" t="s">
        <v>1613</v>
      </c>
      <c r="BN168" s="335" t="s">
        <v>1522</v>
      </c>
      <c r="BO168" s="335" t="str">
        <f t="shared" si="4"/>
        <v>Phillips County, AR</v>
      </c>
      <c r="BP168" s="335" t="str">
        <f t="shared" si="5"/>
        <v>05</v>
      </c>
      <c r="BQ168" s="335" t="str">
        <f>_xlfn.XLOOKUP(BP168, statelist[State FIPS Code], statelist[EPA Region], "not found", 0, 1)</f>
        <v>EPA Region 6</v>
      </c>
    </row>
    <row r="169" spans="1:69" x14ac:dyDescent="0.25">
      <c r="A169" s="153"/>
      <c r="B169" s="512"/>
      <c r="C169" s="512"/>
      <c r="D169" s="512"/>
      <c r="E169" s="512"/>
      <c r="F169" s="512"/>
      <c r="G169" s="512"/>
      <c r="H169" s="153"/>
      <c r="I169" s="153"/>
      <c r="J169" s="153"/>
      <c r="K169" s="153"/>
      <c r="L169" s="153"/>
      <c r="M169" s="153"/>
      <c r="N169" s="153"/>
      <c r="O169" s="153"/>
      <c r="P169" s="153"/>
      <c r="Q169" s="153"/>
      <c r="R169" s="153"/>
      <c r="S169" s="153"/>
      <c r="T169" s="153"/>
      <c r="U169" s="153"/>
      <c r="V169" s="153"/>
      <c r="W169" s="153"/>
      <c r="X169" s="153"/>
      <c r="Y169" s="153"/>
      <c r="Z169" s="153"/>
      <c r="AA169" s="153"/>
      <c r="AB169" s="153"/>
      <c r="AC169" s="153"/>
      <c r="AD169" s="153"/>
      <c r="AE169" s="153"/>
      <c r="AF169" s="153"/>
      <c r="AG169" s="153"/>
      <c r="AH169" s="153"/>
      <c r="AI169" s="153"/>
      <c r="AJ169" s="153"/>
      <c r="AK169" s="153"/>
      <c r="AL169" s="153"/>
      <c r="AM169" s="153"/>
      <c r="AN169" s="153"/>
      <c r="AO169" s="153"/>
      <c r="AP169" s="153"/>
      <c r="AQ169" s="153"/>
      <c r="AR169" s="153"/>
      <c r="AS169" s="153"/>
      <c r="AT169" s="153"/>
      <c r="AU169" s="153"/>
      <c r="AV169" s="153"/>
      <c r="AW169" s="153"/>
      <c r="AX169" s="153" t="s">
        <v>2226</v>
      </c>
      <c r="AY169" s="153"/>
      <c r="AZ169" s="153"/>
      <c r="BA169" s="153"/>
      <c r="BB169" s="153"/>
      <c r="BC169" s="153"/>
      <c r="BD169" s="153"/>
      <c r="BE169" s="153"/>
      <c r="BF169" s="153"/>
      <c r="BG169" s="153"/>
      <c r="BH169" s="153"/>
      <c r="BI169" s="153"/>
      <c r="BJ169" s="153"/>
      <c r="BK169" s="153"/>
      <c r="BL169" s="334" t="s">
        <v>1614</v>
      </c>
      <c r="BM169" s="335" t="s">
        <v>1403</v>
      </c>
      <c r="BN169" s="335" t="s">
        <v>1522</v>
      </c>
      <c r="BO169" s="335" t="str">
        <f t="shared" si="4"/>
        <v>Pike County, AR</v>
      </c>
      <c r="BP169" s="335" t="str">
        <f t="shared" si="5"/>
        <v>05</v>
      </c>
      <c r="BQ169" s="335" t="str">
        <f>_xlfn.XLOOKUP(BP169, statelist[State FIPS Code], statelist[EPA Region], "not found", 0, 1)</f>
        <v>EPA Region 6</v>
      </c>
    </row>
    <row r="170" spans="1:69" x14ac:dyDescent="0.25">
      <c r="A170" s="153"/>
      <c r="B170" s="512"/>
      <c r="C170" s="512"/>
      <c r="D170" s="512"/>
      <c r="E170" s="512"/>
      <c r="F170" s="512"/>
      <c r="G170" s="512"/>
      <c r="H170" s="153"/>
      <c r="I170" s="153"/>
      <c r="J170" s="153"/>
      <c r="K170" s="153"/>
      <c r="L170" s="153"/>
      <c r="M170" s="153"/>
      <c r="N170" s="153"/>
      <c r="O170" s="153"/>
      <c r="P170" s="153"/>
      <c r="Q170" s="153"/>
      <c r="R170" s="153"/>
      <c r="S170" s="153"/>
      <c r="T170" s="153"/>
      <c r="U170" s="153"/>
      <c r="V170" s="153"/>
      <c r="W170" s="153"/>
      <c r="X170" s="153"/>
      <c r="Y170" s="153"/>
      <c r="Z170" s="153"/>
      <c r="AA170" s="153"/>
      <c r="AB170" s="153"/>
      <c r="AC170" s="153"/>
      <c r="AD170" s="153"/>
      <c r="AE170" s="153"/>
      <c r="AF170" s="153"/>
      <c r="AG170" s="153"/>
      <c r="AH170" s="153"/>
      <c r="AI170" s="153"/>
      <c r="AJ170" s="153"/>
      <c r="AK170" s="153"/>
      <c r="AL170" s="153"/>
      <c r="AM170" s="153"/>
      <c r="AN170" s="153"/>
      <c r="AO170" s="153"/>
      <c r="AP170" s="153"/>
      <c r="AQ170" s="153"/>
      <c r="AR170" s="153"/>
      <c r="AS170" s="153"/>
      <c r="AT170" s="153"/>
      <c r="AU170" s="153"/>
      <c r="AV170" s="153"/>
      <c r="AW170" s="153"/>
      <c r="AX170" s="20" t="s">
        <v>5680</v>
      </c>
      <c r="AY170" s="153"/>
      <c r="AZ170" s="153"/>
      <c r="BA170" s="153"/>
      <c r="BB170" s="153"/>
      <c r="BC170" s="153"/>
      <c r="BD170" s="153"/>
      <c r="BE170" s="153"/>
      <c r="BF170" s="153"/>
      <c r="BG170" s="153"/>
      <c r="BH170" s="153"/>
      <c r="BI170" s="153"/>
      <c r="BJ170" s="153"/>
      <c r="BK170" s="153"/>
      <c r="BL170" s="334" t="s">
        <v>1615</v>
      </c>
      <c r="BM170" s="335" t="s">
        <v>1616</v>
      </c>
      <c r="BN170" s="335" t="s">
        <v>1522</v>
      </c>
      <c r="BO170" s="335" t="str">
        <f t="shared" si="4"/>
        <v>Poinsett County, AR</v>
      </c>
      <c r="BP170" s="335" t="str">
        <f t="shared" si="5"/>
        <v>05</v>
      </c>
      <c r="BQ170" s="335" t="str">
        <f>_xlfn.XLOOKUP(BP170, statelist[State FIPS Code], statelist[EPA Region], "not found", 0, 1)</f>
        <v>EPA Region 6</v>
      </c>
    </row>
    <row r="171" spans="1:69" x14ac:dyDescent="0.25">
      <c r="A171" s="153"/>
      <c r="B171" s="512"/>
      <c r="C171" s="512"/>
      <c r="D171" s="512"/>
      <c r="E171" s="512"/>
      <c r="F171" s="512"/>
      <c r="G171" s="512"/>
      <c r="H171" s="153"/>
      <c r="I171" s="153"/>
      <c r="J171" s="153"/>
      <c r="K171" s="153"/>
      <c r="L171" s="153"/>
      <c r="M171" s="153"/>
      <c r="N171" s="153"/>
      <c r="O171" s="153"/>
      <c r="P171" s="153"/>
      <c r="Q171" s="153"/>
      <c r="R171" s="153"/>
      <c r="S171" s="153"/>
      <c r="T171" s="153"/>
      <c r="U171" s="153"/>
      <c r="V171" s="153"/>
      <c r="W171" s="153"/>
      <c r="X171" s="153"/>
      <c r="Y171" s="153"/>
      <c r="Z171" s="153"/>
      <c r="AA171" s="153"/>
      <c r="AB171" s="153"/>
      <c r="AC171" s="153"/>
      <c r="AD171" s="153"/>
      <c r="AE171" s="153"/>
      <c r="AF171" s="153"/>
      <c r="AG171" s="153"/>
      <c r="AH171" s="153"/>
      <c r="AI171" s="153"/>
      <c r="AJ171" s="153"/>
      <c r="AK171" s="153"/>
      <c r="AL171" s="153"/>
      <c r="AM171" s="153"/>
      <c r="AN171" s="153"/>
      <c r="AO171" s="153"/>
      <c r="AP171" s="153"/>
      <c r="AQ171" s="153"/>
      <c r="AR171" s="153"/>
      <c r="AS171" s="153"/>
      <c r="AT171" s="153"/>
      <c r="AU171" s="153"/>
      <c r="AV171" s="153"/>
      <c r="AW171" s="153"/>
      <c r="AX171" s="153" t="s">
        <v>1395</v>
      </c>
      <c r="AY171" s="153"/>
      <c r="AZ171" s="153"/>
      <c r="BA171" s="153"/>
      <c r="BB171" s="153"/>
      <c r="BC171" s="153"/>
      <c r="BD171" s="153"/>
      <c r="BE171" s="153"/>
      <c r="BF171" s="153"/>
      <c r="BG171" s="153"/>
      <c r="BH171" s="153"/>
      <c r="BI171" s="153"/>
      <c r="BJ171" s="153"/>
      <c r="BK171" s="153"/>
      <c r="BL171" s="334" t="s">
        <v>1617</v>
      </c>
      <c r="BM171" s="335" t="s">
        <v>1618</v>
      </c>
      <c r="BN171" s="335" t="s">
        <v>1522</v>
      </c>
      <c r="BO171" s="335" t="str">
        <f t="shared" si="4"/>
        <v>Polk County, AR</v>
      </c>
      <c r="BP171" s="335" t="str">
        <f t="shared" si="5"/>
        <v>05</v>
      </c>
      <c r="BQ171" s="335" t="str">
        <f>_xlfn.XLOOKUP(BP171, statelist[State FIPS Code], statelist[EPA Region], "not found", 0, 1)</f>
        <v>EPA Region 6</v>
      </c>
    </row>
    <row r="172" spans="1:69" x14ac:dyDescent="0.25">
      <c r="A172" s="153"/>
      <c r="B172" s="512"/>
      <c r="C172" s="512"/>
      <c r="D172" s="512"/>
      <c r="E172" s="512"/>
      <c r="F172" s="512"/>
      <c r="G172" s="512"/>
      <c r="H172" s="153"/>
      <c r="I172" s="153"/>
      <c r="J172" s="153"/>
      <c r="K172" s="153"/>
      <c r="L172" s="153"/>
      <c r="M172" s="153"/>
      <c r="N172" s="153"/>
      <c r="O172" s="153"/>
      <c r="P172" s="153"/>
      <c r="Q172" s="153"/>
      <c r="R172" s="153"/>
      <c r="S172" s="153"/>
      <c r="T172" s="153"/>
      <c r="U172" s="153"/>
      <c r="V172" s="153"/>
      <c r="W172" s="153"/>
      <c r="X172" s="153"/>
      <c r="Y172" s="153"/>
      <c r="Z172" s="153"/>
      <c r="AA172" s="153"/>
      <c r="AB172" s="153"/>
      <c r="AC172" s="153"/>
      <c r="AD172" s="153"/>
      <c r="AE172" s="153"/>
      <c r="AF172" s="153"/>
      <c r="AG172" s="153"/>
      <c r="AH172" s="153"/>
      <c r="AI172" s="153"/>
      <c r="AJ172" s="153"/>
      <c r="AK172" s="153"/>
      <c r="AL172" s="153"/>
      <c r="AM172" s="153"/>
      <c r="AN172" s="153"/>
      <c r="AO172" s="153"/>
      <c r="AP172" s="153"/>
      <c r="AQ172" s="153"/>
      <c r="AR172" s="153"/>
      <c r="AS172" s="153"/>
      <c r="AT172" s="153"/>
      <c r="AU172" s="153"/>
      <c r="AV172" s="153"/>
      <c r="AW172" s="153"/>
      <c r="AX172" s="20" t="s">
        <v>4554</v>
      </c>
      <c r="AY172" s="153"/>
      <c r="AZ172" s="153"/>
      <c r="BA172" s="153"/>
      <c r="BB172" s="153"/>
      <c r="BC172" s="153"/>
      <c r="BD172" s="153"/>
      <c r="BE172" s="153"/>
      <c r="BF172" s="153"/>
      <c r="BG172" s="153"/>
      <c r="BH172" s="153"/>
      <c r="BI172" s="153"/>
      <c r="BJ172" s="153"/>
      <c r="BK172" s="153"/>
      <c r="BL172" s="334" t="s">
        <v>1619</v>
      </c>
      <c r="BM172" s="335" t="s">
        <v>1620</v>
      </c>
      <c r="BN172" s="335" t="s">
        <v>1522</v>
      </c>
      <c r="BO172" s="335" t="str">
        <f t="shared" si="4"/>
        <v>Pope County, AR</v>
      </c>
      <c r="BP172" s="335" t="str">
        <f t="shared" si="5"/>
        <v>05</v>
      </c>
      <c r="BQ172" s="335" t="str">
        <f>_xlfn.XLOOKUP(BP172, statelist[State FIPS Code], statelist[EPA Region], "not found", 0, 1)</f>
        <v>EPA Region 6</v>
      </c>
    </row>
    <row r="173" spans="1:69" x14ac:dyDescent="0.25">
      <c r="A173" s="153"/>
      <c r="B173" s="512"/>
      <c r="C173" s="512"/>
      <c r="D173" s="512"/>
      <c r="E173" s="512"/>
      <c r="F173" s="512"/>
      <c r="G173" s="512"/>
      <c r="H173" s="153"/>
      <c r="I173" s="153"/>
      <c r="J173" s="153"/>
      <c r="K173" s="153"/>
      <c r="L173" s="153"/>
      <c r="M173" s="153"/>
      <c r="N173" s="153"/>
      <c r="O173" s="153"/>
      <c r="P173" s="153"/>
      <c r="Q173" s="153"/>
      <c r="R173" s="153"/>
      <c r="S173" s="153"/>
      <c r="T173" s="153"/>
      <c r="U173" s="153"/>
      <c r="V173" s="153"/>
      <c r="W173" s="153"/>
      <c r="X173" s="153"/>
      <c r="Y173" s="153"/>
      <c r="Z173" s="153"/>
      <c r="AA173" s="153"/>
      <c r="AB173" s="153"/>
      <c r="AC173" s="153"/>
      <c r="AD173" s="153"/>
      <c r="AE173" s="153"/>
      <c r="AF173" s="153"/>
      <c r="AG173" s="153"/>
      <c r="AH173" s="153"/>
      <c r="AI173" s="153"/>
      <c r="AJ173" s="153"/>
      <c r="AK173" s="153"/>
      <c r="AL173" s="153"/>
      <c r="AM173" s="153"/>
      <c r="AN173" s="153"/>
      <c r="AO173" s="153"/>
      <c r="AP173" s="153"/>
      <c r="AQ173" s="153"/>
      <c r="AR173" s="153"/>
      <c r="AS173" s="153"/>
      <c r="AT173" s="153"/>
      <c r="AU173" s="153"/>
      <c r="AV173" s="153"/>
      <c r="AW173" s="153"/>
      <c r="AX173" s="153" t="s">
        <v>2947</v>
      </c>
      <c r="AY173" s="153"/>
      <c r="AZ173" s="153"/>
      <c r="BA173" s="153"/>
      <c r="BB173" s="153"/>
      <c r="BC173" s="153"/>
      <c r="BD173" s="153"/>
      <c r="BE173" s="153"/>
      <c r="BF173" s="153"/>
      <c r="BG173" s="153"/>
      <c r="BH173" s="153"/>
      <c r="BI173" s="153"/>
      <c r="BJ173" s="153"/>
      <c r="BK173" s="153"/>
      <c r="BL173" s="334" t="s">
        <v>1621</v>
      </c>
      <c r="BM173" s="335" t="s">
        <v>1622</v>
      </c>
      <c r="BN173" s="335" t="s">
        <v>1522</v>
      </c>
      <c r="BO173" s="335" t="str">
        <f t="shared" si="4"/>
        <v>Prairie County, AR</v>
      </c>
      <c r="BP173" s="335" t="str">
        <f t="shared" si="5"/>
        <v>05</v>
      </c>
      <c r="BQ173" s="335" t="str">
        <f>_xlfn.XLOOKUP(BP173, statelist[State FIPS Code], statelist[EPA Region], "not found", 0, 1)</f>
        <v>EPA Region 6</v>
      </c>
    </row>
    <row r="174" spans="1:69" x14ac:dyDescent="0.25">
      <c r="A174" s="153"/>
      <c r="B174" s="512"/>
      <c r="C174" s="512"/>
      <c r="D174" s="512"/>
      <c r="E174" s="512"/>
      <c r="F174" s="512"/>
      <c r="G174" s="512"/>
      <c r="H174" s="153"/>
      <c r="I174" s="153"/>
      <c r="J174" s="153"/>
      <c r="K174" s="153"/>
      <c r="L174" s="153"/>
      <c r="M174" s="153"/>
      <c r="N174" s="153"/>
      <c r="O174" s="153"/>
      <c r="P174" s="153"/>
      <c r="Q174" s="153"/>
      <c r="R174" s="153"/>
      <c r="S174" s="153"/>
      <c r="T174" s="153"/>
      <c r="U174" s="153"/>
      <c r="V174" s="153"/>
      <c r="W174" s="153"/>
      <c r="X174" s="153"/>
      <c r="Y174" s="153"/>
      <c r="Z174" s="153"/>
      <c r="AA174" s="153"/>
      <c r="AB174" s="153"/>
      <c r="AC174" s="153"/>
      <c r="AD174" s="153"/>
      <c r="AE174" s="153"/>
      <c r="AF174" s="153"/>
      <c r="AG174" s="153"/>
      <c r="AH174" s="153"/>
      <c r="AI174" s="153"/>
      <c r="AJ174" s="153"/>
      <c r="AK174" s="153"/>
      <c r="AL174" s="153"/>
      <c r="AM174" s="153"/>
      <c r="AN174" s="153"/>
      <c r="AO174" s="153"/>
      <c r="AP174" s="153"/>
      <c r="AQ174" s="153"/>
      <c r="AR174" s="153"/>
      <c r="AS174" s="153"/>
      <c r="AT174" s="153"/>
      <c r="AU174" s="153"/>
      <c r="AV174" s="153"/>
      <c r="AW174" s="153"/>
      <c r="AX174" s="20" t="s">
        <v>5685</v>
      </c>
      <c r="AY174" s="153"/>
      <c r="AZ174" s="153"/>
      <c r="BA174" s="153"/>
      <c r="BB174" s="153"/>
      <c r="BC174" s="153"/>
      <c r="BD174" s="153"/>
      <c r="BE174" s="153"/>
      <c r="BF174" s="153"/>
      <c r="BG174" s="153"/>
      <c r="BH174" s="153"/>
      <c r="BI174" s="153"/>
      <c r="BJ174" s="153"/>
      <c r="BK174" s="153"/>
      <c r="BL174" s="334" t="s">
        <v>1623</v>
      </c>
      <c r="BM174" s="335" t="s">
        <v>1624</v>
      </c>
      <c r="BN174" s="335" t="s">
        <v>1522</v>
      </c>
      <c r="BO174" s="335" t="str">
        <f t="shared" si="4"/>
        <v>Pulaski County, AR</v>
      </c>
      <c r="BP174" s="335" t="str">
        <f t="shared" si="5"/>
        <v>05</v>
      </c>
      <c r="BQ174" s="335" t="str">
        <f>_xlfn.XLOOKUP(BP174, statelist[State FIPS Code], statelist[EPA Region], "not found", 0, 1)</f>
        <v>EPA Region 6</v>
      </c>
    </row>
    <row r="175" spans="1:69" x14ac:dyDescent="0.25">
      <c r="A175" s="153"/>
      <c r="B175" s="512"/>
      <c r="C175" s="512"/>
      <c r="D175" s="512"/>
      <c r="E175" s="512"/>
      <c r="F175" s="512"/>
      <c r="G175" s="512"/>
      <c r="H175" s="153"/>
      <c r="I175" s="153"/>
      <c r="J175" s="153"/>
      <c r="K175" s="153"/>
      <c r="L175" s="153"/>
      <c r="M175" s="153"/>
      <c r="N175" s="153"/>
      <c r="O175" s="153"/>
      <c r="P175" s="153"/>
      <c r="Q175" s="153"/>
      <c r="R175" s="153"/>
      <c r="S175" s="153"/>
      <c r="T175" s="153"/>
      <c r="U175" s="153"/>
      <c r="V175" s="153"/>
      <c r="W175" s="153"/>
      <c r="X175" s="153"/>
      <c r="Y175" s="153"/>
      <c r="Z175" s="153"/>
      <c r="AA175" s="153"/>
      <c r="AB175" s="153"/>
      <c r="AC175" s="153"/>
      <c r="AD175" s="153"/>
      <c r="AE175" s="153"/>
      <c r="AF175" s="153"/>
      <c r="AG175" s="153"/>
      <c r="AH175" s="153"/>
      <c r="AI175" s="153"/>
      <c r="AJ175" s="153"/>
      <c r="AK175" s="153"/>
      <c r="AL175" s="153"/>
      <c r="AM175" s="153"/>
      <c r="AN175" s="153"/>
      <c r="AO175" s="153"/>
      <c r="AP175" s="153"/>
      <c r="AQ175" s="153"/>
      <c r="AR175" s="153"/>
      <c r="AS175" s="153"/>
      <c r="AT175" s="153"/>
      <c r="AU175" s="153"/>
      <c r="AV175" s="153"/>
      <c r="AW175" s="153"/>
      <c r="AX175" s="153" t="s">
        <v>5687</v>
      </c>
      <c r="AY175" s="153"/>
      <c r="AZ175" s="153"/>
      <c r="BA175" s="153"/>
      <c r="BB175" s="153"/>
      <c r="BC175" s="153"/>
      <c r="BD175" s="153"/>
      <c r="BE175" s="153"/>
      <c r="BF175" s="153"/>
      <c r="BG175" s="153"/>
      <c r="BH175" s="153"/>
      <c r="BI175" s="153"/>
      <c r="BJ175" s="153"/>
      <c r="BK175" s="153"/>
      <c r="BL175" s="334" t="s">
        <v>1625</v>
      </c>
      <c r="BM175" s="335" t="s">
        <v>1405</v>
      </c>
      <c r="BN175" s="335" t="s">
        <v>1522</v>
      </c>
      <c r="BO175" s="335" t="str">
        <f t="shared" si="4"/>
        <v>Randolph County, AR</v>
      </c>
      <c r="BP175" s="335" t="str">
        <f t="shared" si="5"/>
        <v>05</v>
      </c>
      <c r="BQ175" s="335" t="str">
        <f>_xlfn.XLOOKUP(BP175, statelist[State FIPS Code], statelist[EPA Region], "not found", 0, 1)</f>
        <v>EPA Region 6</v>
      </c>
    </row>
    <row r="176" spans="1:69" x14ac:dyDescent="0.25">
      <c r="A176" s="153"/>
      <c r="B176" s="512"/>
      <c r="C176" s="512"/>
      <c r="D176" s="512"/>
      <c r="E176" s="512"/>
      <c r="F176" s="512"/>
      <c r="G176" s="512"/>
      <c r="H176" s="153"/>
      <c r="I176" s="153"/>
      <c r="J176" s="153"/>
      <c r="K176" s="153"/>
      <c r="L176" s="153"/>
      <c r="M176" s="153"/>
      <c r="N176" s="153"/>
      <c r="O176" s="153"/>
      <c r="P176" s="153"/>
      <c r="Q176" s="153"/>
      <c r="R176" s="153"/>
      <c r="S176" s="153"/>
      <c r="T176" s="153"/>
      <c r="U176" s="153"/>
      <c r="V176" s="153"/>
      <c r="W176" s="153"/>
      <c r="X176" s="153"/>
      <c r="Y176" s="153"/>
      <c r="Z176" s="153"/>
      <c r="AA176" s="153"/>
      <c r="AB176" s="153"/>
      <c r="AC176" s="153"/>
      <c r="AD176" s="153"/>
      <c r="AE176" s="153"/>
      <c r="AF176" s="153"/>
      <c r="AG176" s="153"/>
      <c r="AH176" s="153"/>
      <c r="AI176" s="153"/>
      <c r="AJ176" s="153"/>
      <c r="AK176" s="153"/>
      <c r="AL176" s="153"/>
      <c r="AM176" s="153"/>
      <c r="AN176" s="153"/>
      <c r="AO176" s="153"/>
      <c r="AP176" s="153"/>
      <c r="AQ176" s="153"/>
      <c r="AR176" s="153"/>
      <c r="AS176" s="153"/>
      <c r="AT176" s="153"/>
      <c r="AU176" s="153"/>
      <c r="AV176" s="153"/>
      <c r="AW176" s="153"/>
      <c r="AX176" s="20" t="s">
        <v>5689</v>
      </c>
      <c r="AY176" s="153"/>
      <c r="AZ176" s="153"/>
      <c r="BA176" s="153"/>
      <c r="BB176" s="153"/>
      <c r="BC176" s="153"/>
      <c r="BD176" s="153"/>
      <c r="BE176" s="153"/>
      <c r="BF176" s="153"/>
      <c r="BG176" s="153"/>
      <c r="BH176" s="153"/>
      <c r="BI176" s="153"/>
      <c r="BJ176" s="153"/>
      <c r="BK176" s="153"/>
      <c r="BL176" s="334" t="s">
        <v>1626</v>
      </c>
      <c r="BM176" s="335" t="s">
        <v>1627</v>
      </c>
      <c r="BN176" s="335" t="s">
        <v>1522</v>
      </c>
      <c r="BO176" s="335" t="str">
        <f t="shared" si="4"/>
        <v>St. Francis County, AR</v>
      </c>
      <c r="BP176" s="335" t="str">
        <f t="shared" si="5"/>
        <v>05</v>
      </c>
      <c r="BQ176" s="335" t="str">
        <f>_xlfn.XLOOKUP(BP176, statelist[State FIPS Code], statelist[EPA Region], "not found", 0, 1)</f>
        <v>EPA Region 6</v>
      </c>
    </row>
    <row r="177" spans="1:69" x14ac:dyDescent="0.25">
      <c r="A177" s="153"/>
      <c r="B177" s="512"/>
      <c r="C177" s="512"/>
      <c r="D177" s="512"/>
      <c r="E177" s="512"/>
      <c r="F177" s="512"/>
      <c r="G177" s="512"/>
      <c r="H177" s="153"/>
      <c r="I177" s="153"/>
      <c r="J177" s="153"/>
      <c r="K177" s="153"/>
      <c r="L177" s="153"/>
      <c r="M177" s="153"/>
      <c r="N177" s="153"/>
      <c r="O177" s="153"/>
      <c r="P177" s="153"/>
      <c r="Q177" s="153"/>
      <c r="R177" s="153"/>
      <c r="S177" s="153"/>
      <c r="T177" s="153"/>
      <c r="U177" s="153"/>
      <c r="V177" s="153"/>
      <c r="W177" s="153"/>
      <c r="X177" s="153"/>
      <c r="Y177" s="153"/>
      <c r="Z177" s="153"/>
      <c r="AA177" s="153"/>
      <c r="AB177" s="153"/>
      <c r="AC177" s="153"/>
      <c r="AD177" s="153"/>
      <c r="AE177" s="153"/>
      <c r="AF177" s="153"/>
      <c r="AG177" s="153"/>
      <c r="AH177" s="153"/>
      <c r="AI177" s="153"/>
      <c r="AJ177" s="153"/>
      <c r="AK177" s="153"/>
      <c r="AL177" s="153"/>
      <c r="AM177" s="153"/>
      <c r="AN177" s="153"/>
      <c r="AO177" s="153"/>
      <c r="AP177" s="153"/>
      <c r="AQ177" s="153"/>
      <c r="AR177" s="153"/>
      <c r="AS177" s="153"/>
      <c r="AT177" s="153"/>
      <c r="AU177" s="153"/>
      <c r="AV177" s="153"/>
      <c r="AW177" s="153"/>
      <c r="AX177" s="153" t="s">
        <v>1608</v>
      </c>
      <c r="AY177" s="153"/>
      <c r="AZ177" s="153"/>
      <c r="BA177" s="153"/>
      <c r="BB177" s="153"/>
      <c r="BC177" s="153"/>
      <c r="BD177" s="153"/>
      <c r="BE177" s="153"/>
      <c r="BF177" s="153"/>
      <c r="BG177" s="153"/>
      <c r="BH177" s="153"/>
      <c r="BI177" s="153"/>
      <c r="BJ177" s="153"/>
      <c r="BK177" s="153"/>
      <c r="BL177" s="334" t="s">
        <v>1628</v>
      </c>
      <c r="BM177" s="335" t="s">
        <v>1629</v>
      </c>
      <c r="BN177" s="335" t="s">
        <v>1522</v>
      </c>
      <c r="BO177" s="335" t="str">
        <f t="shared" si="4"/>
        <v>Saline County, AR</v>
      </c>
      <c r="BP177" s="335" t="str">
        <f t="shared" si="5"/>
        <v>05</v>
      </c>
      <c r="BQ177" s="335" t="str">
        <f>_xlfn.XLOOKUP(BP177, statelist[State FIPS Code], statelist[EPA Region], "not found", 0, 1)</f>
        <v>EPA Region 6</v>
      </c>
    </row>
    <row r="178" spans="1:69" x14ac:dyDescent="0.25">
      <c r="A178" s="153"/>
      <c r="B178" s="512"/>
      <c r="C178" s="512"/>
      <c r="D178" s="512"/>
      <c r="E178" s="512"/>
      <c r="F178" s="512"/>
      <c r="G178" s="512"/>
      <c r="H178" s="153"/>
      <c r="I178" s="153"/>
      <c r="J178" s="153"/>
      <c r="K178" s="153"/>
      <c r="L178" s="153"/>
      <c r="M178" s="153"/>
      <c r="N178" s="153"/>
      <c r="O178" s="153"/>
      <c r="P178" s="153"/>
      <c r="Q178" s="153"/>
      <c r="R178" s="153"/>
      <c r="S178" s="153"/>
      <c r="T178" s="153"/>
      <c r="U178" s="153"/>
      <c r="V178" s="153"/>
      <c r="W178" s="153"/>
      <c r="X178" s="153"/>
      <c r="Y178" s="153"/>
      <c r="Z178" s="153"/>
      <c r="AA178" s="153"/>
      <c r="AB178" s="153"/>
      <c r="AC178" s="153"/>
      <c r="AD178" s="153"/>
      <c r="AE178" s="153"/>
      <c r="AF178" s="153"/>
      <c r="AG178" s="153"/>
      <c r="AH178" s="153"/>
      <c r="AI178" s="153"/>
      <c r="AJ178" s="153"/>
      <c r="AK178" s="153"/>
      <c r="AL178" s="153"/>
      <c r="AM178" s="153"/>
      <c r="AN178" s="153"/>
      <c r="AO178" s="153"/>
      <c r="AP178" s="153"/>
      <c r="AQ178" s="153"/>
      <c r="AR178" s="153"/>
      <c r="AS178" s="153"/>
      <c r="AT178" s="153"/>
      <c r="AU178" s="153"/>
      <c r="AV178" s="153"/>
      <c r="AW178" s="153"/>
      <c r="AX178" s="20" t="s">
        <v>5692</v>
      </c>
      <c r="AY178" s="153"/>
      <c r="AZ178" s="153"/>
      <c r="BA178" s="153"/>
      <c r="BB178" s="153"/>
      <c r="BC178" s="153"/>
      <c r="BD178" s="153"/>
      <c r="BE178" s="153"/>
      <c r="BF178" s="153"/>
      <c r="BG178" s="153"/>
      <c r="BH178" s="153"/>
      <c r="BI178" s="153"/>
      <c r="BJ178" s="153"/>
      <c r="BK178" s="153"/>
      <c r="BL178" s="334" t="s">
        <v>1630</v>
      </c>
      <c r="BM178" s="335" t="s">
        <v>1631</v>
      </c>
      <c r="BN178" s="335" t="s">
        <v>1522</v>
      </c>
      <c r="BO178" s="335" t="str">
        <f t="shared" si="4"/>
        <v>Scott County, AR</v>
      </c>
      <c r="BP178" s="335" t="str">
        <f t="shared" si="5"/>
        <v>05</v>
      </c>
      <c r="BQ178" s="335" t="str">
        <f>_xlfn.XLOOKUP(BP178, statelist[State FIPS Code], statelist[EPA Region], "not found", 0, 1)</f>
        <v>EPA Region 6</v>
      </c>
    </row>
    <row r="179" spans="1:69" x14ac:dyDescent="0.25">
      <c r="A179" s="153"/>
      <c r="B179" s="512"/>
      <c r="C179" s="512"/>
      <c r="D179" s="512"/>
      <c r="E179" s="512"/>
      <c r="F179" s="512"/>
      <c r="G179" s="512"/>
      <c r="H179" s="153"/>
      <c r="I179" s="153"/>
      <c r="J179" s="153"/>
      <c r="K179" s="153"/>
      <c r="L179" s="153"/>
      <c r="M179" s="153"/>
      <c r="N179" s="153"/>
      <c r="O179" s="153"/>
      <c r="P179" s="153"/>
      <c r="Q179" s="153"/>
      <c r="R179" s="153"/>
      <c r="S179" s="153"/>
      <c r="T179" s="153"/>
      <c r="U179" s="153"/>
      <c r="V179" s="153"/>
      <c r="W179" s="153"/>
      <c r="X179" s="153"/>
      <c r="Y179" s="153"/>
      <c r="Z179" s="153"/>
      <c r="AA179" s="153"/>
      <c r="AB179" s="153"/>
      <c r="AC179" s="153"/>
      <c r="AD179" s="153"/>
      <c r="AE179" s="153"/>
      <c r="AF179" s="153"/>
      <c r="AG179" s="153"/>
      <c r="AH179" s="153"/>
      <c r="AI179" s="153"/>
      <c r="AJ179" s="153"/>
      <c r="AK179" s="153"/>
      <c r="AL179" s="153"/>
      <c r="AM179" s="153"/>
      <c r="AN179" s="153"/>
      <c r="AO179" s="153"/>
      <c r="AP179" s="153"/>
      <c r="AQ179" s="153"/>
      <c r="AR179" s="153"/>
      <c r="AS179" s="153"/>
      <c r="AT179" s="153"/>
      <c r="AU179" s="153"/>
      <c r="AV179" s="153"/>
      <c r="AW179" s="153"/>
      <c r="AX179" s="153" t="s">
        <v>5694</v>
      </c>
      <c r="AY179" s="153"/>
      <c r="AZ179" s="153"/>
      <c r="BA179" s="153"/>
      <c r="BB179" s="153"/>
      <c r="BC179" s="153"/>
      <c r="BD179" s="153"/>
      <c r="BE179" s="153"/>
      <c r="BF179" s="153"/>
      <c r="BG179" s="153"/>
      <c r="BH179" s="153"/>
      <c r="BI179" s="153"/>
      <c r="BJ179" s="153"/>
      <c r="BK179" s="153"/>
      <c r="BL179" s="334" t="s">
        <v>1632</v>
      </c>
      <c r="BM179" s="335" t="s">
        <v>1633</v>
      </c>
      <c r="BN179" s="335" t="s">
        <v>1522</v>
      </c>
      <c r="BO179" s="335" t="str">
        <f t="shared" si="4"/>
        <v>Searcy County, AR</v>
      </c>
      <c r="BP179" s="335" t="str">
        <f t="shared" si="5"/>
        <v>05</v>
      </c>
      <c r="BQ179" s="335" t="str">
        <f>_xlfn.XLOOKUP(BP179, statelist[State FIPS Code], statelist[EPA Region], "not found", 0, 1)</f>
        <v>EPA Region 6</v>
      </c>
    </row>
    <row r="180" spans="1:69" x14ac:dyDescent="0.25">
      <c r="A180" s="153"/>
      <c r="B180" s="512"/>
      <c r="C180" s="512"/>
      <c r="D180" s="512"/>
      <c r="E180" s="512"/>
      <c r="F180" s="512"/>
      <c r="G180" s="512"/>
      <c r="H180" s="153"/>
      <c r="I180" s="153"/>
      <c r="J180" s="153"/>
      <c r="K180" s="153"/>
      <c r="L180" s="153"/>
      <c r="M180" s="153"/>
      <c r="N180" s="153"/>
      <c r="O180" s="153"/>
      <c r="P180" s="153"/>
      <c r="Q180" s="153"/>
      <c r="R180" s="153"/>
      <c r="S180" s="153"/>
      <c r="T180" s="153"/>
      <c r="U180" s="153"/>
      <c r="V180" s="153"/>
      <c r="W180" s="153"/>
      <c r="X180" s="153"/>
      <c r="Y180" s="153"/>
      <c r="Z180" s="153"/>
      <c r="AA180" s="153"/>
      <c r="AB180" s="153"/>
      <c r="AC180" s="153"/>
      <c r="AD180" s="153"/>
      <c r="AE180" s="153"/>
      <c r="AF180" s="153"/>
      <c r="AG180" s="153"/>
      <c r="AH180" s="153"/>
      <c r="AI180" s="153"/>
      <c r="AJ180" s="153"/>
      <c r="AK180" s="153"/>
      <c r="AL180" s="153"/>
      <c r="AM180" s="153"/>
      <c r="AN180" s="153"/>
      <c r="AO180" s="153"/>
      <c r="AP180" s="153"/>
      <c r="AQ180" s="153"/>
      <c r="AR180" s="153"/>
      <c r="AS180" s="153"/>
      <c r="AT180" s="153"/>
      <c r="AU180" s="153"/>
      <c r="AV180" s="153"/>
      <c r="AW180" s="153"/>
      <c r="AX180" s="20" t="s">
        <v>5696</v>
      </c>
      <c r="AY180" s="153"/>
      <c r="AZ180" s="153"/>
      <c r="BA180" s="153"/>
      <c r="BB180" s="153"/>
      <c r="BC180" s="153"/>
      <c r="BD180" s="153"/>
      <c r="BE180" s="153"/>
      <c r="BF180" s="153"/>
      <c r="BG180" s="153"/>
      <c r="BH180" s="153"/>
      <c r="BI180" s="153"/>
      <c r="BJ180" s="153"/>
      <c r="BK180" s="153"/>
      <c r="BL180" s="334" t="s">
        <v>1634</v>
      </c>
      <c r="BM180" s="335" t="s">
        <v>1635</v>
      </c>
      <c r="BN180" s="335" t="s">
        <v>1522</v>
      </c>
      <c r="BO180" s="335" t="str">
        <f t="shared" si="4"/>
        <v>Sebastian County, AR</v>
      </c>
      <c r="BP180" s="335" t="str">
        <f t="shared" si="5"/>
        <v>05</v>
      </c>
      <c r="BQ180" s="335" t="str">
        <f>_xlfn.XLOOKUP(BP180, statelist[State FIPS Code], statelist[EPA Region], "not found", 0, 1)</f>
        <v>EPA Region 6</v>
      </c>
    </row>
    <row r="181" spans="1:69" x14ac:dyDescent="0.25">
      <c r="A181" s="153"/>
      <c r="B181" s="512"/>
      <c r="C181" s="512"/>
      <c r="D181" s="512"/>
      <c r="E181" s="512"/>
      <c r="F181" s="512"/>
      <c r="G181" s="512"/>
      <c r="H181" s="153"/>
      <c r="I181" s="153"/>
      <c r="J181" s="153"/>
      <c r="K181" s="153"/>
      <c r="L181" s="153"/>
      <c r="M181" s="153"/>
      <c r="N181" s="153"/>
      <c r="O181" s="153"/>
      <c r="P181" s="153"/>
      <c r="Q181" s="153"/>
      <c r="R181" s="153"/>
      <c r="S181" s="153"/>
      <c r="T181" s="153"/>
      <c r="U181" s="153"/>
      <c r="V181" s="153"/>
      <c r="W181" s="153"/>
      <c r="X181" s="153"/>
      <c r="Y181" s="153"/>
      <c r="Z181" s="153"/>
      <c r="AA181" s="153"/>
      <c r="AB181" s="153"/>
      <c r="AC181" s="153"/>
      <c r="AD181" s="153"/>
      <c r="AE181" s="153"/>
      <c r="AF181" s="153"/>
      <c r="AG181" s="153"/>
      <c r="AH181" s="153"/>
      <c r="AI181" s="153"/>
      <c r="AJ181" s="153"/>
      <c r="AK181" s="153"/>
      <c r="AL181" s="153"/>
      <c r="AM181" s="153"/>
      <c r="AN181" s="153"/>
      <c r="AO181" s="153"/>
      <c r="AP181" s="153"/>
      <c r="AQ181" s="153"/>
      <c r="AR181" s="153"/>
      <c r="AS181" s="153"/>
      <c r="AT181" s="153"/>
      <c r="AU181" s="153"/>
      <c r="AV181" s="153"/>
      <c r="AW181" s="153"/>
      <c r="AX181" s="153" t="s">
        <v>3159</v>
      </c>
      <c r="AY181" s="153"/>
      <c r="AZ181" s="153"/>
      <c r="BA181" s="153"/>
      <c r="BB181" s="153"/>
      <c r="BC181" s="153"/>
      <c r="BD181" s="153"/>
      <c r="BE181" s="153"/>
      <c r="BF181" s="153"/>
      <c r="BG181" s="153"/>
      <c r="BH181" s="153"/>
      <c r="BI181" s="153"/>
      <c r="BJ181" s="153"/>
      <c r="BK181" s="153"/>
      <c r="BL181" s="334" t="s">
        <v>1636</v>
      </c>
      <c r="BM181" s="335" t="s">
        <v>1637</v>
      </c>
      <c r="BN181" s="335" t="s">
        <v>1522</v>
      </c>
      <c r="BO181" s="335" t="str">
        <f t="shared" si="4"/>
        <v>Sevier County, AR</v>
      </c>
      <c r="BP181" s="335" t="str">
        <f t="shared" si="5"/>
        <v>05</v>
      </c>
      <c r="BQ181" s="335" t="str">
        <f>_xlfn.XLOOKUP(BP181, statelist[State FIPS Code], statelist[EPA Region], "not found", 0, 1)</f>
        <v>EPA Region 6</v>
      </c>
    </row>
    <row r="182" spans="1:69" x14ac:dyDescent="0.25">
      <c r="A182" s="153"/>
      <c r="B182" s="512"/>
      <c r="C182" s="512"/>
      <c r="D182" s="512"/>
      <c r="E182" s="512"/>
      <c r="F182" s="512"/>
      <c r="G182" s="512"/>
      <c r="H182" s="153"/>
      <c r="I182" s="153"/>
      <c r="J182" s="153"/>
      <c r="K182" s="153"/>
      <c r="L182" s="153"/>
      <c r="M182" s="153"/>
      <c r="N182" s="153"/>
      <c r="O182" s="153"/>
      <c r="P182" s="153"/>
      <c r="Q182" s="153"/>
      <c r="R182" s="153"/>
      <c r="S182" s="153"/>
      <c r="T182" s="153"/>
      <c r="U182" s="153"/>
      <c r="V182" s="153"/>
      <c r="W182" s="153"/>
      <c r="X182" s="153"/>
      <c r="Y182" s="153"/>
      <c r="Z182" s="153"/>
      <c r="AA182" s="153"/>
      <c r="AB182" s="153"/>
      <c r="AC182" s="153"/>
      <c r="AD182" s="153"/>
      <c r="AE182" s="153"/>
      <c r="AF182" s="153"/>
      <c r="AG182" s="153"/>
      <c r="AH182" s="153"/>
      <c r="AI182" s="153"/>
      <c r="AJ182" s="153"/>
      <c r="AK182" s="153"/>
      <c r="AL182" s="153"/>
      <c r="AM182" s="153"/>
      <c r="AN182" s="153"/>
      <c r="AO182" s="153"/>
      <c r="AP182" s="153"/>
      <c r="AQ182" s="153"/>
      <c r="AR182" s="153"/>
      <c r="AS182" s="153"/>
      <c r="AT182" s="153"/>
      <c r="AU182" s="153"/>
      <c r="AV182" s="153"/>
      <c r="AW182" s="153"/>
      <c r="AX182" s="20" t="s">
        <v>1712</v>
      </c>
      <c r="AY182" s="153"/>
      <c r="AZ182" s="153"/>
      <c r="BA182" s="153"/>
      <c r="BB182" s="153"/>
      <c r="BC182" s="153"/>
      <c r="BD182" s="153"/>
      <c r="BE182" s="153"/>
      <c r="BF182" s="153"/>
      <c r="BG182" s="153"/>
      <c r="BH182" s="153"/>
      <c r="BI182" s="153"/>
      <c r="BJ182" s="153"/>
      <c r="BK182" s="153"/>
      <c r="BL182" s="334" t="s">
        <v>1638</v>
      </c>
      <c r="BM182" s="335" t="s">
        <v>1639</v>
      </c>
      <c r="BN182" s="335" t="s">
        <v>1522</v>
      </c>
      <c r="BO182" s="335" t="str">
        <f t="shared" si="4"/>
        <v>Sharp County, AR</v>
      </c>
      <c r="BP182" s="335" t="str">
        <f t="shared" si="5"/>
        <v>05</v>
      </c>
      <c r="BQ182" s="335" t="str">
        <f>_xlfn.XLOOKUP(BP182, statelist[State FIPS Code], statelist[EPA Region], "not found", 0, 1)</f>
        <v>EPA Region 6</v>
      </c>
    </row>
    <row r="183" spans="1:69" x14ac:dyDescent="0.25">
      <c r="A183" s="153"/>
      <c r="B183" s="512"/>
      <c r="C183" s="512"/>
      <c r="D183" s="512"/>
      <c r="E183" s="512"/>
      <c r="F183" s="512"/>
      <c r="G183" s="512"/>
      <c r="H183" s="153"/>
      <c r="I183" s="153"/>
      <c r="J183" s="153"/>
      <c r="K183" s="153"/>
      <c r="L183" s="153"/>
      <c r="M183" s="153"/>
      <c r="N183" s="153"/>
      <c r="O183" s="153"/>
      <c r="P183" s="153"/>
      <c r="Q183" s="153"/>
      <c r="R183" s="153"/>
      <c r="S183" s="153"/>
      <c r="T183" s="153"/>
      <c r="U183" s="153"/>
      <c r="V183" s="153"/>
      <c r="W183" s="153"/>
      <c r="X183" s="153"/>
      <c r="Y183" s="153"/>
      <c r="Z183" s="153"/>
      <c r="AA183" s="153"/>
      <c r="AB183" s="153"/>
      <c r="AC183" s="153"/>
      <c r="AD183" s="153"/>
      <c r="AE183" s="153"/>
      <c r="AF183" s="153"/>
      <c r="AG183" s="153"/>
      <c r="AH183" s="153"/>
      <c r="AI183" s="153"/>
      <c r="AJ183" s="153"/>
      <c r="AK183" s="153"/>
      <c r="AL183" s="153"/>
      <c r="AM183" s="153"/>
      <c r="AN183" s="153"/>
      <c r="AO183" s="153"/>
      <c r="AP183" s="153"/>
      <c r="AQ183" s="153"/>
      <c r="AR183" s="153"/>
      <c r="AS183" s="153"/>
      <c r="AT183" s="153"/>
      <c r="AU183" s="153"/>
      <c r="AV183" s="153"/>
      <c r="AW183" s="153"/>
      <c r="AX183" s="153" t="s">
        <v>5700</v>
      </c>
      <c r="AY183" s="153"/>
      <c r="AZ183" s="153"/>
      <c r="BA183" s="153"/>
      <c r="BB183" s="153"/>
      <c r="BC183" s="153"/>
      <c r="BD183" s="153"/>
      <c r="BE183" s="153"/>
      <c r="BF183" s="153"/>
      <c r="BG183" s="153"/>
      <c r="BH183" s="153"/>
      <c r="BI183" s="153"/>
      <c r="BJ183" s="153"/>
      <c r="BK183" s="153"/>
      <c r="BL183" s="334" t="s">
        <v>1640</v>
      </c>
      <c r="BM183" s="335" t="s">
        <v>1641</v>
      </c>
      <c r="BN183" s="335" t="s">
        <v>1522</v>
      </c>
      <c r="BO183" s="335" t="str">
        <f t="shared" si="4"/>
        <v>Stone County, AR</v>
      </c>
      <c r="BP183" s="335" t="str">
        <f t="shared" si="5"/>
        <v>05</v>
      </c>
      <c r="BQ183" s="335" t="str">
        <f>_xlfn.XLOOKUP(BP183, statelist[State FIPS Code], statelist[EPA Region], "not found", 0, 1)</f>
        <v>EPA Region 6</v>
      </c>
    </row>
    <row r="184" spans="1:69" x14ac:dyDescent="0.25">
      <c r="A184" s="153"/>
      <c r="B184" s="512"/>
      <c r="C184" s="512"/>
      <c r="D184" s="512"/>
      <c r="E184" s="512"/>
      <c r="F184" s="512"/>
      <c r="G184" s="512"/>
      <c r="H184" s="153"/>
      <c r="I184" s="153"/>
      <c r="J184" s="153"/>
      <c r="K184" s="153"/>
      <c r="L184" s="153"/>
      <c r="M184" s="153"/>
      <c r="N184" s="153"/>
      <c r="O184" s="153"/>
      <c r="P184" s="153"/>
      <c r="Q184" s="153"/>
      <c r="R184" s="153"/>
      <c r="S184" s="153"/>
      <c r="T184" s="153"/>
      <c r="U184" s="153"/>
      <c r="V184" s="153"/>
      <c r="W184" s="153"/>
      <c r="X184" s="153"/>
      <c r="Y184" s="153"/>
      <c r="Z184" s="153"/>
      <c r="AA184" s="153"/>
      <c r="AB184" s="153"/>
      <c r="AC184" s="153"/>
      <c r="AD184" s="153"/>
      <c r="AE184" s="153"/>
      <c r="AF184" s="153"/>
      <c r="AG184" s="153"/>
      <c r="AH184" s="153"/>
      <c r="AI184" s="153"/>
      <c r="AJ184" s="153"/>
      <c r="AK184" s="153"/>
      <c r="AL184" s="153"/>
      <c r="AM184" s="153"/>
      <c r="AN184" s="153"/>
      <c r="AO184" s="153"/>
      <c r="AP184" s="153"/>
      <c r="AQ184" s="153"/>
      <c r="AR184" s="153"/>
      <c r="AS184" s="153"/>
      <c r="AT184" s="153"/>
      <c r="AU184" s="153"/>
      <c r="AV184" s="153"/>
      <c r="AW184" s="153"/>
      <c r="AX184" s="20" t="s">
        <v>3792</v>
      </c>
      <c r="AY184" s="153"/>
      <c r="AZ184" s="153"/>
      <c r="BA184" s="153"/>
      <c r="BB184" s="153"/>
      <c r="BC184" s="153"/>
      <c r="BD184" s="153"/>
      <c r="BE184" s="153"/>
      <c r="BF184" s="153"/>
      <c r="BG184" s="153"/>
      <c r="BH184" s="153"/>
      <c r="BI184" s="153"/>
      <c r="BJ184" s="153"/>
      <c r="BK184" s="153"/>
      <c r="BL184" s="334" t="s">
        <v>1642</v>
      </c>
      <c r="BM184" s="335" t="s">
        <v>1643</v>
      </c>
      <c r="BN184" s="335" t="s">
        <v>1522</v>
      </c>
      <c r="BO184" s="335" t="str">
        <f t="shared" si="4"/>
        <v>Union County, AR</v>
      </c>
      <c r="BP184" s="335" t="str">
        <f t="shared" si="5"/>
        <v>05</v>
      </c>
      <c r="BQ184" s="335" t="str">
        <f>_xlfn.XLOOKUP(BP184, statelist[State FIPS Code], statelist[EPA Region], "not found", 0, 1)</f>
        <v>EPA Region 6</v>
      </c>
    </row>
    <row r="185" spans="1:69" x14ac:dyDescent="0.25">
      <c r="A185" s="153"/>
      <c r="B185" s="512"/>
      <c r="C185" s="512"/>
      <c r="D185" s="512"/>
      <c r="E185" s="512"/>
      <c r="F185" s="512"/>
      <c r="G185" s="512"/>
      <c r="H185" s="153"/>
      <c r="I185" s="153"/>
      <c r="J185" s="153"/>
      <c r="K185" s="153"/>
      <c r="L185" s="153"/>
      <c r="M185" s="153"/>
      <c r="N185" s="153"/>
      <c r="O185" s="153"/>
      <c r="P185" s="153"/>
      <c r="Q185" s="153"/>
      <c r="R185" s="153"/>
      <c r="S185" s="153"/>
      <c r="T185" s="153"/>
      <c r="U185" s="153"/>
      <c r="V185" s="153"/>
      <c r="W185" s="153"/>
      <c r="X185" s="153"/>
      <c r="Y185" s="153"/>
      <c r="Z185" s="153"/>
      <c r="AA185" s="153"/>
      <c r="AB185" s="153"/>
      <c r="AC185" s="153"/>
      <c r="AD185" s="153"/>
      <c r="AE185" s="153"/>
      <c r="AF185" s="153"/>
      <c r="AG185" s="153"/>
      <c r="AH185" s="153"/>
      <c r="AI185" s="153"/>
      <c r="AJ185" s="153"/>
      <c r="AK185" s="153"/>
      <c r="AL185" s="153"/>
      <c r="AM185" s="153"/>
      <c r="AN185" s="153"/>
      <c r="AO185" s="153"/>
      <c r="AP185" s="153"/>
      <c r="AQ185" s="153"/>
      <c r="AR185" s="153"/>
      <c r="AS185" s="153"/>
      <c r="AT185" s="153"/>
      <c r="AU185" s="153"/>
      <c r="AV185" s="153"/>
      <c r="AW185" s="153"/>
      <c r="AX185" s="153" t="s">
        <v>5703</v>
      </c>
      <c r="AY185" s="153"/>
      <c r="AZ185" s="153"/>
      <c r="BA185" s="153"/>
      <c r="BB185" s="153"/>
      <c r="BC185" s="153"/>
      <c r="BD185" s="153"/>
      <c r="BE185" s="153"/>
      <c r="BF185" s="153"/>
      <c r="BG185" s="153"/>
      <c r="BH185" s="153"/>
      <c r="BI185" s="153"/>
      <c r="BJ185" s="153"/>
      <c r="BK185" s="153"/>
      <c r="BL185" s="334" t="s">
        <v>1644</v>
      </c>
      <c r="BM185" s="335" t="s">
        <v>1645</v>
      </c>
      <c r="BN185" s="335" t="s">
        <v>1522</v>
      </c>
      <c r="BO185" s="335" t="str">
        <f t="shared" si="4"/>
        <v>Van Buren County, AR</v>
      </c>
      <c r="BP185" s="335" t="str">
        <f t="shared" si="5"/>
        <v>05</v>
      </c>
      <c r="BQ185" s="335" t="str">
        <f>_xlfn.XLOOKUP(BP185, statelist[State FIPS Code], statelist[EPA Region], "not found", 0, 1)</f>
        <v>EPA Region 6</v>
      </c>
    </row>
    <row r="186" spans="1:69" x14ac:dyDescent="0.25">
      <c r="A186" s="153"/>
      <c r="B186" s="512"/>
      <c r="C186" s="512"/>
      <c r="D186" s="512"/>
      <c r="E186" s="512"/>
      <c r="F186" s="512"/>
      <c r="G186" s="512"/>
      <c r="H186" s="153"/>
      <c r="I186" s="153"/>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c r="AO186" s="153"/>
      <c r="AP186" s="153"/>
      <c r="AQ186" s="153"/>
      <c r="AR186" s="153"/>
      <c r="AS186" s="153"/>
      <c r="AT186" s="153"/>
      <c r="AU186" s="153"/>
      <c r="AV186" s="153"/>
      <c r="AW186" s="153"/>
      <c r="AX186" s="20" t="s">
        <v>5705</v>
      </c>
      <c r="AY186" s="153"/>
      <c r="AZ186" s="153"/>
      <c r="BA186" s="153"/>
      <c r="BB186" s="153"/>
      <c r="BC186" s="153"/>
      <c r="BD186" s="153"/>
      <c r="BE186" s="153"/>
      <c r="BF186" s="153"/>
      <c r="BG186" s="153"/>
      <c r="BH186" s="153"/>
      <c r="BI186" s="153"/>
      <c r="BJ186" s="153"/>
      <c r="BK186" s="153"/>
      <c r="BL186" s="334" t="s">
        <v>1646</v>
      </c>
      <c r="BM186" s="335" t="s">
        <v>1423</v>
      </c>
      <c r="BN186" s="335" t="s">
        <v>1522</v>
      </c>
      <c r="BO186" s="335" t="str">
        <f t="shared" si="4"/>
        <v>Washington County, AR</v>
      </c>
      <c r="BP186" s="335" t="str">
        <f t="shared" si="5"/>
        <v>05</v>
      </c>
      <c r="BQ186" s="335" t="str">
        <f>_xlfn.XLOOKUP(BP186, statelist[State FIPS Code], statelist[EPA Region], "not found", 0, 1)</f>
        <v>EPA Region 6</v>
      </c>
    </row>
    <row r="187" spans="1:69" x14ac:dyDescent="0.25">
      <c r="A187" s="153"/>
      <c r="B187" s="512"/>
      <c r="C187" s="512"/>
      <c r="D187" s="512"/>
      <c r="E187" s="512"/>
      <c r="F187" s="512"/>
      <c r="G187" s="512"/>
      <c r="H187" s="153"/>
      <c r="I187" s="153"/>
      <c r="J187" s="153"/>
      <c r="K187" s="153"/>
      <c r="L187" s="153"/>
      <c r="M187" s="153"/>
      <c r="N187" s="153"/>
      <c r="O187" s="153"/>
      <c r="P187" s="153"/>
      <c r="Q187" s="153"/>
      <c r="R187" s="153"/>
      <c r="S187" s="153"/>
      <c r="T187" s="153"/>
      <c r="U187" s="153"/>
      <c r="V187" s="153"/>
      <c r="W187" s="153"/>
      <c r="X187" s="153"/>
      <c r="Y187" s="153"/>
      <c r="Z187" s="153"/>
      <c r="AA187" s="153"/>
      <c r="AB187" s="153"/>
      <c r="AC187" s="153"/>
      <c r="AD187" s="153"/>
      <c r="AE187" s="153"/>
      <c r="AF187" s="153"/>
      <c r="AG187" s="153"/>
      <c r="AH187" s="153"/>
      <c r="AI187" s="153"/>
      <c r="AJ187" s="153"/>
      <c r="AK187" s="153"/>
      <c r="AL187" s="153"/>
      <c r="AM187" s="153"/>
      <c r="AN187" s="153"/>
      <c r="AO187" s="153"/>
      <c r="AP187" s="153"/>
      <c r="AQ187" s="153"/>
      <c r="AR187" s="153"/>
      <c r="AS187" s="153"/>
      <c r="AT187" s="153"/>
      <c r="AU187" s="153"/>
      <c r="AV187" s="153"/>
      <c r="AW187" s="153"/>
      <c r="AX187" s="153" t="s">
        <v>5707</v>
      </c>
      <c r="AY187" s="153"/>
      <c r="AZ187" s="153"/>
      <c r="BA187" s="153"/>
      <c r="BB187" s="153"/>
      <c r="BC187" s="153"/>
      <c r="BD187" s="153"/>
      <c r="BE187" s="153"/>
      <c r="BF187" s="153"/>
      <c r="BG187" s="153"/>
      <c r="BH187" s="153"/>
      <c r="BI187" s="153"/>
      <c r="BJ187" s="153"/>
      <c r="BK187" s="153"/>
      <c r="BL187" s="334" t="s">
        <v>1647</v>
      </c>
      <c r="BM187" s="335" t="s">
        <v>1648</v>
      </c>
      <c r="BN187" s="335" t="s">
        <v>1522</v>
      </c>
      <c r="BO187" s="335" t="str">
        <f t="shared" si="4"/>
        <v>White County, AR</v>
      </c>
      <c r="BP187" s="335" t="str">
        <f t="shared" si="5"/>
        <v>05</v>
      </c>
      <c r="BQ187" s="335" t="str">
        <f>_xlfn.XLOOKUP(BP187, statelist[State FIPS Code], statelist[EPA Region], "not found", 0, 1)</f>
        <v>EPA Region 6</v>
      </c>
    </row>
    <row r="188" spans="1:69" x14ac:dyDescent="0.25">
      <c r="A188" s="153"/>
      <c r="B188" s="512"/>
      <c r="C188" s="512"/>
      <c r="D188" s="512"/>
      <c r="E188" s="512"/>
      <c r="F188" s="512"/>
      <c r="G188" s="512"/>
      <c r="H188" s="153"/>
      <c r="I188" s="153"/>
      <c r="J188" s="153"/>
      <c r="K188" s="153"/>
      <c r="L188" s="153"/>
      <c r="M188" s="153"/>
      <c r="N188" s="153"/>
      <c r="O188" s="153"/>
      <c r="P188" s="153"/>
      <c r="Q188" s="153"/>
      <c r="R188" s="153"/>
      <c r="S188" s="153"/>
      <c r="T188" s="153"/>
      <c r="U188" s="153"/>
      <c r="V188" s="153"/>
      <c r="W188" s="153"/>
      <c r="X188" s="153"/>
      <c r="Y188" s="153"/>
      <c r="Z188" s="153"/>
      <c r="AA188" s="153"/>
      <c r="AB188" s="153"/>
      <c r="AC188" s="153"/>
      <c r="AD188" s="153"/>
      <c r="AE188" s="153"/>
      <c r="AF188" s="153"/>
      <c r="AG188" s="153"/>
      <c r="AH188" s="153"/>
      <c r="AI188" s="153"/>
      <c r="AJ188" s="153"/>
      <c r="AK188" s="153"/>
      <c r="AL188" s="153"/>
      <c r="AM188" s="153"/>
      <c r="AN188" s="153"/>
      <c r="AO188" s="153"/>
      <c r="AP188" s="153"/>
      <c r="AQ188" s="153"/>
      <c r="AR188" s="153"/>
      <c r="AS188" s="153"/>
      <c r="AT188" s="153"/>
      <c r="AU188" s="153"/>
      <c r="AV188" s="153"/>
      <c r="AW188" s="153"/>
      <c r="AX188" s="20" t="s">
        <v>1618</v>
      </c>
      <c r="AY188" s="153"/>
      <c r="AZ188" s="153"/>
      <c r="BA188" s="153"/>
      <c r="BB188" s="153"/>
      <c r="BC188" s="153"/>
      <c r="BD188" s="153"/>
      <c r="BE188" s="153"/>
      <c r="BF188" s="153"/>
      <c r="BG188" s="153"/>
      <c r="BH188" s="153"/>
      <c r="BI188" s="153"/>
      <c r="BJ188" s="153"/>
      <c r="BK188" s="153"/>
      <c r="BL188" s="334" t="s">
        <v>1649</v>
      </c>
      <c r="BM188" s="335" t="s">
        <v>1650</v>
      </c>
      <c r="BN188" s="335" t="s">
        <v>1522</v>
      </c>
      <c r="BO188" s="335" t="str">
        <f t="shared" si="4"/>
        <v>Woodruff County, AR</v>
      </c>
      <c r="BP188" s="335" t="str">
        <f t="shared" si="5"/>
        <v>05</v>
      </c>
      <c r="BQ188" s="335" t="str">
        <f>_xlfn.XLOOKUP(BP188, statelist[State FIPS Code], statelist[EPA Region], "not found", 0, 1)</f>
        <v>EPA Region 6</v>
      </c>
    </row>
    <row r="189" spans="1:69" x14ac:dyDescent="0.25">
      <c r="A189" s="153"/>
      <c r="B189" s="512"/>
      <c r="C189" s="512"/>
      <c r="D189" s="512"/>
      <c r="E189" s="512"/>
      <c r="F189" s="512"/>
      <c r="G189" s="512"/>
      <c r="H189" s="153"/>
      <c r="I189" s="153"/>
      <c r="J189" s="153"/>
      <c r="K189" s="153"/>
      <c r="L189" s="153"/>
      <c r="M189" s="153"/>
      <c r="N189" s="153"/>
      <c r="O189" s="153"/>
      <c r="P189" s="153"/>
      <c r="Q189" s="153"/>
      <c r="R189" s="153"/>
      <c r="S189" s="153"/>
      <c r="T189" s="153"/>
      <c r="U189" s="153"/>
      <c r="V189" s="153"/>
      <c r="W189" s="153"/>
      <c r="X189" s="153"/>
      <c r="Y189" s="153"/>
      <c r="Z189" s="153"/>
      <c r="AA189" s="153"/>
      <c r="AB189" s="153"/>
      <c r="AC189" s="153"/>
      <c r="AD189" s="153"/>
      <c r="AE189" s="153"/>
      <c r="AF189" s="153"/>
      <c r="AG189" s="153"/>
      <c r="AH189" s="153"/>
      <c r="AI189" s="153"/>
      <c r="AJ189" s="153"/>
      <c r="AK189" s="153"/>
      <c r="AL189" s="153"/>
      <c r="AM189" s="153"/>
      <c r="AN189" s="153"/>
      <c r="AO189" s="153"/>
      <c r="AP189" s="153"/>
      <c r="AQ189" s="153"/>
      <c r="AR189" s="153"/>
      <c r="AS189" s="153"/>
      <c r="AT189" s="153"/>
      <c r="AU189" s="153"/>
      <c r="AV189" s="153"/>
      <c r="AW189" s="153"/>
      <c r="AX189" s="153" t="s">
        <v>5079</v>
      </c>
      <c r="AY189" s="153"/>
      <c r="AZ189" s="153"/>
      <c r="BA189" s="153"/>
      <c r="BB189" s="153"/>
      <c r="BC189" s="153"/>
      <c r="BD189" s="153"/>
      <c r="BE189" s="153"/>
      <c r="BF189" s="153"/>
      <c r="BG189" s="153"/>
      <c r="BH189" s="153"/>
      <c r="BI189" s="153"/>
      <c r="BJ189" s="153"/>
      <c r="BK189" s="153"/>
      <c r="BL189" s="334" t="s">
        <v>1651</v>
      </c>
      <c r="BM189" s="335" t="s">
        <v>1652</v>
      </c>
      <c r="BN189" s="335" t="s">
        <v>1522</v>
      </c>
      <c r="BO189" s="335" t="str">
        <f t="shared" si="4"/>
        <v>Yell County, AR</v>
      </c>
      <c r="BP189" s="335" t="str">
        <f t="shared" si="5"/>
        <v>05</v>
      </c>
      <c r="BQ189" s="335" t="str">
        <f>_xlfn.XLOOKUP(BP189, statelist[State FIPS Code], statelist[EPA Region], "not found", 0, 1)</f>
        <v>EPA Region 6</v>
      </c>
    </row>
    <row r="190" spans="1:69" x14ac:dyDescent="0.25">
      <c r="A190" s="153"/>
      <c r="B190" s="512"/>
      <c r="C190" s="512"/>
      <c r="D190" s="512"/>
      <c r="E190" s="512"/>
      <c r="F190" s="512"/>
      <c r="G190" s="512"/>
      <c r="H190" s="153"/>
      <c r="I190" s="153"/>
      <c r="J190" s="153"/>
      <c r="K190" s="153"/>
      <c r="L190" s="153"/>
      <c r="M190" s="153"/>
      <c r="N190" s="153"/>
      <c r="O190" s="153"/>
      <c r="P190" s="153"/>
      <c r="Q190" s="153"/>
      <c r="R190" s="153"/>
      <c r="S190" s="153"/>
      <c r="T190" s="153"/>
      <c r="U190" s="153"/>
      <c r="V190" s="153"/>
      <c r="W190" s="153"/>
      <c r="X190" s="153"/>
      <c r="Y190" s="153"/>
      <c r="Z190" s="153"/>
      <c r="AA190" s="153"/>
      <c r="AB190" s="153"/>
      <c r="AC190" s="153"/>
      <c r="AD190" s="153"/>
      <c r="AE190" s="153"/>
      <c r="AF190" s="153"/>
      <c r="AG190" s="153"/>
      <c r="AH190" s="153"/>
      <c r="AI190" s="153"/>
      <c r="AJ190" s="153"/>
      <c r="AK190" s="153"/>
      <c r="AL190" s="153"/>
      <c r="AM190" s="153"/>
      <c r="AN190" s="153"/>
      <c r="AO190" s="153"/>
      <c r="AP190" s="153"/>
      <c r="AQ190" s="153"/>
      <c r="AR190" s="153"/>
      <c r="AS190" s="153"/>
      <c r="AT190" s="153"/>
      <c r="AU190" s="153"/>
      <c r="AV190" s="153"/>
      <c r="AW190" s="153"/>
      <c r="AX190" s="20" t="s">
        <v>5711</v>
      </c>
      <c r="AY190" s="153"/>
      <c r="AZ190" s="153"/>
      <c r="BA190" s="153"/>
      <c r="BB190" s="153"/>
      <c r="BC190" s="153"/>
      <c r="BD190" s="153"/>
      <c r="BE190" s="153"/>
      <c r="BF190" s="153"/>
      <c r="BG190" s="153"/>
      <c r="BH190" s="153"/>
      <c r="BI190" s="153"/>
      <c r="BJ190" s="153"/>
      <c r="BK190" s="153"/>
      <c r="BL190" s="334" t="s">
        <v>1653</v>
      </c>
      <c r="BM190" s="335" t="s">
        <v>1654</v>
      </c>
      <c r="BN190" s="335" t="s">
        <v>1655</v>
      </c>
      <c r="BO190" s="335" t="str">
        <f t="shared" si="4"/>
        <v>Alameda County, CA</v>
      </c>
      <c r="BP190" s="335" t="str">
        <f t="shared" si="5"/>
        <v>06</v>
      </c>
      <c r="BQ190" s="335" t="str">
        <f>_xlfn.XLOOKUP(BP190, statelist[State FIPS Code], statelist[EPA Region], "not found", 0, 1)</f>
        <v>EPA Region 9</v>
      </c>
    </row>
    <row r="191" spans="1:69" x14ac:dyDescent="0.25">
      <c r="A191" s="153"/>
      <c r="B191" s="512"/>
      <c r="C191" s="512"/>
      <c r="D191" s="512"/>
      <c r="E191" s="512"/>
      <c r="F191" s="512"/>
      <c r="G191" s="512"/>
      <c r="H191" s="153"/>
      <c r="I191" s="153"/>
      <c r="J191" s="153"/>
      <c r="K191" s="153"/>
      <c r="L191" s="153"/>
      <c r="M191" s="153"/>
      <c r="N191" s="153"/>
      <c r="O191" s="153"/>
      <c r="P191" s="153"/>
      <c r="Q191" s="153"/>
      <c r="R191" s="153"/>
      <c r="S191" s="153"/>
      <c r="T191" s="153"/>
      <c r="U191" s="153"/>
      <c r="V191" s="153"/>
      <c r="W191" s="153"/>
      <c r="X191" s="153"/>
      <c r="Y191" s="153"/>
      <c r="Z191" s="153"/>
      <c r="AA191" s="153"/>
      <c r="AB191" s="153"/>
      <c r="AC191" s="153"/>
      <c r="AD191" s="153"/>
      <c r="AE191" s="153"/>
      <c r="AF191" s="153"/>
      <c r="AG191" s="153"/>
      <c r="AH191" s="153"/>
      <c r="AI191" s="153"/>
      <c r="AJ191" s="153"/>
      <c r="AK191" s="153"/>
      <c r="AL191" s="153"/>
      <c r="AM191" s="153"/>
      <c r="AN191" s="153"/>
      <c r="AO191" s="153"/>
      <c r="AP191" s="153"/>
      <c r="AQ191" s="153"/>
      <c r="AR191" s="153"/>
      <c r="AS191" s="153"/>
      <c r="AT191" s="153"/>
      <c r="AU191" s="153"/>
      <c r="AV191" s="153"/>
      <c r="AW191" s="153"/>
      <c r="AX191" s="153" t="s">
        <v>5713</v>
      </c>
      <c r="AY191" s="153"/>
      <c r="AZ191" s="153"/>
      <c r="BA191" s="153"/>
      <c r="BB191" s="153"/>
      <c r="BC191" s="153"/>
      <c r="BD191" s="153"/>
      <c r="BE191" s="153"/>
      <c r="BF191" s="153"/>
      <c r="BG191" s="153"/>
      <c r="BH191" s="153"/>
      <c r="BI191" s="153"/>
      <c r="BJ191" s="153"/>
      <c r="BK191" s="153"/>
      <c r="BL191" s="334" t="s">
        <v>1656</v>
      </c>
      <c r="BM191" s="335" t="s">
        <v>1657</v>
      </c>
      <c r="BN191" s="335" t="s">
        <v>1655</v>
      </c>
      <c r="BO191" s="335" t="str">
        <f t="shared" si="4"/>
        <v>Alpine County, CA</v>
      </c>
      <c r="BP191" s="335" t="str">
        <f t="shared" si="5"/>
        <v>06</v>
      </c>
      <c r="BQ191" s="335" t="str">
        <f>_xlfn.XLOOKUP(BP191, statelist[State FIPS Code], statelist[EPA Region], "not found", 0, 1)</f>
        <v>EPA Region 9</v>
      </c>
    </row>
    <row r="192" spans="1:69" x14ac:dyDescent="0.25">
      <c r="A192" s="153"/>
      <c r="B192" s="512"/>
      <c r="C192" s="512"/>
      <c r="D192" s="512"/>
      <c r="E192" s="512"/>
      <c r="F192" s="512"/>
      <c r="G192" s="512"/>
      <c r="H192" s="153"/>
      <c r="I192" s="153"/>
      <c r="J192" s="153"/>
      <c r="K192" s="153"/>
      <c r="L192" s="153"/>
      <c r="M192" s="153"/>
      <c r="N192" s="153"/>
      <c r="O192" s="153"/>
      <c r="P192" s="153"/>
      <c r="Q192" s="153"/>
      <c r="R192" s="153"/>
      <c r="S192" s="153"/>
      <c r="T192" s="153"/>
      <c r="U192" s="153"/>
      <c r="V192" s="153"/>
      <c r="W192" s="153"/>
      <c r="X192" s="153"/>
      <c r="Y192" s="153"/>
      <c r="Z192" s="153"/>
      <c r="AA192" s="153"/>
      <c r="AB192" s="153"/>
      <c r="AC192" s="153"/>
      <c r="AD192" s="153"/>
      <c r="AE192" s="153"/>
      <c r="AF192" s="153"/>
      <c r="AG192" s="153"/>
      <c r="AH192" s="153"/>
      <c r="AI192" s="153"/>
      <c r="AJ192" s="153"/>
      <c r="AK192" s="153"/>
      <c r="AL192" s="153"/>
      <c r="AM192" s="153"/>
      <c r="AN192" s="153"/>
      <c r="AO192" s="153"/>
      <c r="AP192" s="153"/>
      <c r="AQ192" s="153"/>
      <c r="AR192" s="153"/>
      <c r="AS192" s="153"/>
      <c r="AT192" s="153"/>
      <c r="AU192" s="153"/>
      <c r="AV192" s="153"/>
      <c r="AW192" s="153"/>
      <c r="AX192" s="20" t="s">
        <v>5715</v>
      </c>
      <c r="AY192" s="153"/>
      <c r="AZ192" s="153"/>
      <c r="BA192" s="153"/>
      <c r="BB192" s="153"/>
      <c r="BC192" s="153"/>
      <c r="BD192" s="153"/>
      <c r="BE192" s="153"/>
      <c r="BF192" s="153"/>
      <c r="BG192" s="153"/>
      <c r="BH192" s="153"/>
      <c r="BI192" s="153"/>
      <c r="BJ192" s="153"/>
      <c r="BK192" s="153"/>
      <c r="BL192" s="334" t="s">
        <v>1658</v>
      </c>
      <c r="BM192" s="335" t="s">
        <v>1659</v>
      </c>
      <c r="BN192" s="335" t="s">
        <v>1655</v>
      </c>
      <c r="BO192" s="335" t="str">
        <f t="shared" si="4"/>
        <v>Amador County, CA</v>
      </c>
      <c r="BP192" s="335" t="str">
        <f t="shared" si="5"/>
        <v>06</v>
      </c>
      <c r="BQ192" s="335" t="str">
        <f>_xlfn.XLOOKUP(BP192, statelist[State FIPS Code], statelist[EPA Region], "not found", 0, 1)</f>
        <v>EPA Region 9</v>
      </c>
    </row>
    <row r="193" spans="1:69" x14ac:dyDescent="0.25">
      <c r="A193" s="153"/>
      <c r="B193" s="512"/>
      <c r="C193" s="512"/>
      <c r="D193" s="512"/>
      <c r="E193" s="512"/>
      <c r="F193" s="512"/>
      <c r="G193" s="512"/>
      <c r="H193" s="153"/>
      <c r="I193" s="153"/>
      <c r="J193" s="153"/>
      <c r="K193" s="153"/>
      <c r="L193" s="153"/>
      <c r="M193" s="153"/>
      <c r="N193" s="153"/>
      <c r="O193" s="153"/>
      <c r="P193" s="153"/>
      <c r="Q193" s="153"/>
      <c r="R193" s="153"/>
      <c r="S193" s="153"/>
      <c r="T193" s="153"/>
      <c r="U193" s="153"/>
      <c r="V193" s="153"/>
      <c r="W193" s="153"/>
      <c r="X193" s="153"/>
      <c r="Y193" s="153"/>
      <c r="Z193" s="153"/>
      <c r="AA193" s="153"/>
      <c r="AB193" s="153"/>
      <c r="AC193" s="153"/>
      <c r="AD193" s="153"/>
      <c r="AE193" s="153"/>
      <c r="AF193" s="153"/>
      <c r="AG193" s="153"/>
      <c r="AH193" s="153"/>
      <c r="AI193" s="153"/>
      <c r="AJ193" s="153"/>
      <c r="AK193" s="153"/>
      <c r="AL193" s="153"/>
      <c r="AM193" s="153"/>
      <c r="AN193" s="153"/>
      <c r="AO193" s="153"/>
      <c r="AP193" s="153"/>
      <c r="AQ193" s="153"/>
      <c r="AR193" s="153"/>
      <c r="AS193" s="153"/>
      <c r="AT193" s="153"/>
      <c r="AU193" s="153"/>
      <c r="AV193" s="153"/>
      <c r="AW193" s="153"/>
      <c r="AX193" s="153" t="s">
        <v>5717</v>
      </c>
      <c r="AY193" s="153"/>
      <c r="AZ193" s="153"/>
      <c r="BA193" s="153"/>
      <c r="BB193" s="153"/>
      <c r="BC193" s="153"/>
      <c r="BD193" s="153"/>
      <c r="BE193" s="153"/>
      <c r="BF193" s="153"/>
      <c r="BG193" s="153"/>
      <c r="BH193" s="153"/>
      <c r="BI193" s="153"/>
      <c r="BJ193" s="153"/>
      <c r="BK193" s="153"/>
      <c r="BL193" s="334" t="s">
        <v>1660</v>
      </c>
      <c r="BM193" s="335" t="s">
        <v>1661</v>
      </c>
      <c r="BN193" s="335" t="s">
        <v>1655</v>
      </c>
      <c r="BO193" s="335" t="str">
        <f t="shared" si="4"/>
        <v>Butte County, CA</v>
      </c>
      <c r="BP193" s="335" t="str">
        <f t="shared" si="5"/>
        <v>06</v>
      </c>
      <c r="BQ193" s="335" t="str">
        <f>_xlfn.XLOOKUP(BP193, statelist[State FIPS Code], statelist[EPA Region], "not found", 0, 1)</f>
        <v>EPA Region 9</v>
      </c>
    </row>
    <row r="194" spans="1:69" x14ac:dyDescent="0.25">
      <c r="A194" s="153"/>
      <c r="B194" s="512"/>
      <c r="C194" s="512"/>
      <c r="D194" s="512"/>
      <c r="E194" s="512"/>
      <c r="F194" s="512"/>
      <c r="G194" s="512"/>
      <c r="H194" s="153"/>
      <c r="I194" s="153"/>
      <c r="J194" s="153"/>
      <c r="K194" s="153"/>
      <c r="L194" s="153"/>
      <c r="M194" s="153"/>
      <c r="N194" s="153"/>
      <c r="O194" s="153"/>
      <c r="P194" s="153"/>
      <c r="Q194" s="153"/>
      <c r="R194" s="153"/>
      <c r="S194" s="153"/>
      <c r="T194" s="153"/>
      <c r="U194" s="153"/>
      <c r="V194" s="153"/>
      <c r="W194" s="153"/>
      <c r="X194" s="153"/>
      <c r="Y194" s="153"/>
      <c r="Z194" s="153"/>
      <c r="AA194" s="153"/>
      <c r="AB194" s="153"/>
      <c r="AC194" s="153"/>
      <c r="AD194" s="153"/>
      <c r="AE194" s="153"/>
      <c r="AF194" s="153"/>
      <c r="AG194" s="153"/>
      <c r="AH194" s="153"/>
      <c r="AI194" s="153"/>
      <c r="AJ194" s="153"/>
      <c r="AK194" s="153"/>
      <c r="AL194" s="153"/>
      <c r="AM194" s="153"/>
      <c r="AN194" s="153"/>
      <c r="AO194" s="153"/>
      <c r="AP194" s="153"/>
      <c r="AQ194" s="153"/>
      <c r="AR194" s="153"/>
      <c r="AS194" s="153"/>
      <c r="AT194" s="153"/>
      <c r="AU194" s="153"/>
      <c r="AV194" s="153"/>
      <c r="AW194" s="153"/>
      <c r="AX194" s="20" t="s">
        <v>5719</v>
      </c>
      <c r="AY194" s="153"/>
      <c r="AZ194" s="153"/>
      <c r="BA194" s="153"/>
      <c r="BB194" s="153"/>
      <c r="BC194" s="153"/>
      <c r="BD194" s="153"/>
      <c r="BE194" s="153"/>
      <c r="BF194" s="153"/>
      <c r="BG194" s="153"/>
      <c r="BH194" s="153"/>
      <c r="BI194" s="153"/>
      <c r="BJ194" s="153"/>
      <c r="BK194" s="153"/>
      <c r="BL194" s="334" t="s">
        <v>1662</v>
      </c>
      <c r="BM194" s="335" t="s">
        <v>1663</v>
      </c>
      <c r="BN194" s="335" t="s">
        <v>1655</v>
      </c>
      <c r="BO194" s="335" t="str">
        <f t="shared" si="4"/>
        <v>Calaveras County, CA</v>
      </c>
      <c r="BP194" s="335" t="str">
        <f t="shared" si="5"/>
        <v>06</v>
      </c>
      <c r="BQ194" s="335" t="str">
        <f>_xlfn.XLOOKUP(BP194, statelist[State FIPS Code], statelist[EPA Region], "not found", 0, 1)</f>
        <v>EPA Region 9</v>
      </c>
    </row>
    <row r="195" spans="1:69" x14ac:dyDescent="0.25">
      <c r="A195" s="153"/>
      <c r="B195" s="512"/>
      <c r="C195" s="512"/>
      <c r="D195" s="512"/>
      <c r="E195" s="512"/>
      <c r="F195" s="512"/>
      <c r="G195" s="512"/>
      <c r="H195" s="153"/>
      <c r="I195" s="153"/>
      <c r="J195" s="153"/>
      <c r="K195" s="153"/>
      <c r="L195" s="153"/>
      <c r="M195" s="153"/>
      <c r="N195" s="153"/>
      <c r="O195" s="153"/>
      <c r="P195" s="153"/>
      <c r="Q195" s="153"/>
      <c r="R195" s="153"/>
      <c r="S195" s="153"/>
      <c r="T195" s="153"/>
      <c r="U195" s="153"/>
      <c r="V195" s="153"/>
      <c r="W195" s="153"/>
      <c r="X195" s="153"/>
      <c r="Y195" s="153"/>
      <c r="Z195" s="153"/>
      <c r="AA195" s="153"/>
      <c r="AB195" s="153"/>
      <c r="AC195" s="153"/>
      <c r="AD195" s="153"/>
      <c r="AE195" s="153"/>
      <c r="AF195" s="153"/>
      <c r="AG195" s="153"/>
      <c r="AH195" s="153"/>
      <c r="AI195" s="153"/>
      <c r="AJ195" s="153"/>
      <c r="AK195" s="153"/>
      <c r="AL195" s="153"/>
      <c r="AM195" s="153"/>
      <c r="AN195" s="153"/>
      <c r="AO195" s="153"/>
      <c r="AP195" s="153"/>
      <c r="AQ195" s="153"/>
      <c r="AR195" s="153"/>
      <c r="AS195" s="153"/>
      <c r="AT195" s="153"/>
      <c r="AU195" s="153"/>
      <c r="AV195" s="153"/>
      <c r="AW195" s="153"/>
      <c r="AX195" s="153" t="s">
        <v>5721</v>
      </c>
      <c r="AY195" s="153"/>
      <c r="AZ195" s="153"/>
      <c r="BA195" s="153"/>
      <c r="BB195" s="153"/>
      <c r="BC195" s="153"/>
      <c r="BD195" s="153"/>
      <c r="BE195" s="153"/>
      <c r="BF195" s="153"/>
      <c r="BG195" s="153"/>
      <c r="BH195" s="153"/>
      <c r="BI195" s="153"/>
      <c r="BJ195" s="153"/>
      <c r="BK195" s="153"/>
      <c r="BL195" s="334" t="s">
        <v>1664</v>
      </c>
      <c r="BM195" s="335" t="s">
        <v>1665</v>
      </c>
      <c r="BN195" s="335" t="s">
        <v>1655</v>
      </c>
      <c r="BO195" s="335" t="str">
        <f t="shared" si="4"/>
        <v>Colusa County, CA</v>
      </c>
      <c r="BP195" s="335" t="str">
        <f t="shared" si="5"/>
        <v>06</v>
      </c>
      <c r="BQ195" s="335" t="str">
        <f>_xlfn.XLOOKUP(BP195, statelist[State FIPS Code], statelist[EPA Region], "not found", 0, 1)</f>
        <v>EPA Region 9</v>
      </c>
    </row>
    <row r="196" spans="1:69" x14ac:dyDescent="0.25">
      <c r="A196" s="153"/>
      <c r="B196" s="512"/>
      <c r="C196" s="512"/>
      <c r="D196" s="512"/>
      <c r="E196" s="512"/>
      <c r="F196" s="512"/>
      <c r="G196" s="512"/>
      <c r="H196" s="153"/>
      <c r="I196" s="153"/>
      <c r="J196" s="153"/>
      <c r="K196" s="153"/>
      <c r="L196" s="153"/>
      <c r="M196" s="153"/>
      <c r="N196" s="153"/>
      <c r="O196" s="153"/>
      <c r="P196" s="153"/>
      <c r="Q196" s="153"/>
      <c r="R196" s="153"/>
      <c r="S196" s="153"/>
      <c r="T196" s="153"/>
      <c r="U196" s="153"/>
      <c r="V196" s="153"/>
      <c r="W196" s="153"/>
      <c r="X196" s="153"/>
      <c r="Y196" s="153"/>
      <c r="Z196" s="153"/>
      <c r="AA196" s="153"/>
      <c r="AB196" s="153"/>
      <c r="AC196" s="153"/>
      <c r="AD196" s="153"/>
      <c r="AE196" s="153"/>
      <c r="AF196" s="153"/>
      <c r="AG196" s="153"/>
      <c r="AH196" s="153"/>
      <c r="AI196" s="153"/>
      <c r="AJ196" s="153"/>
      <c r="AK196" s="153"/>
      <c r="AL196" s="153"/>
      <c r="AM196" s="153"/>
      <c r="AN196" s="153"/>
      <c r="AO196" s="153"/>
      <c r="AP196" s="153"/>
      <c r="AQ196" s="153"/>
      <c r="AR196" s="153"/>
      <c r="AS196" s="153"/>
      <c r="AT196" s="153"/>
      <c r="AU196" s="153"/>
      <c r="AV196" s="153"/>
      <c r="AW196" s="153"/>
      <c r="AX196" s="20" t="s">
        <v>5723</v>
      </c>
      <c r="AY196" s="153"/>
      <c r="AZ196" s="153"/>
      <c r="BA196" s="153"/>
      <c r="BB196" s="153"/>
      <c r="BC196" s="153"/>
      <c r="BD196" s="153"/>
      <c r="BE196" s="153"/>
      <c r="BF196" s="153"/>
      <c r="BG196" s="153"/>
      <c r="BH196" s="153"/>
      <c r="BI196" s="153"/>
      <c r="BJ196" s="153"/>
      <c r="BK196" s="153"/>
      <c r="BL196" s="334" t="s">
        <v>1666</v>
      </c>
      <c r="BM196" s="335" t="s">
        <v>1667</v>
      </c>
      <c r="BN196" s="335" t="s">
        <v>1655</v>
      </c>
      <c r="BO196" s="335" t="str">
        <f t="shared" ref="BO196:BO259" si="6">_xlfn.TEXTJOIN(", ", TRUE, BM196,BN196)</f>
        <v>Contra Costa County, CA</v>
      </c>
      <c r="BP196" s="335" t="str">
        <f t="shared" ref="BP196:BP259" si="7">LEFT(BL196, 2)</f>
        <v>06</v>
      </c>
      <c r="BQ196" s="335" t="str">
        <f>_xlfn.XLOOKUP(BP196, statelist[State FIPS Code], statelist[EPA Region], "not found", 0, 1)</f>
        <v>EPA Region 9</v>
      </c>
    </row>
    <row r="197" spans="1:69" x14ac:dyDescent="0.25">
      <c r="A197" s="153"/>
      <c r="B197" s="512"/>
      <c r="C197" s="512"/>
      <c r="D197" s="512"/>
      <c r="E197" s="512"/>
      <c r="F197" s="512"/>
      <c r="G197" s="512"/>
      <c r="H197" s="153"/>
      <c r="I197" s="153"/>
      <c r="J197" s="153"/>
      <c r="K197" s="153"/>
      <c r="L197" s="153"/>
      <c r="M197" s="153"/>
      <c r="N197" s="153"/>
      <c r="O197" s="153"/>
      <c r="P197" s="153"/>
      <c r="Q197" s="153"/>
      <c r="R197" s="153"/>
      <c r="S197" s="153"/>
      <c r="T197" s="153"/>
      <c r="U197" s="153"/>
      <c r="V197" s="153"/>
      <c r="W197" s="153"/>
      <c r="X197" s="153"/>
      <c r="Y197" s="153"/>
      <c r="Z197" s="153"/>
      <c r="AA197" s="153"/>
      <c r="AB197" s="153"/>
      <c r="AC197" s="153"/>
      <c r="AD197" s="153"/>
      <c r="AE197" s="153"/>
      <c r="AF197" s="153"/>
      <c r="AG197" s="153"/>
      <c r="AH197" s="153"/>
      <c r="AI197" s="153"/>
      <c r="AJ197" s="153"/>
      <c r="AK197" s="153"/>
      <c r="AL197" s="153"/>
      <c r="AM197" s="153"/>
      <c r="AN197" s="153"/>
      <c r="AO197" s="153"/>
      <c r="AP197" s="153"/>
      <c r="AQ197" s="153"/>
      <c r="AR197" s="153"/>
      <c r="AS197" s="153"/>
      <c r="AT197" s="153"/>
      <c r="AU197" s="153"/>
      <c r="AV197" s="153"/>
      <c r="AW197" s="153"/>
      <c r="AX197" s="153" t="s">
        <v>5725</v>
      </c>
      <c r="AY197" s="153"/>
      <c r="AZ197" s="153"/>
      <c r="BA197" s="153"/>
      <c r="BB197" s="153"/>
      <c r="BC197" s="153"/>
      <c r="BD197" s="153"/>
      <c r="BE197" s="153"/>
      <c r="BF197" s="153"/>
      <c r="BG197" s="153"/>
      <c r="BH197" s="153"/>
      <c r="BI197" s="153"/>
      <c r="BJ197" s="153"/>
      <c r="BK197" s="153"/>
      <c r="BL197" s="334" t="s">
        <v>1668</v>
      </c>
      <c r="BM197" s="335" t="s">
        <v>1669</v>
      </c>
      <c r="BN197" s="335" t="s">
        <v>1655</v>
      </c>
      <c r="BO197" s="335" t="str">
        <f t="shared" si="6"/>
        <v>Del Norte County, CA</v>
      </c>
      <c r="BP197" s="335" t="str">
        <f t="shared" si="7"/>
        <v>06</v>
      </c>
      <c r="BQ197" s="335" t="str">
        <f>_xlfn.XLOOKUP(BP197, statelist[State FIPS Code], statelist[EPA Region], "not found", 0, 1)</f>
        <v>EPA Region 9</v>
      </c>
    </row>
    <row r="198" spans="1:69" x14ac:dyDescent="0.25">
      <c r="A198" s="153"/>
      <c r="B198" s="512"/>
      <c r="C198" s="512"/>
      <c r="D198" s="512"/>
      <c r="E198" s="512"/>
      <c r="F198" s="512"/>
      <c r="G198" s="512"/>
      <c r="H198" s="153"/>
      <c r="I198" s="153"/>
      <c r="J198" s="153"/>
      <c r="K198" s="153"/>
      <c r="L198" s="153"/>
      <c r="M198" s="153"/>
      <c r="N198" s="153"/>
      <c r="O198" s="153"/>
      <c r="P198" s="153"/>
      <c r="Q198" s="153"/>
      <c r="R198" s="153"/>
      <c r="S198" s="153"/>
      <c r="T198" s="153"/>
      <c r="U198" s="153"/>
      <c r="V198" s="153"/>
      <c r="W198" s="153"/>
      <c r="X198" s="153"/>
      <c r="Y198" s="153"/>
      <c r="Z198" s="153"/>
      <c r="AA198" s="153"/>
      <c r="AB198" s="153"/>
      <c r="AC198" s="153"/>
      <c r="AD198" s="153"/>
      <c r="AE198" s="153"/>
      <c r="AF198" s="153"/>
      <c r="AG198" s="153"/>
      <c r="AH198" s="153"/>
      <c r="AI198" s="153"/>
      <c r="AJ198" s="153"/>
      <c r="AK198" s="153"/>
      <c r="AL198" s="153"/>
      <c r="AM198" s="153"/>
      <c r="AN198" s="153"/>
      <c r="AO198" s="153"/>
      <c r="AP198" s="153"/>
      <c r="AQ198" s="153"/>
      <c r="AR198" s="153"/>
      <c r="AS198" s="153"/>
      <c r="AT198" s="153"/>
      <c r="AU198" s="153"/>
      <c r="AV198" s="153"/>
      <c r="AW198" s="153"/>
      <c r="AX198" s="20" t="s">
        <v>5266</v>
      </c>
      <c r="AY198" s="153"/>
      <c r="AZ198" s="153"/>
      <c r="BA198" s="153"/>
      <c r="BB198" s="153"/>
      <c r="BC198" s="153"/>
      <c r="BD198" s="153"/>
      <c r="BE198" s="153"/>
      <c r="BF198" s="153"/>
      <c r="BG198" s="153"/>
      <c r="BH198" s="153"/>
      <c r="BI198" s="153"/>
      <c r="BJ198" s="153"/>
      <c r="BK198" s="153"/>
      <c r="BL198" s="334" t="s">
        <v>1670</v>
      </c>
      <c r="BM198" s="335" t="s">
        <v>1671</v>
      </c>
      <c r="BN198" s="335" t="s">
        <v>1655</v>
      </c>
      <c r="BO198" s="335" t="str">
        <f t="shared" si="6"/>
        <v>El Dorado County, CA</v>
      </c>
      <c r="BP198" s="335" t="str">
        <f t="shared" si="7"/>
        <v>06</v>
      </c>
      <c r="BQ198" s="335" t="str">
        <f>_xlfn.XLOOKUP(BP198, statelist[State FIPS Code], statelist[EPA Region], "not found", 0, 1)</f>
        <v>EPA Region 9</v>
      </c>
    </row>
    <row r="199" spans="1:69" x14ac:dyDescent="0.25">
      <c r="A199" s="153"/>
      <c r="B199" s="512"/>
      <c r="C199" s="512"/>
      <c r="D199" s="512"/>
      <c r="E199" s="512"/>
      <c r="F199" s="512"/>
      <c r="G199" s="512"/>
      <c r="H199" s="153"/>
      <c r="I199" s="153"/>
      <c r="J199" s="153"/>
      <c r="K199" s="153"/>
      <c r="L199" s="153"/>
      <c r="M199" s="153"/>
      <c r="N199" s="153"/>
      <c r="O199" s="153"/>
      <c r="P199" s="153"/>
      <c r="Q199" s="153"/>
      <c r="R199" s="153"/>
      <c r="S199" s="153"/>
      <c r="T199" s="153"/>
      <c r="U199" s="153"/>
      <c r="V199" s="153"/>
      <c r="W199" s="153"/>
      <c r="X199" s="153"/>
      <c r="Y199" s="153"/>
      <c r="Z199" s="153"/>
      <c r="AA199" s="153"/>
      <c r="AB199" s="153"/>
      <c r="AC199" s="153"/>
      <c r="AD199" s="153"/>
      <c r="AE199" s="153"/>
      <c r="AF199" s="153"/>
      <c r="AG199" s="153"/>
      <c r="AH199" s="153"/>
      <c r="AI199" s="153"/>
      <c r="AJ199" s="153"/>
      <c r="AK199" s="153"/>
      <c r="AL199" s="153"/>
      <c r="AM199" s="153"/>
      <c r="AN199" s="153"/>
      <c r="AO199" s="153"/>
      <c r="AP199" s="153"/>
      <c r="AQ199" s="153"/>
      <c r="AR199" s="153"/>
      <c r="AS199" s="153"/>
      <c r="AT199" s="153"/>
      <c r="AU199" s="153"/>
      <c r="AV199" s="153"/>
      <c r="AW199" s="153"/>
      <c r="AX199" s="153" t="s">
        <v>3171</v>
      </c>
      <c r="AY199" s="153"/>
      <c r="AZ199" s="153"/>
      <c r="BA199" s="153"/>
      <c r="BB199" s="153"/>
      <c r="BC199" s="153"/>
      <c r="BD199" s="153"/>
      <c r="BE199" s="153"/>
      <c r="BF199" s="153"/>
      <c r="BG199" s="153"/>
      <c r="BH199" s="153"/>
      <c r="BI199" s="153"/>
      <c r="BJ199" s="153"/>
      <c r="BK199" s="153"/>
      <c r="BL199" s="334" t="s">
        <v>1672</v>
      </c>
      <c r="BM199" s="335" t="s">
        <v>1673</v>
      </c>
      <c r="BN199" s="335" t="s">
        <v>1655</v>
      </c>
      <c r="BO199" s="335" t="str">
        <f t="shared" si="6"/>
        <v>Fresno County, CA</v>
      </c>
      <c r="BP199" s="335" t="str">
        <f t="shared" si="7"/>
        <v>06</v>
      </c>
      <c r="BQ199" s="335" t="str">
        <f>_xlfn.XLOOKUP(BP199, statelist[State FIPS Code], statelist[EPA Region], "not found", 0, 1)</f>
        <v>EPA Region 9</v>
      </c>
    </row>
    <row r="200" spans="1:69" x14ac:dyDescent="0.25">
      <c r="A200" s="153"/>
      <c r="B200" s="512"/>
      <c r="C200" s="512"/>
      <c r="D200" s="512"/>
      <c r="E200" s="512"/>
      <c r="F200" s="512"/>
      <c r="G200" s="512"/>
      <c r="H200" s="153"/>
      <c r="I200" s="153"/>
      <c r="J200" s="153"/>
      <c r="K200" s="153"/>
      <c r="L200" s="153"/>
      <c r="M200" s="153"/>
      <c r="N200" s="153"/>
      <c r="O200" s="153"/>
      <c r="P200" s="153"/>
      <c r="Q200" s="153"/>
      <c r="R200" s="153"/>
      <c r="S200" s="153"/>
      <c r="T200" s="153"/>
      <c r="U200" s="153"/>
      <c r="V200" s="153"/>
      <c r="W200" s="153"/>
      <c r="X200" s="153"/>
      <c r="Y200" s="153"/>
      <c r="Z200" s="153"/>
      <c r="AA200" s="153"/>
      <c r="AB200" s="153"/>
      <c r="AC200" s="153"/>
      <c r="AD200" s="153"/>
      <c r="AE200" s="153"/>
      <c r="AF200" s="153"/>
      <c r="AG200" s="153"/>
      <c r="AH200" s="153"/>
      <c r="AI200" s="153"/>
      <c r="AJ200" s="153"/>
      <c r="AK200" s="153"/>
      <c r="AL200" s="153"/>
      <c r="AM200" s="153"/>
      <c r="AN200" s="153"/>
      <c r="AO200" s="153"/>
      <c r="AP200" s="153"/>
      <c r="AQ200" s="153"/>
      <c r="AR200" s="153"/>
      <c r="AS200" s="153"/>
      <c r="AT200" s="153"/>
      <c r="AU200" s="153"/>
      <c r="AV200" s="153"/>
      <c r="AW200" s="153"/>
      <c r="AX200" s="20" t="s">
        <v>5729</v>
      </c>
      <c r="AY200" s="153"/>
      <c r="AZ200" s="153"/>
      <c r="BA200" s="153"/>
      <c r="BB200" s="153"/>
      <c r="BC200" s="153"/>
      <c r="BD200" s="153"/>
      <c r="BE200" s="153"/>
      <c r="BF200" s="153"/>
      <c r="BG200" s="153"/>
      <c r="BH200" s="153"/>
      <c r="BI200" s="153"/>
      <c r="BJ200" s="153"/>
      <c r="BK200" s="153"/>
      <c r="BL200" s="334" t="s">
        <v>1674</v>
      </c>
      <c r="BM200" s="335" t="s">
        <v>1675</v>
      </c>
      <c r="BN200" s="335" t="s">
        <v>1655</v>
      </c>
      <c r="BO200" s="335" t="str">
        <f t="shared" si="6"/>
        <v>Glenn County, CA</v>
      </c>
      <c r="BP200" s="335" t="str">
        <f t="shared" si="7"/>
        <v>06</v>
      </c>
      <c r="BQ200" s="335" t="str">
        <f>_xlfn.XLOOKUP(BP200, statelist[State FIPS Code], statelist[EPA Region], "not found", 0, 1)</f>
        <v>EPA Region 9</v>
      </c>
    </row>
    <row r="201" spans="1:69" x14ac:dyDescent="0.25">
      <c r="A201" s="153"/>
      <c r="B201" s="512"/>
      <c r="C201" s="512"/>
      <c r="D201" s="512"/>
      <c r="E201" s="512"/>
      <c r="F201" s="512"/>
      <c r="G201" s="512"/>
      <c r="H201" s="153"/>
      <c r="I201" s="153"/>
      <c r="J201" s="153"/>
      <c r="K201" s="153"/>
      <c r="L201" s="153"/>
      <c r="M201" s="153"/>
      <c r="N201" s="153"/>
      <c r="O201" s="153"/>
      <c r="P201" s="153"/>
      <c r="Q201" s="153"/>
      <c r="R201" s="153"/>
      <c r="S201" s="153"/>
      <c r="T201" s="153"/>
      <c r="U201" s="153"/>
      <c r="V201" s="153"/>
      <c r="W201" s="153"/>
      <c r="X201" s="153"/>
      <c r="Y201" s="153"/>
      <c r="Z201" s="153"/>
      <c r="AA201" s="153"/>
      <c r="AB201" s="153"/>
      <c r="AC201" s="153"/>
      <c r="AD201" s="153"/>
      <c r="AE201" s="153"/>
      <c r="AF201" s="153"/>
      <c r="AG201" s="153"/>
      <c r="AH201" s="153"/>
      <c r="AI201" s="153"/>
      <c r="AJ201" s="153"/>
      <c r="AK201" s="153"/>
      <c r="AL201" s="153"/>
      <c r="AM201" s="153"/>
      <c r="AN201" s="153"/>
      <c r="AO201" s="153"/>
      <c r="AP201" s="153"/>
      <c r="AQ201" s="153"/>
      <c r="AR201" s="153"/>
      <c r="AS201" s="153"/>
      <c r="AT201" s="153"/>
      <c r="AU201" s="153"/>
      <c r="AV201" s="153"/>
      <c r="AW201" s="153"/>
      <c r="AX201" s="153" t="s">
        <v>5731</v>
      </c>
      <c r="AY201" s="153"/>
      <c r="AZ201" s="153"/>
      <c r="BA201" s="153"/>
      <c r="BB201" s="153"/>
      <c r="BC201" s="153"/>
      <c r="BD201" s="153"/>
      <c r="BE201" s="153"/>
      <c r="BF201" s="153"/>
      <c r="BG201" s="153"/>
      <c r="BH201" s="153"/>
      <c r="BI201" s="153"/>
      <c r="BJ201" s="153"/>
      <c r="BK201" s="153"/>
      <c r="BL201" s="334" t="s">
        <v>1676</v>
      </c>
      <c r="BM201" s="335" t="s">
        <v>1677</v>
      </c>
      <c r="BN201" s="335" t="s">
        <v>1655</v>
      </c>
      <c r="BO201" s="335" t="str">
        <f t="shared" si="6"/>
        <v>Humboldt County, CA</v>
      </c>
      <c r="BP201" s="335" t="str">
        <f t="shared" si="7"/>
        <v>06</v>
      </c>
      <c r="BQ201" s="335" t="str">
        <f>_xlfn.XLOOKUP(BP201, statelist[State FIPS Code], statelist[EPA Region], "not found", 0, 1)</f>
        <v>EPA Region 9</v>
      </c>
    </row>
    <row r="202" spans="1:69" x14ac:dyDescent="0.25">
      <c r="A202" s="153"/>
      <c r="B202" s="512"/>
      <c r="C202" s="512"/>
      <c r="D202" s="512"/>
      <c r="E202" s="512"/>
      <c r="F202" s="512"/>
      <c r="G202" s="512"/>
      <c r="H202" s="153"/>
      <c r="I202" s="153"/>
      <c r="J202" s="153"/>
      <c r="K202" s="153"/>
      <c r="L202" s="153"/>
      <c r="M202" s="153"/>
      <c r="N202" s="153"/>
      <c r="O202" s="153"/>
      <c r="P202" s="153"/>
      <c r="Q202" s="153"/>
      <c r="R202" s="153"/>
      <c r="S202" s="153"/>
      <c r="T202" s="153"/>
      <c r="U202" s="153"/>
      <c r="V202" s="153"/>
      <c r="W202" s="153"/>
      <c r="X202" s="153"/>
      <c r="Y202" s="153"/>
      <c r="Z202" s="153"/>
      <c r="AA202" s="153"/>
      <c r="AB202" s="153"/>
      <c r="AC202" s="153"/>
      <c r="AD202" s="153"/>
      <c r="AE202" s="153"/>
      <c r="AF202" s="153"/>
      <c r="AG202" s="153"/>
      <c r="AH202" s="153"/>
      <c r="AI202" s="153"/>
      <c r="AJ202" s="153"/>
      <c r="AK202" s="153"/>
      <c r="AL202" s="153"/>
      <c r="AM202" s="153"/>
      <c r="AN202" s="153"/>
      <c r="AO202" s="153"/>
      <c r="AP202" s="153"/>
      <c r="AQ202" s="153"/>
      <c r="AR202" s="153"/>
      <c r="AS202" s="153"/>
      <c r="AT202" s="153"/>
      <c r="AU202" s="153"/>
      <c r="AV202" s="153"/>
      <c r="AW202" s="153"/>
      <c r="AX202" s="20" t="s">
        <v>5733</v>
      </c>
      <c r="AY202" s="153"/>
      <c r="AZ202" s="153"/>
      <c r="BA202" s="153"/>
      <c r="BB202" s="153"/>
      <c r="BC202" s="153"/>
      <c r="BD202" s="153"/>
      <c r="BE202" s="153"/>
      <c r="BF202" s="153"/>
      <c r="BG202" s="153"/>
      <c r="BH202" s="153"/>
      <c r="BI202" s="153"/>
      <c r="BJ202" s="153"/>
      <c r="BK202" s="153"/>
      <c r="BL202" s="334" t="s">
        <v>1678</v>
      </c>
      <c r="BM202" s="335" t="s">
        <v>1679</v>
      </c>
      <c r="BN202" s="335" t="s">
        <v>1655</v>
      </c>
      <c r="BO202" s="335" t="str">
        <f t="shared" si="6"/>
        <v>Imperial County, CA</v>
      </c>
      <c r="BP202" s="335" t="str">
        <f t="shared" si="7"/>
        <v>06</v>
      </c>
      <c r="BQ202" s="335" t="str">
        <f>_xlfn.XLOOKUP(BP202, statelist[State FIPS Code], statelist[EPA Region], "not found", 0, 1)</f>
        <v>EPA Region 9</v>
      </c>
    </row>
    <row r="203" spans="1:69" x14ac:dyDescent="0.25">
      <c r="A203" s="153"/>
      <c r="B203" s="512"/>
      <c r="C203" s="512"/>
      <c r="D203" s="512"/>
      <c r="E203" s="512"/>
      <c r="F203" s="512"/>
      <c r="G203" s="512"/>
      <c r="H203" s="153"/>
      <c r="I203" s="153"/>
      <c r="J203" s="153"/>
      <c r="K203" s="153"/>
      <c r="L203" s="153"/>
      <c r="M203" s="153"/>
      <c r="N203" s="153"/>
      <c r="O203" s="153"/>
      <c r="P203" s="153"/>
      <c r="Q203" s="153"/>
      <c r="R203" s="153"/>
      <c r="S203" s="153"/>
      <c r="T203" s="153"/>
      <c r="U203" s="153"/>
      <c r="V203" s="153"/>
      <c r="W203" s="153"/>
      <c r="X203" s="153"/>
      <c r="Y203" s="153"/>
      <c r="Z203" s="153"/>
      <c r="AA203" s="153"/>
      <c r="AB203" s="153"/>
      <c r="AC203" s="153"/>
      <c r="AD203" s="153"/>
      <c r="AE203" s="153"/>
      <c r="AF203" s="153"/>
      <c r="AG203" s="153"/>
      <c r="AH203" s="153"/>
      <c r="AI203" s="153"/>
      <c r="AJ203" s="153"/>
      <c r="AK203" s="153"/>
      <c r="AL203" s="153"/>
      <c r="AM203" s="153"/>
      <c r="AN203" s="153"/>
      <c r="AO203" s="153"/>
      <c r="AP203" s="153"/>
      <c r="AQ203" s="153"/>
      <c r="AR203" s="153"/>
      <c r="AS203" s="153"/>
      <c r="AT203" s="153"/>
      <c r="AU203" s="153"/>
      <c r="AV203" s="153"/>
      <c r="AW203" s="153"/>
      <c r="AX203" s="153" t="s">
        <v>5735</v>
      </c>
      <c r="AY203" s="153"/>
      <c r="AZ203" s="153"/>
      <c r="BA203" s="153"/>
      <c r="BB203" s="153"/>
      <c r="BC203" s="153"/>
      <c r="BD203" s="153"/>
      <c r="BE203" s="153"/>
      <c r="BF203" s="153"/>
      <c r="BG203" s="153"/>
      <c r="BH203" s="153"/>
      <c r="BI203" s="153"/>
      <c r="BJ203" s="153"/>
      <c r="BK203" s="153"/>
      <c r="BL203" s="334" t="s">
        <v>1680</v>
      </c>
      <c r="BM203" s="335" t="s">
        <v>1681</v>
      </c>
      <c r="BN203" s="335" t="s">
        <v>1655</v>
      </c>
      <c r="BO203" s="335" t="str">
        <f t="shared" si="6"/>
        <v>Inyo County, CA</v>
      </c>
      <c r="BP203" s="335" t="str">
        <f t="shared" si="7"/>
        <v>06</v>
      </c>
      <c r="BQ203" s="335" t="str">
        <f>_xlfn.XLOOKUP(BP203, statelist[State FIPS Code], statelist[EPA Region], "not found", 0, 1)</f>
        <v>EPA Region 9</v>
      </c>
    </row>
    <row r="204" spans="1:69" x14ac:dyDescent="0.25">
      <c r="A204" s="153"/>
      <c r="B204" s="512"/>
      <c r="C204" s="512"/>
      <c r="D204" s="512"/>
      <c r="E204" s="512"/>
      <c r="F204" s="512"/>
      <c r="G204" s="512"/>
      <c r="H204" s="153"/>
      <c r="I204" s="153"/>
      <c r="J204" s="153"/>
      <c r="K204" s="153"/>
      <c r="L204" s="153"/>
      <c r="M204" s="153"/>
      <c r="N204" s="153"/>
      <c r="O204" s="153"/>
      <c r="P204" s="153"/>
      <c r="Q204" s="153"/>
      <c r="R204" s="153"/>
      <c r="S204" s="153"/>
      <c r="T204" s="153"/>
      <c r="U204" s="153"/>
      <c r="V204" s="153"/>
      <c r="W204" s="153"/>
      <c r="X204" s="153"/>
      <c r="Y204" s="153"/>
      <c r="Z204" s="153"/>
      <c r="AA204" s="153"/>
      <c r="AB204" s="153"/>
      <c r="AC204" s="153"/>
      <c r="AD204" s="153"/>
      <c r="AE204" s="153"/>
      <c r="AF204" s="153"/>
      <c r="AG204" s="153"/>
      <c r="AH204" s="153"/>
      <c r="AI204" s="153"/>
      <c r="AJ204" s="153"/>
      <c r="AK204" s="153"/>
      <c r="AL204" s="153"/>
      <c r="AM204" s="153"/>
      <c r="AN204" s="153"/>
      <c r="AO204" s="153"/>
      <c r="AP204" s="153"/>
      <c r="AQ204" s="153"/>
      <c r="AR204" s="153"/>
      <c r="AS204" s="153"/>
      <c r="AT204" s="153"/>
      <c r="AU204" s="153"/>
      <c r="AV204" s="153"/>
      <c r="AW204" s="153"/>
      <c r="AX204" s="20" t="s">
        <v>5737</v>
      </c>
      <c r="AY204" s="153"/>
      <c r="AZ204" s="153"/>
      <c r="BA204" s="153"/>
      <c r="BB204" s="153"/>
      <c r="BC204" s="153"/>
      <c r="BD204" s="153"/>
      <c r="BE204" s="153"/>
      <c r="BF204" s="153"/>
      <c r="BG204" s="153"/>
      <c r="BH204" s="153"/>
      <c r="BI204" s="153"/>
      <c r="BJ204" s="153"/>
      <c r="BK204" s="153"/>
      <c r="BL204" s="334" t="s">
        <v>1682</v>
      </c>
      <c r="BM204" s="335" t="s">
        <v>1683</v>
      </c>
      <c r="BN204" s="335" t="s">
        <v>1655</v>
      </c>
      <c r="BO204" s="335" t="str">
        <f t="shared" si="6"/>
        <v>Kern County, CA</v>
      </c>
      <c r="BP204" s="335" t="str">
        <f t="shared" si="7"/>
        <v>06</v>
      </c>
      <c r="BQ204" s="335" t="str">
        <f>_xlfn.XLOOKUP(BP204, statelist[State FIPS Code], statelist[EPA Region], "not found", 0, 1)</f>
        <v>EPA Region 9</v>
      </c>
    </row>
    <row r="205" spans="1:69" x14ac:dyDescent="0.25">
      <c r="A205" s="153"/>
      <c r="B205" s="512"/>
      <c r="C205" s="512"/>
      <c r="D205" s="512"/>
      <c r="E205" s="512"/>
      <c r="F205" s="512"/>
      <c r="G205" s="512"/>
      <c r="H205" s="153"/>
      <c r="I205" s="153"/>
      <c r="J205" s="153"/>
      <c r="K205" s="153"/>
      <c r="L205" s="153"/>
      <c r="M205" s="153"/>
      <c r="N205" s="153"/>
      <c r="O205" s="153"/>
      <c r="P205" s="153"/>
      <c r="Q205" s="153"/>
      <c r="R205" s="153"/>
      <c r="S205" s="153"/>
      <c r="T205" s="153"/>
      <c r="U205" s="153"/>
      <c r="V205" s="153"/>
      <c r="W205" s="153"/>
      <c r="X205" s="153"/>
      <c r="Y205" s="153"/>
      <c r="Z205" s="153"/>
      <c r="AA205" s="153"/>
      <c r="AB205" s="153"/>
      <c r="AC205" s="153"/>
      <c r="AD205" s="153"/>
      <c r="AE205" s="153"/>
      <c r="AF205" s="153"/>
      <c r="AG205" s="153"/>
      <c r="AH205" s="153"/>
      <c r="AI205" s="153"/>
      <c r="AJ205" s="153"/>
      <c r="AK205" s="153"/>
      <c r="AL205" s="153"/>
      <c r="AM205" s="153"/>
      <c r="AN205" s="153"/>
      <c r="AO205" s="153"/>
      <c r="AP205" s="153"/>
      <c r="AQ205" s="153"/>
      <c r="AR205" s="153"/>
      <c r="AS205" s="153"/>
      <c r="AT205" s="153"/>
      <c r="AU205" s="153"/>
      <c r="AV205" s="153"/>
      <c r="AW205" s="153"/>
      <c r="AX205" s="153" t="s">
        <v>5739</v>
      </c>
      <c r="AY205" s="153"/>
      <c r="AZ205" s="153"/>
      <c r="BA205" s="153"/>
      <c r="BB205" s="153"/>
      <c r="BC205" s="153"/>
      <c r="BD205" s="153"/>
      <c r="BE205" s="153"/>
      <c r="BF205" s="153"/>
      <c r="BG205" s="153"/>
      <c r="BH205" s="153"/>
      <c r="BI205" s="153"/>
      <c r="BJ205" s="153"/>
      <c r="BK205" s="153"/>
      <c r="BL205" s="334" t="s">
        <v>1684</v>
      </c>
      <c r="BM205" s="335" t="s">
        <v>1685</v>
      </c>
      <c r="BN205" s="335" t="s">
        <v>1655</v>
      </c>
      <c r="BO205" s="335" t="str">
        <f t="shared" si="6"/>
        <v>Kings County, CA</v>
      </c>
      <c r="BP205" s="335" t="str">
        <f t="shared" si="7"/>
        <v>06</v>
      </c>
      <c r="BQ205" s="335" t="str">
        <f>_xlfn.XLOOKUP(BP205, statelist[State FIPS Code], statelist[EPA Region], "not found", 0, 1)</f>
        <v>EPA Region 9</v>
      </c>
    </row>
    <row r="206" spans="1:69" x14ac:dyDescent="0.25">
      <c r="A206" s="153"/>
      <c r="B206" s="512"/>
      <c r="C206" s="512"/>
      <c r="D206" s="512"/>
      <c r="E206" s="512"/>
      <c r="F206" s="512"/>
      <c r="G206" s="512"/>
      <c r="H206" s="153"/>
      <c r="I206" s="153"/>
      <c r="J206" s="153"/>
      <c r="K206" s="153"/>
      <c r="L206" s="153"/>
      <c r="M206" s="153"/>
      <c r="N206" s="153"/>
      <c r="O206" s="153"/>
      <c r="P206" s="153"/>
      <c r="Q206" s="153"/>
      <c r="R206" s="153"/>
      <c r="S206" s="153"/>
      <c r="T206" s="153"/>
      <c r="U206" s="153"/>
      <c r="V206" s="153"/>
      <c r="W206" s="153"/>
      <c r="X206" s="153"/>
      <c r="Y206" s="153"/>
      <c r="Z206" s="153"/>
      <c r="AA206" s="153"/>
      <c r="AB206" s="153"/>
      <c r="AC206" s="153"/>
      <c r="AD206" s="153"/>
      <c r="AE206" s="153"/>
      <c r="AF206" s="153"/>
      <c r="AG206" s="153"/>
      <c r="AH206" s="153"/>
      <c r="AI206" s="153"/>
      <c r="AJ206" s="153"/>
      <c r="AK206" s="153"/>
      <c r="AL206" s="153"/>
      <c r="AM206" s="153"/>
      <c r="AN206" s="153"/>
      <c r="AO206" s="153"/>
      <c r="AP206" s="153"/>
      <c r="AQ206" s="153"/>
      <c r="AR206" s="153"/>
      <c r="AS206" s="153"/>
      <c r="AT206" s="153"/>
      <c r="AU206" s="153"/>
      <c r="AV206" s="153"/>
      <c r="AW206" s="153"/>
      <c r="AX206" s="20" t="s">
        <v>5741</v>
      </c>
      <c r="AY206" s="153"/>
      <c r="AZ206" s="153"/>
      <c r="BA206" s="153"/>
      <c r="BB206" s="153"/>
      <c r="BC206" s="153"/>
      <c r="BD206" s="153"/>
      <c r="BE206" s="153"/>
      <c r="BF206" s="153"/>
      <c r="BG206" s="153"/>
      <c r="BH206" s="153"/>
      <c r="BI206" s="153"/>
      <c r="BJ206" s="153"/>
      <c r="BK206" s="153"/>
      <c r="BL206" s="334" t="s">
        <v>1686</v>
      </c>
      <c r="BM206" s="335" t="s">
        <v>1687</v>
      </c>
      <c r="BN206" s="335" t="s">
        <v>1655</v>
      </c>
      <c r="BO206" s="335" t="str">
        <f t="shared" si="6"/>
        <v>Lake County, CA</v>
      </c>
      <c r="BP206" s="335" t="str">
        <f t="shared" si="7"/>
        <v>06</v>
      </c>
      <c r="BQ206" s="335" t="str">
        <f>_xlfn.XLOOKUP(BP206, statelist[State FIPS Code], statelist[EPA Region], "not found", 0, 1)</f>
        <v>EPA Region 9</v>
      </c>
    </row>
    <row r="207" spans="1:69" x14ac:dyDescent="0.25">
      <c r="A207" s="153"/>
      <c r="B207" s="512"/>
      <c r="C207" s="512"/>
      <c r="D207" s="512"/>
      <c r="E207" s="512"/>
      <c r="F207" s="512"/>
      <c r="G207" s="512"/>
      <c r="H207" s="153"/>
      <c r="I207" s="153"/>
      <c r="J207" s="153"/>
      <c r="K207" s="153"/>
      <c r="L207" s="153"/>
      <c r="M207" s="153"/>
      <c r="N207" s="153"/>
      <c r="O207" s="153"/>
      <c r="P207" s="153"/>
      <c r="Q207" s="153"/>
      <c r="R207" s="153"/>
      <c r="S207" s="153"/>
      <c r="T207" s="153"/>
      <c r="U207" s="153"/>
      <c r="V207" s="153"/>
      <c r="W207" s="153"/>
      <c r="X207" s="153"/>
      <c r="Y207" s="153"/>
      <c r="Z207" s="153"/>
      <c r="AA207" s="153"/>
      <c r="AB207" s="153"/>
      <c r="AC207" s="153"/>
      <c r="AD207" s="153"/>
      <c r="AE207" s="153"/>
      <c r="AF207" s="153"/>
      <c r="AG207" s="153"/>
      <c r="AH207" s="153"/>
      <c r="AI207" s="153"/>
      <c r="AJ207" s="153"/>
      <c r="AK207" s="153"/>
      <c r="AL207" s="153"/>
      <c r="AM207" s="153"/>
      <c r="AN207" s="153"/>
      <c r="AO207" s="153"/>
      <c r="AP207" s="153"/>
      <c r="AQ207" s="153"/>
      <c r="AR207" s="153"/>
      <c r="AS207" s="153"/>
      <c r="AT207" s="153"/>
      <c r="AU207" s="153"/>
      <c r="AV207" s="153"/>
      <c r="AW207" s="153"/>
      <c r="AX207" s="153" t="s">
        <v>5743</v>
      </c>
      <c r="AY207" s="153"/>
      <c r="AZ207" s="153"/>
      <c r="BA207" s="153"/>
      <c r="BB207" s="153"/>
      <c r="BC207" s="153"/>
      <c r="BD207" s="153"/>
      <c r="BE207" s="153"/>
      <c r="BF207" s="153"/>
      <c r="BG207" s="153"/>
      <c r="BH207" s="153"/>
      <c r="BI207" s="153"/>
      <c r="BJ207" s="153"/>
      <c r="BK207" s="153"/>
      <c r="BL207" s="334" t="s">
        <v>1688</v>
      </c>
      <c r="BM207" s="335" t="s">
        <v>1689</v>
      </c>
      <c r="BN207" s="335" t="s">
        <v>1655</v>
      </c>
      <c r="BO207" s="335" t="str">
        <f t="shared" si="6"/>
        <v>Lassen County, CA</v>
      </c>
      <c r="BP207" s="335" t="str">
        <f t="shared" si="7"/>
        <v>06</v>
      </c>
      <c r="BQ207" s="335" t="str">
        <f>_xlfn.XLOOKUP(BP207, statelist[State FIPS Code], statelist[EPA Region], "not found", 0, 1)</f>
        <v>EPA Region 9</v>
      </c>
    </row>
    <row r="208" spans="1:69" x14ac:dyDescent="0.25">
      <c r="A208" s="153"/>
      <c r="B208" s="512"/>
      <c r="C208" s="512"/>
      <c r="D208" s="512"/>
      <c r="E208" s="512"/>
      <c r="F208" s="512"/>
      <c r="G208" s="512"/>
      <c r="H208" s="153"/>
      <c r="I208" s="153"/>
      <c r="J208" s="153"/>
      <c r="K208" s="153"/>
      <c r="L208" s="153"/>
      <c r="M208" s="153"/>
      <c r="N208" s="153"/>
      <c r="O208" s="153"/>
      <c r="P208" s="153"/>
      <c r="Q208" s="153"/>
      <c r="R208" s="153"/>
      <c r="S208" s="153"/>
      <c r="T208" s="153"/>
      <c r="U208" s="153"/>
      <c r="V208" s="153"/>
      <c r="W208" s="153"/>
      <c r="X208" s="153"/>
      <c r="Y208" s="153"/>
      <c r="Z208" s="153"/>
      <c r="AA208" s="153"/>
      <c r="AB208" s="153"/>
      <c r="AC208" s="153"/>
      <c r="AD208" s="153"/>
      <c r="AE208" s="153"/>
      <c r="AF208" s="153"/>
      <c r="AG208" s="153"/>
      <c r="AH208" s="153"/>
      <c r="AI208" s="153"/>
      <c r="AJ208" s="153"/>
      <c r="AK208" s="153"/>
      <c r="AL208" s="153"/>
      <c r="AM208" s="153"/>
      <c r="AN208" s="153"/>
      <c r="AO208" s="153"/>
      <c r="AP208" s="153"/>
      <c r="AQ208" s="153"/>
      <c r="AR208" s="153"/>
      <c r="AS208" s="153"/>
      <c r="AT208" s="153"/>
      <c r="AU208" s="153"/>
      <c r="AV208" s="153"/>
      <c r="AW208" s="153"/>
      <c r="AX208" s="20" t="s">
        <v>5745</v>
      </c>
      <c r="AY208" s="153"/>
      <c r="AZ208" s="153"/>
      <c r="BA208" s="153"/>
      <c r="BB208" s="153"/>
      <c r="BC208" s="153"/>
      <c r="BD208" s="153"/>
      <c r="BE208" s="153"/>
      <c r="BF208" s="153"/>
      <c r="BG208" s="153"/>
      <c r="BH208" s="153"/>
      <c r="BI208" s="153"/>
      <c r="BJ208" s="153"/>
      <c r="BK208" s="153"/>
      <c r="BL208" s="334" t="s">
        <v>1690</v>
      </c>
      <c r="BM208" s="335" t="s">
        <v>1691</v>
      </c>
      <c r="BN208" s="335" t="s">
        <v>1655</v>
      </c>
      <c r="BO208" s="335" t="str">
        <f t="shared" si="6"/>
        <v>Los Angeles County, CA</v>
      </c>
      <c r="BP208" s="335" t="str">
        <f t="shared" si="7"/>
        <v>06</v>
      </c>
      <c r="BQ208" s="335" t="str">
        <f>_xlfn.XLOOKUP(BP208, statelist[State FIPS Code], statelist[EPA Region], "not found", 0, 1)</f>
        <v>EPA Region 9</v>
      </c>
    </row>
    <row r="209" spans="1:69" x14ac:dyDescent="0.25">
      <c r="A209" s="153"/>
      <c r="B209" s="512"/>
      <c r="C209" s="512"/>
      <c r="D209" s="512"/>
      <c r="E209" s="512"/>
      <c r="F209" s="512"/>
      <c r="G209" s="512"/>
      <c r="H209" s="153"/>
      <c r="I209" s="153"/>
      <c r="J209" s="153"/>
      <c r="K209" s="153"/>
      <c r="L209" s="153"/>
      <c r="M209" s="153"/>
      <c r="N209" s="153"/>
      <c r="O209" s="153"/>
      <c r="P209" s="153"/>
      <c r="Q209" s="153"/>
      <c r="R209" s="153"/>
      <c r="S209" s="153"/>
      <c r="T209" s="153"/>
      <c r="U209" s="153"/>
      <c r="V209" s="153"/>
      <c r="W209" s="153"/>
      <c r="X209" s="153"/>
      <c r="Y209" s="153"/>
      <c r="Z209" s="153"/>
      <c r="AA209" s="153"/>
      <c r="AB209" s="153"/>
      <c r="AC209" s="153"/>
      <c r="AD209" s="153"/>
      <c r="AE209" s="153"/>
      <c r="AF209" s="153"/>
      <c r="AG209" s="153"/>
      <c r="AH209" s="153"/>
      <c r="AI209" s="153"/>
      <c r="AJ209" s="153"/>
      <c r="AK209" s="153"/>
      <c r="AL209" s="153"/>
      <c r="AM209" s="153"/>
      <c r="AN209" s="153"/>
      <c r="AO209" s="153"/>
      <c r="AP209" s="153"/>
      <c r="AQ209" s="153"/>
      <c r="AR209" s="153"/>
      <c r="AS209" s="153"/>
      <c r="AT209" s="153"/>
      <c r="AU209" s="153"/>
      <c r="AV209" s="153"/>
      <c r="AW209" s="153"/>
      <c r="AX209" s="153" t="s">
        <v>5747</v>
      </c>
      <c r="AY209" s="153"/>
      <c r="AZ209" s="153"/>
      <c r="BA209" s="153"/>
      <c r="BB209" s="153"/>
      <c r="BC209" s="153"/>
      <c r="BD209" s="153"/>
      <c r="BE209" s="153"/>
      <c r="BF209" s="153"/>
      <c r="BG209" s="153"/>
      <c r="BH209" s="153"/>
      <c r="BI209" s="153"/>
      <c r="BJ209" s="153"/>
      <c r="BK209" s="153"/>
      <c r="BL209" s="334" t="s">
        <v>1692</v>
      </c>
      <c r="BM209" s="335" t="s">
        <v>1693</v>
      </c>
      <c r="BN209" s="335" t="s">
        <v>1655</v>
      </c>
      <c r="BO209" s="335" t="str">
        <f t="shared" si="6"/>
        <v>Madera County, CA</v>
      </c>
      <c r="BP209" s="335" t="str">
        <f t="shared" si="7"/>
        <v>06</v>
      </c>
      <c r="BQ209" s="335" t="str">
        <f>_xlfn.XLOOKUP(BP209, statelist[State FIPS Code], statelist[EPA Region], "not found", 0, 1)</f>
        <v>EPA Region 9</v>
      </c>
    </row>
    <row r="210" spans="1:69" x14ac:dyDescent="0.25">
      <c r="A210" s="153"/>
      <c r="B210" s="512"/>
      <c r="C210" s="512"/>
      <c r="D210" s="512"/>
      <c r="E210" s="512"/>
      <c r="F210" s="512"/>
      <c r="G210" s="512"/>
      <c r="H210" s="153"/>
      <c r="I210" s="153"/>
      <c r="J210" s="153"/>
      <c r="K210" s="153"/>
      <c r="L210" s="153"/>
      <c r="M210" s="153"/>
      <c r="N210" s="153"/>
      <c r="O210" s="153"/>
      <c r="P210" s="153"/>
      <c r="Q210" s="153"/>
      <c r="R210" s="153"/>
      <c r="S210" s="153"/>
      <c r="T210" s="153"/>
      <c r="U210" s="153"/>
      <c r="V210" s="153"/>
      <c r="W210" s="153"/>
      <c r="X210" s="153"/>
      <c r="Y210" s="153"/>
      <c r="Z210" s="153"/>
      <c r="AA210" s="153"/>
      <c r="AB210" s="153"/>
      <c r="AC210" s="153"/>
      <c r="AD210" s="153"/>
      <c r="AE210" s="153"/>
      <c r="AF210" s="153"/>
      <c r="AG210" s="153"/>
      <c r="AH210" s="153"/>
      <c r="AI210" s="153"/>
      <c r="AJ210" s="153"/>
      <c r="AK210" s="153"/>
      <c r="AL210" s="153"/>
      <c r="AM210" s="153"/>
      <c r="AN210" s="153"/>
      <c r="AO210" s="153"/>
      <c r="AP210" s="153"/>
      <c r="AQ210" s="153"/>
      <c r="AR210" s="153"/>
      <c r="AS210" s="153"/>
      <c r="AT210" s="153"/>
      <c r="AU210" s="153"/>
      <c r="AV210" s="153"/>
      <c r="AW210" s="153"/>
      <c r="AX210" s="20" t="s">
        <v>5749</v>
      </c>
      <c r="AY210" s="153"/>
      <c r="AZ210" s="153"/>
      <c r="BA210" s="153"/>
      <c r="BB210" s="153"/>
      <c r="BC210" s="153"/>
      <c r="BD210" s="153"/>
      <c r="BE210" s="153"/>
      <c r="BF210" s="153"/>
      <c r="BG210" s="153"/>
      <c r="BH210" s="153"/>
      <c r="BI210" s="153"/>
      <c r="BJ210" s="153"/>
      <c r="BK210" s="153"/>
      <c r="BL210" s="334" t="s">
        <v>1694</v>
      </c>
      <c r="BM210" s="335" t="s">
        <v>1695</v>
      </c>
      <c r="BN210" s="335" t="s">
        <v>1655</v>
      </c>
      <c r="BO210" s="335" t="str">
        <f t="shared" si="6"/>
        <v>Marin County, CA</v>
      </c>
      <c r="BP210" s="335" t="str">
        <f t="shared" si="7"/>
        <v>06</v>
      </c>
      <c r="BQ210" s="335" t="str">
        <f>_xlfn.XLOOKUP(BP210, statelist[State FIPS Code], statelist[EPA Region], "not found", 0, 1)</f>
        <v>EPA Region 9</v>
      </c>
    </row>
    <row r="211" spans="1:69" x14ac:dyDescent="0.25">
      <c r="A211" s="153"/>
      <c r="B211" s="512"/>
      <c r="C211" s="512"/>
      <c r="D211" s="512"/>
      <c r="E211" s="512"/>
      <c r="F211" s="512"/>
      <c r="G211" s="512"/>
      <c r="H211" s="153"/>
      <c r="I211" s="153"/>
      <c r="J211" s="153"/>
      <c r="K211" s="153"/>
      <c r="L211" s="153"/>
      <c r="M211" s="153"/>
      <c r="N211" s="153"/>
      <c r="O211" s="153"/>
      <c r="P211" s="153"/>
      <c r="Q211" s="153"/>
      <c r="R211" s="153"/>
      <c r="S211" s="153"/>
      <c r="T211" s="153"/>
      <c r="U211" s="153"/>
      <c r="V211" s="153"/>
      <c r="W211" s="153"/>
      <c r="X211" s="153"/>
      <c r="Y211" s="153"/>
      <c r="Z211" s="153"/>
      <c r="AA211" s="153"/>
      <c r="AB211" s="153"/>
      <c r="AC211" s="153"/>
      <c r="AD211" s="153"/>
      <c r="AE211" s="153"/>
      <c r="AF211" s="153"/>
      <c r="AG211" s="153"/>
      <c r="AH211" s="153"/>
      <c r="AI211" s="153"/>
      <c r="AJ211" s="153"/>
      <c r="AK211" s="153"/>
      <c r="AL211" s="153"/>
      <c r="AM211" s="153"/>
      <c r="AN211" s="153"/>
      <c r="AO211" s="153"/>
      <c r="AP211" s="153"/>
      <c r="AQ211" s="153"/>
      <c r="AR211" s="153"/>
      <c r="AS211" s="153"/>
      <c r="AT211" s="153"/>
      <c r="AU211" s="153"/>
      <c r="AV211" s="153"/>
      <c r="AW211" s="153"/>
      <c r="AX211" s="153" t="s">
        <v>1411</v>
      </c>
      <c r="AY211" s="153"/>
      <c r="AZ211" s="153"/>
      <c r="BA211" s="153"/>
      <c r="BB211" s="153"/>
      <c r="BC211" s="153"/>
      <c r="BD211" s="153"/>
      <c r="BE211" s="153"/>
      <c r="BF211" s="153"/>
      <c r="BG211" s="153"/>
      <c r="BH211" s="153"/>
      <c r="BI211" s="153"/>
      <c r="BJ211" s="153"/>
      <c r="BK211" s="153"/>
      <c r="BL211" s="334" t="s">
        <v>1696</v>
      </c>
      <c r="BM211" s="335" t="s">
        <v>1697</v>
      </c>
      <c r="BN211" s="335" t="s">
        <v>1655</v>
      </c>
      <c r="BO211" s="335" t="str">
        <f t="shared" si="6"/>
        <v>Mariposa County, CA</v>
      </c>
      <c r="BP211" s="335" t="str">
        <f t="shared" si="7"/>
        <v>06</v>
      </c>
      <c r="BQ211" s="335" t="str">
        <f>_xlfn.XLOOKUP(BP211, statelist[State FIPS Code], statelist[EPA Region], "not found", 0, 1)</f>
        <v>EPA Region 9</v>
      </c>
    </row>
    <row r="212" spans="1:69" x14ac:dyDescent="0.25">
      <c r="A212" s="153"/>
      <c r="B212" s="512"/>
      <c r="C212" s="512"/>
      <c r="D212" s="512"/>
      <c r="E212" s="512"/>
      <c r="F212" s="512"/>
      <c r="G212" s="512"/>
      <c r="H212" s="153"/>
      <c r="I212" s="153"/>
      <c r="J212" s="153"/>
      <c r="K212" s="153"/>
      <c r="L212" s="153"/>
      <c r="M212" s="153"/>
      <c r="N212" s="153"/>
      <c r="O212" s="153"/>
      <c r="P212" s="153"/>
      <c r="Q212" s="153"/>
      <c r="R212" s="153"/>
      <c r="S212" s="153"/>
      <c r="T212" s="153"/>
      <c r="U212" s="153"/>
      <c r="V212" s="153"/>
      <c r="W212" s="153"/>
      <c r="X212" s="153"/>
      <c r="Y212" s="153"/>
      <c r="Z212" s="153"/>
      <c r="AA212" s="153"/>
      <c r="AB212" s="153"/>
      <c r="AC212" s="153"/>
      <c r="AD212" s="153"/>
      <c r="AE212" s="153"/>
      <c r="AF212" s="153"/>
      <c r="AG212" s="153"/>
      <c r="AH212" s="153"/>
      <c r="AI212" s="153"/>
      <c r="AJ212" s="153"/>
      <c r="AK212" s="153"/>
      <c r="AL212" s="153"/>
      <c r="AM212" s="153"/>
      <c r="AN212" s="153"/>
      <c r="AO212" s="153"/>
      <c r="AP212" s="153"/>
      <c r="AQ212" s="153"/>
      <c r="AR212" s="153"/>
      <c r="AS212" s="153"/>
      <c r="AT212" s="153"/>
      <c r="AU212" s="153"/>
      <c r="AV212" s="153"/>
      <c r="AW212" s="153"/>
      <c r="AX212" s="20" t="s">
        <v>2995</v>
      </c>
      <c r="AY212" s="153"/>
      <c r="AZ212" s="153"/>
      <c r="BA212" s="153"/>
      <c r="BB212" s="153"/>
      <c r="BC212" s="153"/>
      <c r="BD212" s="153"/>
      <c r="BE212" s="153"/>
      <c r="BF212" s="153"/>
      <c r="BG212" s="153"/>
      <c r="BH212" s="153"/>
      <c r="BI212" s="153"/>
      <c r="BJ212" s="153"/>
      <c r="BK212" s="153"/>
      <c r="BL212" s="334" t="s">
        <v>1698</v>
      </c>
      <c r="BM212" s="335" t="s">
        <v>1699</v>
      </c>
      <c r="BN212" s="335" t="s">
        <v>1655</v>
      </c>
      <c r="BO212" s="335" t="str">
        <f t="shared" si="6"/>
        <v>Mendocino County, CA</v>
      </c>
      <c r="BP212" s="335" t="str">
        <f t="shared" si="7"/>
        <v>06</v>
      </c>
      <c r="BQ212" s="335" t="str">
        <f>_xlfn.XLOOKUP(BP212, statelist[State FIPS Code], statelist[EPA Region], "not found", 0, 1)</f>
        <v>EPA Region 9</v>
      </c>
    </row>
    <row r="213" spans="1:69" x14ac:dyDescent="0.25">
      <c r="A213" s="153"/>
      <c r="B213" s="512"/>
      <c r="C213" s="512"/>
      <c r="D213" s="512"/>
      <c r="E213" s="512"/>
      <c r="F213" s="512"/>
      <c r="G213" s="512"/>
      <c r="H213" s="153"/>
      <c r="I213" s="153"/>
      <c r="J213" s="153"/>
      <c r="K213" s="153"/>
      <c r="L213" s="153"/>
      <c r="M213" s="153"/>
      <c r="N213" s="153"/>
      <c r="O213" s="153"/>
      <c r="P213" s="153"/>
      <c r="Q213" s="153"/>
      <c r="R213" s="153"/>
      <c r="S213" s="153"/>
      <c r="T213" s="153"/>
      <c r="U213" s="153"/>
      <c r="V213" s="153"/>
      <c r="W213" s="153"/>
      <c r="X213" s="153"/>
      <c r="Y213" s="153"/>
      <c r="Z213" s="153"/>
      <c r="AA213" s="153"/>
      <c r="AB213" s="153"/>
      <c r="AC213" s="153"/>
      <c r="AD213" s="153"/>
      <c r="AE213" s="153"/>
      <c r="AF213" s="153"/>
      <c r="AG213" s="153"/>
      <c r="AH213" s="153"/>
      <c r="AI213" s="153"/>
      <c r="AJ213" s="153"/>
      <c r="AK213" s="153"/>
      <c r="AL213" s="153"/>
      <c r="AM213" s="153"/>
      <c r="AN213" s="153"/>
      <c r="AO213" s="153"/>
      <c r="AP213" s="153"/>
      <c r="AQ213" s="153"/>
      <c r="AR213" s="153"/>
      <c r="AS213" s="153"/>
      <c r="AT213" s="153"/>
      <c r="AU213" s="153"/>
      <c r="AV213" s="153"/>
      <c r="AW213" s="153"/>
      <c r="AX213" s="153" t="s">
        <v>2997</v>
      </c>
      <c r="AY213" s="153"/>
      <c r="AZ213" s="153"/>
      <c r="BA213" s="153"/>
      <c r="BB213" s="153"/>
      <c r="BC213" s="153"/>
      <c r="BD213" s="153"/>
      <c r="BE213" s="153"/>
      <c r="BF213" s="153"/>
      <c r="BG213" s="153"/>
      <c r="BH213" s="153"/>
      <c r="BI213" s="153"/>
      <c r="BJ213" s="153"/>
      <c r="BK213" s="153"/>
      <c r="BL213" s="334" t="s">
        <v>1700</v>
      </c>
      <c r="BM213" s="335" t="s">
        <v>1701</v>
      </c>
      <c r="BN213" s="335" t="s">
        <v>1655</v>
      </c>
      <c r="BO213" s="335" t="str">
        <f t="shared" si="6"/>
        <v>Merced County, CA</v>
      </c>
      <c r="BP213" s="335" t="str">
        <f t="shared" si="7"/>
        <v>06</v>
      </c>
      <c r="BQ213" s="335" t="str">
        <f>_xlfn.XLOOKUP(BP213, statelist[State FIPS Code], statelist[EPA Region], "not found", 0, 1)</f>
        <v>EPA Region 9</v>
      </c>
    </row>
    <row r="214" spans="1:69" x14ac:dyDescent="0.25">
      <c r="A214" s="153"/>
      <c r="B214" s="512"/>
      <c r="C214" s="512"/>
      <c r="D214" s="512"/>
      <c r="E214" s="512"/>
      <c r="F214" s="512"/>
      <c r="G214" s="512"/>
      <c r="H214" s="153"/>
      <c r="I214" s="153"/>
      <c r="J214" s="153"/>
      <c r="K214" s="153"/>
      <c r="L214" s="153"/>
      <c r="M214" s="153"/>
      <c r="N214" s="153"/>
      <c r="O214" s="153"/>
      <c r="P214" s="153"/>
      <c r="Q214" s="153"/>
      <c r="R214" s="153"/>
      <c r="S214" s="153"/>
      <c r="T214" s="153"/>
      <c r="U214" s="153"/>
      <c r="V214" s="153"/>
      <c r="W214" s="153"/>
      <c r="X214" s="153"/>
      <c r="Y214" s="153"/>
      <c r="Z214" s="153"/>
      <c r="AA214" s="153"/>
      <c r="AB214" s="153"/>
      <c r="AC214" s="153"/>
      <c r="AD214" s="153"/>
      <c r="AE214" s="153"/>
      <c r="AF214" s="153"/>
      <c r="AG214" s="153"/>
      <c r="AH214" s="153"/>
      <c r="AI214" s="153"/>
      <c r="AJ214" s="153"/>
      <c r="AK214" s="153"/>
      <c r="AL214" s="153"/>
      <c r="AM214" s="153"/>
      <c r="AN214" s="153"/>
      <c r="AO214" s="153"/>
      <c r="AP214" s="153"/>
      <c r="AQ214" s="153"/>
      <c r="AR214" s="153"/>
      <c r="AS214" s="153"/>
      <c r="AT214" s="153"/>
      <c r="AU214" s="153"/>
      <c r="AV214" s="153"/>
      <c r="AW214" s="153"/>
      <c r="AX214" s="20" t="s">
        <v>5754</v>
      </c>
      <c r="AY214" s="153"/>
      <c r="AZ214" s="153"/>
      <c r="BA214" s="153"/>
      <c r="BB214" s="153"/>
      <c r="BC214" s="153"/>
      <c r="BD214" s="153"/>
      <c r="BE214" s="153"/>
      <c r="BF214" s="153"/>
      <c r="BG214" s="153"/>
      <c r="BH214" s="153"/>
      <c r="BI214" s="153"/>
      <c r="BJ214" s="153"/>
      <c r="BK214" s="153"/>
      <c r="BL214" s="334" t="s">
        <v>1702</v>
      </c>
      <c r="BM214" s="335" t="s">
        <v>1703</v>
      </c>
      <c r="BN214" s="335" t="s">
        <v>1655</v>
      </c>
      <c r="BO214" s="335" t="str">
        <f t="shared" si="6"/>
        <v>Modoc County, CA</v>
      </c>
      <c r="BP214" s="335" t="str">
        <f t="shared" si="7"/>
        <v>06</v>
      </c>
      <c r="BQ214" s="335" t="str">
        <f>_xlfn.XLOOKUP(BP214, statelist[State FIPS Code], statelist[EPA Region], "not found", 0, 1)</f>
        <v>EPA Region 9</v>
      </c>
    </row>
    <row r="215" spans="1:69" x14ac:dyDescent="0.25">
      <c r="A215" s="153"/>
      <c r="B215" s="512"/>
      <c r="C215" s="512"/>
      <c r="D215" s="512"/>
      <c r="E215" s="512"/>
      <c r="F215" s="512"/>
      <c r="G215" s="512"/>
      <c r="H215" s="153"/>
      <c r="I215" s="153"/>
      <c r="J215" s="153"/>
      <c r="K215" s="153"/>
      <c r="L215" s="153"/>
      <c r="M215" s="153"/>
      <c r="N215" s="153"/>
      <c r="O215" s="153"/>
      <c r="P215" s="153"/>
      <c r="Q215" s="153"/>
      <c r="R215" s="153"/>
      <c r="S215" s="153"/>
      <c r="T215" s="153"/>
      <c r="U215" s="153"/>
      <c r="V215" s="153"/>
      <c r="W215" s="153"/>
      <c r="X215" s="153"/>
      <c r="Y215" s="153"/>
      <c r="Z215" s="153"/>
      <c r="AA215" s="153"/>
      <c r="AB215" s="153"/>
      <c r="AC215" s="153"/>
      <c r="AD215" s="153"/>
      <c r="AE215" s="153"/>
      <c r="AF215" s="153"/>
      <c r="AG215" s="153"/>
      <c r="AH215" s="153"/>
      <c r="AI215" s="153"/>
      <c r="AJ215" s="153"/>
      <c r="AK215" s="153"/>
      <c r="AL215" s="153"/>
      <c r="AM215" s="153"/>
      <c r="AN215" s="153"/>
      <c r="AO215" s="153"/>
      <c r="AP215" s="153"/>
      <c r="AQ215" s="153"/>
      <c r="AR215" s="153"/>
      <c r="AS215" s="153"/>
      <c r="AT215" s="153"/>
      <c r="AU215" s="153"/>
      <c r="AV215" s="153"/>
      <c r="AW215" s="153"/>
      <c r="AX215" s="153" t="s">
        <v>5756</v>
      </c>
      <c r="AY215" s="153"/>
      <c r="AZ215" s="153"/>
      <c r="BA215" s="153"/>
      <c r="BB215" s="153"/>
      <c r="BC215" s="153"/>
      <c r="BD215" s="153"/>
      <c r="BE215" s="153"/>
      <c r="BF215" s="153"/>
      <c r="BG215" s="153"/>
      <c r="BH215" s="153"/>
      <c r="BI215" s="153"/>
      <c r="BJ215" s="153"/>
      <c r="BK215" s="153"/>
      <c r="BL215" s="334" t="s">
        <v>1704</v>
      </c>
      <c r="BM215" s="335" t="s">
        <v>1705</v>
      </c>
      <c r="BN215" s="335" t="s">
        <v>1655</v>
      </c>
      <c r="BO215" s="335" t="str">
        <f t="shared" si="6"/>
        <v>Mono County, CA</v>
      </c>
      <c r="BP215" s="335" t="str">
        <f t="shared" si="7"/>
        <v>06</v>
      </c>
      <c r="BQ215" s="335" t="str">
        <f>_xlfn.XLOOKUP(BP215, statelist[State FIPS Code], statelist[EPA Region], "not found", 0, 1)</f>
        <v>EPA Region 9</v>
      </c>
    </row>
    <row r="216" spans="1:69" x14ac:dyDescent="0.25">
      <c r="A216" s="153"/>
      <c r="B216" s="512"/>
      <c r="C216" s="512"/>
      <c r="D216" s="512"/>
      <c r="E216" s="512"/>
      <c r="F216" s="512"/>
      <c r="G216" s="512"/>
      <c r="H216" s="153"/>
      <c r="I216" s="153"/>
      <c r="J216" s="153"/>
      <c r="K216" s="153"/>
      <c r="L216" s="153"/>
      <c r="M216" s="153"/>
      <c r="N216" s="153"/>
      <c r="O216" s="153"/>
      <c r="P216" s="153"/>
      <c r="Q216" s="153"/>
      <c r="R216" s="153"/>
      <c r="S216" s="153"/>
      <c r="T216" s="153"/>
      <c r="U216" s="153"/>
      <c r="V216" s="153"/>
      <c r="W216" s="153"/>
      <c r="X216" s="153"/>
      <c r="Y216" s="153"/>
      <c r="Z216" s="153"/>
      <c r="AA216" s="153"/>
      <c r="AB216" s="153"/>
      <c r="AC216" s="153"/>
      <c r="AD216" s="153"/>
      <c r="AE216" s="153"/>
      <c r="AF216" s="153"/>
      <c r="AG216" s="153"/>
      <c r="AH216" s="153"/>
      <c r="AI216" s="153"/>
      <c r="AJ216" s="153"/>
      <c r="AK216" s="153"/>
      <c r="AL216" s="153"/>
      <c r="AM216" s="153"/>
      <c r="AN216" s="153"/>
      <c r="AO216" s="153"/>
      <c r="AP216" s="153"/>
      <c r="AQ216" s="153"/>
      <c r="AR216" s="153"/>
      <c r="AS216" s="153"/>
      <c r="AT216" s="153"/>
      <c r="AU216" s="153"/>
      <c r="AV216" s="153"/>
      <c r="AW216" s="153"/>
      <c r="AX216" s="20" t="s">
        <v>2267</v>
      </c>
      <c r="AY216" s="153"/>
      <c r="AZ216" s="153"/>
      <c r="BA216" s="153"/>
      <c r="BB216" s="153"/>
      <c r="BC216" s="153"/>
      <c r="BD216" s="153"/>
      <c r="BE216" s="153"/>
      <c r="BF216" s="153"/>
      <c r="BG216" s="153"/>
      <c r="BH216" s="153"/>
      <c r="BI216" s="153"/>
      <c r="BJ216" s="153"/>
      <c r="BK216" s="153"/>
      <c r="BL216" s="334" t="s">
        <v>1706</v>
      </c>
      <c r="BM216" s="335" t="s">
        <v>1707</v>
      </c>
      <c r="BN216" s="335" t="s">
        <v>1655</v>
      </c>
      <c r="BO216" s="335" t="str">
        <f t="shared" si="6"/>
        <v>Monterey County, CA</v>
      </c>
      <c r="BP216" s="335" t="str">
        <f t="shared" si="7"/>
        <v>06</v>
      </c>
      <c r="BQ216" s="335" t="str">
        <f>_xlfn.XLOOKUP(BP216, statelist[State FIPS Code], statelist[EPA Region], "not found", 0, 1)</f>
        <v>EPA Region 9</v>
      </c>
    </row>
    <row r="217" spans="1:69" x14ac:dyDescent="0.25">
      <c r="A217" s="153"/>
      <c r="B217" s="512"/>
      <c r="C217" s="512"/>
      <c r="D217" s="512"/>
      <c r="E217" s="512"/>
      <c r="F217" s="512"/>
      <c r="G217" s="512"/>
      <c r="H217" s="153"/>
      <c r="I217" s="153"/>
      <c r="J217" s="153"/>
      <c r="K217" s="153"/>
      <c r="L217" s="153"/>
      <c r="M217" s="153"/>
      <c r="N217" s="153"/>
      <c r="O217" s="153"/>
      <c r="P217" s="153"/>
      <c r="Q217" s="153"/>
      <c r="R217" s="153"/>
      <c r="S217" s="153"/>
      <c r="T217" s="153"/>
      <c r="U217" s="153"/>
      <c r="V217" s="153"/>
      <c r="W217" s="153"/>
      <c r="X217" s="153"/>
      <c r="Y217" s="153"/>
      <c r="Z217" s="153"/>
      <c r="AA217" s="153"/>
      <c r="AB217" s="153"/>
      <c r="AC217" s="153"/>
      <c r="AD217" s="153"/>
      <c r="AE217" s="153"/>
      <c r="AF217" s="153"/>
      <c r="AG217" s="153"/>
      <c r="AH217" s="153"/>
      <c r="AI217" s="153"/>
      <c r="AJ217" s="153"/>
      <c r="AK217" s="153"/>
      <c r="AL217" s="153"/>
      <c r="AM217" s="153"/>
      <c r="AN217" s="153"/>
      <c r="AO217" s="153"/>
      <c r="AP217" s="153"/>
      <c r="AQ217" s="153"/>
      <c r="AR217" s="153"/>
      <c r="AS217" s="153"/>
      <c r="AT217" s="153"/>
      <c r="AU217" s="153"/>
      <c r="AV217" s="153"/>
      <c r="AW217" s="153"/>
      <c r="AX217" s="153" t="s">
        <v>5759</v>
      </c>
      <c r="AY217" s="153"/>
      <c r="AZ217" s="153"/>
      <c r="BA217" s="153"/>
      <c r="BB217" s="153"/>
      <c r="BC217" s="153"/>
      <c r="BD217" s="153"/>
      <c r="BE217" s="153"/>
      <c r="BF217" s="153"/>
      <c r="BG217" s="153"/>
      <c r="BH217" s="153"/>
      <c r="BI217" s="153"/>
      <c r="BJ217" s="153"/>
      <c r="BK217" s="153"/>
      <c r="BL217" s="334" t="s">
        <v>1708</v>
      </c>
      <c r="BM217" s="335" t="s">
        <v>1709</v>
      </c>
      <c r="BN217" s="335" t="s">
        <v>1655</v>
      </c>
      <c r="BO217" s="335" t="str">
        <f t="shared" si="6"/>
        <v>Napa County, CA</v>
      </c>
      <c r="BP217" s="335" t="str">
        <f t="shared" si="7"/>
        <v>06</v>
      </c>
      <c r="BQ217" s="335" t="str">
        <f>_xlfn.XLOOKUP(BP217, statelist[State FIPS Code], statelist[EPA Region], "not found", 0, 1)</f>
        <v>EPA Region 9</v>
      </c>
    </row>
    <row r="218" spans="1:69" x14ac:dyDescent="0.25">
      <c r="A218" s="153"/>
      <c r="B218" s="512"/>
      <c r="C218" s="512"/>
      <c r="D218" s="512"/>
      <c r="E218" s="512"/>
      <c r="F218" s="512"/>
      <c r="G218" s="512"/>
      <c r="H218" s="153"/>
      <c r="I218" s="153"/>
      <c r="J218" s="153"/>
      <c r="K218" s="153"/>
      <c r="L218" s="153"/>
      <c r="M218" s="153"/>
      <c r="N218" s="153"/>
      <c r="O218" s="153"/>
      <c r="P218" s="153"/>
      <c r="Q218" s="153"/>
      <c r="R218" s="153"/>
      <c r="S218" s="153"/>
      <c r="T218" s="153"/>
      <c r="U218" s="153"/>
      <c r="V218" s="153"/>
      <c r="W218" s="153"/>
      <c r="X218" s="153"/>
      <c r="Y218" s="153"/>
      <c r="Z218" s="153"/>
      <c r="AA218" s="153"/>
      <c r="AB218" s="153"/>
      <c r="AC218" s="153"/>
      <c r="AD218" s="153"/>
      <c r="AE218" s="153"/>
      <c r="AF218" s="153"/>
      <c r="AG218" s="153"/>
      <c r="AH218" s="153"/>
      <c r="AI218" s="153"/>
      <c r="AJ218" s="153"/>
      <c r="AK218" s="153"/>
      <c r="AL218" s="153"/>
      <c r="AM218" s="153"/>
      <c r="AN218" s="153"/>
      <c r="AO218" s="153"/>
      <c r="AP218" s="153"/>
      <c r="AQ218" s="153"/>
      <c r="AR218" s="153"/>
      <c r="AS218" s="153"/>
      <c r="AT218" s="153"/>
      <c r="AU218" s="153"/>
      <c r="AV218" s="153"/>
      <c r="AW218" s="153"/>
      <c r="AX218" s="20" t="s">
        <v>5761</v>
      </c>
      <c r="AY218" s="153"/>
      <c r="AZ218" s="153"/>
      <c r="BA218" s="153"/>
      <c r="BB218" s="153"/>
      <c r="BC218" s="153"/>
      <c r="BD218" s="153"/>
      <c r="BE218" s="153"/>
      <c r="BF218" s="153"/>
      <c r="BG218" s="153"/>
      <c r="BH218" s="153"/>
      <c r="BI218" s="153"/>
      <c r="BJ218" s="153"/>
      <c r="BK218" s="153"/>
      <c r="BL218" s="334" t="s">
        <v>1710</v>
      </c>
      <c r="BM218" s="335" t="s">
        <v>1606</v>
      </c>
      <c r="BN218" s="335" t="s">
        <v>1655</v>
      </c>
      <c r="BO218" s="335" t="str">
        <f t="shared" si="6"/>
        <v>Nevada County, CA</v>
      </c>
      <c r="BP218" s="335" t="str">
        <f t="shared" si="7"/>
        <v>06</v>
      </c>
      <c r="BQ218" s="335" t="str">
        <f>_xlfn.XLOOKUP(BP218, statelist[State FIPS Code], statelist[EPA Region], "not found", 0, 1)</f>
        <v>EPA Region 9</v>
      </c>
    </row>
    <row r="219" spans="1:69" x14ac:dyDescent="0.25">
      <c r="A219" s="153"/>
      <c r="B219" s="512"/>
      <c r="C219" s="512"/>
      <c r="D219" s="512"/>
      <c r="E219" s="512"/>
      <c r="F219" s="512"/>
      <c r="G219" s="512"/>
      <c r="H219" s="153"/>
      <c r="I219" s="153"/>
      <c r="J219" s="153"/>
      <c r="K219" s="153"/>
      <c r="L219" s="153"/>
      <c r="M219" s="153"/>
      <c r="N219" s="153"/>
      <c r="O219" s="153"/>
      <c r="P219" s="153"/>
      <c r="Q219" s="153"/>
      <c r="R219" s="153"/>
      <c r="S219" s="153"/>
      <c r="T219" s="153"/>
      <c r="U219" s="153"/>
      <c r="V219" s="153"/>
      <c r="W219" s="153"/>
      <c r="X219" s="153"/>
      <c r="Y219" s="153"/>
      <c r="Z219" s="153"/>
      <c r="AA219" s="153"/>
      <c r="AB219" s="153"/>
      <c r="AC219" s="153"/>
      <c r="AD219" s="153"/>
      <c r="AE219" s="153"/>
      <c r="AF219" s="153"/>
      <c r="AG219" s="153"/>
      <c r="AH219" s="153"/>
      <c r="AI219" s="153"/>
      <c r="AJ219" s="153"/>
      <c r="AK219" s="153"/>
      <c r="AL219" s="153"/>
      <c r="AM219" s="153"/>
      <c r="AN219" s="153"/>
      <c r="AO219" s="153"/>
      <c r="AP219" s="153"/>
      <c r="AQ219" s="153"/>
      <c r="AR219" s="153"/>
      <c r="AS219" s="153"/>
      <c r="AT219" s="153"/>
      <c r="AU219" s="153"/>
      <c r="AV219" s="153"/>
      <c r="AW219" s="153"/>
      <c r="AX219" s="153" t="s">
        <v>5763</v>
      </c>
      <c r="AY219" s="153"/>
      <c r="AZ219" s="153"/>
      <c r="BA219" s="153"/>
      <c r="BB219" s="153"/>
      <c r="BC219" s="153"/>
      <c r="BD219" s="153"/>
      <c r="BE219" s="153"/>
      <c r="BF219" s="153"/>
      <c r="BG219" s="153"/>
      <c r="BH219" s="153"/>
      <c r="BI219" s="153"/>
      <c r="BJ219" s="153"/>
      <c r="BK219" s="153"/>
      <c r="BL219" s="334" t="s">
        <v>1711</v>
      </c>
      <c r="BM219" s="335" t="s">
        <v>1712</v>
      </c>
      <c r="BN219" s="335" t="s">
        <v>1655</v>
      </c>
      <c r="BO219" s="335" t="str">
        <f t="shared" si="6"/>
        <v>Orange County, CA</v>
      </c>
      <c r="BP219" s="335" t="str">
        <f t="shared" si="7"/>
        <v>06</v>
      </c>
      <c r="BQ219" s="335" t="str">
        <f>_xlfn.XLOOKUP(BP219, statelist[State FIPS Code], statelist[EPA Region], "not found", 0, 1)</f>
        <v>EPA Region 9</v>
      </c>
    </row>
    <row r="220" spans="1:69" x14ac:dyDescent="0.25">
      <c r="A220" s="153"/>
      <c r="B220" s="512"/>
      <c r="C220" s="512"/>
      <c r="D220" s="512"/>
      <c r="E220" s="512"/>
      <c r="F220" s="512"/>
      <c r="G220" s="512"/>
      <c r="H220" s="153"/>
      <c r="I220" s="153"/>
      <c r="J220" s="153"/>
      <c r="K220" s="153"/>
      <c r="L220" s="153"/>
      <c r="M220" s="153"/>
      <c r="N220" s="153"/>
      <c r="O220" s="153"/>
      <c r="P220" s="153"/>
      <c r="Q220" s="153"/>
      <c r="R220" s="153"/>
      <c r="S220" s="153"/>
      <c r="T220" s="153"/>
      <c r="U220" s="153"/>
      <c r="V220" s="153"/>
      <c r="W220" s="153"/>
      <c r="X220" s="153"/>
      <c r="Y220" s="153"/>
      <c r="Z220" s="153"/>
      <c r="AA220" s="153"/>
      <c r="AB220" s="153"/>
      <c r="AC220" s="153"/>
      <c r="AD220" s="153"/>
      <c r="AE220" s="153"/>
      <c r="AF220" s="153"/>
      <c r="AG220" s="153"/>
      <c r="AH220" s="153"/>
      <c r="AI220" s="153"/>
      <c r="AJ220" s="153"/>
      <c r="AK220" s="153"/>
      <c r="AL220" s="153"/>
      <c r="AM220" s="153"/>
      <c r="AN220" s="153"/>
      <c r="AO220" s="153"/>
      <c r="AP220" s="153"/>
      <c r="AQ220" s="153"/>
      <c r="AR220" s="153"/>
      <c r="AS220" s="153"/>
      <c r="AT220" s="153"/>
      <c r="AU220" s="153"/>
      <c r="AV220" s="153"/>
      <c r="AW220" s="153"/>
      <c r="AX220" s="20" t="s">
        <v>5765</v>
      </c>
      <c r="AY220" s="153"/>
      <c r="AZ220" s="153"/>
      <c r="BA220" s="153"/>
      <c r="BB220" s="153"/>
      <c r="BC220" s="153"/>
      <c r="BD220" s="153"/>
      <c r="BE220" s="153"/>
      <c r="BF220" s="153"/>
      <c r="BG220" s="153"/>
      <c r="BH220" s="153"/>
      <c r="BI220" s="153"/>
      <c r="BJ220" s="153"/>
      <c r="BK220" s="153"/>
      <c r="BL220" s="334" t="s">
        <v>1713</v>
      </c>
      <c r="BM220" s="335" t="s">
        <v>1714</v>
      </c>
      <c r="BN220" s="335" t="s">
        <v>1655</v>
      </c>
      <c r="BO220" s="335" t="str">
        <f t="shared" si="6"/>
        <v>Placer County, CA</v>
      </c>
      <c r="BP220" s="335" t="str">
        <f t="shared" si="7"/>
        <v>06</v>
      </c>
      <c r="BQ220" s="335" t="str">
        <f>_xlfn.XLOOKUP(BP220, statelist[State FIPS Code], statelist[EPA Region], "not found", 0, 1)</f>
        <v>EPA Region 9</v>
      </c>
    </row>
    <row r="221" spans="1:69" x14ac:dyDescent="0.25">
      <c r="A221" s="153"/>
      <c r="B221" s="512"/>
      <c r="C221" s="512"/>
      <c r="D221" s="512"/>
      <c r="E221" s="512"/>
      <c r="F221" s="512"/>
      <c r="G221" s="512"/>
      <c r="H221" s="153"/>
      <c r="I221" s="153"/>
      <c r="J221" s="153"/>
      <c r="K221" s="153"/>
      <c r="L221" s="153"/>
      <c r="M221" s="153"/>
      <c r="N221" s="153"/>
      <c r="O221" s="153"/>
      <c r="P221" s="153"/>
      <c r="Q221" s="153"/>
      <c r="R221" s="153"/>
      <c r="S221" s="153"/>
      <c r="T221" s="153"/>
      <c r="U221" s="153"/>
      <c r="V221" s="153"/>
      <c r="W221" s="153"/>
      <c r="X221" s="153"/>
      <c r="Y221" s="153"/>
      <c r="Z221" s="153"/>
      <c r="AA221" s="153"/>
      <c r="AB221" s="153"/>
      <c r="AC221" s="153"/>
      <c r="AD221" s="153"/>
      <c r="AE221" s="153"/>
      <c r="AF221" s="153"/>
      <c r="AG221" s="153"/>
      <c r="AH221" s="153"/>
      <c r="AI221" s="153"/>
      <c r="AJ221" s="153"/>
      <c r="AK221" s="153"/>
      <c r="AL221" s="153"/>
      <c r="AM221" s="153"/>
      <c r="AN221" s="153"/>
      <c r="AO221" s="153"/>
      <c r="AP221" s="153"/>
      <c r="AQ221" s="153"/>
      <c r="AR221" s="153"/>
      <c r="AS221" s="153"/>
      <c r="AT221" s="153"/>
      <c r="AU221" s="153"/>
      <c r="AV221" s="153"/>
      <c r="AW221" s="153"/>
      <c r="AX221" s="153" t="s">
        <v>5767</v>
      </c>
      <c r="AY221" s="153"/>
      <c r="AZ221" s="153"/>
      <c r="BA221" s="153"/>
      <c r="BB221" s="153"/>
      <c r="BC221" s="153"/>
      <c r="BD221" s="153"/>
      <c r="BE221" s="153"/>
      <c r="BF221" s="153"/>
      <c r="BG221" s="153"/>
      <c r="BH221" s="153"/>
      <c r="BI221" s="153"/>
      <c r="BJ221" s="153"/>
      <c r="BK221" s="153"/>
      <c r="BL221" s="334" t="s">
        <v>1715</v>
      </c>
      <c r="BM221" s="335" t="s">
        <v>1716</v>
      </c>
      <c r="BN221" s="335" t="s">
        <v>1655</v>
      </c>
      <c r="BO221" s="335" t="str">
        <f t="shared" si="6"/>
        <v>Plumas County, CA</v>
      </c>
      <c r="BP221" s="335" t="str">
        <f t="shared" si="7"/>
        <v>06</v>
      </c>
      <c r="BQ221" s="335" t="str">
        <f>_xlfn.XLOOKUP(BP221, statelist[State FIPS Code], statelist[EPA Region], "not found", 0, 1)</f>
        <v>EPA Region 9</v>
      </c>
    </row>
    <row r="222" spans="1:69" x14ac:dyDescent="0.25">
      <c r="A222" s="153"/>
      <c r="B222" s="512"/>
      <c r="C222" s="512"/>
      <c r="D222" s="512"/>
      <c r="E222" s="512"/>
      <c r="F222" s="512"/>
      <c r="G222" s="512"/>
      <c r="H222" s="153"/>
      <c r="I222" s="153"/>
      <c r="J222" s="153"/>
      <c r="K222" s="153"/>
      <c r="L222" s="153"/>
      <c r="M222" s="153"/>
      <c r="N222" s="153"/>
      <c r="O222" s="153"/>
      <c r="P222" s="153"/>
      <c r="Q222" s="153"/>
      <c r="R222" s="153"/>
      <c r="S222" s="153"/>
      <c r="T222" s="153"/>
      <c r="U222" s="153"/>
      <c r="V222" s="153"/>
      <c r="W222" s="153"/>
      <c r="X222" s="153"/>
      <c r="Y222" s="153"/>
      <c r="Z222" s="153"/>
      <c r="AA222" s="153"/>
      <c r="AB222" s="153"/>
      <c r="AC222" s="153"/>
      <c r="AD222" s="153"/>
      <c r="AE222" s="153"/>
      <c r="AF222" s="153"/>
      <c r="AG222" s="153"/>
      <c r="AH222" s="153"/>
      <c r="AI222" s="153"/>
      <c r="AJ222" s="153"/>
      <c r="AK222" s="153"/>
      <c r="AL222" s="153"/>
      <c r="AM222" s="153"/>
      <c r="AN222" s="153"/>
      <c r="AO222" s="153"/>
      <c r="AP222" s="153"/>
      <c r="AQ222" s="153"/>
      <c r="AR222" s="153"/>
      <c r="AS222" s="153"/>
      <c r="AT222" s="153"/>
      <c r="AU222" s="153"/>
      <c r="AV222" s="153"/>
      <c r="AW222" s="153"/>
      <c r="AX222" s="20" t="s">
        <v>2047</v>
      </c>
      <c r="AY222" s="153"/>
      <c r="AZ222" s="153"/>
      <c r="BA222" s="153"/>
      <c r="BB222" s="153"/>
      <c r="BC222" s="153"/>
      <c r="BD222" s="153"/>
      <c r="BE222" s="153"/>
      <c r="BF222" s="153"/>
      <c r="BG222" s="153"/>
      <c r="BH222" s="153"/>
      <c r="BI222" s="153"/>
      <c r="BJ222" s="153"/>
      <c r="BK222" s="153"/>
      <c r="BL222" s="334" t="s">
        <v>1717</v>
      </c>
      <c r="BM222" s="335" t="s">
        <v>1718</v>
      </c>
      <c r="BN222" s="335" t="s">
        <v>1655</v>
      </c>
      <c r="BO222" s="335" t="str">
        <f t="shared" si="6"/>
        <v>Riverside County, CA</v>
      </c>
      <c r="BP222" s="335" t="str">
        <f t="shared" si="7"/>
        <v>06</v>
      </c>
      <c r="BQ222" s="335" t="str">
        <f>_xlfn.XLOOKUP(BP222, statelist[State FIPS Code], statelist[EPA Region], "not found", 0, 1)</f>
        <v>EPA Region 9</v>
      </c>
    </row>
    <row r="223" spans="1:69" x14ac:dyDescent="0.25">
      <c r="A223" s="153"/>
      <c r="B223" s="512"/>
      <c r="C223" s="512"/>
      <c r="D223" s="512"/>
      <c r="E223" s="512"/>
      <c r="F223" s="512"/>
      <c r="G223" s="512"/>
      <c r="H223" s="153"/>
      <c r="I223" s="153"/>
      <c r="J223" s="153"/>
      <c r="K223" s="153"/>
      <c r="L223" s="153"/>
      <c r="M223" s="153"/>
      <c r="N223" s="153"/>
      <c r="O223" s="153"/>
      <c r="P223" s="153"/>
      <c r="Q223" s="153"/>
      <c r="R223" s="153"/>
      <c r="S223" s="153"/>
      <c r="T223" s="153"/>
      <c r="U223" s="153"/>
      <c r="V223" s="153"/>
      <c r="W223" s="153"/>
      <c r="X223" s="153"/>
      <c r="Y223" s="153"/>
      <c r="Z223" s="153"/>
      <c r="AA223" s="153"/>
      <c r="AB223" s="153"/>
      <c r="AC223" s="153"/>
      <c r="AD223" s="153"/>
      <c r="AE223" s="153"/>
      <c r="AF223" s="153"/>
      <c r="AG223" s="153"/>
      <c r="AH223" s="153"/>
      <c r="AI223" s="153"/>
      <c r="AJ223" s="153"/>
      <c r="AK223" s="153"/>
      <c r="AL223" s="153"/>
      <c r="AM223" s="153"/>
      <c r="AN223" s="153"/>
      <c r="AO223" s="153"/>
      <c r="AP223" s="153"/>
      <c r="AQ223" s="153"/>
      <c r="AR223" s="153"/>
      <c r="AS223" s="153"/>
      <c r="AT223" s="153"/>
      <c r="AU223" s="153"/>
      <c r="AV223" s="153"/>
      <c r="AW223" s="153"/>
      <c r="AX223" s="153" t="s">
        <v>2281</v>
      </c>
      <c r="AY223" s="153"/>
      <c r="AZ223" s="153"/>
      <c r="BA223" s="153"/>
      <c r="BB223" s="153"/>
      <c r="BC223" s="153"/>
      <c r="BD223" s="153"/>
      <c r="BE223" s="153"/>
      <c r="BF223" s="153"/>
      <c r="BG223" s="153"/>
      <c r="BH223" s="153"/>
      <c r="BI223" s="153"/>
      <c r="BJ223" s="153"/>
      <c r="BK223" s="153"/>
      <c r="BL223" s="334" t="s">
        <v>1719</v>
      </c>
      <c r="BM223" s="335" t="s">
        <v>1720</v>
      </c>
      <c r="BN223" s="335" t="s">
        <v>1655</v>
      </c>
      <c r="BO223" s="335" t="str">
        <f t="shared" si="6"/>
        <v>Sacramento County, CA</v>
      </c>
      <c r="BP223" s="335" t="str">
        <f t="shared" si="7"/>
        <v>06</v>
      </c>
      <c r="BQ223" s="335" t="str">
        <f>_xlfn.XLOOKUP(BP223, statelist[State FIPS Code], statelist[EPA Region], "not found", 0, 1)</f>
        <v>EPA Region 9</v>
      </c>
    </row>
    <row r="224" spans="1:69" x14ac:dyDescent="0.25">
      <c r="A224" s="153"/>
      <c r="B224" s="512"/>
      <c r="C224" s="512"/>
      <c r="D224" s="512"/>
      <c r="E224" s="512"/>
      <c r="F224" s="512"/>
      <c r="G224" s="512"/>
      <c r="H224" s="153"/>
      <c r="I224" s="153"/>
      <c r="J224" s="153"/>
      <c r="K224" s="153"/>
      <c r="L224" s="153"/>
      <c r="M224" s="153"/>
      <c r="N224" s="153"/>
      <c r="O224" s="153"/>
      <c r="P224" s="153"/>
      <c r="Q224" s="153"/>
      <c r="R224" s="153"/>
      <c r="S224" s="153"/>
      <c r="T224" s="153"/>
      <c r="U224" s="153"/>
      <c r="V224" s="153"/>
      <c r="W224" s="153"/>
      <c r="X224" s="153"/>
      <c r="Y224" s="153"/>
      <c r="Z224" s="153"/>
      <c r="AA224" s="153"/>
      <c r="AB224" s="153"/>
      <c r="AC224" s="153"/>
      <c r="AD224" s="153"/>
      <c r="AE224" s="153"/>
      <c r="AF224" s="153"/>
      <c r="AG224" s="153"/>
      <c r="AH224" s="153"/>
      <c r="AI224" s="153"/>
      <c r="AJ224" s="153"/>
      <c r="AK224" s="153"/>
      <c r="AL224" s="153"/>
      <c r="AM224" s="153"/>
      <c r="AN224" s="153"/>
      <c r="AO224" s="153"/>
      <c r="AP224" s="153"/>
      <c r="AQ224" s="153"/>
      <c r="AR224" s="153"/>
      <c r="AS224" s="153"/>
      <c r="AT224" s="153"/>
      <c r="AU224" s="153"/>
      <c r="AV224" s="153"/>
      <c r="AW224" s="153"/>
      <c r="AX224" s="20" t="s">
        <v>5771</v>
      </c>
      <c r="AY224" s="153"/>
      <c r="AZ224" s="153"/>
      <c r="BA224" s="153"/>
      <c r="BB224" s="153"/>
      <c r="BC224" s="153"/>
      <c r="BD224" s="153"/>
      <c r="BE224" s="153"/>
      <c r="BF224" s="153"/>
      <c r="BG224" s="153"/>
      <c r="BH224" s="153"/>
      <c r="BI224" s="153"/>
      <c r="BJ224" s="153"/>
      <c r="BK224" s="153"/>
      <c r="BL224" s="334" t="s">
        <v>1721</v>
      </c>
      <c r="BM224" s="335" t="s">
        <v>1722</v>
      </c>
      <c r="BN224" s="335" t="s">
        <v>1655</v>
      </c>
      <c r="BO224" s="335" t="str">
        <f t="shared" si="6"/>
        <v>San Benito County, CA</v>
      </c>
      <c r="BP224" s="335" t="str">
        <f t="shared" si="7"/>
        <v>06</v>
      </c>
      <c r="BQ224" s="335" t="str">
        <f>_xlfn.XLOOKUP(BP224, statelist[State FIPS Code], statelist[EPA Region], "not found", 0, 1)</f>
        <v>EPA Region 9</v>
      </c>
    </row>
    <row r="225" spans="1:69" x14ac:dyDescent="0.25">
      <c r="A225" s="153"/>
      <c r="B225" s="512"/>
      <c r="C225" s="512"/>
      <c r="D225" s="512"/>
      <c r="E225" s="512"/>
      <c r="F225" s="512"/>
      <c r="G225" s="512"/>
      <c r="H225" s="153"/>
      <c r="I225" s="153"/>
      <c r="J225" s="153"/>
      <c r="K225" s="153"/>
      <c r="L225" s="153"/>
      <c r="M225" s="153"/>
      <c r="N225" s="153"/>
      <c r="O225" s="153"/>
      <c r="P225" s="153"/>
      <c r="Q225" s="153"/>
      <c r="R225" s="153"/>
      <c r="S225" s="153"/>
      <c r="T225" s="153"/>
      <c r="U225" s="153"/>
      <c r="V225" s="153"/>
      <c r="W225" s="153"/>
      <c r="X225" s="153"/>
      <c r="Y225" s="153"/>
      <c r="Z225" s="153"/>
      <c r="AA225" s="153"/>
      <c r="AB225" s="153"/>
      <c r="AC225" s="153"/>
      <c r="AD225" s="153"/>
      <c r="AE225" s="153"/>
      <c r="AF225" s="153"/>
      <c r="AG225" s="153"/>
      <c r="AH225" s="153"/>
      <c r="AI225" s="153"/>
      <c r="AJ225" s="153"/>
      <c r="AK225" s="153"/>
      <c r="AL225" s="153"/>
      <c r="AM225" s="153"/>
      <c r="AN225" s="153"/>
      <c r="AO225" s="153"/>
      <c r="AP225" s="153"/>
      <c r="AQ225" s="153"/>
      <c r="AR225" s="153"/>
      <c r="AS225" s="153"/>
      <c r="AT225" s="153"/>
      <c r="AU225" s="153"/>
      <c r="AV225" s="153"/>
      <c r="AW225" s="153"/>
      <c r="AX225" s="153" t="s">
        <v>5773</v>
      </c>
      <c r="AY225" s="153"/>
      <c r="AZ225" s="153"/>
      <c r="BA225" s="153"/>
      <c r="BB225" s="153"/>
      <c r="BC225" s="153"/>
      <c r="BD225" s="153"/>
      <c r="BE225" s="153"/>
      <c r="BF225" s="153"/>
      <c r="BG225" s="153"/>
      <c r="BH225" s="153"/>
      <c r="BI225" s="153"/>
      <c r="BJ225" s="153"/>
      <c r="BK225" s="153"/>
      <c r="BL225" s="334" t="s">
        <v>1723</v>
      </c>
      <c r="BM225" s="335" t="s">
        <v>1724</v>
      </c>
      <c r="BN225" s="335" t="s">
        <v>1655</v>
      </c>
      <c r="BO225" s="335" t="str">
        <f t="shared" si="6"/>
        <v>San Bernardino County, CA</v>
      </c>
      <c r="BP225" s="335" t="str">
        <f t="shared" si="7"/>
        <v>06</v>
      </c>
      <c r="BQ225" s="335" t="str">
        <f>_xlfn.XLOOKUP(BP225, statelist[State FIPS Code], statelist[EPA Region], "not found", 0, 1)</f>
        <v>EPA Region 9</v>
      </c>
    </row>
    <row r="226" spans="1:69" x14ac:dyDescent="0.25">
      <c r="A226" s="153"/>
      <c r="B226" s="512"/>
      <c r="C226" s="512"/>
      <c r="D226" s="512"/>
      <c r="E226" s="512"/>
      <c r="F226" s="512"/>
      <c r="G226" s="512"/>
      <c r="H226" s="153"/>
      <c r="I226" s="153"/>
      <c r="J226" s="153"/>
      <c r="K226" s="153"/>
      <c r="L226" s="153"/>
      <c r="M226" s="153"/>
      <c r="N226" s="153"/>
      <c r="O226" s="153"/>
      <c r="P226" s="153"/>
      <c r="Q226" s="153"/>
      <c r="R226" s="153"/>
      <c r="S226" s="153"/>
      <c r="T226" s="153"/>
      <c r="U226" s="153"/>
      <c r="V226" s="153"/>
      <c r="W226" s="153"/>
      <c r="X226" s="153"/>
      <c r="Y226" s="153"/>
      <c r="Z226" s="153"/>
      <c r="AA226" s="153"/>
      <c r="AB226" s="153"/>
      <c r="AC226" s="153"/>
      <c r="AD226" s="153"/>
      <c r="AE226" s="153"/>
      <c r="AF226" s="153"/>
      <c r="AG226" s="153"/>
      <c r="AH226" s="153"/>
      <c r="AI226" s="153"/>
      <c r="AJ226" s="153"/>
      <c r="AK226" s="153"/>
      <c r="AL226" s="153"/>
      <c r="AM226" s="153"/>
      <c r="AN226" s="153"/>
      <c r="AO226" s="153"/>
      <c r="AP226" s="153"/>
      <c r="AQ226" s="153"/>
      <c r="AR226" s="153"/>
      <c r="AS226" s="153"/>
      <c r="AT226" s="153"/>
      <c r="AU226" s="153"/>
      <c r="AV226" s="153"/>
      <c r="AW226" s="153"/>
      <c r="AX226" s="20" t="s">
        <v>5775</v>
      </c>
      <c r="AY226" s="153"/>
      <c r="AZ226" s="153"/>
      <c r="BA226" s="153"/>
      <c r="BB226" s="153"/>
      <c r="BC226" s="153"/>
      <c r="BD226" s="153"/>
      <c r="BE226" s="153"/>
      <c r="BF226" s="153"/>
      <c r="BG226" s="153"/>
      <c r="BH226" s="153"/>
      <c r="BI226" s="153"/>
      <c r="BJ226" s="153"/>
      <c r="BK226" s="153"/>
      <c r="BL226" s="334" t="s">
        <v>1725</v>
      </c>
      <c r="BM226" s="335" t="s">
        <v>1726</v>
      </c>
      <c r="BN226" s="335" t="s">
        <v>1655</v>
      </c>
      <c r="BO226" s="335" t="str">
        <f t="shared" si="6"/>
        <v>San Diego County, CA</v>
      </c>
      <c r="BP226" s="335" t="str">
        <f t="shared" si="7"/>
        <v>06</v>
      </c>
      <c r="BQ226" s="335" t="str">
        <f>_xlfn.XLOOKUP(BP226, statelist[State FIPS Code], statelist[EPA Region], "not found", 0, 1)</f>
        <v>EPA Region 9</v>
      </c>
    </row>
    <row r="227" spans="1:69" x14ac:dyDescent="0.25">
      <c r="A227" s="153"/>
      <c r="B227" s="512"/>
      <c r="C227" s="512"/>
      <c r="D227" s="512"/>
      <c r="E227" s="512"/>
      <c r="F227" s="512"/>
      <c r="G227" s="512"/>
      <c r="H227" s="153"/>
      <c r="I227" s="153"/>
      <c r="J227" s="153"/>
      <c r="K227" s="153"/>
      <c r="L227" s="153"/>
      <c r="M227" s="153"/>
      <c r="N227" s="153"/>
      <c r="O227" s="153"/>
      <c r="P227" s="153"/>
      <c r="Q227" s="153"/>
      <c r="R227" s="153"/>
      <c r="S227" s="153"/>
      <c r="T227" s="153"/>
      <c r="U227" s="153"/>
      <c r="V227" s="153"/>
      <c r="W227" s="153"/>
      <c r="X227" s="153"/>
      <c r="Y227" s="153"/>
      <c r="Z227" s="153"/>
      <c r="AA227" s="153"/>
      <c r="AB227" s="153"/>
      <c r="AC227" s="153"/>
      <c r="AD227" s="153"/>
      <c r="AE227" s="153"/>
      <c r="AF227" s="153"/>
      <c r="AG227" s="153"/>
      <c r="AH227" s="153"/>
      <c r="AI227" s="153"/>
      <c r="AJ227" s="153"/>
      <c r="AK227" s="153"/>
      <c r="AL227" s="153"/>
      <c r="AM227" s="153"/>
      <c r="AN227" s="153"/>
      <c r="AO227" s="153"/>
      <c r="AP227" s="153"/>
      <c r="AQ227" s="153"/>
      <c r="AR227" s="153"/>
      <c r="AS227" s="153"/>
      <c r="AT227" s="153"/>
      <c r="AU227" s="153"/>
      <c r="AV227" s="153"/>
      <c r="AW227" s="153"/>
      <c r="AX227" s="153" t="s">
        <v>5777</v>
      </c>
      <c r="AY227" s="153"/>
      <c r="AZ227" s="153"/>
      <c r="BA227" s="153"/>
      <c r="BB227" s="153"/>
      <c r="BC227" s="153"/>
      <c r="BD227" s="153"/>
      <c r="BE227" s="153"/>
      <c r="BF227" s="153"/>
      <c r="BG227" s="153"/>
      <c r="BH227" s="153"/>
      <c r="BI227" s="153"/>
      <c r="BJ227" s="153"/>
      <c r="BK227" s="153"/>
      <c r="BL227" s="334" t="s">
        <v>1727</v>
      </c>
      <c r="BM227" s="335" t="s">
        <v>1728</v>
      </c>
      <c r="BN227" s="335" t="s">
        <v>1655</v>
      </c>
      <c r="BO227" s="335" t="str">
        <f t="shared" si="6"/>
        <v>San Francisco County, CA</v>
      </c>
      <c r="BP227" s="335" t="str">
        <f t="shared" si="7"/>
        <v>06</v>
      </c>
      <c r="BQ227" s="335" t="str">
        <f>_xlfn.XLOOKUP(BP227, statelist[State FIPS Code], statelist[EPA Region], "not found", 0, 1)</f>
        <v>EPA Region 9</v>
      </c>
    </row>
    <row r="228" spans="1:69" x14ac:dyDescent="0.25">
      <c r="A228" s="153"/>
      <c r="B228" s="512"/>
      <c r="C228" s="512"/>
      <c r="D228" s="512"/>
      <c r="E228" s="512"/>
      <c r="F228" s="512"/>
      <c r="G228" s="512"/>
      <c r="H228" s="153"/>
      <c r="I228" s="153"/>
      <c r="J228" s="153"/>
      <c r="K228" s="153"/>
      <c r="L228" s="153"/>
      <c r="M228" s="153"/>
      <c r="N228" s="153"/>
      <c r="O228" s="153"/>
      <c r="P228" s="153"/>
      <c r="Q228" s="153"/>
      <c r="R228" s="153"/>
      <c r="S228" s="153"/>
      <c r="T228" s="153"/>
      <c r="U228" s="153"/>
      <c r="V228" s="153"/>
      <c r="W228" s="153"/>
      <c r="X228" s="153"/>
      <c r="Y228" s="153"/>
      <c r="Z228" s="153"/>
      <c r="AA228" s="153"/>
      <c r="AB228" s="153"/>
      <c r="AC228" s="153"/>
      <c r="AD228" s="153"/>
      <c r="AE228" s="153"/>
      <c r="AF228" s="153"/>
      <c r="AG228" s="153"/>
      <c r="AH228" s="153"/>
      <c r="AI228" s="153"/>
      <c r="AJ228" s="153"/>
      <c r="AK228" s="153"/>
      <c r="AL228" s="153"/>
      <c r="AM228" s="153"/>
      <c r="AN228" s="153"/>
      <c r="AO228" s="153"/>
      <c r="AP228" s="153"/>
      <c r="AQ228" s="153"/>
      <c r="AR228" s="153"/>
      <c r="AS228" s="153"/>
      <c r="AT228" s="153"/>
      <c r="AU228" s="153"/>
      <c r="AV228" s="153"/>
      <c r="AW228" s="153"/>
      <c r="AX228" s="20" t="s">
        <v>5779</v>
      </c>
      <c r="AY228" s="153"/>
      <c r="AZ228" s="153"/>
      <c r="BA228" s="153"/>
      <c r="BB228" s="153"/>
      <c r="BC228" s="153"/>
      <c r="BD228" s="153"/>
      <c r="BE228" s="153"/>
      <c r="BF228" s="153"/>
      <c r="BG228" s="153"/>
      <c r="BH228" s="153"/>
      <c r="BI228" s="153"/>
      <c r="BJ228" s="153"/>
      <c r="BK228" s="153"/>
      <c r="BL228" s="334" t="s">
        <v>1729</v>
      </c>
      <c r="BM228" s="335" t="s">
        <v>1730</v>
      </c>
      <c r="BN228" s="335" t="s">
        <v>1655</v>
      </c>
      <c r="BO228" s="335" t="str">
        <f t="shared" si="6"/>
        <v>San Joaquin County, CA</v>
      </c>
      <c r="BP228" s="335" t="str">
        <f t="shared" si="7"/>
        <v>06</v>
      </c>
      <c r="BQ228" s="335" t="str">
        <f>_xlfn.XLOOKUP(BP228, statelist[State FIPS Code], statelist[EPA Region], "not found", 0, 1)</f>
        <v>EPA Region 9</v>
      </c>
    </row>
    <row r="229" spans="1:69" x14ac:dyDescent="0.25">
      <c r="A229" s="153"/>
      <c r="B229" s="512"/>
      <c r="C229" s="512"/>
      <c r="D229" s="512"/>
      <c r="E229" s="512"/>
      <c r="F229" s="512"/>
      <c r="G229" s="512"/>
      <c r="H229" s="153"/>
      <c r="I229" s="153"/>
      <c r="J229" s="153"/>
      <c r="K229" s="153"/>
      <c r="L229" s="153"/>
      <c r="M229" s="153"/>
      <c r="N229" s="153"/>
      <c r="O229" s="153"/>
      <c r="P229" s="153"/>
      <c r="Q229" s="153"/>
      <c r="R229" s="153"/>
      <c r="S229" s="153"/>
      <c r="T229" s="153"/>
      <c r="U229" s="153"/>
      <c r="V229" s="153"/>
      <c r="W229" s="153"/>
      <c r="X229" s="153"/>
      <c r="Y229" s="153"/>
      <c r="Z229" s="153"/>
      <c r="AA229" s="153"/>
      <c r="AB229" s="153"/>
      <c r="AC229" s="153"/>
      <c r="AD229" s="153"/>
      <c r="AE229" s="153"/>
      <c r="AF229" s="153"/>
      <c r="AG229" s="153"/>
      <c r="AH229" s="153"/>
      <c r="AI229" s="153"/>
      <c r="AJ229" s="153"/>
      <c r="AK229" s="153"/>
      <c r="AL229" s="153"/>
      <c r="AM229" s="153"/>
      <c r="AN229" s="153"/>
      <c r="AO229" s="153"/>
      <c r="AP229" s="153"/>
      <c r="AQ229" s="153"/>
      <c r="AR229" s="153"/>
      <c r="AS229" s="153"/>
      <c r="AT229" s="153"/>
      <c r="AU229" s="153"/>
      <c r="AV229" s="153"/>
      <c r="AW229" s="153"/>
      <c r="AX229" s="153" t="s">
        <v>1757</v>
      </c>
      <c r="AY229" s="153"/>
      <c r="AZ229" s="153"/>
      <c r="BA229" s="153"/>
      <c r="BB229" s="153"/>
      <c r="BC229" s="153"/>
      <c r="BD229" s="153"/>
      <c r="BE229" s="153"/>
      <c r="BF229" s="153"/>
      <c r="BG229" s="153"/>
      <c r="BH229" s="153"/>
      <c r="BI229" s="153"/>
      <c r="BJ229" s="153"/>
      <c r="BK229" s="153"/>
      <c r="BL229" s="334" t="s">
        <v>1731</v>
      </c>
      <c r="BM229" s="335" t="s">
        <v>1732</v>
      </c>
      <c r="BN229" s="335" t="s">
        <v>1655</v>
      </c>
      <c r="BO229" s="335" t="str">
        <f t="shared" si="6"/>
        <v>San Luis Obispo County, CA</v>
      </c>
      <c r="BP229" s="335" t="str">
        <f t="shared" si="7"/>
        <v>06</v>
      </c>
      <c r="BQ229" s="335" t="str">
        <f>_xlfn.XLOOKUP(BP229, statelist[State FIPS Code], statelist[EPA Region], "not found", 0, 1)</f>
        <v>EPA Region 9</v>
      </c>
    </row>
    <row r="230" spans="1:69" x14ac:dyDescent="0.25">
      <c r="A230" s="153"/>
      <c r="B230" s="512"/>
      <c r="C230" s="512"/>
      <c r="D230" s="512"/>
      <c r="E230" s="512"/>
      <c r="F230" s="512"/>
      <c r="G230" s="512"/>
      <c r="H230" s="153"/>
      <c r="I230" s="153"/>
      <c r="J230" s="153"/>
      <c r="K230" s="153"/>
      <c r="L230" s="153"/>
      <c r="M230" s="153"/>
      <c r="N230" s="153"/>
      <c r="O230" s="153"/>
      <c r="P230" s="153"/>
      <c r="Q230" s="153"/>
      <c r="R230" s="153"/>
      <c r="S230" s="153"/>
      <c r="T230" s="153"/>
      <c r="U230" s="153"/>
      <c r="V230" s="153"/>
      <c r="W230" s="153"/>
      <c r="X230" s="153"/>
      <c r="Y230" s="153"/>
      <c r="Z230" s="153"/>
      <c r="AA230" s="153"/>
      <c r="AB230" s="153"/>
      <c r="AC230" s="153"/>
      <c r="AD230" s="153"/>
      <c r="AE230" s="153"/>
      <c r="AF230" s="153"/>
      <c r="AG230" s="153"/>
      <c r="AH230" s="153"/>
      <c r="AI230" s="153"/>
      <c r="AJ230" s="153"/>
      <c r="AK230" s="153"/>
      <c r="AL230" s="153"/>
      <c r="AM230" s="153"/>
      <c r="AN230" s="153"/>
      <c r="AO230" s="153"/>
      <c r="AP230" s="153"/>
      <c r="AQ230" s="153"/>
      <c r="AR230" s="153"/>
      <c r="AS230" s="153"/>
      <c r="AT230" s="153"/>
      <c r="AU230" s="153"/>
      <c r="AV230" s="153"/>
      <c r="AW230" s="153"/>
      <c r="AX230" s="20" t="s">
        <v>5782</v>
      </c>
      <c r="AY230" s="153"/>
      <c r="AZ230" s="153"/>
      <c r="BA230" s="153"/>
      <c r="BB230" s="153"/>
      <c r="BC230" s="153"/>
      <c r="BD230" s="153"/>
      <c r="BE230" s="153"/>
      <c r="BF230" s="153"/>
      <c r="BG230" s="153"/>
      <c r="BH230" s="153"/>
      <c r="BI230" s="153"/>
      <c r="BJ230" s="153"/>
      <c r="BK230" s="153"/>
      <c r="BL230" s="334" t="s">
        <v>1733</v>
      </c>
      <c r="BM230" s="335" t="s">
        <v>1734</v>
      </c>
      <c r="BN230" s="335" t="s">
        <v>1655</v>
      </c>
      <c r="BO230" s="335" t="str">
        <f t="shared" si="6"/>
        <v>San Mateo County, CA</v>
      </c>
      <c r="BP230" s="335" t="str">
        <f t="shared" si="7"/>
        <v>06</v>
      </c>
      <c r="BQ230" s="335" t="str">
        <f>_xlfn.XLOOKUP(BP230, statelist[State FIPS Code], statelist[EPA Region], "not found", 0, 1)</f>
        <v>EPA Region 9</v>
      </c>
    </row>
    <row r="231" spans="1:69" x14ac:dyDescent="0.25">
      <c r="A231" s="153"/>
      <c r="B231" s="512"/>
      <c r="C231" s="512"/>
      <c r="D231" s="512"/>
      <c r="E231" s="512"/>
      <c r="F231" s="512"/>
      <c r="G231" s="512"/>
      <c r="H231" s="153"/>
      <c r="I231" s="153"/>
      <c r="J231" s="153"/>
      <c r="K231" s="153"/>
      <c r="L231" s="153"/>
      <c r="M231" s="153"/>
      <c r="N231" s="153"/>
      <c r="O231" s="153"/>
      <c r="P231" s="153"/>
      <c r="Q231" s="153"/>
      <c r="R231" s="153"/>
      <c r="S231" s="153"/>
      <c r="T231" s="153"/>
      <c r="U231" s="153"/>
      <c r="V231" s="153"/>
      <c r="W231" s="153"/>
      <c r="X231" s="153"/>
      <c r="Y231" s="153"/>
      <c r="Z231" s="153"/>
      <c r="AA231" s="153"/>
      <c r="AB231" s="153"/>
      <c r="AC231" s="153"/>
      <c r="AD231" s="153"/>
      <c r="AE231" s="153"/>
      <c r="AF231" s="153"/>
      <c r="AG231" s="153"/>
      <c r="AH231" s="153"/>
      <c r="AI231" s="153"/>
      <c r="AJ231" s="153"/>
      <c r="AK231" s="153"/>
      <c r="AL231" s="153"/>
      <c r="AM231" s="153"/>
      <c r="AN231" s="153"/>
      <c r="AO231" s="153"/>
      <c r="AP231" s="153"/>
      <c r="AQ231" s="153"/>
      <c r="AR231" s="153"/>
      <c r="AS231" s="153"/>
      <c r="AT231" s="153"/>
      <c r="AU231" s="153"/>
      <c r="AV231" s="153"/>
      <c r="AW231" s="153"/>
      <c r="AX231" s="153" t="s">
        <v>5784</v>
      </c>
      <c r="AY231" s="153"/>
      <c r="AZ231" s="153"/>
      <c r="BA231" s="153"/>
      <c r="BB231" s="153"/>
      <c r="BC231" s="153"/>
      <c r="BD231" s="153"/>
      <c r="BE231" s="153"/>
      <c r="BF231" s="153"/>
      <c r="BG231" s="153"/>
      <c r="BH231" s="153"/>
      <c r="BI231" s="153"/>
      <c r="BJ231" s="153"/>
      <c r="BK231" s="153"/>
      <c r="BL231" s="334" t="s">
        <v>1735</v>
      </c>
      <c r="BM231" s="335" t="s">
        <v>1736</v>
      </c>
      <c r="BN231" s="335" t="s">
        <v>1655</v>
      </c>
      <c r="BO231" s="335" t="str">
        <f t="shared" si="6"/>
        <v>Santa Barbara County, CA</v>
      </c>
      <c r="BP231" s="335" t="str">
        <f t="shared" si="7"/>
        <v>06</v>
      </c>
      <c r="BQ231" s="335" t="str">
        <f>_xlfn.XLOOKUP(BP231, statelist[State FIPS Code], statelist[EPA Region], "not found", 0, 1)</f>
        <v>EPA Region 9</v>
      </c>
    </row>
    <row r="232" spans="1:69" x14ac:dyDescent="0.25">
      <c r="A232" s="153"/>
      <c r="B232" s="512"/>
      <c r="C232" s="512"/>
      <c r="D232" s="512"/>
      <c r="E232" s="512"/>
      <c r="F232" s="512"/>
      <c r="G232" s="512"/>
      <c r="H232" s="153"/>
      <c r="I232" s="153"/>
      <c r="J232" s="153"/>
      <c r="K232" s="153"/>
      <c r="L232" s="153"/>
      <c r="M232" s="153"/>
      <c r="N232" s="153"/>
      <c r="O232" s="153"/>
      <c r="P232" s="153"/>
      <c r="Q232" s="153"/>
      <c r="R232" s="153"/>
      <c r="S232" s="153"/>
      <c r="T232" s="153"/>
      <c r="U232" s="153"/>
      <c r="V232" s="153"/>
      <c r="W232" s="153"/>
      <c r="X232" s="153"/>
      <c r="Y232" s="153"/>
      <c r="Z232" s="153"/>
      <c r="AA232" s="153"/>
      <c r="AB232" s="153"/>
      <c r="AC232" s="153"/>
      <c r="AD232" s="153"/>
      <c r="AE232" s="153"/>
      <c r="AF232" s="153"/>
      <c r="AG232" s="153"/>
      <c r="AH232" s="153"/>
      <c r="AI232" s="153"/>
      <c r="AJ232" s="153"/>
      <c r="AK232" s="153"/>
      <c r="AL232" s="153"/>
      <c r="AM232" s="153"/>
      <c r="AN232" s="153"/>
      <c r="AO232" s="153"/>
      <c r="AP232" s="153"/>
      <c r="AQ232" s="153"/>
      <c r="AR232" s="153"/>
      <c r="AS232" s="153"/>
      <c r="AT232" s="153"/>
      <c r="AU232" s="153"/>
      <c r="AV232" s="153"/>
      <c r="AW232" s="153"/>
      <c r="AX232" s="20" t="s">
        <v>5786</v>
      </c>
      <c r="AY232" s="153"/>
      <c r="AZ232" s="153"/>
      <c r="BA232" s="153"/>
      <c r="BB232" s="153"/>
      <c r="BC232" s="153"/>
      <c r="BD232" s="153"/>
      <c r="BE232" s="153"/>
      <c r="BF232" s="153"/>
      <c r="BG232" s="153"/>
      <c r="BH232" s="153"/>
      <c r="BI232" s="153"/>
      <c r="BJ232" s="153"/>
      <c r="BK232" s="153"/>
      <c r="BL232" s="334" t="s">
        <v>1737</v>
      </c>
      <c r="BM232" s="335" t="s">
        <v>1738</v>
      </c>
      <c r="BN232" s="335" t="s">
        <v>1655</v>
      </c>
      <c r="BO232" s="335" t="str">
        <f t="shared" si="6"/>
        <v>Santa Clara County, CA</v>
      </c>
      <c r="BP232" s="335" t="str">
        <f t="shared" si="7"/>
        <v>06</v>
      </c>
      <c r="BQ232" s="335" t="str">
        <f>_xlfn.XLOOKUP(BP232, statelist[State FIPS Code], statelist[EPA Region], "not found", 0, 1)</f>
        <v>EPA Region 9</v>
      </c>
    </row>
    <row r="233" spans="1:69" x14ac:dyDescent="0.25">
      <c r="A233" s="153"/>
      <c r="B233" s="512"/>
      <c r="C233" s="512"/>
      <c r="D233" s="512"/>
      <c r="E233" s="512"/>
      <c r="F233" s="512"/>
      <c r="G233" s="512"/>
      <c r="H233" s="153"/>
      <c r="I233" s="153"/>
      <c r="J233" s="153"/>
      <c r="K233" s="153"/>
      <c r="L233" s="153"/>
      <c r="M233" s="153"/>
      <c r="N233" s="153"/>
      <c r="O233" s="153"/>
      <c r="P233" s="153"/>
      <c r="Q233" s="153"/>
      <c r="R233" s="153"/>
      <c r="S233" s="153"/>
      <c r="T233" s="153"/>
      <c r="U233" s="153"/>
      <c r="V233" s="153"/>
      <c r="W233" s="153"/>
      <c r="X233" s="153"/>
      <c r="Y233" s="153"/>
      <c r="Z233" s="153"/>
      <c r="AA233" s="153"/>
      <c r="AB233" s="153"/>
      <c r="AC233" s="153"/>
      <c r="AD233" s="153"/>
      <c r="AE233" s="153"/>
      <c r="AF233" s="153"/>
      <c r="AG233" s="153"/>
      <c r="AH233" s="153"/>
      <c r="AI233" s="153"/>
      <c r="AJ233" s="153"/>
      <c r="AK233" s="153"/>
      <c r="AL233" s="153"/>
      <c r="AM233" s="153"/>
      <c r="AN233" s="153"/>
      <c r="AO233" s="153"/>
      <c r="AP233" s="153"/>
      <c r="AQ233" s="153"/>
      <c r="AR233" s="153"/>
      <c r="AS233" s="153"/>
      <c r="AT233" s="153"/>
      <c r="AU233" s="153"/>
      <c r="AV233" s="153"/>
      <c r="AW233" s="153"/>
      <c r="AX233" s="153" t="s">
        <v>5788</v>
      </c>
      <c r="AY233" s="153"/>
      <c r="AZ233" s="153"/>
      <c r="BA233" s="153"/>
      <c r="BB233" s="153"/>
      <c r="BC233" s="153"/>
      <c r="BD233" s="153"/>
      <c r="BE233" s="153"/>
      <c r="BF233" s="153"/>
      <c r="BG233" s="153"/>
      <c r="BH233" s="153"/>
      <c r="BI233" s="153"/>
      <c r="BJ233" s="153"/>
      <c r="BK233" s="153"/>
      <c r="BL233" s="334" t="s">
        <v>1739</v>
      </c>
      <c r="BM233" s="335" t="s">
        <v>1515</v>
      </c>
      <c r="BN233" s="335" t="s">
        <v>1655</v>
      </c>
      <c r="BO233" s="335" t="str">
        <f t="shared" si="6"/>
        <v>Santa Cruz County, CA</v>
      </c>
      <c r="BP233" s="335" t="str">
        <f t="shared" si="7"/>
        <v>06</v>
      </c>
      <c r="BQ233" s="335" t="str">
        <f>_xlfn.XLOOKUP(BP233, statelist[State FIPS Code], statelist[EPA Region], "not found", 0, 1)</f>
        <v>EPA Region 9</v>
      </c>
    </row>
    <row r="234" spans="1:69" x14ac:dyDescent="0.25">
      <c r="A234" s="153"/>
      <c r="B234" s="512"/>
      <c r="C234" s="512"/>
      <c r="D234" s="512"/>
      <c r="E234" s="512"/>
      <c r="F234" s="512"/>
      <c r="G234" s="512"/>
      <c r="H234" s="153"/>
      <c r="I234" s="153"/>
      <c r="J234" s="153"/>
      <c r="K234" s="153"/>
      <c r="L234" s="153"/>
      <c r="M234" s="153"/>
      <c r="N234" s="153"/>
      <c r="O234" s="153"/>
      <c r="P234" s="153"/>
      <c r="Q234" s="153"/>
      <c r="R234" s="153"/>
      <c r="S234" s="153"/>
      <c r="T234" s="153"/>
      <c r="U234" s="153"/>
      <c r="V234" s="153"/>
      <c r="W234" s="153"/>
      <c r="X234" s="153"/>
      <c r="Y234" s="153"/>
      <c r="Z234" s="153"/>
      <c r="AA234" s="153"/>
      <c r="AB234" s="153"/>
      <c r="AC234" s="153"/>
      <c r="AD234" s="153"/>
      <c r="AE234" s="153"/>
      <c r="AF234" s="153"/>
      <c r="AG234" s="153"/>
      <c r="AH234" s="153"/>
      <c r="AI234" s="153"/>
      <c r="AJ234" s="153"/>
      <c r="AK234" s="153"/>
      <c r="AL234" s="153"/>
      <c r="AM234" s="153"/>
      <c r="AN234" s="153"/>
      <c r="AO234" s="153"/>
      <c r="AP234" s="153"/>
      <c r="AQ234" s="153"/>
      <c r="AR234" s="153"/>
      <c r="AS234" s="153"/>
      <c r="AT234" s="153"/>
      <c r="AU234" s="153"/>
      <c r="AV234" s="153"/>
      <c r="AW234" s="153"/>
      <c r="AX234" s="20" t="s">
        <v>5790</v>
      </c>
      <c r="AY234" s="153"/>
      <c r="AZ234" s="153"/>
      <c r="BA234" s="153"/>
      <c r="BB234" s="153"/>
      <c r="BC234" s="153"/>
      <c r="BD234" s="153"/>
      <c r="BE234" s="153"/>
      <c r="BF234" s="153"/>
      <c r="BG234" s="153"/>
      <c r="BH234" s="153"/>
      <c r="BI234" s="153"/>
      <c r="BJ234" s="153"/>
      <c r="BK234" s="153"/>
      <c r="BL234" s="334" t="s">
        <v>1740</v>
      </c>
      <c r="BM234" s="335" t="s">
        <v>1741</v>
      </c>
      <c r="BN234" s="335" t="s">
        <v>1655</v>
      </c>
      <c r="BO234" s="335" t="str">
        <f t="shared" si="6"/>
        <v>Shasta County, CA</v>
      </c>
      <c r="BP234" s="335" t="str">
        <f t="shared" si="7"/>
        <v>06</v>
      </c>
      <c r="BQ234" s="335" t="str">
        <f>_xlfn.XLOOKUP(BP234, statelist[State FIPS Code], statelist[EPA Region], "not found", 0, 1)</f>
        <v>EPA Region 9</v>
      </c>
    </row>
    <row r="235" spans="1:69" x14ac:dyDescent="0.25">
      <c r="A235" s="153"/>
      <c r="B235" s="512"/>
      <c r="C235" s="512"/>
      <c r="D235" s="512"/>
      <c r="E235" s="512"/>
      <c r="F235" s="512"/>
      <c r="G235" s="512"/>
      <c r="H235" s="153"/>
      <c r="I235" s="153"/>
      <c r="J235" s="153"/>
      <c r="K235" s="153"/>
      <c r="L235" s="153"/>
      <c r="M235" s="153"/>
      <c r="N235" s="153"/>
      <c r="O235" s="153"/>
      <c r="P235" s="153"/>
      <c r="Q235" s="153"/>
      <c r="R235" s="153"/>
      <c r="S235" s="153"/>
      <c r="T235" s="153"/>
      <c r="U235" s="153"/>
      <c r="V235" s="153"/>
      <c r="W235" s="153"/>
      <c r="X235" s="153"/>
      <c r="Y235" s="153"/>
      <c r="Z235" s="153"/>
      <c r="AA235" s="153"/>
      <c r="AB235" s="153"/>
      <c r="AC235" s="153"/>
      <c r="AD235" s="153"/>
      <c r="AE235" s="153"/>
      <c r="AF235" s="153"/>
      <c r="AG235" s="153"/>
      <c r="AH235" s="153"/>
      <c r="AI235" s="153"/>
      <c r="AJ235" s="153"/>
      <c r="AK235" s="153"/>
      <c r="AL235" s="153"/>
      <c r="AM235" s="153"/>
      <c r="AN235" s="153"/>
      <c r="AO235" s="153"/>
      <c r="AP235" s="153"/>
      <c r="AQ235" s="153"/>
      <c r="AR235" s="153"/>
      <c r="AS235" s="153"/>
      <c r="AT235" s="153"/>
      <c r="AU235" s="153"/>
      <c r="AV235" s="153"/>
      <c r="AW235" s="153"/>
      <c r="AX235" s="153" t="s">
        <v>5792</v>
      </c>
      <c r="AY235" s="153"/>
      <c r="AZ235" s="153"/>
      <c r="BA235" s="153"/>
      <c r="BB235" s="153"/>
      <c r="BC235" s="153"/>
      <c r="BD235" s="153"/>
      <c r="BE235" s="153"/>
      <c r="BF235" s="153"/>
      <c r="BG235" s="153"/>
      <c r="BH235" s="153"/>
      <c r="BI235" s="153"/>
      <c r="BJ235" s="153"/>
      <c r="BK235" s="153"/>
      <c r="BL235" s="334" t="s">
        <v>1742</v>
      </c>
      <c r="BM235" s="335" t="s">
        <v>1743</v>
      </c>
      <c r="BN235" s="335" t="s">
        <v>1655</v>
      </c>
      <c r="BO235" s="335" t="str">
        <f t="shared" si="6"/>
        <v>Sierra County, CA</v>
      </c>
      <c r="BP235" s="335" t="str">
        <f t="shared" si="7"/>
        <v>06</v>
      </c>
      <c r="BQ235" s="335" t="str">
        <f>_xlfn.XLOOKUP(BP235, statelist[State FIPS Code], statelist[EPA Region], "not found", 0, 1)</f>
        <v>EPA Region 9</v>
      </c>
    </row>
    <row r="236" spans="1:69" x14ac:dyDescent="0.25">
      <c r="A236" s="153"/>
      <c r="B236" s="512"/>
      <c r="C236" s="512"/>
      <c r="D236" s="512"/>
      <c r="E236" s="512"/>
      <c r="F236" s="512"/>
      <c r="G236" s="512"/>
      <c r="H236" s="153"/>
      <c r="I236" s="153"/>
      <c r="J236" s="153"/>
      <c r="K236" s="153"/>
      <c r="L236" s="153"/>
      <c r="M236" s="153"/>
      <c r="N236" s="153"/>
      <c r="O236" s="153"/>
      <c r="P236" s="153"/>
      <c r="Q236" s="153"/>
      <c r="R236" s="153"/>
      <c r="S236" s="153"/>
      <c r="T236" s="153"/>
      <c r="U236" s="153"/>
      <c r="V236" s="153"/>
      <c r="W236" s="153"/>
      <c r="X236" s="153"/>
      <c r="Y236" s="153"/>
      <c r="Z236" s="153"/>
      <c r="AA236" s="153"/>
      <c r="AB236" s="153"/>
      <c r="AC236" s="153"/>
      <c r="AD236" s="153"/>
      <c r="AE236" s="153"/>
      <c r="AF236" s="153"/>
      <c r="AG236" s="153"/>
      <c r="AH236" s="153"/>
      <c r="AI236" s="153"/>
      <c r="AJ236" s="153"/>
      <c r="AK236" s="153"/>
      <c r="AL236" s="153"/>
      <c r="AM236" s="153"/>
      <c r="AN236" s="153"/>
      <c r="AO236" s="153"/>
      <c r="AP236" s="153"/>
      <c r="AQ236" s="153"/>
      <c r="AR236" s="153"/>
      <c r="AS236" s="153"/>
      <c r="AT236" s="153"/>
      <c r="AU236" s="153"/>
      <c r="AV236" s="153"/>
      <c r="AW236" s="153"/>
      <c r="AX236" s="20" t="s">
        <v>5794</v>
      </c>
      <c r="AY236" s="153"/>
      <c r="AZ236" s="153"/>
      <c r="BA236" s="153"/>
      <c r="BB236" s="153"/>
      <c r="BC236" s="153"/>
      <c r="BD236" s="153"/>
      <c r="BE236" s="153"/>
      <c r="BF236" s="153"/>
      <c r="BG236" s="153"/>
      <c r="BH236" s="153"/>
      <c r="BI236" s="153"/>
      <c r="BJ236" s="153"/>
      <c r="BK236" s="153"/>
      <c r="BL236" s="334" t="s">
        <v>1744</v>
      </c>
      <c r="BM236" s="335" t="s">
        <v>1745</v>
      </c>
      <c r="BN236" s="335" t="s">
        <v>1655</v>
      </c>
      <c r="BO236" s="335" t="str">
        <f t="shared" si="6"/>
        <v>Siskiyou County, CA</v>
      </c>
      <c r="BP236" s="335" t="str">
        <f t="shared" si="7"/>
        <v>06</v>
      </c>
      <c r="BQ236" s="335" t="str">
        <f>_xlfn.XLOOKUP(BP236, statelist[State FIPS Code], statelist[EPA Region], "not found", 0, 1)</f>
        <v>EPA Region 9</v>
      </c>
    </row>
    <row r="237" spans="1:69" x14ac:dyDescent="0.25">
      <c r="A237" s="153"/>
      <c r="B237" s="512"/>
      <c r="C237" s="512"/>
      <c r="D237" s="512"/>
      <c r="E237" s="512"/>
      <c r="F237" s="512"/>
      <c r="G237" s="512"/>
      <c r="H237" s="153"/>
      <c r="I237" s="153"/>
      <c r="J237" s="153"/>
      <c r="K237" s="153"/>
      <c r="L237" s="153"/>
      <c r="M237" s="153"/>
      <c r="N237" s="153"/>
      <c r="O237" s="153"/>
      <c r="P237" s="153"/>
      <c r="Q237" s="153"/>
      <c r="R237" s="153"/>
      <c r="S237" s="153"/>
      <c r="T237" s="153"/>
      <c r="U237" s="153"/>
      <c r="V237" s="153"/>
      <c r="W237" s="153"/>
      <c r="X237" s="153"/>
      <c r="Y237" s="153"/>
      <c r="Z237" s="153"/>
      <c r="AA237" s="153"/>
      <c r="AB237" s="153"/>
      <c r="AC237" s="153"/>
      <c r="AD237" s="153"/>
      <c r="AE237" s="153"/>
      <c r="AF237" s="153"/>
      <c r="AG237" s="153"/>
      <c r="AH237" s="153"/>
      <c r="AI237" s="153"/>
      <c r="AJ237" s="153"/>
      <c r="AK237" s="153"/>
      <c r="AL237" s="153"/>
      <c r="AM237" s="153"/>
      <c r="AN237" s="153"/>
      <c r="AO237" s="153"/>
      <c r="AP237" s="153"/>
      <c r="AQ237" s="153"/>
      <c r="AR237" s="153"/>
      <c r="AS237" s="153"/>
      <c r="AT237" s="153"/>
      <c r="AU237" s="153"/>
      <c r="AV237" s="153"/>
      <c r="AW237" s="153"/>
      <c r="AX237" s="153" t="s">
        <v>1421</v>
      </c>
      <c r="AY237" s="153"/>
      <c r="AZ237" s="153"/>
      <c r="BA237" s="153"/>
      <c r="BB237" s="153"/>
      <c r="BC237" s="153"/>
      <c r="BD237" s="153"/>
      <c r="BE237" s="153"/>
      <c r="BF237" s="153"/>
      <c r="BG237" s="153"/>
      <c r="BH237" s="153"/>
      <c r="BI237" s="153"/>
      <c r="BJ237" s="153"/>
      <c r="BK237" s="153"/>
      <c r="BL237" s="334" t="s">
        <v>1746</v>
      </c>
      <c r="BM237" s="335" t="s">
        <v>1747</v>
      </c>
      <c r="BN237" s="335" t="s">
        <v>1655</v>
      </c>
      <c r="BO237" s="335" t="str">
        <f t="shared" si="6"/>
        <v>Solano County, CA</v>
      </c>
      <c r="BP237" s="335" t="str">
        <f t="shared" si="7"/>
        <v>06</v>
      </c>
      <c r="BQ237" s="335" t="str">
        <f>_xlfn.XLOOKUP(BP237, statelist[State FIPS Code], statelist[EPA Region], "not found", 0, 1)</f>
        <v>EPA Region 9</v>
      </c>
    </row>
    <row r="238" spans="1:69" x14ac:dyDescent="0.25">
      <c r="A238" s="153"/>
      <c r="B238" s="512"/>
      <c r="C238" s="512"/>
      <c r="D238" s="512"/>
      <c r="E238" s="512"/>
      <c r="F238" s="512"/>
      <c r="G238" s="512"/>
      <c r="H238" s="153"/>
      <c r="I238" s="153"/>
      <c r="J238" s="153"/>
      <c r="K238" s="153"/>
      <c r="L238" s="153"/>
      <c r="M238" s="153"/>
      <c r="N238" s="153"/>
      <c r="O238" s="153"/>
      <c r="P238" s="153"/>
      <c r="Q238" s="153"/>
      <c r="R238" s="153"/>
      <c r="S238" s="153"/>
      <c r="T238" s="153"/>
      <c r="U238" s="153"/>
      <c r="V238" s="153"/>
      <c r="W238" s="153"/>
      <c r="X238" s="153"/>
      <c r="Y238" s="153"/>
      <c r="Z238" s="153"/>
      <c r="AA238" s="153"/>
      <c r="AB238" s="153"/>
      <c r="AC238" s="153"/>
      <c r="AD238" s="153"/>
      <c r="AE238" s="153"/>
      <c r="AF238" s="153"/>
      <c r="AG238" s="153"/>
      <c r="AH238" s="153"/>
      <c r="AI238" s="153"/>
      <c r="AJ238" s="153"/>
      <c r="AK238" s="153"/>
      <c r="AL238" s="153"/>
      <c r="AM238" s="153"/>
      <c r="AN238" s="153"/>
      <c r="AO238" s="153"/>
      <c r="AP238" s="153"/>
      <c r="AQ238" s="153"/>
      <c r="AR238" s="153"/>
      <c r="AS238" s="153"/>
      <c r="AT238" s="153"/>
      <c r="AU238" s="153"/>
      <c r="AV238" s="153"/>
      <c r="AW238" s="153"/>
      <c r="AX238" s="20" t="s">
        <v>5797</v>
      </c>
      <c r="AY238" s="153"/>
      <c r="AZ238" s="153"/>
      <c r="BA238" s="153"/>
      <c r="BB238" s="153"/>
      <c r="BC238" s="153"/>
      <c r="BD238" s="153"/>
      <c r="BE238" s="153"/>
      <c r="BF238" s="153"/>
      <c r="BG238" s="153"/>
      <c r="BH238" s="153"/>
      <c r="BI238" s="153"/>
      <c r="BJ238" s="153"/>
      <c r="BK238" s="153"/>
      <c r="BL238" s="334" t="s">
        <v>1748</v>
      </c>
      <c r="BM238" s="335" t="s">
        <v>1749</v>
      </c>
      <c r="BN238" s="335" t="s">
        <v>1655</v>
      </c>
      <c r="BO238" s="335" t="str">
        <f t="shared" si="6"/>
        <v>Sonoma County, CA</v>
      </c>
      <c r="BP238" s="335" t="str">
        <f t="shared" si="7"/>
        <v>06</v>
      </c>
      <c r="BQ238" s="335" t="str">
        <f>_xlfn.XLOOKUP(BP238, statelist[State FIPS Code], statelist[EPA Region], "not found", 0, 1)</f>
        <v>EPA Region 9</v>
      </c>
    </row>
    <row r="239" spans="1:69" x14ac:dyDescent="0.25">
      <c r="A239" s="153"/>
      <c r="B239" s="512"/>
      <c r="C239" s="512"/>
      <c r="D239" s="512"/>
      <c r="E239" s="512"/>
      <c r="F239" s="512"/>
      <c r="G239" s="512"/>
      <c r="H239" s="153"/>
      <c r="I239" s="153"/>
      <c r="J239" s="153"/>
      <c r="K239" s="153"/>
      <c r="L239" s="153"/>
      <c r="M239" s="153"/>
      <c r="N239" s="153"/>
      <c r="O239" s="153"/>
      <c r="P239" s="153"/>
      <c r="Q239" s="153"/>
      <c r="R239" s="153"/>
      <c r="S239" s="153"/>
      <c r="T239" s="153"/>
      <c r="U239" s="153"/>
      <c r="V239" s="153"/>
      <c r="W239" s="153"/>
      <c r="X239" s="153"/>
      <c r="Y239" s="153"/>
      <c r="Z239" s="153"/>
      <c r="AA239" s="153"/>
      <c r="AB239" s="153"/>
      <c r="AC239" s="153"/>
      <c r="AD239" s="153"/>
      <c r="AE239" s="153"/>
      <c r="AF239" s="153"/>
      <c r="AG239" s="153"/>
      <c r="AH239" s="153"/>
      <c r="AI239" s="153"/>
      <c r="AJ239" s="153"/>
      <c r="AK239" s="153"/>
      <c r="AL239" s="153"/>
      <c r="AM239" s="153"/>
      <c r="AN239" s="153"/>
      <c r="AO239" s="153"/>
      <c r="AP239" s="153"/>
      <c r="AQ239" s="153"/>
      <c r="AR239" s="153"/>
      <c r="AS239" s="153"/>
      <c r="AT239" s="153"/>
      <c r="AU239" s="153"/>
      <c r="AV239" s="153"/>
      <c r="AW239" s="153"/>
      <c r="AX239" s="153" t="s">
        <v>4697</v>
      </c>
      <c r="AY239" s="153"/>
      <c r="AZ239" s="153"/>
      <c r="BA239" s="153"/>
      <c r="BB239" s="153"/>
      <c r="BC239" s="153"/>
      <c r="BD239" s="153"/>
      <c r="BE239" s="153"/>
      <c r="BF239" s="153"/>
      <c r="BG239" s="153"/>
      <c r="BH239" s="153"/>
      <c r="BI239" s="153"/>
      <c r="BJ239" s="153"/>
      <c r="BK239" s="153"/>
      <c r="BL239" s="334" t="s">
        <v>1750</v>
      </c>
      <c r="BM239" s="335" t="s">
        <v>1751</v>
      </c>
      <c r="BN239" s="335" t="s">
        <v>1655</v>
      </c>
      <c r="BO239" s="335" t="str">
        <f t="shared" si="6"/>
        <v>Stanislaus County, CA</v>
      </c>
      <c r="BP239" s="335" t="str">
        <f t="shared" si="7"/>
        <v>06</v>
      </c>
      <c r="BQ239" s="335" t="str">
        <f>_xlfn.XLOOKUP(BP239, statelist[State FIPS Code], statelist[EPA Region], "not found", 0, 1)</f>
        <v>EPA Region 9</v>
      </c>
    </row>
    <row r="240" spans="1:69" x14ac:dyDescent="0.25">
      <c r="A240" s="153"/>
      <c r="B240" s="512"/>
      <c r="C240" s="512"/>
      <c r="D240" s="512"/>
      <c r="E240" s="512"/>
      <c r="F240" s="512"/>
      <c r="G240" s="512"/>
      <c r="H240" s="153"/>
      <c r="I240" s="153"/>
      <c r="J240" s="153"/>
      <c r="K240" s="153"/>
      <c r="L240" s="153"/>
      <c r="M240" s="153"/>
      <c r="N240" s="153"/>
      <c r="O240" s="153"/>
      <c r="P240" s="153"/>
      <c r="Q240" s="153"/>
      <c r="R240" s="153"/>
      <c r="S240" s="153"/>
      <c r="T240" s="153"/>
      <c r="U240" s="153"/>
      <c r="V240" s="153"/>
      <c r="W240" s="153"/>
      <c r="X240" s="153"/>
      <c r="Y240" s="153"/>
      <c r="Z240" s="153"/>
      <c r="AA240" s="153"/>
      <c r="AB240" s="153"/>
      <c r="AC240" s="153"/>
      <c r="AD240" s="153"/>
      <c r="AE240" s="153"/>
      <c r="AF240" s="153"/>
      <c r="AG240" s="153"/>
      <c r="AH240" s="153"/>
      <c r="AI240" s="153"/>
      <c r="AJ240" s="153"/>
      <c r="AK240" s="153"/>
      <c r="AL240" s="153"/>
      <c r="AM240" s="153"/>
      <c r="AN240" s="153"/>
      <c r="AO240" s="153"/>
      <c r="AP240" s="153"/>
      <c r="AQ240" s="153"/>
      <c r="AR240" s="153"/>
      <c r="AS240" s="153"/>
      <c r="AT240" s="153"/>
      <c r="AU240" s="153"/>
      <c r="AV240" s="153"/>
      <c r="AW240" s="153"/>
      <c r="AX240" s="20" t="s">
        <v>1423</v>
      </c>
      <c r="AY240" s="153"/>
      <c r="AZ240" s="153"/>
      <c r="BA240" s="153"/>
      <c r="BB240" s="153"/>
      <c r="BC240" s="153"/>
      <c r="BD240" s="153"/>
      <c r="BE240" s="153"/>
      <c r="BF240" s="153"/>
      <c r="BG240" s="153"/>
      <c r="BH240" s="153"/>
      <c r="BI240" s="153"/>
      <c r="BJ240" s="153"/>
      <c r="BK240" s="153"/>
      <c r="BL240" s="334" t="s">
        <v>1752</v>
      </c>
      <c r="BM240" s="335" t="s">
        <v>1753</v>
      </c>
      <c r="BN240" s="335" t="s">
        <v>1655</v>
      </c>
      <c r="BO240" s="335" t="str">
        <f t="shared" si="6"/>
        <v>Sutter County, CA</v>
      </c>
      <c r="BP240" s="335" t="str">
        <f t="shared" si="7"/>
        <v>06</v>
      </c>
      <c r="BQ240" s="335" t="str">
        <f>_xlfn.XLOOKUP(BP240, statelist[State FIPS Code], statelist[EPA Region], "not found", 0, 1)</f>
        <v>EPA Region 9</v>
      </c>
    </row>
    <row r="241" spans="1:69" x14ac:dyDescent="0.25">
      <c r="A241" s="153"/>
      <c r="B241" s="512"/>
      <c r="C241" s="512"/>
      <c r="D241" s="512"/>
      <c r="E241" s="512"/>
      <c r="F241" s="512"/>
      <c r="G241" s="512"/>
      <c r="H241" s="153"/>
      <c r="I241" s="153"/>
      <c r="J241" s="153"/>
      <c r="K241" s="153"/>
      <c r="L241" s="153"/>
      <c r="M241" s="153"/>
      <c r="N241" s="153"/>
      <c r="O241" s="153"/>
      <c r="P241" s="153"/>
      <c r="Q241" s="153"/>
      <c r="R241" s="153"/>
      <c r="S241" s="153"/>
      <c r="T241" s="153"/>
      <c r="U241" s="153"/>
      <c r="V241" s="153"/>
      <c r="W241" s="153"/>
      <c r="X241" s="153"/>
      <c r="Y241" s="153"/>
      <c r="Z241" s="153"/>
      <c r="AA241" s="153"/>
      <c r="AB241" s="153"/>
      <c r="AC241" s="153"/>
      <c r="AD241" s="153"/>
      <c r="AE241" s="153"/>
      <c r="AF241" s="153"/>
      <c r="AG241" s="153"/>
      <c r="AH241" s="153"/>
      <c r="AI241" s="153"/>
      <c r="AJ241" s="153"/>
      <c r="AK241" s="153"/>
      <c r="AL241" s="153"/>
      <c r="AM241" s="153"/>
      <c r="AN241" s="153"/>
      <c r="AO241" s="153"/>
      <c r="AP241" s="153"/>
      <c r="AQ241" s="153"/>
      <c r="AR241" s="153"/>
      <c r="AS241" s="153"/>
      <c r="AT241" s="153"/>
      <c r="AU241" s="153"/>
      <c r="AV241" s="153"/>
      <c r="AW241" s="153"/>
      <c r="AX241" s="153" t="s">
        <v>5801</v>
      </c>
      <c r="AY241" s="153"/>
      <c r="AZ241" s="153"/>
      <c r="BA241" s="153"/>
      <c r="BB241" s="153"/>
      <c r="BC241" s="153"/>
      <c r="BD241" s="153"/>
      <c r="BE241" s="153"/>
      <c r="BF241" s="153"/>
      <c r="BG241" s="153"/>
      <c r="BH241" s="153"/>
      <c r="BI241" s="153"/>
      <c r="BJ241" s="153"/>
      <c r="BK241" s="153"/>
      <c r="BL241" s="334" t="s">
        <v>1754</v>
      </c>
      <c r="BM241" s="335" t="s">
        <v>1755</v>
      </c>
      <c r="BN241" s="335" t="s">
        <v>1655</v>
      </c>
      <c r="BO241" s="335" t="str">
        <f t="shared" si="6"/>
        <v>Tehama County, CA</v>
      </c>
      <c r="BP241" s="335" t="str">
        <f t="shared" si="7"/>
        <v>06</v>
      </c>
      <c r="BQ241" s="335" t="str">
        <f>_xlfn.XLOOKUP(BP241, statelist[State FIPS Code], statelist[EPA Region], "not found", 0, 1)</f>
        <v>EPA Region 9</v>
      </c>
    </row>
    <row r="242" spans="1:69" x14ac:dyDescent="0.25">
      <c r="A242" s="153"/>
      <c r="B242" s="512"/>
      <c r="C242" s="512"/>
      <c r="D242" s="512"/>
      <c r="E242" s="512"/>
      <c r="F242" s="512"/>
      <c r="G242" s="512"/>
      <c r="H242" s="153"/>
      <c r="I242" s="153"/>
      <c r="J242" s="153"/>
      <c r="K242" s="153"/>
      <c r="L242" s="153"/>
      <c r="M242" s="153"/>
      <c r="N242" s="153"/>
      <c r="O242" s="153"/>
      <c r="P242" s="153"/>
      <c r="Q242" s="153"/>
      <c r="R242" s="153"/>
      <c r="S242" s="153"/>
      <c r="T242" s="153"/>
      <c r="U242" s="153"/>
      <c r="V242" s="153"/>
      <c r="W242" s="153"/>
      <c r="X242" s="153"/>
      <c r="Y242" s="153"/>
      <c r="Z242" s="153"/>
      <c r="AA242" s="153"/>
      <c r="AB242" s="153"/>
      <c r="AC242" s="153"/>
      <c r="AD242" s="153"/>
      <c r="AE242" s="153"/>
      <c r="AF242" s="153"/>
      <c r="AG242" s="153"/>
      <c r="AH242" s="153"/>
      <c r="AI242" s="153"/>
      <c r="AJ242" s="153"/>
      <c r="AK242" s="153"/>
      <c r="AL242" s="153"/>
      <c r="AM242" s="153"/>
      <c r="AN242" s="153"/>
      <c r="AO242" s="153"/>
      <c r="AP242" s="153"/>
      <c r="AQ242" s="153"/>
      <c r="AR242" s="153"/>
      <c r="AS242" s="153"/>
      <c r="AT242" s="153"/>
      <c r="AU242" s="153"/>
      <c r="AV242" s="153"/>
      <c r="AW242" s="153"/>
      <c r="AX242" s="20" t="s">
        <v>5803</v>
      </c>
      <c r="AY242" s="153"/>
      <c r="AZ242" s="153"/>
      <c r="BA242" s="153"/>
      <c r="BB242" s="153"/>
      <c r="BC242" s="153"/>
      <c r="BD242" s="153"/>
      <c r="BE242" s="153"/>
      <c r="BF242" s="153"/>
      <c r="BG242" s="153"/>
      <c r="BH242" s="153"/>
      <c r="BI242" s="153"/>
      <c r="BJ242" s="153"/>
      <c r="BK242" s="153"/>
      <c r="BL242" s="334" t="s">
        <v>1756</v>
      </c>
      <c r="BM242" s="335" t="s">
        <v>1757</v>
      </c>
      <c r="BN242" s="335" t="s">
        <v>1655</v>
      </c>
      <c r="BO242" s="335" t="str">
        <f t="shared" si="6"/>
        <v>Trinity County, CA</v>
      </c>
      <c r="BP242" s="335" t="str">
        <f t="shared" si="7"/>
        <v>06</v>
      </c>
      <c r="BQ242" s="335" t="str">
        <f>_xlfn.XLOOKUP(BP242, statelist[State FIPS Code], statelist[EPA Region], "not found", 0, 1)</f>
        <v>EPA Region 9</v>
      </c>
    </row>
    <row r="243" spans="1:69" x14ac:dyDescent="0.25">
      <c r="A243" s="153"/>
      <c r="B243" s="512"/>
      <c r="C243" s="512"/>
      <c r="D243" s="512"/>
      <c r="E243" s="512"/>
      <c r="F243" s="512"/>
      <c r="G243" s="512"/>
      <c r="H243" s="153"/>
      <c r="I243" s="153"/>
      <c r="J243" s="153"/>
      <c r="K243" s="153"/>
      <c r="L243" s="153"/>
      <c r="M243" s="153"/>
      <c r="N243" s="153"/>
      <c r="O243" s="153"/>
      <c r="P243" s="153"/>
      <c r="Q243" s="153"/>
      <c r="R243" s="153"/>
      <c r="S243" s="153"/>
      <c r="T243" s="153"/>
      <c r="U243" s="153"/>
      <c r="V243" s="153"/>
      <c r="W243" s="153"/>
      <c r="X243" s="153"/>
      <c r="Y243" s="153"/>
      <c r="Z243" s="153"/>
      <c r="AA243" s="153"/>
      <c r="AB243" s="153"/>
      <c r="AC243" s="153"/>
      <c r="AD243" s="153"/>
      <c r="AE243" s="153"/>
      <c r="AF243" s="153"/>
      <c r="AG243" s="153"/>
      <c r="AH243" s="153"/>
      <c r="AI243" s="153"/>
      <c r="AJ243" s="153"/>
      <c r="AK243" s="153"/>
      <c r="AL243" s="153"/>
      <c r="AM243" s="153"/>
      <c r="AN243" s="153"/>
      <c r="AO243" s="153"/>
      <c r="AP243" s="153"/>
      <c r="AQ243" s="153"/>
      <c r="AR243" s="153"/>
      <c r="AS243" s="153"/>
      <c r="AT243" s="153"/>
      <c r="AU243" s="153"/>
      <c r="AV243" s="153"/>
      <c r="AW243" s="153"/>
      <c r="AX243" s="153" t="s">
        <v>2313</v>
      </c>
      <c r="AY243" s="153"/>
      <c r="AZ243" s="153"/>
      <c r="BA243" s="153"/>
      <c r="BB243" s="153"/>
      <c r="BC243" s="153"/>
      <c r="BD243" s="153"/>
      <c r="BE243" s="153"/>
      <c r="BF243" s="153"/>
      <c r="BG243" s="153"/>
      <c r="BH243" s="153"/>
      <c r="BI243" s="153"/>
      <c r="BJ243" s="153"/>
      <c r="BK243" s="153"/>
      <c r="BL243" s="334" t="s">
        <v>1758</v>
      </c>
      <c r="BM243" s="335" t="s">
        <v>1759</v>
      </c>
      <c r="BN243" s="335" t="s">
        <v>1655</v>
      </c>
      <c r="BO243" s="335" t="str">
        <f t="shared" si="6"/>
        <v>Tulare County, CA</v>
      </c>
      <c r="BP243" s="335" t="str">
        <f t="shared" si="7"/>
        <v>06</v>
      </c>
      <c r="BQ243" s="335" t="str">
        <f>_xlfn.XLOOKUP(BP243, statelist[State FIPS Code], statelist[EPA Region], "not found", 0, 1)</f>
        <v>EPA Region 9</v>
      </c>
    </row>
    <row r="244" spans="1:69" x14ac:dyDescent="0.25">
      <c r="A244" s="153"/>
      <c r="B244" s="512"/>
      <c r="C244" s="512"/>
      <c r="D244" s="512"/>
      <c r="E244" s="512"/>
      <c r="F244" s="512"/>
      <c r="G244" s="512"/>
      <c r="H244" s="153"/>
      <c r="I244" s="153"/>
      <c r="J244" s="153"/>
      <c r="K244" s="153"/>
      <c r="L244" s="153"/>
      <c r="M244" s="153"/>
      <c r="N244" s="153"/>
      <c r="O244" s="153"/>
      <c r="P244" s="153"/>
      <c r="Q244" s="153"/>
      <c r="R244" s="153"/>
      <c r="S244" s="153"/>
      <c r="T244" s="153"/>
      <c r="U244" s="153"/>
      <c r="V244" s="153"/>
      <c r="W244" s="153"/>
      <c r="X244" s="153"/>
      <c r="Y244" s="153"/>
      <c r="Z244" s="153"/>
      <c r="AA244" s="153"/>
      <c r="AB244" s="153"/>
      <c r="AC244" s="153"/>
      <c r="AD244" s="153"/>
      <c r="AE244" s="153"/>
      <c r="AF244" s="153"/>
      <c r="AG244" s="153"/>
      <c r="AH244" s="153"/>
      <c r="AI244" s="153"/>
      <c r="AJ244" s="153"/>
      <c r="AK244" s="153"/>
      <c r="AL244" s="153"/>
      <c r="AM244" s="153"/>
      <c r="AN244" s="153"/>
      <c r="AO244" s="153"/>
      <c r="AP244" s="153"/>
      <c r="AQ244" s="153"/>
      <c r="AR244" s="153"/>
      <c r="AS244" s="153"/>
      <c r="AT244" s="153"/>
      <c r="AU244" s="153"/>
      <c r="AV244" s="153"/>
      <c r="AW244" s="153"/>
      <c r="AX244" s="20" t="s">
        <v>3015</v>
      </c>
      <c r="AY244" s="153"/>
      <c r="AZ244" s="153"/>
      <c r="BA244" s="153"/>
      <c r="BB244" s="153"/>
      <c r="BC244" s="153"/>
      <c r="BD244" s="153"/>
      <c r="BE244" s="153"/>
      <c r="BF244" s="153"/>
      <c r="BG244" s="153"/>
      <c r="BH244" s="153"/>
      <c r="BI244" s="153"/>
      <c r="BJ244" s="153"/>
      <c r="BK244" s="153"/>
      <c r="BL244" s="334" t="s">
        <v>1760</v>
      </c>
      <c r="BM244" s="335" t="s">
        <v>1761</v>
      </c>
      <c r="BN244" s="335" t="s">
        <v>1655</v>
      </c>
      <c r="BO244" s="335" t="str">
        <f t="shared" si="6"/>
        <v>Tuolumne County, CA</v>
      </c>
      <c r="BP244" s="335" t="str">
        <f t="shared" si="7"/>
        <v>06</v>
      </c>
      <c r="BQ244" s="335" t="str">
        <f>_xlfn.XLOOKUP(BP244, statelist[State FIPS Code], statelist[EPA Region], "not found", 0, 1)</f>
        <v>EPA Region 9</v>
      </c>
    </row>
    <row r="245" spans="1:69" x14ac:dyDescent="0.25">
      <c r="A245" s="153"/>
      <c r="B245" s="512"/>
      <c r="C245" s="512"/>
      <c r="D245" s="512"/>
      <c r="E245" s="512"/>
      <c r="F245" s="512"/>
      <c r="G245" s="512"/>
      <c r="H245" s="153"/>
      <c r="I245" s="153"/>
      <c r="J245" s="153"/>
      <c r="K245" s="153"/>
      <c r="L245" s="153"/>
      <c r="M245" s="153"/>
      <c r="N245" s="153"/>
      <c r="O245" s="153"/>
      <c r="P245" s="153"/>
      <c r="Q245" s="153"/>
      <c r="R245" s="153"/>
      <c r="S245" s="153"/>
      <c r="T245" s="153"/>
      <c r="U245" s="153"/>
      <c r="V245" s="153"/>
      <c r="W245" s="153"/>
      <c r="X245" s="153"/>
      <c r="Y245" s="153"/>
      <c r="Z245" s="153"/>
      <c r="AA245" s="153"/>
      <c r="AB245" s="153"/>
      <c r="AC245" s="153"/>
      <c r="AD245" s="153"/>
      <c r="AE245" s="153"/>
      <c r="AF245" s="153"/>
      <c r="AG245" s="153"/>
      <c r="AH245" s="153"/>
      <c r="AI245" s="153"/>
      <c r="AJ245" s="153"/>
      <c r="AK245" s="153"/>
      <c r="AL245" s="153"/>
      <c r="AM245" s="153"/>
      <c r="AN245" s="153"/>
      <c r="AO245" s="153"/>
      <c r="AP245" s="153"/>
      <c r="AQ245" s="153"/>
      <c r="AR245" s="153"/>
      <c r="AS245" s="153"/>
      <c r="AT245" s="153"/>
      <c r="AU245" s="153"/>
      <c r="AV245" s="153"/>
      <c r="AW245" s="153"/>
      <c r="AX245" s="153" t="s">
        <v>5807</v>
      </c>
      <c r="AY245" s="153"/>
      <c r="AZ245" s="153"/>
      <c r="BA245" s="153"/>
      <c r="BB245" s="153"/>
      <c r="BC245" s="153"/>
      <c r="BD245" s="153"/>
      <c r="BE245" s="153"/>
      <c r="BF245" s="153"/>
      <c r="BG245" s="153"/>
      <c r="BH245" s="153"/>
      <c r="BI245" s="153"/>
      <c r="BJ245" s="153"/>
      <c r="BK245" s="153"/>
      <c r="BL245" s="334" t="s">
        <v>1762</v>
      </c>
      <c r="BM245" s="335" t="s">
        <v>1763</v>
      </c>
      <c r="BN245" s="335" t="s">
        <v>1655</v>
      </c>
      <c r="BO245" s="335" t="str">
        <f t="shared" si="6"/>
        <v>Ventura County, CA</v>
      </c>
      <c r="BP245" s="335" t="str">
        <f t="shared" si="7"/>
        <v>06</v>
      </c>
      <c r="BQ245" s="335" t="str">
        <f>_xlfn.XLOOKUP(BP245, statelist[State FIPS Code], statelist[EPA Region], "not found", 0, 1)</f>
        <v>EPA Region 9</v>
      </c>
    </row>
    <row r="246" spans="1:69" x14ac:dyDescent="0.25">
      <c r="A246" s="153"/>
      <c r="B246" s="512"/>
      <c r="C246" s="512"/>
      <c r="D246" s="512"/>
      <c r="E246" s="512"/>
      <c r="F246" s="512"/>
      <c r="G246" s="512"/>
      <c r="H246" s="153"/>
      <c r="I246" s="153"/>
      <c r="J246" s="153"/>
      <c r="K246" s="153"/>
      <c r="L246" s="153"/>
      <c r="M246" s="153"/>
      <c r="N246" s="153"/>
      <c r="O246" s="153"/>
      <c r="P246" s="153"/>
      <c r="Q246" s="153"/>
      <c r="R246" s="153"/>
      <c r="S246" s="153"/>
      <c r="T246" s="153"/>
      <c r="U246" s="153"/>
      <c r="V246" s="153"/>
      <c r="W246" s="153"/>
      <c r="X246" s="153"/>
      <c r="Y246" s="153"/>
      <c r="Z246" s="153"/>
      <c r="AA246" s="153"/>
      <c r="AB246" s="153"/>
      <c r="AC246" s="153"/>
      <c r="AD246" s="153"/>
      <c r="AE246" s="153"/>
      <c r="AF246" s="153"/>
      <c r="AG246" s="153"/>
      <c r="AH246" s="153"/>
      <c r="AI246" s="153"/>
      <c r="AJ246" s="153"/>
      <c r="AK246" s="153"/>
      <c r="AL246" s="153"/>
      <c r="AM246" s="153"/>
      <c r="AN246" s="153"/>
      <c r="AO246" s="153"/>
      <c r="AP246" s="153"/>
      <c r="AQ246" s="153"/>
      <c r="AR246" s="153"/>
      <c r="AS246" s="153"/>
      <c r="AT246" s="153"/>
      <c r="AU246" s="153"/>
      <c r="AV246" s="153"/>
      <c r="AW246" s="153"/>
      <c r="AX246" s="20" t="s">
        <v>5809</v>
      </c>
      <c r="AY246" s="153"/>
      <c r="AZ246" s="153"/>
      <c r="BA246" s="153"/>
      <c r="BB246" s="153"/>
      <c r="BC246" s="153"/>
      <c r="BD246" s="153"/>
      <c r="BE246" s="153"/>
      <c r="BF246" s="153"/>
      <c r="BG246" s="153"/>
      <c r="BH246" s="153"/>
      <c r="BI246" s="153"/>
      <c r="BJ246" s="153"/>
      <c r="BK246" s="153"/>
      <c r="BL246" s="334" t="s">
        <v>1764</v>
      </c>
      <c r="BM246" s="335" t="s">
        <v>1765</v>
      </c>
      <c r="BN246" s="335" t="s">
        <v>1655</v>
      </c>
      <c r="BO246" s="335" t="str">
        <f t="shared" si="6"/>
        <v>Yolo County, CA</v>
      </c>
      <c r="BP246" s="335" t="str">
        <f t="shared" si="7"/>
        <v>06</v>
      </c>
      <c r="BQ246" s="335" t="str">
        <f>_xlfn.XLOOKUP(BP246, statelist[State FIPS Code], statelist[EPA Region], "not found", 0, 1)</f>
        <v>EPA Region 9</v>
      </c>
    </row>
    <row r="247" spans="1:69" x14ac:dyDescent="0.25">
      <c r="A247" s="153"/>
      <c r="B247" s="512"/>
      <c r="C247" s="512"/>
      <c r="D247" s="512"/>
      <c r="E247" s="512"/>
      <c r="F247" s="512"/>
      <c r="G247" s="512"/>
      <c r="H247" s="153"/>
      <c r="I247" s="153"/>
      <c r="J247" s="153"/>
      <c r="K247" s="153"/>
      <c r="L247" s="153"/>
      <c r="M247" s="153"/>
      <c r="N247" s="153"/>
      <c r="O247" s="153"/>
      <c r="P247" s="153"/>
      <c r="Q247" s="153"/>
      <c r="R247" s="153"/>
      <c r="S247" s="153"/>
      <c r="T247" s="153"/>
      <c r="U247" s="153"/>
      <c r="V247" s="153"/>
      <c r="W247" s="153"/>
      <c r="X247" s="153"/>
      <c r="Y247" s="153"/>
      <c r="Z247" s="153"/>
      <c r="AA247" s="153"/>
      <c r="AB247" s="153"/>
      <c r="AC247" s="153"/>
      <c r="AD247" s="153"/>
      <c r="AE247" s="153"/>
      <c r="AF247" s="153"/>
      <c r="AG247" s="153"/>
      <c r="AH247" s="153"/>
      <c r="AI247" s="153"/>
      <c r="AJ247" s="153"/>
      <c r="AK247" s="153"/>
      <c r="AL247" s="153"/>
      <c r="AM247" s="153"/>
      <c r="AN247" s="153"/>
      <c r="AO247" s="153"/>
      <c r="AP247" s="153"/>
      <c r="AQ247" s="153"/>
      <c r="AR247" s="153"/>
      <c r="AS247" s="153"/>
      <c r="AT247" s="153"/>
      <c r="AU247" s="153"/>
      <c r="AV247" s="153"/>
      <c r="AW247" s="153"/>
      <c r="AX247" s="153" t="s">
        <v>2565</v>
      </c>
      <c r="AY247" s="153"/>
      <c r="AZ247" s="153"/>
      <c r="BA247" s="153"/>
      <c r="BB247" s="153"/>
      <c r="BC247" s="153"/>
      <c r="BD247" s="153"/>
      <c r="BE247" s="153"/>
      <c r="BF247" s="153"/>
      <c r="BG247" s="153"/>
      <c r="BH247" s="153"/>
      <c r="BI247" s="153"/>
      <c r="BJ247" s="153"/>
      <c r="BK247" s="153"/>
      <c r="BL247" s="334" t="s">
        <v>1766</v>
      </c>
      <c r="BM247" s="335" t="s">
        <v>1767</v>
      </c>
      <c r="BN247" s="335" t="s">
        <v>1655</v>
      </c>
      <c r="BO247" s="335" t="str">
        <f t="shared" si="6"/>
        <v>Yuba County, CA</v>
      </c>
      <c r="BP247" s="335" t="str">
        <f t="shared" si="7"/>
        <v>06</v>
      </c>
      <c r="BQ247" s="335" t="str">
        <f>_xlfn.XLOOKUP(BP247, statelist[State FIPS Code], statelist[EPA Region], "not found", 0, 1)</f>
        <v>EPA Region 9</v>
      </c>
    </row>
    <row r="248" spans="1:69" x14ac:dyDescent="0.25">
      <c r="A248" s="153"/>
      <c r="B248" s="512"/>
      <c r="C248" s="512"/>
      <c r="D248" s="512"/>
      <c r="E248" s="512"/>
      <c r="F248" s="512"/>
      <c r="G248" s="512"/>
      <c r="H248" s="153"/>
      <c r="I248" s="153"/>
      <c r="J248" s="153"/>
      <c r="K248" s="153"/>
      <c r="L248" s="153"/>
      <c r="M248" s="153"/>
      <c r="N248" s="153"/>
      <c r="O248" s="153"/>
      <c r="P248" s="153"/>
      <c r="Q248" s="153"/>
      <c r="R248" s="153"/>
      <c r="S248" s="153"/>
      <c r="T248" s="153"/>
      <c r="U248" s="153"/>
      <c r="V248" s="153"/>
      <c r="W248" s="153"/>
      <c r="X248" s="153"/>
      <c r="Y248" s="153"/>
      <c r="Z248" s="153"/>
      <c r="AA248" s="153"/>
      <c r="AB248" s="153"/>
      <c r="AC248" s="153"/>
      <c r="AD248" s="153"/>
      <c r="AE248" s="153"/>
      <c r="AF248" s="153"/>
      <c r="AG248" s="153"/>
      <c r="AH248" s="153"/>
      <c r="AI248" s="153"/>
      <c r="AJ248" s="153"/>
      <c r="AK248" s="153"/>
      <c r="AL248" s="153"/>
      <c r="AM248" s="153"/>
      <c r="AN248" s="153"/>
      <c r="AP248" s="153"/>
      <c r="AQ248" s="153"/>
      <c r="AR248" s="153"/>
      <c r="AS248" s="153"/>
      <c r="AT248" s="153"/>
      <c r="AU248" s="153"/>
      <c r="AV248" s="153"/>
      <c r="AW248" s="153"/>
      <c r="AX248" s="20" t="s">
        <v>3017</v>
      </c>
      <c r="AY248" s="153"/>
      <c r="AZ248" s="153"/>
      <c r="BA248" s="153"/>
      <c r="BB248" s="153"/>
      <c r="BC248" s="153"/>
      <c r="BD248" s="153"/>
      <c r="BE248" s="153"/>
      <c r="BF248" s="153"/>
      <c r="BG248" s="153"/>
      <c r="BH248" s="153"/>
      <c r="BI248" s="153"/>
      <c r="BJ248" s="153"/>
      <c r="BK248" s="153"/>
      <c r="BL248" s="334" t="s">
        <v>1768</v>
      </c>
      <c r="BM248" s="335" t="s">
        <v>1769</v>
      </c>
      <c r="BN248" s="335" t="s">
        <v>1770</v>
      </c>
      <c r="BO248" s="335" t="str">
        <f t="shared" si="6"/>
        <v>Adams County, CO</v>
      </c>
      <c r="BP248" s="335" t="str">
        <f t="shared" si="7"/>
        <v>08</v>
      </c>
      <c r="BQ248" s="335" t="str">
        <f>_xlfn.XLOOKUP(BP248, statelist[State FIPS Code], statelist[EPA Region], "not found", 0, 1)</f>
        <v>EPA Region 8</v>
      </c>
    </row>
    <row r="249" spans="1:69" x14ac:dyDescent="0.25">
      <c r="A249" s="153"/>
      <c r="B249" s="512"/>
      <c r="C249" s="512"/>
      <c r="D249" s="512"/>
      <c r="E249" s="512"/>
      <c r="F249" s="512"/>
      <c r="G249" s="512"/>
      <c r="H249" s="153"/>
      <c r="I249" s="153"/>
      <c r="J249" s="153"/>
      <c r="K249" s="153"/>
      <c r="L249" s="153"/>
      <c r="M249" s="153"/>
      <c r="N249" s="153"/>
      <c r="O249" s="153"/>
      <c r="P249" s="153"/>
      <c r="Q249" s="153"/>
      <c r="R249" s="153"/>
      <c r="S249" s="153"/>
      <c r="T249" s="153"/>
      <c r="U249" s="153"/>
      <c r="V249" s="153"/>
      <c r="W249" s="153"/>
      <c r="X249" s="153"/>
      <c r="Y249" s="153"/>
      <c r="Z249" s="153"/>
      <c r="AA249" s="153"/>
      <c r="AB249" s="153"/>
      <c r="AC249" s="153"/>
      <c r="AD249" s="153"/>
      <c r="AE249" s="153"/>
      <c r="AF249" s="153"/>
      <c r="AG249" s="153"/>
      <c r="AH249" s="153"/>
      <c r="AI249" s="153"/>
      <c r="AJ249" s="153"/>
      <c r="AK249" s="153"/>
      <c r="AL249" s="153"/>
      <c r="AM249" s="153"/>
      <c r="AN249" s="153"/>
      <c r="AP249" s="153"/>
      <c r="AQ249" s="153"/>
      <c r="AR249" s="153"/>
      <c r="AS249" s="153"/>
      <c r="AT249" s="153"/>
      <c r="AU249" s="153"/>
      <c r="AV249" s="153"/>
      <c r="AW249" s="153"/>
      <c r="AX249" s="153" t="s">
        <v>5813</v>
      </c>
      <c r="AY249" s="153"/>
      <c r="AZ249" s="153"/>
      <c r="BA249" s="153"/>
      <c r="BB249" s="153"/>
      <c r="BC249" s="153"/>
      <c r="BD249" s="153"/>
      <c r="BE249" s="153"/>
      <c r="BF249" s="153"/>
      <c r="BG249" s="153"/>
      <c r="BH249" s="153"/>
      <c r="BI249" s="153"/>
      <c r="BJ249" s="153"/>
      <c r="BK249" s="153"/>
      <c r="BL249" s="334" t="s">
        <v>1771</v>
      </c>
      <c r="BM249" s="335" t="s">
        <v>1772</v>
      </c>
      <c r="BN249" s="335" t="s">
        <v>1770</v>
      </c>
      <c r="BO249" s="335" t="str">
        <f t="shared" si="6"/>
        <v>Alamosa County, CO</v>
      </c>
      <c r="BP249" s="335" t="str">
        <f t="shared" si="7"/>
        <v>08</v>
      </c>
      <c r="BQ249" s="335" t="str">
        <f>_xlfn.XLOOKUP(BP249, statelist[State FIPS Code], statelist[EPA Region], "not found", 0, 1)</f>
        <v>EPA Region 8</v>
      </c>
    </row>
    <row r="250" spans="1:69" x14ac:dyDescent="0.25">
      <c r="A250" s="153"/>
      <c r="B250" s="512"/>
      <c r="C250" s="512"/>
      <c r="D250" s="512"/>
      <c r="E250" s="512"/>
      <c r="F250" s="512"/>
      <c r="G250" s="512"/>
      <c r="H250" s="153"/>
      <c r="I250" s="153"/>
      <c r="J250" s="153"/>
      <c r="K250" s="153"/>
      <c r="L250" s="153"/>
      <c r="M250" s="153"/>
      <c r="N250" s="153"/>
      <c r="O250" s="153"/>
      <c r="P250" s="153"/>
      <c r="Q250" s="153"/>
      <c r="R250" s="153"/>
      <c r="S250" s="153"/>
      <c r="T250" s="153"/>
      <c r="U250" s="153"/>
      <c r="V250" s="153"/>
      <c r="W250" s="153"/>
      <c r="X250" s="153"/>
      <c r="Y250" s="153"/>
      <c r="Z250" s="153"/>
      <c r="AA250" s="153"/>
      <c r="AB250" s="153"/>
      <c r="AC250" s="153"/>
      <c r="AD250" s="153"/>
      <c r="AE250" s="153"/>
      <c r="AF250" s="153"/>
      <c r="AG250" s="153"/>
      <c r="AH250" s="153"/>
      <c r="AI250" s="153"/>
      <c r="AJ250" s="153"/>
      <c r="AK250" s="153"/>
      <c r="AL250" s="153"/>
      <c r="AM250" s="153"/>
      <c r="AN250" s="153"/>
      <c r="AP250" s="153"/>
      <c r="AQ250" s="153"/>
      <c r="AR250" s="153"/>
      <c r="AS250" s="153"/>
      <c r="AT250" s="153"/>
      <c r="AU250" s="153"/>
      <c r="AV250" s="153"/>
      <c r="AW250" s="153"/>
      <c r="AX250" s="20" t="s">
        <v>5815</v>
      </c>
      <c r="AY250" s="153"/>
      <c r="AZ250" s="153"/>
      <c r="BA250" s="153"/>
      <c r="BB250" s="153"/>
      <c r="BC250" s="153"/>
      <c r="BD250" s="153"/>
      <c r="BE250" s="153"/>
      <c r="BF250" s="153"/>
      <c r="BG250" s="153"/>
      <c r="BH250" s="153"/>
      <c r="BI250" s="153"/>
      <c r="BJ250" s="153"/>
      <c r="BK250" s="153"/>
      <c r="BL250" s="334" t="s">
        <v>1773</v>
      </c>
      <c r="BM250" s="335" t="s">
        <v>1774</v>
      </c>
      <c r="BN250" s="335" t="s">
        <v>1770</v>
      </c>
      <c r="BO250" s="335" t="str">
        <f t="shared" si="6"/>
        <v>Arapahoe County, CO</v>
      </c>
      <c r="BP250" s="335" t="str">
        <f t="shared" si="7"/>
        <v>08</v>
      </c>
      <c r="BQ250" s="335" t="str">
        <f>_xlfn.XLOOKUP(BP250, statelist[State FIPS Code], statelist[EPA Region], "not found", 0, 1)</f>
        <v>EPA Region 8</v>
      </c>
    </row>
    <row r="251" spans="1:69" x14ac:dyDescent="0.25">
      <c r="A251" s="153"/>
      <c r="B251" s="512"/>
      <c r="C251" s="512"/>
      <c r="D251" s="512"/>
      <c r="E251" s="512"/>
      <c r="F251" s="512"/>
      <c r="G251" s="512"/>
      <c r="H251" s="153"/>
      <c r="I251" s="153"/>
      <c r="J251" s="153"/>
      <c r="K251" s="153"/>
      <c r="L251" s="153"/>
      <c r="M251" s="153"/>
      <c r="N251" s="153"/>
      <c r="O251" s="153"/>
      <c r="P251" s="153"/>
      <c r="Q251" s="153"/>
      <c r="R251" s="153"/>
      <c r="S251" s="153"/>
      <c r="T251" s="153"/>
      <c r="U251" s="153"/>
      <c r="V251" s="153"/>
      <c r="W251" s="153"/>
      <c r="X251" s="153"/>
      <c r="Y251" s="153"/>
      <c r="Z251" s="153"/>
      <c r="AA251" s="153"/>
      <c r="AB251" s="153"/>
      <c r="AC251" s="153"/>
      <c r="AD251" s="153"/>
      <c r="AE251" s="153"/>
      <c r="AF251" s="153"/>
      <c r="AG251" s="153"/>
      <c r="AH251" s="153"/>
      <c r="AI251" s="153"/>
      <c r="AJ251" s="153"/>
      <c r="AK251" s="153"/>
      <c r="AL251" s="153"/>
      <c r="AM251" s="153"/>
      <c r="AN251" s="153"/>
      <c r="AP251" s="153"/>
      <c r="AQ251" s="153"/>
      <c r="AR251" s="153"/>
      <c r="AS251" s="153"/>
      <c r="AT251" s="153"/>
      <c r="AU251" s="153"/>
      <c r="AV251" s="153"/>
      <c r="AW251" s="153"/>
      <c r="AX251" s="153" t="s">
        <v>4822</v>
      </c>
      <c r="AY251" s="153"/>
      <c r="AZ251" s="153"/>
      <c r="BA251" s="153"/>
      <c r="BB251" s="153"/>
      <c r="BC251" s="153"/>
      <c r="BD251" s="153"/>
      <c r="BE251" s="153"/>
      <c r="BF251" s="153"/>
      <c r="BG251" s="153"/>
      <c r="BH251" s="153"/>
      <c r="BI251" s="153"/>
      <c r="BJ251" s="153"/>
      <c r="BK251" s="153"/>
      <c r="BL251" s="334" t="s">
        <v>1775</v>
      </c>
      <c r="BM251" s="335" t="s">
        <v>1776</v>
      </c>
      <c r="BN251" s="335" t="s">
        <v>1770</v>
      </c>
      <c r="BO251" s="335" t="str">
        <f t="shared" si="6"/>
        <v>Archuleta County, CO</v>
      </c>
      <c r="BP251" s="335" t="str">
        <f t="shared" si="7"/>
        <v>08</v>
      </c>
      <c r="BQ251" s="335" t="str">
        <f>_xlfn.XLOOKUP(BP251, statelist[State FIPS Code], statelist[EPA Region], "not found", 0, 1)</f>
        <v>EPA Region 8</v>
      </c>
    </row>
    <row r="252" spans="1:69" x14ac:dyDescent="0.25">
      <c r="A252" s="153"/>
      <c r="B252" s="512"/>
      <c r="C252" s="512"/>
      <c r="D252" s="512"/>
      <c r="E252" s="512"/>
      <c r="F252" s="512"/>
      <c r="G252" s="512"/>
      <c r="H252" s="153"/>
      <c r="I252" s="153"/>
      <c r="J252" s="153"/>
      <c r="K252" s="153"/>
      <c r="L252" s="153"/>
      <c r="M252" s="153"/>
      <c r="N252" s="153"/>
      <c r="O252" s="153"/>
      <c r="P252" s="153"/>
      <c r="Q252" s="153"/>
      <c r="R252" s="153"/>
      <c r="S252" s="153"/>
      <c r="T252" s="153"/>
      <c r="U252" s="153"/>
      <c r="V252" s="153"/>
      <c r="W252" s="153"/>
      <c r="X252" s="153"/>
      <c r="Y252" s="153"/>
      <c r="Z252" s="153"/>
      <c r="AA252" s="153"/>
      <c r="AB252" s="153"/>
      <c r="AC252" s="153"/>
      <c r="AD252" s="153"/>
      <c r="AE252" s="153"/>
      <c r="AF252" s="153"/>
      <c r="AG252" s="153"/>
      <c r="AH252" s="153"/>
      <c r="AI252" s="153"/>
      <c r="AJ252" s="153"/>
      <c r="AK252" s="153"/>
      <c r="AL252" s="153"/>
      <c r="AM252" s="153"/>
      <c r="AN252" s="153"/>
      <c r="AP252" s="153"/>
      <c r="AQ252" s="153"/>
      <c r="AR252" s="153"/>
      <c r="AS252" s="153"/>
      <c r="AT252" s="153"/>
      <c r="AU252" s="153"/>
      <c r="AV252" s="153"/>
      <c r="AW252" s="153"/>
      <c r="AX252" s="20" t="s">
        <v>5818</v>
      </c>
      <c r="AY252" s="153"/>
      <c r="AZ252" s="153"/>
      <c r="BA252" s="153"/>
      <c r="BB252" s="153"/>
      <c r="BC252" s="153"/>
      <c r="BD252" s="153"/>
      <c r="BE252" s="153"/>
      <c r="BF252" s="153"/>
      <c r="BG252" s="153"/>
      <c r="BH252" s="153"/>
      <c r="BI252" s="153"/>
      <c r="BJ252" s="153"/>
      <c r="BK252" s="153"/>
      <c r="BL252" s="334" t="s">
        <v>1777</v>
      </c>
      <c r="BM252" s="335" t="s">
        <v>1778</v>
      </c>
      <c r="BN252" s="335" t="s">
        <v>1770</v>
      </c>
      <c r="BO252" s="335" t="str">
        <f t="shared" si="6"/>
        <v>Baca County, CO</v>
      </c>
      <c r="BP252" s="335" t="str">
        <f t="shared" si="7"/>
        <v>08</v>
      </c>
      <c r="BQ252" s="335" t="str">
        <f>_xlfn.XLOOKUP(BP252, statelist[State FIPS Code], statelist[EPA Region], "not found", 0, 1)</f>
        <v>EPA Region 8</v>
      </c>
    </row>
    <row r="253" spans="1:69" x14ac:dyDescent="0.25">
      <c r="A253" s="153"/>
      <c r="B253" s="512"/>
      <c r="C253" s="512"/>
      <c r="D253" s="512"/>
      <c r="E253" s="512"/>
      <c r="F253" s="512"/>
      <c r="G253" s="512"/>
      <c r="H253" s="153"/>
      <c r="I253" s="153"/>
      <c r="J253" s="153"/>
      <c r="K253" s="153"/>
      <c r="L253" s="153"/>
      <c r="M253" s="153"/>
      <c r="N253" s="153"/>
      <c r="O253" s="153"/>
      <c r="P253" s="153"/>
      <c r="Q253" s="153"/>
      <c r="R253" s="153"/>
      <c r="S253" s="153"/>
      <c r="T253" s="153"/>
      <c r="U253" s="153"/>
      <c r="V253" s="153"/>
      <c r="W253" s="153"/>
      <c r="X253" s="153"/>
      <c r="Y253" s="153"/>
      <c r="Z253" s="153"/>
      <c r="AA253" s="153"/>
      <c r="AB253" s="153"/>
      <c r="AC253" s="153"/>
      <c r="AD253" s="153"/>
      <c r="AE253" s="153"/>
      <c r="AF253" s="153"/>
      <c r="AG253" s="153"/>
      <c r="AH253" s="153"/>
      <c r="AI253" s="153"/>
      <c r="AJ253" s="153"/>
      <c r="AK253" s="153"/>
      <c r="AL253" s="153"/>
      <c r="AM253" s="153"/>
      <c r="AN253" s="153"/>
      <c r="AP253" s="153"/>
      <c r="AQ253" s="153"/>
      <c r="AR253" s="153"/>
      <c r="AS253" s="153"/>
      <c r="AT253" s="153"/>
      <c r="AU253" s="153"/>
      <c r="AV253" s="153"/>
      <c r="AW253" s="153"/>
      <c r="AX253" s="153" t="s">
        <v>5820</v>
      </c>
      <c r="AY253" s="153"/>
      <c r="AZ253" s="153"/>
      <c r="BA253" s="153"/>
      <c r="BB253" s="153"/>
      <c r="BC253" s="153"/>
      <c r="BD253" s="153"/>
      <c r="BE253" s="153"/>
      <c r="BF253" s="153"/>
      <c r="BG253" s="153"/>
      <c r="BH253" s="153"/>
      <c r="BI253" s="153"/>
      <c r="BJ253" s="153"/>
      <c r="BK253" s="153"/>
      <c r="BL253" s="334" t="s">
        <v>1779</v>
      </c>
      <c r="BM253" s="335" t="s">
        <v>1780</v>
      </c>
      <c r="BN253" s="335" t="s">
        <v>1770</v>
      </c>
      <c r="BO253" s="335" t="str">
        <f t="shared" si="6"/>
        <v>Bent County, CO</v>
      </c>
      <c r="BP253" s="335" t="str">
        <f t="shared" si="7"/>
        <v>08</v>
      </c>
      <c r="BQ253" s="335" t="str">
        <f>_xlfn.XLOOKUP(BP253, statelist[State FIPS Code], statelist[EPA Region], "not found", 0, 1)</f>
        <v>EPA Region 8</v>
      </c>
    </row>
    <row r="254" spans="1:69" x14ac:dyDescent="0.25">
      <c r="A254" s="153"/>
      <c r="B254" s="512"/>
      <c r="C254" s="512"/>
      <c r="D254" s="512"/>
      <c r="E254" s="512"/>
      <c r="F254" s="512"/>
      <c r="G254" s="512"/>
      <c r="H254" s="153"/>
      <c r="I254" s="153"/>
      <c r="J254" s="153"/>
      <c r="K254" s="153"/>
      <c r="L254" s="153"/>
      <c r="M254" s="153"/>
      <c r="N254" s="153"/>
      <c r="O254" s="153"/>
      <c r="P254" s="153"/>
      <c r="Q254" s="153"/>
      <c r="R254" s="153"/>
      <c r="S254" s="153"/>
      <c r="T254" s="153"/>
      <c r="U254" s="153"/>
      <c r="V254" s="153"/>
      <c r="W254" s="153"/>
      <c r="X254" s="153"/>
      <c r="Y254" s="153"/>
      <c r="Z254" s="153"/>
      <c r="AA254" s="153"/>
      <c r="AB254" s="153"/>
      <c r="AC254" s="153"/>
      <c r="AD254" s="153"/>
      <c r="AE254" s="153"/>
      <c r="AF254" s="153"/>
      <c r="AG254" s="153"/>
      <c r="AH254" s="153"/>
      <c r="AI254" s="153"/>
      <c r="AJ254" s="153"/>
      <c r="AK254" s="153"/>
      <c r="AL254" s="153"/>
      <c r="AM254" s="153"/>
      <c r="AN254" s="153"/>
      <c r="AP254" s="153"/>
      <c r="AQ254" s="153"/>
      <c r="AR254" s="153"/>
      <c r="AS254" s="153"/>
      <c r="AT254" s="153"/>
      <c r="AU254" s="153"/>
      <c r="AV254" s="153"/>
      <c r="AW254" s="153"/>
      <c r="AX254" s="20" t="s">
        <v>5822</v>
      </c>
      <c r="AY254" s="153"/>
      <c r="AZ254" s="153"/>
      <c r="BA254" s="153"/>
      <c r="BB254" s="153"/>
      <c r="BC254" s="153"/>
      <c r="BD254" s="153"/>
      <c r="BE254" s="153"/>
      <c r="BF254" s="153"/>
      <c r="BG254" s="153"/>
      <c r="BH254" s="153"/>
      <c r="BI254" s="153"/>
      <c r="BJ254" s="153"/>
      <c r="BK254" s="153"/>
      <c r="BL254" s="334" t="s">
        <v>1781</v>
      </c>
      <c r="BM254" s="335" t="s">
        <v>1782</v>
      </c>
      <c r="BN254" s="335" t="s">
        <v>1770</v>
      </c>
      <c r="BO254" s="335" t="str">
        <f t="shared" si="6"/>
        <v>Boulder County, CO</v>
      </c>
      <c r="BP254" s="335" t="str">
        <f t="shared" si="7"/>
        <v>08</v>
      </c>
      <c r="BQ254" s="335" t="str">
        <f>_xlfn.XLOOKUP(BP254, statelist[State FIPS Code], statelist[EPA Region], "not found", 0, 1)</f>
        <v>EPA Region 8</v>
      </c>
    </row>
    <row r="255" spans="1:69" x14ac:dyDescent="0.25">
      <c r="A255" s="153"/>
      <c r="B255" s="512"/>
      <c r="C255" s="512"/>
      <c r="D255" s="512"/>
      <c r="E255" s="512"/>
      <c r="F255" s="512"/>
      <c r="G255" s="512"/>
      <c r="H255" s="153"/>
      <c r="I255" s="153"/>
      <c r="J255" s="153"/>
      <c r="K255" s="153"/>
      <c r="L255" s="153"/>
      <c r="M255" s="153"/>
      <c r="N255" s="153"/>
      <c r="O255" s="153"/>
      <c r="P255" s="153"/>
      <c r="Q255" s="153"/>
      <c r="R255" s="153"/>
      <c r="S255" s="153"/>
      <c r="T255" s="153"/>
      <c r="U255" s="153"/>
      <c r="V255" s="153"/>
      <c r="W255" s="153"/>
      <c r="X255" s="153"/>
      <c r="Y255" s="153"/>
      <c r="Z255" s="153"/>
      <c r="AA255" s="153"/>
      <c r="AB255" s="153"/>
      <c r="AC255" s="153"/>
      <c r="AD255" s="153"/>
      <c r="AE255" s="153"/>
      <c r="AF255" s="153"/>
      <c r="AG255" s="153"/>
      <c r="AH255" s="153"/>
      <c r="AI255" s="153"/>
      <c r="AJ255" s="153"/>
      <c r="AK255" s="153"/>
      <c r="AL255" s="153"/>
      <c r="AM255" s="153"/>
      <c r="AN255" s="153"/>
      <c r="AP255" s="153"/>
      <c r="AQ255" s="153"/>
      <c r="AR255" s="153"/>
      <c r="AS255" s="153"/>
      <c r="AT255" s="153"/>
      <c r="AU255" s="153"/>
      <c r="AV255" s="153"/>
      <c r="AW255" s="153"/>
      <c r="AX255" s="153" t="s">
        <v>5824</v>
      </c>
      <c r="AY255" s="153"/>
      <c r="AZ255" s="153"/>
      <c r="BA255" s="153"/>
      <c r="BB255" s="153"/>
      <c r="BC255" s="153"/>
      <c r="BD255" s="153"/>
      <c r="BE255" s="153"/>
      <c r="BF255" s="153"/>
      <c r="BG255" s="153"/>
      <c r="BH255" s="153"/>
      <c r="BI255" s="153"/>
      <c r="BJ255" s="153"/>
      <c r="BK255" s="153"/>
      <c r="BL255" s="334" t="s">
        <v>1783</v>
      </c>
      <c r="BM255" s="335" t="s">
        <v>1784</v>
      </c>
      <c r="BN255" s="335" t="s">
        <v>1770</v>
      </c>
      <c r="BO255" s="335" t="str">
        <f t="shared" si="6"/>
        <v>Broomfield County, CO</v>
      </c>
      <c r="BP255" s="335" t="str">
        <f t="shared" si="7"/>
        <v>08</v>
      </c>
      <c r="BQ255" s="335" t="str">
        <f>_xlfn.XLOOKUP(BP255, statelist[State FIPS Code], statelist[EPA Region], "not found", 0, 1)</f>
        <v>EPA Region 8</v>
      </c>
    </row>
    <row r="256" spans="1:69" x14ac:dyDescent="0.25">
      <c r="A256" s="153"/>
      <c r="B256" s="512"/>
      <c r="C256" s="512"/>
      <c r="D256" s="512"/>
      <c r="E256" s="512"/>
      <c r="F256" s="512"/>
      <c r="G256" s="512"/>
      <c r="H256" s="153"/>
      <c r="I256" s="153"/>
      <c r="J256" s="153"/>
      <c r="K256" s="153"/>
      <c r="L256" s="153"/>
      <c r="M256" s="153"/>
      <c r="N256" s="153"/>
      <c r="O256" s="153"/>
      <c r="P256" s="153"/>
      <c r="Q256" s="153"/>
      <c r="R256" s="153"/>
      <c r="S256" s="153"/>
      <c r="T256" s="153"/>
      <c r="U256" s="153"/>
      <c r="V256" s="153"/>
      <c r="W256" s="153"/>
      <c r="X256" s="153"/>
      <c r="Y256" s="153"/>
      <c r="Z256" s="153"/>
      <c r="AA256" s="153"/>
      <c r="AB256" s="153"/>
      <c r="AC256" s="153"/>
      <c r="AD256" s="153"/>
      <c r="AE256" s="153"/>
      <c r="AF256" s="153"/>
      <c r="AG256" s="153"/>
      <c r="AH256" s="153"/>
      <c r="AI256" s="153"/>
      <c r="AJ256" s="153"/>
      <c r="AK256" s="153"/>
      <c r="AL256" s="153"/>
      <c r="AM256" s="153"/>
      <c r="AN256" s="153"/>
      <c r="AP256" s="153"/>
      <c r="AQ256" s="153"/>
      <c r="AR256" s="153"/>
      <c r="AS256" s="153"/>
      <c r="AT256" s="153"/>
      <c r="AU256" s="153"/>
      <c r="AV256" s="153"/>
      <c r="AW256" s="153"/>
      <c r="AX256" s="153"/>
      <c r="AY256" s="153"/>
      <c r="AZ256" s="153"/>
      <c r="BA256" s="153"/>
      <c r="BB256" s="153"/>
      <c r="BC256" s="153"/>
      <c r="BD256" s="153"/>
      <c r="BE256" s="153"/>
      <c r="BF256" s="153"/>
      <c r="BG256" s="153"/>
      <c r="BH256" s="153"/>
      <c r="BI256" s="153"/>
      <c r="BJ256" s="153"/>
      <c r="BK256" s="153"/>
      <c r="BL256" s="334" t="s">
        <v>1785</v>
      </c>
      <c r="BM256" s="335" t="s">
        <v>1786</v>
      </c>
      <c r="BN256" s="335" t="s">
        <v>1770</v>
      </c>
      <c r="BO256" s="335" t="str">
        <f t="shared" si="6"/>
        <v>Chaffee County, CO</v>
      </c>
      <c r="BP256" s="335" t="str">
        <f t="shared" si="7"/>
        <v>08</v>
      </c>
      <c r="BQ256" s="335" t="str">
        <f>_xlfn.XLOOKUP(BP256, statelist[State FIPS Code], statelist[EPA Region], "not found", 0, 1)</f>
        <v>EPA Region 8</v>
      </c>
    </row>
    <row r="257" spans="64:69" x14ac:dyDescent="0.25">
      <c r="BL257" s="334" t="s">
        <v>1787</v>
      </c>
      <c r="BM257" s="335" t="s">
        <v>1788</v>
      </c>
      <c r="BN257" s="335" t="s">
        <v>1770</v>
      </c>
      <c r="BO257" s="335" t="str">
        <f t="shared" si="6"/>
        <v>Cheyenne County, CO</v>
      </c>
      <c r="BP257" s="335" t="str">
        <f t="shared" si="7"/>
        <v>08</v>
      </c>
      <c r="BQ257" s="335" t="str">
        <f>_xlfn.XLOOKUP(BP257, statelist[State FIPS Code], statelist[EPA Region], "not found", 0, 1)</f>
        <v>EPA Region 8</v>
      </c>
    </row>
    <row r="258" spans="64:69" x14ac:dyDescent="0.25">
      <c r="BL258" s="334" t="s">
        <v>1789</v>
      </c>
      <c r="BM258" s="335" t="s">
        <v>1790</v>
      </c>
      <c r="BN258" s="335" t="s">
        <v>1770</v>
      </c>
      <c r="BO258" s="335" t="str">
        <f t="shared" si="6"/>
        <v>Clear Creek County, CO</v>
      </c>
      <c r="BP258" s="335" t="str">
        <f t="shared" si="7"/>
        <v>08</v>
      </c>
      <c r="BQ258" s="335" t="str">
        <f>_xlfn.XLOOKUP(BP258, statelist[State FIPS Code], statelist[EPA Region], "not found", 0, 1)</f>
        <v>EPA Region 8</v>
      </c>
    </row>
    <row r="259" spans="64:69" x14ac:dyDescent="0.25">
      <c r="BL259" s="334" t="s">
        <v>1791</v>
      </c>
      <c r="BM259" s="335" t="s">
        <v>1792</v>
      </c>
      <c r="BN259" s="335" t="s">
        <v>1770</v>
      </c>
      <c r="BO259" s="335" t="str">
        <f t="shared" si="6"/>
        <v>Conejos County, CO</v>
      </c>
      <c r="BP259" s="335" t="str">
        <f t="shared" si="7"/>
        <v>08</v>
      </c>
      <c r="BQ259" s="335" t="str">
        <f>_xlfn.XLOOKUP(BP259, statelist[State FIPS Code], statelist[EPA Region], "not found", 0, 1)</f>
        <v>EPA Region 8</v>
      </c>
    </row>
    <row r="260" spans="64:69" x14ac:dyDescent="0.25">
      <c r="BL260" s="334" t="s">
        <v>1793</v>
      </c>
      <c r="BM260" s="335" t="s">
        <v>1794</v>
      </c>
      <c r="BN260" s="335" t="s">
        <v>1770</v>
      </c>
      <c r="BO260" s="335" t="str">
        <f t="shared" ref="BO260:BO323" si="8">_xlfn.TEXTJOIN(", ", TRUE, BM260,BN260)</f>
        <v>Costilla County, CO</v>
      </c>
      <c r="BP260" s="335" t="str">
        <f t="shared" ref="BP260:BP323" si="9">LEFT(BL260, 2)</f>
        <v>08</v>
      </c>
      <c r="BQ260" s="335" t="str">
        <f>_xlfn.XLOOKUP(BP260, statelist[State FIPS Code], statelist[EPA Region], "not found", 0, 1)</f>
        <v>EPA Region 8</v>
      </c>
    </row>
    <row r="261" spans="64:69" x14ac:dyDescent="0.25">
      <c r="BL261" s="334" t="s">
        <v>1795</v>
      </c>
      <c r="BM261" s="335" t="s">
        <v>1796</v>
      </c>
      <c r="BN261" s="335" t="s">
        <v>1770</v>
      </c>
      <c r="BO261" s="335" t="str">
        <f t="shared" si="8"/>
        <v>Crowley County, CO</v>
      </c>
      <c r="BP261" s="335" t="str">
        <f t="shared" si="9"/>
        <v>08</v>
      </c>
      <c r="BQ261" s="335" t="str">
        <f>_xlfn.XLOOKUP(BP261, statelist[State FIPS Code], statelist[EPA Region], "not found", 0, 1)</f>
        <v>EPA Region 8</v>
      </c>
    </row>
    <row r="262" spans="64:69" x14ac:dyDescent="0.25">
      <c r="BL262" s="334" t="s">
        <v>1797</v>
      </c>
      <c r="BM262" s="335" t="s">
        <v>1798</v>
      </c>
      <c r="BN262" s="335" t="s">
        <v>1770</v>
      </c>
      <c r="BO262" s="335" t="str">
        <f t="shared" si="8"/>
        <v>Custer County, CO</v>
      </c>
      <c r="BP262" s="335" t="str">
        <f t="shared" si="9"/>
        <v>08</v>
      </c>
      <c r="BQ262" s="335" t="str">
        <f>_xlfn.XLOOKUP(BP262, statelist[State FIPS Code], statelist[EPA Region], "not found", 0, 1)</f>
        <v>EPA Region 8</v>
      </c>
    </row>
    <row r="263" spans="64:69" x14ac:dyDescent="0.25">
      <c r="BL263" s="334" t="s">
        <v>1799</v>
      </c>
      <c r="BM263" s="335" t="s">
        <v>1800</v>
      </c>
      <c r="BN263" s="335" t="s">
        <v>1770</v>
      </c>
      <c r="BO263" s="335" t="str">
        <f t="shared" si="8"/>
        <v>Delta County, CO</v>
      </c>
      <c r="BP263" s="335" t="str">
        <f t="shared" si="9"/>
        <v>08</v>
      </c>
      <c r="BQ263" s="335" t="str">
        <f>_xlfn.XLOOKUP(BP263, statelist[State FIPS Code], statelist[EPA Region], "not found", 0, 1)</f>
        <v>EPA Region 8</v>
      </c>
    </row>
    <row r="264" spans="64:69" x14ac:dyDescent="0.25">
      <c r="BL264" s="334" t="s">
        <v>1801</v>
      </c>
      <c r="BM264" s="335" t="s">
        <v>1802</v>
      </c>
      <c r="BN264" s="335" t="s">
        <v>1770</v>
      </c>
      <c r="BO264" s="335" t="str">
        <f t="shared" si="8"/>
        <v>Denver County, CO</v>
      </c>
      <c r="BP264" s="335" t="str">
        <f t="shared" si="9"/>
        <v>08</v>
      </c>
      <c r="BQ264" s="335" t="str">
        <f>_xlfn.XLOOKUP(BP264, statelist[State FIPS Code], statelist[EPA Region], "not found", 0, 1)</f>
        <v>EPA Region 8</v>
      </c>
    </row>
    <row r="265" spans="64:69" x14ac:dyDescent="0.25">
      <c r="BL265" s="334" t="s">
        <v>1803</v>
      </c>
      <c r="BM265" s="335" t="s">
        <v>1804</v>
      </c>
      <c r="BN265" s="335" t="s">
        <v>1770</v>
      </c>
      <c r="BO265" s="335" t="str">
        <f t="shared" si="8"/>
        <v>Dolores County, CO</v>
      </c>
      <c r="BP265" s="335" t="str">
        <f t="shared" si="9"/>
        <v>08</v>
      </c>
      <c r="BQ265" s="335" t="str">
        <f>_xlfn.XLOOKUP(BP265, statelist[State FIPS Code], statelist[EPA Region], "not found", 0, 1)</f>
        <v>EPA Region 8</v>
      </c>
    </row>
    <row r="266" spans="64:69" x14ac:dyDescent="0.25">
      <c r="BL266" s="334" t="s">
        <v>1805</v>
      </c>
      <c r="BM266" s="335" t="s">
        <v>1806</v>
      </c>
      <c r="BN266" s="335" t="s">
        <v>1770</v>
      </c>
      <c r="BO266" s="335" t="str">
        <f t="shared" si="8"/>
        <v>Douglas County, CO</v>
      </c>
      <c r="BP266" s="335" t="str">
        <f t="shared" si="9"/>
        <v>08</v>
      </c>
      <c r="BQ266" s="335" t="str">
        <f>_xlfn.XLOOKUP(BP266, statelist[State FIPS Code], statelist[EPA Region], "not found", 0, 1)</f>
        <v>EPA Region 8</v>
      </c>
    </row>
    <row r="267" spans="64:69" x14ac:dyDescent="0.25">
      <c r="BL267" s="334" t="s">
        <v>1807</v>
      </c>
      <c r="BM267" s="335" t="s">
        <v>1808</v>
      </c>
      <c r="BN267" s="335" t="s">
        <v>1770</v>
      </c>
      <c r="BO267" s="335" t="str">
        <f t="shared" si="8"/>
        <v>Eagle County, CO</v>
      </c>
      <c r="BP267" s="335" t="str">
        <f t="shared" si="9"/>
        <v>08</v>
      </c>
      <c r="BQ267" s="335" t="str">
        <f>_xlfn.XLOOKUP(BP267, statelist[State FIPS Code], statelist[EPA Region], "not found", 0, 1)</f>
        <v>EPA Region 8</v>
      </c>
    </row>
    <row r="268" spans="64:69" x14ac:dyDescent="0.25">
      <c r="BL268" s="334" t="s">
        <v>1809</v>
      </c>
      <c r="BM268" s="335" t="s">
        <v>1810</v>
      </c>
      <c r="BN268" s="335" t="s">
        <v>1770</v>
      </c>
      <c r="BO268" s="335" t="str">
        <f t="shared" si="8"/>
        <v>Elbert County, CO</v>
      </c>
      <c r="BP268" s="335" t="str">
        <f t="shared" si="9"/>
        <v>08</v>
      </c>
      <c r="BQ268" s="335" t="str">
        <f>_xlfn.XLOOKUP(BP268, statelist[State FIPS Code], statelist[EPA Region], "not found", 0, 1)</f>
        <v>EPA Region 8</v>
      </c>
    </row>
    <row r="269" spans="64:69" x14ac:dyDescent="0.25">
      <c r="BL269" s="334" t="s">
        <v>1811</v>
      </c>
      <c r="BM269" s="335" t="s">
        <v>1812</v>
      </c>
      <c r="BN269" s="335" t="s">
        <v>1770</v>
      </c>
      <c r="BO269" s="335" t="str">
        <f t="shared" si="8"/>
        <v>El Paso County, CO</v>
      </c>
      <c r="BP269" s="335" t="str">
        <f t="shared" si="9"/>
        <v>08</v>
      </c>
      <c r="BQ269" s="335" t="str">
        <f>_xlfn.XLOOKUP(BP269, statelist[State FIPS Code], statelist[EPA Region], "not found", 0, 1)</f>
        <v>EPA Region 8</v>
      </c>
    </row>
    <row r="270" spans="64:69" x14ac:dyDescent="0.25">
      <c r="BL270" s="334" t="s">
        <v>1813</v>
      </c>
      <c r="BM270" s="335" t="s">
        <v>1814</v>
      </c>
      <c r="BN270" s="335" t="s">
        <v>1770</v>
      </c>
      <c r="BO270" s="335" t="str">
        <f t="shared" si="8"/>
        <v>Fremont County, CO</v>
      </c>
      <c r="BP270" s="335" t="str">
        <f t="shared" si="9"/>
        <v>08</v>
      </c>
      <c r="BQ270" s="335" t="str">
        <f>_xlfn.XLOOKUP(BP270, statelist[State FIPS Code], statelist[EPA Region], "not found", 0, 1)</f>
        <v>EPA Region 8</v>
      </c>
    </row>
    <row r="271" spans="64:69" x14ac:dyDescent="0.25">
      <c r="BL271" s="334" t="s">
        <v>1815</v>
      </c>
      <c r="BM271" s="335" t="s">
        <v>1816</v>
      </c>
      <c r="BN271" s="335" t="s">
        <v>1770</v>
      </c>
      <c r="BO271" s="335" t="str">
        <f t="shared" si="8"/>
        <v>Garfield County, CO</v>
      </c>
      <c r="BP271" s="335" t="str">
        <f t="shared" si="9"/>
        <v>08</v>
      </c>
      <c r="BQ271" s="335" t="str">
        <f>_xlfn.XLOOKUP(BP271, statelist[State FIPS Code], statelist[EPA Region], "not found", 0, 1)</f>
        <v>EPA Region 8</v>
      </c>
    </row>
    <row r="272" spans="64:69" x14ac:dyDescent="0.25">
      <c r="BL272" s="334" t="s">
        <v>1817</v>
      </c>
      <c r="BM272" s="335" t="s">
        <v>1818</v>
      </c>
      <c r="BN272" s="335" t="s">
        <v>1770</v>
      </c>
      <c r="BO272" s="335" t="str">
        <f t="shared" si="8"/>
        <v>Gilpin County, CO</v>
      </c>
      <c r="BP272" s="335" t="str">
        <f t="shared" si="9"/>
        <v>08</v>
      </c>
      <c r="BQ272" s="335" t="str">
        <f>_xlfn.XLOOKUP(BP272, statelist[State FIPS Code], statelist[EPA Region], "not found", 0, 1)</f>
        <v>EPA Region 8</v>
      </c>
    </row>
    <row r="273" spans="64:69" x14ac:dyDescent="0.25">
      <c r="BL273" s="334" t="s">
        <v>1819</v>
      </c>
      <c r="BM273" s="335" t="s">
        <v>1820</v>
      </c>
      <c r="BN273" s="335" t="s">
        <v>1770</v>
      </c>
      <c r="BO273" s="335" t="str">
        <f t="shared" si="8"/>
        <v>Grand County, CO</v>
      </c>
      <c r="BP273" s="335" t="str">
        <f t="shared" si="9"/>
        <v>08</v>
      </c>
      <c r="BQ273" s="335" t="str">
        <f>_xlfn.XLOOKUP(BP273, statelist[State FIPS Code], statelist[EPA Region], "not found", 0, 1)</f>
        <v>EPA Region 8</v>
      </c>
    </row>
    <row r="274" spans="64:69" x14ac:dyDescent="0.25">
      <c r="BL274" s="334" t="s">
        <v>1821</v>
      </c>
      <c r="BM274" s="335" t="s">
        <v>1822</v>
      </c>
      <c r="BN274" s="335" t="s">
        <v>1770</v>
      </c>
      <c r="BO274" s="335" t="str">
        <f t="shared" si="8"/>
        <v>Gunnison County, CO</v>
      </c>
      <c r="BP274" s="335" t="str">
        <f t="shared" si="9"/>
        <v>08</v>
      </c>
      <c r="BQ274" s="335" t="str">
        <f>_xlfn.XLOOKUP(BP274, statelist[State FIPS Code], statelist[EPA Region], "not found", 0, 1)</f>
        <v>EPA Region 8</v>
      </c>
    </row>
    <row r="275" spans="64:69" x14ac:dyDescent="0.25">
      <c r="BL275" s="334" t="s">
        <v>1823</v>
      </c>
      <c r="BM275" s="335" t="s">
        <v>1824</v>
      </c>
      <c r="BN275" s="335" t="s">
        <v>1770</v>
      </c>
      <c r="BO275" s="335" t="str">
        <f t="shared" si="8"/>
        <v>Hinsdale County, CO</v>
      </c>
      <c r="BP275" s="335" t="str">
        <f t="shared" si="9"/>
        <v>08</v>
      </c>
      <c r="BQ275" s="335" t="str">
        <f>_xlfn.XLOOKUP(BP275, statelist[State FIPS Code], statelist[EPA Region], "not found", 0, 1)</f>
        <v>EPA Region 8</v>
      </c>
    </row>
    <row r="276" spans="64:69" x14ac:dyDescent="0.25">
      <c r="BL276" s="334" t="s">
        <v>1825</v>
      </c>
      <c r="BM276" s="335" t="s">
        <v>1826</v>
      </c>
      <c r="BN276" s="335" t="s">
        <v>1770</v>
      </c>
      <c r="BO276" s="335" t="str">
        <f t="shared" si="8"/>
        <v>Huerfano County, CO</v>
      </c>
      <c r="BP276" s="335" t="str">
        <f t="shared" si="9"/>
        <v>08</v>
      </c>
      <c r="BQ276" s="335" t="str">
        <f>_xlfn.XLOOKUP(BP276, statelist[State FIPS Code], statelist[EPA Region], "not found", 0, 1)</f>
        <v>EPA Region 8</v>
      </c>
    </row>
    <row r="277" spans="64:69" x14ac:dyDescent="0.25">
      <c r="BL277" s="334" t="s">
        <v>1827</v>
      </c>
      <c r="BM277" s="335" t="s">
        <v>1365</v>
      </c>
      <c r="BN277" s="335" t="s">
        <v>1770</v>
      </c>
      <c r="BO277" s="335" t="str">
        <f t="shared" si="8"/>
        <v>Jackson County, CO</v>
      </c>
      <c r="BP277" s="335" t="str">
        <f t="shared" si="9"/>
        <v>08</v>
      </c>
      <c r="BQ277" s="335" t="str">
        <f>_xlfn.XLOOKUP(BP277, statelist[State FIPS Code], statelist[EPA Region], "not found", 0, 1)</f>
        <v>EPA Region 8</v>
      </c>
    </row>
    <row r="278" spans="64:69" x14ac:dyDescent="0.25">
      <c r="BL278" s="334" t="s">
        <v>1828</v>
      </c>
      <c r="BM278" s="335" t="s">
        <v>1367</v>
      </c>
      <c r="BN278" s="335" t="s">
        <v>1770</v>
      </c>
      <c r="BO278" s="335" t="str">
        <f t="shared" si="8"/>
        <v>Jefferson County, CO</v>
      </c>
      <c r="BP278" s="335" t="str">
        <f t="shared" si="9"/>
        <v>08</v>
      </c>
      <c r="BQ278" s="335" t="str">
        <f>_xlfn.XLOOKUP(BP278, statelist[State FIPS Code], statelist[EPA Region], "not found", 0, 1)</f>
        <v>EPA Region 8</v>
      </c>
    </row>
    <row r="279" spans="64:69" x14ac:dyDescent="0.25">
      <c r="BL279" s="334" t="s">
        <v>1829</v>
      </c>
      <c r="BM279" s="335" t="s">
        <v>1830</v>
      </c>
      <c r="BN279" s="335" t="s">
        <v>1770</v>
      </c>
      <c r="BO279" s="335" t="str">
        <f t="shared" si="8"/>
        <v>Kiowa County, CO</v>
      </c>
      <c r="BP279" s="335" t="str">
        <f t="shared" si="9"/>
        <v>08</v>
      </c>
      <c r="BQ279" s="335" t="str">
        <f>_xlfn.XLOOKUP(BP279, statelist[State FIPS Code], statelist[EPA Region], "not found", 0, 1)</f>
        <v>EPA Region 8</v>
      </c>
    </row>
    <row r="280" spans="64:69" x14ac:dyDescent="0.25">
      <c r="BL280" s="334" t="s">
        <v>1831</v>
      </c>
      <c r="BM280" s="335" t="s">
        <v>1832</v>
      </c>
      <c r="BN280" s="335" t="s">
        <v>1770</v>
      </c>
      <c r="BO280" s="335" t="str">
        <f t="shared" si="8"/>
        <v>Kit Carson County, CO</v>
      </c>
      <c r="BP280" s="335" t="str">
        <f t="shared" si="9"/>
        <v>08</v>
      </c>
      <c r="BQ280" s="335" t="str">
        <f>_xlfn.XLOOKUP(BP280, statelist[State FIPS Code], statelist[EPA Region], "not found", 0, 1)</f>
        <v>EPA Region 8</v>
      </c>
    </row>
    <row r="281" spans="64:69" x14ac:dyDescent="0.25">
      <c r="BL281" s="334" t="s">
        <v>1833</v>
      </c>
      <c r="BM281" s="335" t="s">
        <v>1687</v>
      </c>
      <c r="BN281" s="335" t="s">
        <v>1770</v>
      </c>
      <c r="BO281" s="335" t="str">
        <f t="shared" si="8"/>
        <v>Lake County, CO</v>
      </c>
      <c r="BP281" s="335" t="str">
        <f t="shared" si="9"/>
        <v>08</v>
      </c>
      <c r="BQ281" s="335" t="str">
        <f>_xlfn.XLOOKUP(BP281, statelist[State FIPS Code], statelist[EPA Region], "not found", 0, 1)</f>
        <v>EPA Region 8</v>
      </c>
    </row>
    <row r="282" spans="64:69" x14ac:dyDescent="0.25">
      <c r="BL282" s="334" t="s">
        <v>1834</v>
      </c>
      <c r="BM282" s="335" t="s">
        <v>1835</v>
      </c>
      <c r="BN282" s="335" t="s">
        <v>1770</v>
      </c>
      <c r="BO282" s="335" t="str">
        <f t="shared" si="8"/>
        <v>La Plata County, CO</v>
      </c>
      <c r="BP282" s="335" t="str">
        <f t="shared" si="9"/>
        <v>08</v>
      </c>
      <c r="BQ282" s="335" t="str">
        <f>_xlfn.XLOOKUP(BP282, statelist[State FIPS Code], statelist[EPA Region], "not found", 0, 1)</f>
        <v>EPA Region 8</v>
      </c>
    </row>
    <row r="283" spans="64:69" x14ac:dyDescent="0.25">
      <c r="BL283" s="334" t="s">
        <v>1836</v>
      </c>
      <c r="BM283" s="335" t="s">
        <v>1837</v>
      </c>
      <c r="BN283" s="335" t="s">
        <v>1770</v>
      </c>
      <c r="BO283" s="335" t="str">
        <f t="shared" si="8"/>
        <v>Larimer County, CO</v>
      </c>
      <c r="BP283" s="335" t="str">
        <f t="shared" si="9"/>
        <v>08</v>
      </c>
      <c r="BQ283" s="335" t="str">
        <f>_xlfn.XLOOKUP(BP283, statelist[State FIPS Code], statelist[EPA Region], "not found", 0, 1)</f>
        <v>EPA Region 8</v>
      </c>
    </row>
    <row r="284" spans="64:69" x14ac:dyDescent="0.25">
      <c r="BL284" s="334" t="s">
        <v>1838</v>
      </c>
      <c r="BM284" s="335" t="s">
        <v>1839</v>
      </c>
      <c r="BN284" s="335" t="s">
        <v>1770</v>
      </c>
      <c r="BO284" s="335" t="str">
        <f t="shared" si="8"/>
        <v>Las Animas County, CO</v>
      </c>
      <c r="BP284" s="335" t="str">
        <f t="shared" si="9"/>
        <v>08</v>
      </c>
      <c r="BQ284" s="335" t="str">
        <f>_xlfn.XLOOKUP(BP284, statelist[State FIPS Code], statelist[EPA Region], "not found", 0, 1)</f>
        <v>EPA Region 8</v>
      </c>
    </row>
    <row r="285" spans="64:69" x14ac:dyDescent="0.25">
      <c r="BL285" s="334" t="s">
        <v>1840</v>
      </c>
      <c r="BM285" s="335" t="s">
        <v>1590</v>
      </c>
      <c r="BN285" s="335" t="s">
        <v>1770</v>
      </c>
      <c r="BO285" s="335" t="str">
        <f t="shared" si="8"/>
        <v>Lincoln County, CO</v>
      </c>
      <c r="BP285" s="335" t="str">
        <f t="shared" si="9"/>
        <v>08</v>
      </c>
      <c r="BQ285" s="335" t="str">
        <f>_xlfn.XLOOKUP(BP285, statelist[State FIPS Code], statelist[EPA Region], "not found", 0, 1)</f>
        <v>EPA Region 8</v>
      </c>
    </row>
    <row r="286" spans="64:69" x14ac:dyDescent="0.25">
      <c r="BL286" s="334" t="s">
        <v>1841</v>
      </c>
      <c r="BM286" s="335" t="s">
        <v>1594</v>
      </c>
      <c r="BN286" s="335" t="s">
        <v>1770</v>
      </c>
      <c r="BO286" s="335" t="str">
        <f t="shared" si="8"/>
        <v>Logan County, CO</v>
      </c>
      <c r="BP286" s="335" t="str">
        <f t="shared" si="9"/>
        <v>08</v>
      </c>
      <c r="BQ286" s="335" t="str">
        <f>_xlfn.XLOOKUP(BP286, statelist[State FIPS Code], statelist[EPA Region], "not found", 0, 1)</f>
        <v>EPA Region 8</v>
      </c>
    </row>
    <row r="287" spans="64:69" x14ac:dyDescent="0.25">
      <c r="BL287" s="334" t="s">
        <v>1842</v>
      </c>
      <c r="BM287" s="335" t="s">
        <v>1843</v>
      </c>
      <c r="BN287" s="335" t="s">
        <v>1770</v>
      </c>
      <c r="BO287" s="335" t="str">
        <f t="shared" si="8"/>
        <v>Mesa County, CO</v>
      </c>
      <c r="BP287" s="335" t="str">
        <f t="shared" si="9"/>
        <v>08</v>
      </c>
      <c r="BQ287" s="335" t="str">
        <f>_xlfn.XLOOKUP(BP287, statelist[State FIPS Code], statelist[EPA Region], "not found", 0, 1)</f>
        <v>EPA Region 8</v>
      </c>
    </row>
    <row r="288" spans="64:69" x14ac:dyDescent="0.25">
      <c r="BL288" s="334" t="s">
        <v>1844</v>
      </c>
      <c r="BM288" s="335" t="s">
        <v>1845</v>
      </c>
      <c r="BN288" s="335" t="s">
        <v>1770</v>
      </c>
      <c r="BO288" s="335" t="str">
        <f t="shared" si="8"/>
        <v>Mineral County, CO</v>
      </c>
      <c r="BP288" s="335" t="str">
        <f t="shared" si="9"/>
        <v>08</v>
      </c>
      <c r="BQ288" s="335" t="str">
        <f>_xlfn.XLOOKUP(BP288, statelist[State FIPS Code], statelist[EPA Region], "not found", 0, 1)</f>
        <v>EPA Region 8</v>
      </c>
    </row>
    <row r="289" spans="64:69" x14ac:dyDescent="0.25">
      <c r="BL289" s="334" t="s">
        <v>1846</v>
      </c>
      <c r="BM289" s="335" t="s">
        <v>1847</v>
      </c>
      <c r="BN289" s="335" t="s">
        <v>1770</v>
      </c>
      <c r="BO289" s="335" t="str">
        <f t="shared" si="8"/>
        <v>Moffat County, CO</v>
      </c>
      <c r="BP289" s="335" t="str">
        <f t="shared" si="9"/>
        <v>08</v>
      </c>
      <c r="BQ289" s="335" t="str">
        <f>_xlfn.XLOOKUP(BP289, statelist[State FIPS Code], statelist[EPA Region], "not found", 0, 1)</f>
        <v>EPA Region 8</v>
      </c>
    </row>
    <row r="290" spans="64:69" x14ac:dyDescent="0.25">
      <c r="BL290" s="334" t="s">
        <v>1848</v>
      </c>
      <c r="BM290" s="335" t="s">
        <v>1849</v>
      </c>
      <c r="BN290" s="335" t="s">
        <v>1770</v>
      </c>
      <c r="BO290" s="335" t="str">
        <f t="shared" si="8"/>
        <v>Montezuma County, CO</v>
      </c>
      <c r="BP290" s="335" t="str">
        <f t="shared" si="9"/>
        <v>08</v>
      </c>
      <c r="BQ290" s="335" t="str">
        <f>_xlfn.XLOOKUP(BP290, statelist[State FIPS Code], statelist[EPA Region], "not found", 0, 1)</f>
        <v>EPA Region 8</v>
      </c>
    </row>
    <row r="291" spans="64:69" x14ac:dyDescent="0.25">
      <c r="BL291" s="334" t="s">
        <v>1850</v>
      </c>
      <c r="BM291" s="335" t="s">
        <v>1851</v>
      </c>
      <c r="BN291" s="335" t="s">
        <v>1770</v>
      </c>
      <c r="BO291" s="335" t="str">
        <f t="shared" si="8"/>
        <v>Montrose County, CO</v>
      </c>
      <c r="BP291" s="335" t="str">
        <f t="shared" si="9"/>
        <v>08</v>
      </c>
      <c r="BQ291" s="335" t="str">
        <f>_xlfn.XLOOKUP(BP291, statelist[State FIPS Code], statelist[EPA Region], "not found", 0, 1)</f>
        <v>EPA Region 8</v>
      </c>
    </row>
    <row r="292" spans="64:69" x14ac:dyDescent="0.25">
      <c r="BL292" s="334" t="s">
        <v>1852</v>
      </c>
      <c r="BM292" s="335" t="s">
        <v>1397</v>
      </c>
      <c r="BN292" s="335" t="s">
        <v>1770</v>
      </c>
      <c r="BO292" s="335" t="str">
        <f t="shared" si="8"/>
        <v>Morgan County, CO</v>
      </c>
      <c r="BP292" s="335" t="str">
        <f t="shared" si="9"/>
        <v>08</v>
      </c>
      <c r="BQ292" s="335" t="str">
        <f>_xlfn.XLOOKUP(BP292, statelist[State FIPS Code], statelist[EPA Region], "not found", 0, 1)</f>
        <v>EPA Region 8</v>
      </c>
    </row>
    <row r="293" spans="64:69" x14ac:dyDescent="0.25">
      <c r="BL293" s="334" t="s">
        <v>1853</v>
      </c>
      <c r="BM293" s="335" t="s">
        <v>1854</v>
      </c>
      <c r="BN293" s="335" t="s">
        <v>1770</v>
      </c>
      <c r="BO293" s="335" t="str">
        <f t="shared" si="8"/>
        <v>Otero County, CO</v>
      </c>
      <c r="BP293" s="335" t="str">
        <f t="shared" si="9"/>
        <v>08</v>
      </c>
      <c r="BQ293" s="335" t="str">
        <f>_xlfn.XLOOKUP(BP293, statelist[State FIPS Code], statelist[EPA Region], "not found", 0, 1)</f>
        <v>EPA Region 8</v>
      </c>
    </row>
    <row r="294" spans="64:69" x14ac:dyDescent="0.25">
      <c r="BL294" s="334" t="s">
        <v>1855</v>
      </c>
      <c r="BM294" s="335" t="s">
        <v>1856</v>
      </c>
      <c r="BN294" s="335" t="s">
        <v>1770</v>
      </c>
      <c r="BO294" s="335" t="str">
        <f t="shared" si="8"/>
        <v>Ouray County, CO</v>
      </c>
      <c r="BP294" s="335" t="str">
        <f t="shared" si="9"/>
        <v>08</v>
      </c>
      <c r="BQ294" s="335" t="str">
        <f>_xlfn.XLOOKUP(BP294, statelist[State FIPS Code], statelist[EPA Region], "not found", 0, 1)</f>
        <v>EPA Region 8</v>
      </c>
    </row>
    <row r="295" spans="64:69" x14ac:dyDescent="0.25">
      <c r="BL295" s="334" t="s">
        <v>1857</v>
      </c>
      <c r="BM295" s="335" t="s">
        <v>1858</v>
      </c>
      <c r="BN295" s="335" t="s">
        <v>1770</v>
      </c>
      <c r="BO295" s="335" t="str">
        <f t="shared" si="8"/>
        <v>Park County, CO</v>
      </c>
      <c r="BP295" s="335" t="str">
        <f t="shared" si="9"/>
        <v>08</v>
      </c>
      <c r="BQ295" s="335" t="str">
        <f>_xlfn.XLOOKUP(BP295, statelist[State FIPS Code], statelist[EPA Region], "not found", 0, 1)</f>
        <v>EPA Region 8</v>
      </c>
    </row>
    <row r="296" spans="64:69" x14ac:dyDescent="0.25">
      <c r="BL296" s="334" t="s">
        <v>1859</v>
      </c>
      <c r="BM296" s="335" t="s">
        <v>1613</v>
      </c>
      <c r="BN296" s="335" t="s">
        <v>1770</v>
      </c>
      <c r="BO296" s="335" t="str">
        <f t="shared" si="8"/>
        <v>Phillips County, CO</v>
      </c>
      <c r="BP296" s="335" t="str">
        <f t="shared" si="9"/>
        <v>08</v>
      </c>
      <c r="BQ296" s="335" t="str">
        <f>_xlfn.XLOOKUP(BP296, statelist[State FIPS Code], statelist[EPA Region], "not found", 0, 1)</f>
        <v>EPA Region 8</v>
      </c>
    </row>
    <row r="297" spans="64:69" x14ac:dyDescent="0.25">
      <c r="BL297" s="334" t="s">
        <v>1860</v>
      </c>
      <c r="BM297" s="335" t="s">
        <v>1861</v>
      </c>
      <c r="BN297" s="335" t="s">
        <v>1770</v>
      </c>
      <c r="BO297" s="335" t="str">
        <f t="shared" si="8"/>
        <v>Pitkin County, CO</v>
      </c>
      <c r="BP297" s="335" t="str">
        <f t="shared" si="9"/>
        <v>08</v>
      </c>
      <c r="BQ297" s="335" t="str">
        <f>_xlfn.XLOOKUP(BP297, statelist[State FIPS Code], statelist[EPA Region], "not found", 0, 1)</f>
        <v>EPA Region 8</v>
      </c>
    </row>
    <row r="298" spans="64:69" x14ac:dyDescent="0.25">
      <c r="BL298" s="334" t="s">
        <v>1862</v>
      </c>
      <c r="BM298" s="335" t="s">
        <v>1863</v>
      </c>
      <c r="BN298" s="335" t="s">
        <v>1770</v>
      </c>
      <c r="BO298" s="335" t="str">
        <f t="shared" si="8"/>
        <v>Prowers County, CO</v>
      </c>
      <c r="BP298" s="335" t="str">
        <f t="shared" si="9"/>
        <v>08</v>
      </c>
      <c r="BQ298" s="335" t="str">
        <f>_xlfn.XLOOKUP(BP298, statelist[State FIPS Code], statelist[EPA Region], "not found", 0, 1)</f>
        <v>EPA Region 8</v>
      </c>
    </row>
    <row r="299" spans="64:69" x14ac:dyDescent="0.25">
      <c r="BL299" s="334" t="s">
        <v>1864</v>
      </c>
      <c r="BM299" s="335" t="s">
        <v>1865</v>
      </c>
      <c r="BN299" s="335" t="s">
        <v>1770</v>
      </c>
      <c r="BO299" s="335" t="str">
        <f t="shared" si="8"/>
        <v>Pueblo County, CO</v>
      </c>
      <c r="BP299" s="335" t="str">
        <f t="shared" si="9"/>
        <v>08</v>
      </c>
      <c r="BQ299" s="335" t="str">
        <f>_xlfn.XLOOKUP(BP299, statelist[State FIPS Code], statelist[EPA Region], "not found", 0, 1)</f>
        <v>EPA Region 8</v>
      </c>
    </row>
    <row r="300" spans="64:69" x14ac:dyDescent="0.25">
      <c r="BL300" s="334" t="s">
        <v>1866</v>
      </c>
      <c r="BM300" s="335" t="s">
        <v>1867</v>
      </c>
      <c r="BN300" s="335" t="s">
        <v>1770</v>
      </c>
      <c r="BO300" s="335" t="str">
        <f t="shared" si="8"/>
        <v>Rio Blanco County, CO</v>
      </c>
      <c r="BP300" s="335" t="str">
        <f t="shared" si="9"/>
        <v>08</v>
      </c>
      <c r="BQ300" s="335" t="str">
        <f>_xlfn.XLOOKUP(BP300, statelist[State FIPS Code], statelist[EPA Region], "not found", 0, 1)</f>
        <v>EPA Region 8</v>
      </c>
    </row>
    <row r="301" spans="64:69" x14ac:dyDescent="0.25">
      <c r="BL301" s="334" t="s">
        <v>1868</v>
      </c>
      <c r="BM301" s="335" t="s">
        <v>1869</v>
      </c>
      <c r="BN301" s="335" t="s">
        <v>1770</v>
      </c>
      <c r="BO301" s="335" t="str">
        <f t="shared" si="8"/>
        <v>Rio Grande County, CO</v>
      </c>
      <c r="BP301" s="335" t="str">
        <f t="shared" si="9"/>
        <v>08</v>
      </c>
      <c r="BQ301" s="335" t="str">
        <f>_xlfn.XLOOKUP(BP301, statelist[State FIPS Code], statelist[EPA Region], "not found", 0, 1)</f>
        <v>EPA Region 8</v>
      </c>
    </row>
    <row r="302" spans="64:69" x14ac:dyDescent="0.25">
      <c r="BL302" s="334" t="s">
        <v>1870</v>
      </c>
      <c r="BM302" s="335" t="s">
        <v>1871</v>
      </c>
      <c r="BN302" s="335" t="s">
        <v>1770</v>
      </c>
      <c r="BO302" s="335" t="str">
        <f t="shared" si="8"/>
        <v>Routt County, CO</v>
      </c>
      <c r="BP302" s="335" t="str">
        <f t="shared" si="9"/>
        <v>08</v>
      </c>
      <c r="BQ302" s="335" t="str">
        <f>_xlfn.XLOOKUP(BP302, statelist[State FIPS Code], statelist[EPA Region], "not found", 0, 1)</f>
        <v>EPA Region 8</v>
      </c>
    </row>
    <row r="303" spans="64:69" x14ac:dyDescent="0.25">
      <c r="BL303" s="334" t="s">
        <v>1872</v>
      </c>
      <c r="BM303" s="335" t="s">
        <v>1873</v>
      </c>
      <c r="BN303" s="335" t="s">
        <v>1770</v>
      </c>
      <c r="BO303" s="335" t="str">
        <f t="shared" si="8"/>
        <v>Saguache County, CO</v>
      </c>
      <c r="BP303" s="335" t="str">
        <f t="shared" si="9"/>
        <v>08</v>
      </c>
      <c r="BQ303" s="335" t="str">
        <f>_xlfn.XLOOKUP(BP303, statelist[State FIPS Code], statelist[EPA Region], "not found", 0, 1)</f>
        <v>EPA Region 8</v>
      </c>
    </row>
    <row r="304" spans="64:69" x14ac:dyDescent="0.25">
      <c r="BL304" s="334" t="s">
        <v>1874</v>
      </c>
      <c r="BM304" s="335" t="s">
        <v>1875</v>
      </c>
      <c r="BN304" s="335" t="s">
        <v>1770</v>
      </c>
      <c r="BO304" s="335" t="str">
        <f t="shared" si="8"/>
        <v>San Juan County, CO</v>
      </c>
      <c r="BP304" s="335" t="str">
        <f t="shared" si="9"/>
        <v>08</v>
      </c>
      <c r="BQ304" s="335" t="str">
        <f>_xlfn.XLOOKUP(BP304, statelist[State FIPS Code], statelist[EPA Region], "not found", 0, 1)</f>
        <v>EPA Region 8</v>
      </c>
    </row>
    <row r="305" spans="64:69" x14ac:dyDescent="0.25">
      <c r="BL305" s="334" t="s">
        <v>1876</v>
      </c>
      <c r="BM305" s="335" t="s">
        <v>1877</v>
      </c>
      <c r="BN305" s="335" t="s">
        <v>1770</v>
      </c>
      <c r="BO305" s="335" t="str">
        <f t="shared" si="8"/>
        <v>San Miguel County, CO</v>
      </c>
      <c r="BP305" s="335" t="str">
        <f t="shared" si="9"/>
        <v>08</v>
      </c>
      <c r="BQ305" s="335" t="str">
        <f>_xlfn.XLOOKUP(BP305, statelist[State FIPS Code], statelist[EPA Region], "not found", 0, 1)</f>
        <v>EPA Region 8</v>
      </c>
    </row>
    <row r="306" spans="64:69" x14ac:dyDescent="0.25">
      <c r="BL306" s="334" t="s">
        <v>1878</v>
      </c>
      <c r="BM306" s="335" t="s">
        <v>1879</v>
      </c>
      <c r="BN306" s="335" t="s">
        <v>1770</v>
      </c>
      <c r="BO306" s="335" t="str">
        <f t="shared" si="8"/>
        <v>Sedgwick County, CO</v>
      </c>
      <c r="BP306" s="335" t="str">
        <f t="shared" si="9"/>
        <v>08</v>
      </c>
      <c r="BQ306" s="335" t="str">
        <f>_xlfn.XLOOKUP(BP306, statelist[State FIPS Code], statelist[EPA Region], "not found", 0, 1)</f>
        <v>EPA Region 8</v>
      </c>
    </row>
    <row r="307" spans="64:69" x14ac:dyDescent="0.25">
      <c r="BL307" s="334" t="s">
        <v>1880</v>
      </c>
      <c r="BM307" s="335" t="s">
        <v>1881</v>
      </c>
      <c r="BN307" s="335" t="s">
        <v>1770</v>
      </c>
      <c r="BO307" s="335" t="str">
        <f t="shared" si="8"/>
        <v>Summit County, CO</v>
      </c>
      <c r="BP307" s="335" t="str">
        <f t="shared" si="9"/>
        <v>08</v>
      </c>
      <c r="BQ307" s="335" t="str">
        <f>_xlfn.XLOOKUP(BP307, statelist[State FIPS Code], statelist[EPA Region], "not found", 0, 1)</f>
        <v>EPA Region 8</v>
      </c>
    </row>
    <row r="308" spans="64:69" x14ac:dyDescent="0.25">
      <c r="BL308" s="334" t="s">
        <v>1882</v>
      </c>
      <c r="BM308" s="335" t="s">
        <v>1883</v>
      </c>
      <c r="BN308" s="335" t="s">
        <v>1770</v>
      </c>
      <c r="BO308" s="335" t="str">
        <f t="shared" si="8"/>
        <v>Teller County, CO</v>
      </c>
      <c r="BP308" s="335" t="str">
        <f t="shared" si="9"/>
        <v>08</v>
      </c>
      <c r="BQ308" s="335" t="str">
        <f>_xlfn.XLOOKUP(BP308, statelist[State FIPS Code], statelist[EPA Region], "not found", 0, 1)</f>
        <v>EPA Region 8</v>
      </c>
    </row>
    <row r="309" spans="64:69" x14ac:dyDescent="0.25">
      <c r="BL309" s="334" t="s">
        <v>1884</v>
      </c>
      <c r="BM309" s="335" t="s">
        <v>1423</v>
      </c>
      <c r="BN309" s="335" t="s">
        <v>1770</v>
      </c>
      <c r="BO309" s="335" t="str">
        <f t="shared" si="8"/>
        <v>Washington County, CO</v>
      </c>
      <c r="BP309" s="335" t="str">
        <f t="shared" si="9"/>
        <v>08</v>
      </c>
      <c r="BQ309" s="335" t="str">
        <f>_xlfn.XLOOKUP(BP309, statelist[State FIPS Code], statelist[EPA Region], "not found", 0, 1)</f>
        <v>EPA Region 8</v>
      </c>
    </row>
    <row r="310" spans="64:69" x14ac:dyDescent="0.25">
      <c r="BL310" s="334" t="s">
        <v>1885</v>
      </c>
      <c r="BM310" s="335" t="s">
        <v>1886</v>
      </c>
      <c r="BN310" s="335" t="s">
        <v>1770</v>
      </c>
      <c r="BO310" s="335" t="str">
        <f t="shared" si="8"/>
        <v>Weld County, CO</v>
      </c>
      <c r="BP310" s="335" t="str">
        <f t="shared" si="9"/>
        <v>08</v>
      </c>
      <c r="BQ310" s="335" t="str">
        <f>_xlfn.XLOOKUP(BP310, statelist[State FIPS Code], statelist[EPA Region], "not found", 0, 1)</f>
        <v>EPA Region 8</v>
      </c>
    </row>
    <row r="311" spans="64:69" x14ac:dyDescent="0.25">
      <c r="BL311" s="334" t="s">
        <v>1887</v>
      </c>
      <c r="BM311" s="335" t="s">
        <v>1519</v>
      </c>
      <c r="BN311" s="335" t="s">
        <v>1770</v>
      </c>
      <c r="BO311" s="335" t="str">
        <f t="shared" si="8"/>
        <v>Yuma County, CO</v>
      </c>
      <c r="BP311" s="335" t="str">
        <f t="shared" si="9"/>
        <v>08</v>
      </c>
      <c r="BQ311" s="335" t="str">
        <f>_xlfn.XLOOKUP(BP311, statelist[State FIPS Code], statelist[EPA Region], "not found", 0, 1)</f>
        <v>EPA Region 8</v>
      </c>
    </row>
    <row r="312" spans="64:69" x14ac:dyDescent="0.25">
      <c r="BL312" s="334" t="s">
        <v>1888</v>
      </c>
      <c r="BM312" s="335" t="s">
        <v>1889</v>
      </c>
      <c r="BN312" s="335" t="s">
        <v>1890</v>
      </c>
      <c r="BO312" s="335" t="str">
        <f t="shared" si="8"/>
        <v>Capitol, CT</v>
      </c>
      <c r="BP312" s="335" t="str">
        <f t="shared" si="9"/>
        <v>09</v>
      </c>
      <c r="BQ312" s="335" t="str">
        <f>_xlfn.XLOOKUP(BP312, statelist[State FIPS Code], statelist[EPA Region], "not found", 0, 1)</f>
        <v>EPA Region 1</v>
      </c>
    </row>
    <row r="313" spans="64:69" x14ac:dyDescent="0.25">
      <c r="BL313" s="334" t="s">
        <v>1891</v>
      </c>
      <c r="BM313" s="335" t="s">
        <v>1892</v>
      </c>
      <c r="BN313" s="335" t="s">
        <v>1890</v>
      </c>
      <c r="BO313" s="335" t="str">
        <f t="shared" si="8"/>
        <v>Greater Bridgeport, CT</v>
      </c>
      <c r="BP313" s="335" t="str">
        <f t="shared" si="9"/>
        <v>09</v>
      </c>
      <c r="BQ313" s="335" t="str">
        <f>_xlfn.XLOOKUP(BP313, statelist[State FIPS Code], statelist[EPA Region], "not found", 0, 1)</f>
        <v>EPA Region 1</v>
      </c>
    </row>
    <row r="314" spans="64:69" x14ac:dyDescent="0.25">
      <c r="BL314" s="334" t="s">
        <v>1893</v>
      </c>
      <c r="BM314" s="335" t="s">
        <v>1894</v>
      </c>
      <c r="BN314" s="335" t="s">
        <v>1890</v>
      </c>
      <c r="BO314" s="335" t="str">
        <f t="shared" si="8"/>
        <v>Lower Connecticut River Valley, CT</v>
      </c>
      <c r="BP314" s="335" t="str">
        <f t="shared" si="9"/>
        <v>09</v>
      </c>
      <c r="BQ314" s="335" t="str">
        <f>_xlfn.XLOOKUP(BP314, statelist[State FIPS Code], statelist[EPA Region], "not found", 0, 1)</f>
        <v>EPA Region 1</v>
      </c>
    </row>
    <row r="315" spans="64:69" x14ac:dyDescent="0.25">
      <c r="BL315" s="334" t="s">
        <v>1895</v>
      </c>
      <c r="BM315" s="335" t="s">
        <v>1896</v>
      </c>
      <c r="BN315" s="335" t="s">
        <v>1890</v>
      </c>
      <c r="BO315" s="335" t="str">
        <f t="shared" si="8"/>
        <v>Naugatuck Valley, CT</v>
      </c>
      <c r="BP315" s="335" t="str">
        <f t="shared" si="9"/>
        <v>09</v>
      </c>
      <c r="BQ315" s="335" t="str">
        <f>_xlfn.XLOOKUP(BP315, statelist[State FIPS Code], statelist[EPA Region], "not found", 0, 1)</f>
        <v>EPA Region 1</v>
      </c>
    </row>
    <row r="316" spans="64:69" x14ac:dyDescent="0.25">
      <c r="BL316" s="334" t="s">
        <v>1897</v>
      </c>
      <c r="BM316" s="335" t="s">
        <v>1898</v>
      </c>
      <c r="BN316" s="335" t="s">
        <v>1890</v>
      </c>
      <c r="BO316" s="335" t="str">
        <f t="shared" si="8"/>
        <v>Northeastern Connecticut, CT</v>
      </c>
      <c r="BP316" s="335" t="str">
        <f t="shared" si="9"/>
        <v>09</v>
      </c>
      <c r="BQ316" s="335" t="str">
        <f>_xlfn.XLOOKUP(BP316, statelist[State FIPS Code], statelist[EPA Region], "not found", 0, 1)</f>
        <v>EPA Region 1</v>
      </c>
    </row>
    <row r="317" spans="64:69" x14ac:dyDescent="0.25">
      <c r="BL317" s="334" t="s">
        <v>1899</v>
      </c>
      <c r="BM317" s="335" t="s">
        <v>1900</v>
      </c>
      <c r="BN317" s="335" t="s">
        <v>1890</v>
      </c>
      <c r="BO317" s="335" t="str">
        <f t="shared" si="8"/>
        <v>Northwest Hills, CT</v>
      </c>
      <c r="BP317" s="335" t="str">
        <f t="shared" si="9"/>
        <v>09</v>
      </c>
      <c r="BQ317" s="335" t="str">
        <f>_xlfn.XLOOKUP(BP317, statelist[State FIPS Code], statelist[EPA Region], "not found", 0, 1)</f>
        <v>EPA Region 1</v>
      </c>
    </row>
    <row r="318" spans="64:69" x14ac:dyDescent="0.25">
      <c r="BL318" s="334" t="s">
        <v>1901</v>
      </c>
      <c r="BM318" s="335" t="s">
        <v>1902</v>
      </c>
      <c r="BN318" s="335" t="s">
        <v>1890</v>
      </c>
      <c r="BO318" s="335" t="str">
        <f t="shared" si="8"/>
        <v>South Central Connecticut, CT</v>
      </c>
      <c r="BP318" s="335" t="str">
        <f t="shared" si="9"/>
        <v>09</v>
      </c>
      <c r="BQ318" s="335" t="str">
        <f>_xlfn.XLOOKUP(BP318, statelist[State FIPS Code], statelist[EPA Region], "not found", 0, 1)</f>
        <v>EPA Region 1</v>
      </c>
    </row>
    <row r="319" spans="64:69" x14ac:dyDescent="0.25">
      <c r="BL319" s="334" t="s">
        <v>1903</v>
      </c>
      <c r="BM319" s="335" t="s">
        <v>1904</v>
      </c>
      <c r="BN319" s="335" t="s">
        <v>1890</v>
      </c>
      <c r="BO319" s="335" t="str">
        <f t="shared" si="8"/>
        <v>Southeastern Connecticut, CT</v>
      </c>
      <c r="BP319" s="335" t="str">
        <f t="shared" si="9"/>
        <v>09</v>
      </c>
      <c r="BQ319" s="335" t="str">
        <f>_xlfn.XLOOKUP(BP319, statelist[State FIPS Code], statelist[EPA Region], "not found", 0, 1)</f>
        <v>EPA Region 1</v>
      </c>
    </row>
    <row r="320" spans="64:69" x14ac:dyDescent="0.25">
      <c r="BL320" s="334" t="s">
        <v>1905</v>
      </c>
      <c r="BM320" s="335" t="s">
        <v>1906</v>
      </c>
      <c r="BN320" s="335" t="s">
        <v>1890</v>
      </c>
      <c r="BO320" s="335" t="str">
        <f t="shared" si="8"/>
        <v>Western Connecticut, CT</v>
      </c>
      <c r="BP320" s="335" t="str">
        <f t="shared" si="9"/>
        <v>09</v>
      </c>
      <c r="BQ320" s="335" t="str">
        <f>_xlfn.XLOOKUP(BP320, statelist[State FIPS Code], statelist[EPA Region], "not found", 0, 1)</f>
        <v>EPA Region 1</v>
      </c>
    </row>
    <row r="321" spans="64:69" x14ac:dyDescent="0.25">
      <c r="BL321" s="334" t="s">
        <v>1931</v>
      </c>
      <c r="BM321" s="335" t="s">
        <v>1932</v>
      </c>
      <c r="BN321" s="335" t="s">
        <v>1933</v>
      </c>
      <c r="BO321" s="335" t="str">
        <f t="shared" si="8"/>
        <v>Kent County, DE</v>
      </c>
      <c r="BP321" s="335" t="str">
        <f t="shared" si="9"/>
        <v>10</v>
      </c>
      <c r="BQ321" s="335" t="str">
        <f>_xlfn.XLOOKUP(BP321, statelist[State FIPS Code], statelist[EPA Region], "not found", 0, 1)</f>
        <v>EPA Region 3</v>
      </c>
    </row>
    <row r="322" spans="64:69" x14ac:dyDescent="0.25">
      <c r="BL322" s="334" t="s">
        <v>1934</v>
      </c>
      <c r="BM322" s="335" t="s">
        <v>1935</v>
      </c>
      <c r="BN322" s="335" t="s">
        <v>1933</v>
      </c>
      <c r="BO322" s="335" t="str">
        <f t="shared" si="8"/>
        <v>New Castle County, DE</v>
      </c>
      <c r="BP322" s="335" t="str">
        <f t="shared" si="9"/>
        <v>10</v>
      </c>
      <c r="BQ322" s="335" t="str">
        <f>_xlfn.XLOOKUP(BP322, statelist[State FIPS Code], statelist[EPA Region], "not found", 0, 1)</f>
        <v>EPA Region 3</v>
      </c>
    </row>
    <row r="323" spans="64:69" x14ac:dyDescent="0.25">
      <c r="BL323" s="334" t="s">
        <v>1936</v>
      </c>
      <c r="BM323" s="335" t="s">
        <v>1937</v>
      </c>
      <c r="BN323" s="335" t="s">
        <v>1933</v>
      </c>
      <c r="BO323" s="335" t="str">
        <f t="shared" si="8"/>
        <v>Sussex County, DE</v>
      </c>
      <c r="BP323" s="335" t="str">
        <f t="shared" si="9"/>
        <v>10</v>
      </c>
      <c r="BQ323" s="335" t="str">
        <f>_xlfn.XLOOKUP(BP323, statelist[State FIPS Code], statelist[EPA Region], "not found", 0, 1)</f>
        <v>EPA Region 3</v>
      </c>
    </row>
    <row r="324" spans="64:69" x14ac:dyDescent="0.25">
      <c r="BL324" s="334" t="s">
        <v>1938</v>
      </c>
      <c r="BM324" s="335" t="s">
        <v>1939</v>
      </c>
      <c r="BN324" s="335" t="s">
        <v>1940</v>
      </c>
      <c r="BO324" s="335" t="str">
        <f t="shared" ref="BO324:BO387" si="10">_xlfn.TEXTJOIN(", ", TRUE, BM324,BN324)</f>
        <v>District of Columbia, DC</v>
      </c>
      <c r="BP324" s="335" t="str">
        <f t="shared" ref="BP324:BP387" si="11">LEFT(BL324, 2)</f>
        <v>11</v>
      </c>
      <c r="BQ324" s="335" t="str">
        <f>_xlfn.XLOOKUP(BP324, statelist[State FIPS Code], statelist[EPA Region], "not found", 0, 1)</f>
        <v>EPA Region 3</v>
      </c>
    </row>
    <row r="325" spans="64:69" x14ac:dyDescent="0.25">
      <c r="BL325" s="334" t="s">
        <v>1941</v>
      </c>
      <c r="BM325" s="335" t="s">
        <v>1942</v>
      </c>
      <c r="BN325" s="335" t="s">
        <v>89</v>
      </c>
      <c r="BO325" s="335" t="str">
        <f t="shared" si="10"/>
        <v>Alachua County, FL</v>
      </c>
      <c r="BP325" s="335" t="str">
        <f t="shared" si="11"/>
        <v>12</v>
      </c>
      <c r="BQ325" s="335" t="str">
        <f>_xlfn.XLOOKUP(BP325, statelist[State FIPS Code], statelist[EPA Region], "not found", 0, 1)</f>
        <v>EPA Region 4</v>
      </c>
    </row>
    <row r="326" spans="64:69" x14ac:dyDescent="0.25">
      <c r="BL326" s="334" t="s">
        <v>1943</v>
      </c>
      <c r="BM326" s="335" t="s">
        <v>1944</v>
      </c>
      <c r="BN326" s="335" t="s">
        <v>89</v>
      </c>
      <c r="BO326" s="335" t="str">
        <f t="shared" si="10"/>
        <v>Baker County, FL</v>
      </c>
      <c r="BP326" s="335" t="str">
        <f t="shared" si="11"/>
        <v>12</v>
      </c>
      <c r="BQ326" s="335" t="str">
        <f>_xlfn.XLOOKUP(BP326, statelist[State FIPS Code], statelist[EPA Region], "not found", 0, 1)</f>
        <v>EPA Region 4</v>
      </c>
    </row>
    <row r="327" spans="64:69" x14ac:dyDescent="0.25">
      <c r="BL327" s="334" t="s">
        <v>1945</v>
      </c>
      <c r="BM327" s="335" t="s">
        <v>1946</v>
      </c>
      <c r="BN327" s="335" t="s">
        <v>89</v>
      </c>
      <c r="BO327" s="335" t="str">
        <f t="shared" si="10"/>
        <v>Bay County, FL</v>
      </c>
      <c r="BP327" s="335" t="str">
        <f t="shared" si="11"/>
        <v>12</v>
      </c>
      <c r="BQ327" s="335" t="str">
        <f>_xlfn.XLOOKUP(BP327, statelist[State FIPS Code], statelist[EPA Region], "not found", 0, 1)</f>
        <v>EPA Region 4</v>
      </c>
    </row>
    <row r="328" spans="64:69" x14ac:dyDescent="0.25">
      <c r="BL328" s="334" t="s">
        <v>1947</v>
      </c>
      <c r="BM328" s="335" t="s">
        <v>1948</v>
      </c>
      <c r="BN328" s="335" t="s">
        <v>89</v>
      </c>
      <c r="BO328" s="335" t="str">
        <f t="shared" si="10"/>
        <v>Bradford County, FL</v>
      </c>
      <c r="BP328" s="335" t="str">
        <f t="shared" si="11"/>
        <v>12</v>
      </c>
      <c r="BQ328" s="335" t="str">
        <f>_xlfn.XLOOKUP(BP328, statelist[State FIPS Code], statelist[EPA Region], "not found", 0, 1)</f>
        <v>EPA Region 4</v>
      </c>
    </row>
    <row r="329" spans="64:69" x14ac:dyDescent="0.25">
      <c r="BL329" s="334" t="s">
        <v>1949</v>
      </c>
      <c r="BM329" s="335" t="s">
        <v>1950</v>
      </c>
      <c r="BN329" s="335" t="s">
        <v>89</v>
      </c>
      <c r="BO329" s="335" t="str">
        <f t="shared" si="10"/>
        <v>Brevard County, FL</v>
      </c>
      <c r="BP329" s="335" t="str">
        <f t="shared" si="11"/>
        <v>12</v>
      </c>
      <c r="BQ329" s="335" t="str">
        <f>_xlfn.XLOOKUP(BP329, statelist[State FIPS Code], statelist[EPA Region], "not found", 0, 1)</f>
        <v>EPA Region 4</v>
      </c>
    </row>
    <row r="330" spans="64:69" x14ac:dyDescent="0.25">
      <c r="BL330" s="334" t="s">
        <v>1951</v>
      </c>
      <c r="BM330" s="335" t="s">
        <v>1952</v>
      </c>
      <c r="BN330" s="335" t="s">
        <v>89</v>
      </c>
      <c r="BO330" s="335" t="str">
        <f t="shared" si="10"/>
        <v>Broward County, FL</v>
      </c>
      <c r="BP330" s="335" t="str">
        <f t="shared" si="11"/>
        <v>12</v>
      </c>
      <c r="BQ330" s="335" t="str">
        <f>_xlfn.XLOOKUP(BP330, statelist[State FIPS Code], statelist[EPA Region], "not found", 0, 1)</f>
        <v>EPA Region 4</v>
      </c>
    </row>
    <row r="331" spans="64:69" x14ac:dyDescent="0.25">
      <c r="BL331" s="334" t="s">
        <v>1953</v>
      </c>
      <c r="BM331" s="335" t="s">
        <v>1309</v>
      </c>
      <c r="BN331" s="335" t="s">
        <v>89</v>
      </c>
      <c r="BO331" s="335" t="str">
        <f t="shared" si="10"/>
        <v>Calhoun County, FL</v>
      </c>
      <c r="BP331" s="335" t="str">
        <f t="shared" si="11"/>
        <v>12</v>
      </c>
      <c r="BQ331" s="335" t="str">
        <f>_xlfn.XLOOKUP(BP331, statelist[State FIPS Code], statelist[EPA Region], "not found", 0, 1)</f>
        <v>EPA Region 4</v>
      </c>
    </row>
    <row r="332" spans="64:69" x14ac:dyDescent="0.25">
      <c r="BL332" s="334" t="s">
        <v>1954</v>
      </c>
      <c r="BM332" s="335" t="s">
        <v>1955</v>
      </c>
      <c r="BN332" s="335" t="s">
        <v>89</v>
      </c>
      <c r="BO332" s="335" t="str">
        <f t="shared" si="10"/>
        <v>Charlotte County, FL</v>
      </c>
      <c r="BP332" s="335" t="str">
        <f t="shared" si="11"/>
        <v>12</v>
      </c>
      <c r="BQ332" s="335" t="str">
        <f>_xlfn.XLOOKUP(BP332, statelist[State FIPS Code], statelist[EPA Region], "not found", 0, 1)</f>
        <v>EPA Region 4</v>
      </c>
    </row>
    <row r="333" spans="64:69" x14ac:dyDescent="0.25">
      <c r="BL333" s="334" t="s">
        <v>1956</v>
      </c>
      <c r="BM333" s="335" t="s">
        <v>1957</v>
      </c>
      <c r="BN333" s="335" t="s">
        <v>89</v>
      </c>
      <c r="BO333" s="335" t="str">
        <f t="shared" si="10"/>
        <v>Citrus County, FL</v>
      </c>
      <c r="BP333" s="335" t="str">
        <f t="shared" si="11"/>
        <v>12</v>
      </c>
      <c r="BQ333" s="335" t="str">
        <f>_xlfn.XLOOKUP(BP333, statelist[State FIPS Code], statelist[EPA Region], "not found", 0, 1)</f>
        <v>EPA Region 4</v>
      </c>
    </row>
    <row r="334" spans="64:69" x14ac:dyDescent="0.25">
      <c r="BL334" s="334" t="s">
        <v>1958</v>
      </c>
      <c r="BM334" s="335" t="s">
        <v>1321</v>
      </c>
      <c r="BN334" s="335" t="s">
        <v>89</v>
      </c>
      <c r="BO334" s="335" t="str">
        <f t="shared" si="10"/>
        <v>Clay County, FL</v>
      </c>
      <c r="BP334" s="335" t="str">
        <f t="shared" si="11"/>
        <v>12</v>
      </c>
      <c r="BQ334" s="335" t="str">
        <f>_xlfn.XLOOKUP(BP334, statelist[State FIPS Code], statelist[EPA Region], "not found", 0, 1)</f>
        <v>EPA Region 4</v>
      </c>
    </row>
    <row r="335" spans="64:69" x14ac:dyDescent="0.25">
      <c r="BL335" s="334" t="s">
        <v>1959</v>
      </c>
      <c r="BM335" s="335" t="s">
        <v>1960</v>
      </c>
      <c r="BN335" s="335" t="s">
        <v>89</v>
      </c>
      <c r="BO335" s="335" t="str">
        <f t="shared" si="10"/>
        <v>Collier County, FL</v>
      </c>
      <c r="BP335" s="335" t="str">
        <f t="shared" si="11"/>
        <v>12</v>
      </c>
      <c r="BQ335" s="335" t="str">
        <f>_xlfn.XLOOKUP(BP335, statelist[State FIPS Code], statelist[EPA Region], "not found", 0, 1)</f>
        <v>EPA Region 4</v>
      </c>
    </row>
    <row r="336" spans="64:69" x14ac:dyDescent="0.25">
      <c r="BL336" s="334" t="s">
        <v>1961</v>
      </c>
      <c r="BM336" s="335" t="s">
        <v>1545</v>
      </c>
      <c r="BN336" s="335" t="s">
        <v>89</v>
      </c>
      <c r="BO336" s="335" t="str">
        <f t="shared" si="10"/>
        <v>Columbia County, FL</v>
      </c>
      <c r="BP336" s="335" t="str">
        <f t="shared" si="11"/>
        <v>12</v>
      </c>
      <c r="BQ336" s="335" t="str">
        <f>_xlfn.XLOOKUP(BP336, statelist[State FIPS Code], statelist[EPA Region], "not found", 0, 1)</f>
        <v>EPA Region 4</v>
      </c>
    </row>
    <row r="337" spans="64:69" x14ac:dyDescent="0.25">
      <c r="BL337" s="334" t="s">
        <v>1962</v>
      </c>
      <c r="BM337" s="335" t="s">
        <v>1963</v>
      </c>
      <c r="BN337" s="335" t="s">
        <v>89</v>
      </c>
      <c r="BO337" s="335" t="str">
        <f t="shared" si="10"/>
        <v>DeSoto County, FL</v>
      </c>
      <c r="BP337" s="335" t="str">
        <f t="shared" si="11"/>
        <v>12</v>
      </c>
      <c r="BQ337" s="335" t="str">
        <f>_xlfn.XLOOKUP(BP337, statelist[State FIPS Code], statelist[EPA Region], "not found", 0, 1)</f>
        <v>EPA Region 4</v>
      </c>
    </row>
    <row r="338" spans="64:69" x14ac:dyDescent="0.25">
      <c r="BL338" s="334" t="s">
        <v>1964</v>
      </c>
      <c r="BM338" s="335" t="s">
        <v>1965</v>
      </c>
      <c r="BN338" s="335" t="s">
        <v>89</v>
      </c>
      <c r="BO338" s="335" t="str">
        <f t="shared" si="10"/>
        <v>Dixie County, FL</v>
      </c>
      <c r="BP338" s="335" t="str">
        <f t="shared" si="11"/>
        <v>12</v>
      </c>
      <c r="BQ338" s="335" t="str">
        <f>_xlfn.XLOOKUP(BP338, statelist[State FIPS Code], statelist[EPA Region], "not found", 0, 1)</f>
        <v>EPA Region 4</v>
      </c>
    </row>
    <row r="339" spans="64:69" x14ac:dyDescent="0.25">
      <c r="BL339" s="334" t="s">
        <v>1966</v>
      </c>
      <c r="BM339" s="335" t="s">
        <v>1967</v>
      </c>
      <c r="BN339" s="335" t="s">
        <v>89</v>
      </c>
      <c r="BO339" s="335" t="str">
        <f t="shared" si="10"/>
        <v>Duval County, FL</v>
      </c>
      <c r="BP339" s="335" t="str">
        <f t="shared" si="11"/>
        <v>12</v>
      </c>
      <c r="BQ339" s="335" t="str">
        <f>_xlfn.XLOOKUP(BP339, statelist[State FIPS Code], statelist[EPA Region], "not found", 0, 1)</f>
        <v>EPA Region 4</v>
      </c>
    </row>
    <row r="340" spans="64:69" x14ac:dyDescent="0.25">
      <c r="BL340" s="334" t="s">
        <v>1968</v>
      </c>
      <c r="BM340" s="335" t="s">
        <v>1347</v>
      </c>
      <c r="BN340" s="335" t="s">
        <v>89</v>
      </c>
      <c r="BO340" s="335" t="str">
        <f t="shared" si="10"/>
        <v>Escambia County, FL</v>
      </c>
      <c r="BP340" s="335" t="str">
        <f t="shared" si="11"/>
        <v>12</v>
      </c>
      <c r="BQ340" s="335" t="str">
        <f>_xlfn.XLOOKUP(BP340, statelist[State FIPS Code], statelist[EPA Region], "not found", 0, 1)</f>
        <v>EPA Region 4</v>
      </c>
    </row>
    <row r="341" spans="64:69" x14ac:dyDescent="0.25">
      <c r="BL341" s="334" t="s">
        <v>1969</v>
      </c>
      <c r="BM341" s="335" t="s">
        <v>1970</v>
      </c>
      <c r="BN341" s="335" t="s">
        <v>89</v>
      </c>
      <c r="BO341" s="335" t="str">
        <f t="shared" si="10"/>
        <v>Flagler County, FL</v>
      </c>
      <c r="BP341" s="335" t="str">
        <f t="shared" si="11"/>
        <v>12</v>
      </c>
      <c r="BQ341" s="335" t="str">
        <f>_xlfn.XLOOKUP(BP341, statelist[State FIPS Code], statelist[EPA Region], "not found", 0, 1)</f>
        <v>EPA Region 4</v>
      </c>
    </row>
    <row r="342" spans="64:69" x14ac:dyDescent="0.25">
      <c r="BL342" s="334" t="s">
        <v>1971</v>
      </c>
      <c r="BM342" s="335" t="s">
        <v>1353</v>
      </c>
      <c r="BN342" s="335" t="s">
        <v>89</v>
      </c>
      <c r="BO342" s="335" t="str">
        <f t="shared" si="10"/>
        <v>Franklin County, FL</v>
      </c>
      <c r="BP342" s="335" t="str">
        <f t="shared" si="11"/>
        <v>12</v>
      </c>
      <c r="BQ342" s="335" t="str">
        <f>_xlfn.XLOOKUP(BP342, statelist[State FIPS Code], statelist[EPA Region], "not found", 0, 1)</f>
        <v>EPA Region 4</v>
      </c>
    </row>
    <row r="343" spans="64:69" x14ac:dyDescent="0.25">
      <c r="BL343" s="334" t="s">
        <v>1972</v>
      </c>
      <c r="BM343" s="335" t="s">
        <v>1973</v>
      </c>
      <c r="BN343" s="335" t="s">
        <v>89</v>
      </c>
      <c r="BO343" s="335" t="str">
        <f t="shared" si="10"/>
        <v>Gadsden County, FL</v>
      </c>
      <c r="BP343" s="335" t="str">
        <f t="shared" si="11"/>
        <v>12</v>
      </c>
      <c r="BQ343" s="335" t="str">
        <f>_xlfn.XLOOKUP(BP343, statelist[State FIPS Code], statelist[EPA Region], "not found", 0, 1)</f>
        <v>EPA Region 4</v>
      </c>
    </row>
    <row r="344" spans="64:69" x14ac:dyDescent="0.25">
      <c r="BL344" s="334" t="s">
        <v>1974</v>
      </c>
      <c r="BM344" s="335" t="s">
        <v>1975</v>
      </c>
      <c r="BN344" s="335" t="s">
        <v>89</v>
      </c>
      <c r="BO344" s="335" t="str">
        <f t="shared" si="10"/>
        <v>Gilchrist County, FL</v>
      </c>
      <c r="BP344" s="335" t="str">
        <f t="shared" si="11"/>
        <v>12</v>
      </c>
      <c r="BQ344" s="335" t="str">
        <f>_xlfn.XLOOKUP(BP344, statelist[State FIPS Code], statelist[EPA Region], "not found", 0, 1)</f>
        <v>EPA Region 4</v>
      </c>
    </row>
    <row r="345" spans="64:69" x14ac:dyDescent="0.25">
      <c r="BL345" s="334" t="s">
        <v>1976</v>
      </c>
      <c r="BM345" s="335" t="s">
        <v>1977</v>
      </c>
      <c r="BN345" s="335" t="s">
        <v>89</v>
      </c>
      <c r="BO345" s="335" t="str">
        <f t="shared" si="10"/>
        <v>Glades County, FL</v>
      </c>
      <c r="BP345" s="335" t="str">
        <f t="shared" si="11"/>
        <v>12</v>
      </c>
      <c r="BQ345" s="335" t="str">
        <f>_xlfn.XLOOKUP(BP345, statelist[State FIPS Code], statelist[EPA Region], "not found", 0, 1)</f>
        <v>EPA Region 4</v>
      </c>
    </row>
    <row r="346" spans="64:69" x14ac:dyDescent="0.25">
      <c r="BL346" s="334" t="s">
        <v>1978</v>
      </c>
      <c r="BM346" s="335" t="s">
        <v>1979</v>
      </c>
      <c r="BN346" s="335" t="s">
        <v>89</v>
      </c>
      <c r="BO346" s="335" t="str">
        <f t="shared" si="10"/>
        <v>Gulf County, FL</v>
      </c>
      <c r="BP346" s="335" t="str">
        <f t="shared" si="11"/>
        <v>12</v>
      </c>
      <c r="BQ346" s="335" t="str">
        <f>_xlfn.XLOOKUP(BP346, statelist[State FIPS Code], statelist[EPA Region], "not found", 0, 1)</f>
        <v>EPA Region 4</v>
      </c>
    </row>
    <row r="347" spans="64:69" x14ac:dyDescent="0.25">
      <c r="BL347" s="334" t="s">
        <v>1980</v>
      </c>
      <c r="BM347" s="335" t="s">
        <v>1981</v>
      </c>
      <c r="BN347" s="335" t="s">
        <v>89</v>
      </c>
      <c r="BO347" s="335" t="str">
        <f t="shared" si="10"/>
        <v>Hamilton County, FL</v>
      </c>
      <c r="BP347" s="335" t="str">
        <f t="shared" si="11"/>
        <v>12</v>
      </c>
      <c r="BQ347" s="335" t="str">
        <f>_xlfn.XLOOKUP(BP347, statelist[State FIPS Code], statelist[EPA Region], "not found", 0, 1)</f>
        <v>EPA Region 4</v>
      </c>
    </row>
    <row r="348" spans="64:69" x14ac:dyDescent="0.25">
      <c r="BL348" s="334" t="s">
        <v>1982</v>
      </c>
      <c r="BM348" s="335" t="s">
        <v>1983</v>
      </c>
      <c r="BN348" s="335" t="s">
        <v>89</v>
      </c>
      <c r="BO348" s="335" t="str">
        <f t="shared" si="10"/>
        <v>Hardee County, FL</v>
      </c>
      <c r="BP348" s="335" t="str">
        <f t="shared" si="11"/>
        <v>12</v>
      </c>
      <c r="BQ348" s="335" t="str">
        <f>_xlfn.XLOOKUP(BP348, statelist[State FIPS Code], statelist[EPA Region], "not found", 0, 1)</f>
        <v>EPA Region 4</v>
      </c>
    </row>
    <row r="349" spans="64:69" x14ac:dyDescent="0.25">
      <c r="BL349" s="334" t="s">
        <v>1984</v>
      </c>
      <c r="BM349" s="335" t="s">
        <v>1985</v>
      </c>
      <c r="BN349" s="335" t="s">
        <v>89</v>
      </c>
      <c r="BO349" s="335" t="str">
        <f t="shared" si="10"/>
        <v>Hendry County, FL</v>
      </c>
      <c r="BP349" s="335" t="str">
        <f t="shared" si="11"/>
        <v>12</v>
      </c>
      <c r="BQ349" s="335" t="str">
        <f>_xlfn.XLOOKUP(BP349, statelist[State FIPS Code], statelist[EPA Region], "not found", 0, 1)</f>
        <v>EPA Region 4</v>
      </c>
    </row>
    <row r="350" spans="64:69" x14ac:dyDescent="0.25">
      <c r="BL350" s="334" t="s">
        <v>1986</v>
      </c>
      <c r="BM350" s="335" t="s">
        <v>1987</v>
      </c>
      <c r="BN350" s="335" t="s">
        <v>89</v>
      </c>
      <c r="BO350" s="335" t="str">
        <f t="shared" si="10"/>
        <v>Hernando County, FL</v>
      </c>
      <c r="BP350" s="335" t="str">
        <f t="shared" si="11"/>
        <v>12</v>
      </c>
      <c r="BQ350" s="335" t="str">
        <f>_xlfn.XLOOKUP(BP350, statelist[State FIPS Code], statelist[EPA Region], "not found", 0, 1)</f>
        <v>EPA Region 4</v>
      </c>
    </row>
    <row r="351" spans="64:69" x14ac:dyDescent="0.25">
      <c r="BL351" s="334" t="s">
        <v>1988</v>
      </c>
      <c r="BM351" s="335" t="s">
        <v>1989</v>
      </c>
      <c r="BN351" s="335" t="s">
        <v>89</v>
      </c>
      <c r="BO351" s="335" t="str">
        <f t="shared" si="10"/>
        <v>Highlands County, FL</v>
      </c>
      <c r="BP351" s="335" t="str">
        <f t="shared" si="11"/>
        <v>12</v>
      </c>
      <c r="BQ351" s="335" t="str">
        <f>_xlfn.XLOOKUP(BP351, statelist[State FIPS Code], statelist[EPA Region], "not found", 0, 1)</f>
        <v>EPA Region 4</v>
      </c>
    </row>
    <row r="352" spans="64:69" x14ac:dyDescent="0.25">
      <c r="BL352" s="334" t="s">
        <v>1990</v>
      </c>
      <c r="BM352" s="335" t="s">
        <v>1991</v>
      </c>
      <c r="BN352" s="335" t="s">
        <v>89</v>
      </c>
      <c r="BO352" s="335" t="str">
        <f t="shared" si="10"/>
        <v>Hillsborough County, FL</v>
      </c>
      <c r="BP352" s="335" t="str">
        <f t="shared" si="11"/>
        <v>12</v>
      </c>
      <c r="BQ352" s="335" t="str">
        <f>_xlfn.XLOOKUP(BP352, statelist[State FIPS Code], statelist[EPA Region], "not found", 0, 1)</f>
        <v>EPA Region 4</v>
      </c>
    </row>
    <row r="353" spans="64:69" x14ac:dyDescent="0.25">
      <c r="BL353" s="334" t="s">
        <v>1992</v>
      </c>
      <c r="BM353" s="335" t="s">
        <v>1993</v>
      </c>
      <c r="BN353" s="335" t="s">
        <v>89</v>
      </c>
      <c r="BO353" s="335" t="str">
        <f t="shared" si="10"/>
        <v>Holmes County, FL</v>
      </c>
      <c r="BP353" s="335" t="str">
        <f t="shared" si="11"/>
        <v>12</v>
      </c>
      <c r="BQ353" s="335" t="str">
        <f>_xlfn.XLOOKUP(BP353, statelist[State FIPS Code], statelist[EPA Region], "not found", 0, 1)</f>
        <v>EPA Region 4</v>
      </c>
    </row>
    <row r="354" spans="64:69" x14ac:dyDescent="0.25">
      <c r="BL354" s="334" t="s">
        <v>1994</v>
      </c>
      <c r="BM354" s="335" t="s">
        <v>1995</v>
      </c>
      <c r="BN354" s="335" t="s">
        <v>89</v>
      </c>
      <c r="BO354" s="335" t="str">
        <f t="shared" si="10"/>
        <v>Indian River County, FL</v>
      </c>
      <c r="BP354" s="335" t="str">
        <f t="shared" si="11"/>
        <v>12</v>
      </c>
      <c r="BQ354" s="335" t="str">
        <f>_xlfn.XLOOKUP(BP354, statelist[State FIPS Code], statelist[EPA Region], "not found", 0, 1)</f>
        <v>EPA Region 4</v>
      </c>
    </row>
    <row r="355" spans="64:69" x14ac:dyDescent="0.25">
      <c r="BL355" s="334" t="s">
        <v>1996</v>
      </c>
      <c r="BM355" s="335" t="s">
        <v>1365</v>
      </c>
      <c r="BN355" s="335" t="s">
        <v>89</v>
      </c>
      <c r="BO355" s="335" t="str">
        <f t="shared" si="10"/>
        <v>Jackson County, FL</v>
      </c>
      <c r="BP355" s="335" t="str">
        <f t="shared" si="11"/>
        <v>12</v>
      </c>
      <c r="BQ355" s="335" t="str">
        <f>_xlfn.XLOOKUP(BP355, statelist[State FIPS Code], statelist[EPA Region], "not found", 0, 1)</f>
        <v>EPA Region 4</v>
      </c>
    </row>
    <row r="356" spans="64:69" x14ac:dyDescent="0.25">
      <c r="BL356" s="334" t="s">
        <v>1997</v>
      </c>
      <c r="BM356" s="335" t="s">
        <v>1367</v>
      </c>
      <c r="BN356" s="335" t="s">
        <v>89</v>
      </c>
      <c r="BO356" s="335" t="str">
        <f t="shared" si="10"/>
        <v>Jefferson County, FL</v>
      </c>
      <c r="BP356" s="335" t="str">
        <f t="shared" si="11"/>
        <v>12</v>
      </c>
      <c r="BQ356" s="335" t="str">
        <f>_xlfn.XLOOKUP(BP356, statelist[State FIPS Code], statelist[EPA Region], "not found", 0, 1)</f>
        <v>EPA Region 4</v>
      </c>
    </row>
    <row r="357" spans="64:69" x14ac:dyDescent="0.25">
      <c r="BL357" s="334" t="s">
        <v>1998</v>
      </c>
      <c r="BM357" s="335" t="s">
        <v>1586</v>
      </c>
      <c r="BN357" s="335" t="s">
        <v>89</v>
      </c>
      <c r="BO357" s="335" t="str">
        <f t="shared" si="10"/>
        <v>Lafayette County, FL</v>
      </c>
      <c r="BP357" s="335" t="str">
        <f t="shared" si="11"/>
        <v>12</v>
      </c>
      <c r="BQ357" s="335" t="str">
        <f>_xlfn.XLOOKUP(BP357, statelist[State FIPS Code], statelist[EPA Region], "not found", 0, 1)</f>
        <v>EPA Region 4</v>
      </c>
    </row>
    <row r="358" spans="64:69" x14ac:dyDescent="0.25">
      <c r="BL358" s="334" t="s">
        <v>1999</v>
      </c>
      <c r="BM358" s="335" t="s">
        <v>1687</v>
      </c>
      <c r="BN358" s="335" t="s">
        <v>89</v>
      </c>
      <c r="BO358" s="335" t="str">
        <f t="shared" si="10"/>
        <v>Lake County, FL</v>
      </c>
      <c r="BP358" s="335" t="str">
        <f t="shared" si="11"/>
        <v>12</v>
      </c>
      <c r="BQ358" s="335" t="str">
        <f>_xlfn.XLOOKUP(BP358, statelist[State FIPS Code], statelist[EPA Region], "not found", 0, 1)</f>
        <v>EPA Region 4</v>
      </c>
    </row>
    <row r="359" spans="64:69" x14ac:dyDescent="0.25">
      <c r="BL359" s="334" t="s">
        <v>2000</v>
      </c>
      <c r="BM359" s="335" t="s">
        <v>1375</v>
      </c>
      <c r="BN359" s="335" t="s">
        <v>89</v>
      </c>
      <c r="BO359" s="335" t="str">
        <f t="shared" si="10"/>
        <v>Lee County, FL</v>
      </c>
      <c r="BP359" s="335" t="str">
        <f t="shared" si="11"/>
        <v>12</v>
      </c>
      <c r="BQ359" s="335" t="str">
        <f>_xlfn.XLOOKUP(BP359, statelist[State FIPS Code], statelist[EPA Region], "not found", 0, 1)</f>
        <v>EPA Region 4</v>
      </c>
    </row>
    <row r="360" spans="64:69" x14ac:dyDescent="0.25">
      <c r="BL360" s="334" t="s">
        <v>2001</v>
      </c>
      <c r="BM360" s="335" t="s">
        <v>2002</v>
      </c>
      <c r="BN360" s="335" t="s">
        <v>89</v>
      </c>
      <c r="BO360" s="335" t="str">
        <f t="shared" si="10"/>
        <v>Leon County, FL</v>
      </c>
      <c r="BP360" s="335" t="str">
        <f t="shared" si="11"/>
        <v>12</v>
      </c>
      <c r="BQ360" s="335" t="str">
        <f>_xlfn.XLOOKUP(BP360, statelist[State FIPS Code], statelist[EPA Region], "not found", 0, 1)</f>
        <v>EPA Region 4</v>
      </c>
    </row>
    <row r="361" spans="64:69" x14ac:dyDescent="0.25">
      <c r="BL361" s="334" t="s">
        <v>2003</v>
      </c>
      <c r="BM361" s="335" t="s">
        <v>2004</v>
      </c>
      <c r="BN361" s="335" t="s">
        <v>89</v>
      </c>
      <c r="BO361" s="335" t="str">
        <f t="shared" si="10"/>
        <v>Levy County, FL</v>
      </c>
      <c r="BP361" s="335" t="str">
        <f t="shared" si="11"/>
        <v>12</v>
      </c>
      <c r="BQ361" s="335" t="str">
        <f>_xlfn.XLOOKUP(BP361, statelist[State FIPS Code], statelist[EPA Region], "not found", 0, 1)</f>
        <v>EPA Region 4</v>
      </c>
    </row>
    <row r="362" spans="64:69" x14ac:dyDescent="0.25">
      <c r="BL362" s="334" t="s">
        <v>2005</v>
      </c>
      <c r="BM362" s="335" t="s">
        <v>2006</v>
      </c>
      <c r="BN362" s="335" t="s">
        <v>89</v>
      </c>
      <c r="BO362" s="335" t="str">
        <f t="shared" si="10"/>
        <v>Liberty County, FL</v>
      </c>
      <c r="BP362" s="335" t="str">
        <f t="shared" si="11"/>
        <v>12</v>
      </c>
      <c r="BQ362" s="335" t="str">
        <f>_xlfn.XLOOKUP(BP362, statelist[State FIPS Code], statelist[EPA Region], "not found", 0, 1)</f>
        <v>EPA Region 4</v>
      </c>
    </row>
    <row r="363" spans="64:69" x14ac:dyDescent="0.25">
      <c r="BL363" s="334" t="s">
        <v>2007</v>
      </c>
      <c r="BM363" s="335" t="s">
        <v>1383</v>
      </c>
      <c r="BN363" s="335" t="s">
        <v>89</v>
      </c>
      <c r="BO363" s="335" t="str">
        <f t="shared" si="10"/>
        <v>Madison County, FL</v>
      </c>
      <c r="BP363" s="335" t="str">
        <f t="shared" si="11"/>
        <v>12</v>
      </c>
      <c r="BQ363" s="335" t="str">
        <f>_xlfn.XLOOKUP(BP363, statelist[State FIPS Code], statelist[EPA Region], "not found", 0, 1)</f>
        <v>EPA Region 4</v>
      </c>
    </row>
    <row r="364" spans="64:69" x14ac:dyDescent="0.25">
      <c r="BL364" s="334" t="s">
        <v>2008</v>
      </c>
      <c r="BM364" s="335" t="s">
        <v>2009</v>
      </c>
      <c r="BN364" s="335" t="s">
        <v>89</v>
      </c>
      <c r="BO364" s="335" t="str">
        <f t="shared" si="10"/>
        <v>Manatee County, FL</v>
      </c>
      <c r="BP364" s="335" t="str">
        <f t="shared" si="11"/>
        <v>12</v>
      </c>
      <c r="BQ364" s="335" t="str">
        <f>_xlfn.XLOOKUP(BP364, statelist[State FIPS Code], statelist[EPA Region], "not found", 0, 1)</f>
        <v>EPA Region 4</v>
      </c>
    </row>
    <row r="365" spans="64:69" x14ac:dyDescent="0.25">
      <c r="BL365" s="334" t="s">
        <v>2010</v>
      </c>
      <c r="BM365" s="335" t="s">
        <v>1387</v>
      </c>
      <c r="BN365" s="335" t="s">
        <v>89</v>
      </c>
      <c r="BO365" s="335" t="str">
        <f t="shared" si="10"/>
        <v>Marion County, FL</v>
      </c>
      <c r="BP365" s="335" t="str">
        <f t="shared" si="11"/>
        <v>12</v>
      </c>
      <c r="BQ365" s="335" t="str">
        <f>_xlfn.XLOOKUP(BP365, statelist[State FIPS Code], statelist[EPA Region], "not found", 0, 1)</f>
        <v>EPA Region 4</v>
      </c>
    </row>
    <row r="366" spans="64:69" x14ac:dyDescent="0.25">
      <c r="BL366" s="334" t="s">
        <v>2011</v>
      </c>
      <c r="BM366" s="335" t="s">
        <v>2012</v>
      </c>
      <c r="BN366" s="335" t="s">
        <v>89</v>
      </c>
      <c r="BO366" s="335" t="str">
        <f t="shared" si="10"/>
        <v>Martin County, FL</v>
      </c>
      <c r="BP366" s="335" t="str">
        <f t="shared" si="11"/>
        <v>12</v>
      </c>
      <c r="BQ366" s="335" t="str">
        <f>_xlfn.XLOOKUP(BP366, statelist[State FIPS Code], statelist[EPA Region], "not found", 0, 1)</f>
        <v>EPA Region 4</v>
      </c>
    </row>
    <row r="367" spans="64:69" x14ac:dyDescent="0.25">
      <c r="BL367" s="334" t="s">
        <v>2013</v>
      </c>
      <c r="BM367" s="335" t="s">
        <v>90</v>
      </c>
      <c r="BN367" s="335" t="s">
        <v>89</v>
      </c>
      <c r="BO367" s="335" t="str">
        <f t="shared" si="10"/>
        <v>Miami-Dade County, FL</v>
      </c>
      <c r="BP367" s="335" t="str">
        <f t="shared" si="11"/>
        <v>12</v>
      </c>
      <c r="BQ367" s="335" t="str">
        <f>_xlfn.XLOOKUP(BP367, statelist[State FIPS Code], statelist[EPA Region], "not found", 0, 1)</f>
        <v>EPA Region 4</v>
      </c>
    </row>
    <row r="368" spans="64:69" x14ac:dyDescent="0.25">
      <c r="BL368" s="334" t="s">
        <v>2014</v>
      </c>
      <c r="BM368" s="335" t="s">
        <v>1393</v>
      </c>
      <c r="BN368" s="335" t="s">
        <v>89</v>
      </c>
      <c r="BO368" s="335" t="str">
        <f t="shared" si="10"/>
        <v>Monroe County, FL</v>
      </c>
      <c r="BP368" s="335" t="str">
        <f t="shared" si="11"/>
        <v>12</v>
      </c>
      <c r="BQ368" s="335" t="str">
        <f>_xlfn.XLOOKUP(BP368, statelist[State FIPS Code], statelist[EPA Region], "not found", 0, 1)</f>
        <v>EPA Region 4</v>
      </c>
    </row>
    <row r="369" spans="64:69" x14ac:dyDescent="0.25">
      <c r="BL369" s="334" t="s">
        <v>2015</v>
      </c>
      <c r="BM369" s="335" t="s">
        <v>2016</v>
      </c>
      <c r="BN369" s="335" t="s">
        <v>89</v>
      </c>
      <c r="BO369" s="335" t="str">
        <f t="shared" si="10"/>
        <v>Nassau County, FL</v>
      </c>
      <c r="BP369" s="335" t="str">
        <f t="shared" si="11"/>
        <v>12</v>
      </c>
      <c r="BQ369" s="335" t="str">
        <f>_xlfn.XLOOKUP(BP369, statelist[State FIPS Code], statelist[EPA Region], "not found", 0, 1)</f>
        <v>EPA Region 4</v>
      </c>
    </row>
    <row r="370" spans="64:69" x14ac:dyDescent="0.25">
      <c r="BL370" s="334" t="s">
        <v>2017</v>
      </c>
      <c r="BM370" s="335" t="s">
        <v>2018</v>
      </c>
      <c r="BN370" s="335" t="s">
        <v>89</v>
      </c>
      <c r="BO370" s="335" t="str">
        <f t="shared" si="10"/>
        <v>Okaloosa County, FL</v>
      </c>
      <c r="BP370" s="335" t="str">
        <f t="shared" si="11"/>
        <v>12</v>
      </c>
      <c r="BQ370" s="335" t="str">
        <f>_xlfn.XLOOKUP(BP370, statelist[State FIPS Code], statelist[EPA Region], "not found", 0, 1)</f>
        <v>EPA Region 4</v>
      </c>
    </row>
    <row r="371" spans="64:69" x14ac:dyDescent="0.25">
      <c r="BL371" s="334" t="s">
        <v>2019</v>
      </c>
      <c r="BM371" s="335" t="s">
        <v>2020</v>
      </c>
      <c r="BN371" s="335" t="s">
        <v>89</v>
      </c>
      <c r="BO371" s="335" t="str">
        <f t="shared" si="10"/>
        <v>Okeechobee County, FL</v>
      </c>
      <c r="BP371" s="335" t="str">
        <f t="shared" si="11"/>
        <v>12</v>
      </c>
      <c r="BQ371" s="335" t="str">
        <f>_xlfn.XLOOKUP(BP371, statelist[State FIPS Code], statelist[EPA Region], "not found", 0, 1)</f>
        <v>EPA Region 4</v>
      </c>
    </row>
    <row r="372" spans="64:69" x14ac:dyDescent="0.25">
      <c r="BL372" s="334" t="s">
        <v>2021</v>
      </c>
      <c r="BM372" s="335" t="s">
        <v>1712</v>
      </c>
      <c r="BN372" s="335" t="s">
        <v>89</v>
      </c>
      <c r="BO372" s="335" t="str">
        <f t="shared" si="10"/>
        <v>Orange County, FL</v>
      </c>
      <c r="BP372" s="335" t="str">
        <f t="shared" si="11"/>
        <v>12</v>
      </c>
      <c r="BQ372" s="335" t="str">
        <f>_xlfn.XLOOKUP(BP372, statelist[State FIPS Code], statelist[EPA Region], "not found", 0, 1)</f>
        <v>EPA Region 4</v>
      </c>
    </row>
    <row r="373" spans="64:69" x14ac:dyDescent="0.25">
      <c r="BL373" s="334" t="s">
        <v>2022</v>
      </c>
      <c r="BM373" s="335" t="s">
        <v>2023</v>
      </c>
      <c r="BN373" s="335" t="s">
        <v>89</v>
      </c>
      <c r="BO373" s="335" t="str">
        <f t="shared" si="10"/>
        <v>Osceola County, FL</v>
      </c>
      <c r="BP373" s="335" t="str">
        <f t="shared" si="11"/>
        <v>12</v>
      </c>
      <c r="BQ373" s="335" t="str">
        <f>_xlfn.XLOOKUP(BP373, statelist[State FIPS Code], statelist[EPA Region], "not found", 0, 1)</f>
        <v>EPA Region 4</v>
      </c>
    </row>
    <row r="374" spans="64:69" x14ac:dyDescent="0.25">
      <c r="BL374" s="334" t="s">
        <v>2024</v>
      </c>
      <c r="BM374" s="335" t="s">
        <v>2025</v>
      </c>
      <c r="BN374" s="335" t="s">
        <v>89</v>
      </c>
      <c r="BO374" s="335" t="str">
        <f t="shared" si="10"/>
        <v>Palm Beach County, FL</v>
      </c>
      <c r="BP374" s="335" t="str">
        <f t="shared" si="11"/>
        <v>12</v>
      </c>
      <c r="BQ374" s="335" t="str">
        <f>_xlfn.XLOOKUP(BP374, statelist[State FIPS Code], statelist[EPA Region], "not found", 0, 1)</f>
        <v>EPA Region 4</v>
      </c>
    </row>
    <row r="375" spans="64:69" x14ac:dyDescent="0.25">
      <c r="BL375" s="334" t="s">
        <v>2026</v>
      </c>
      <c r="BM375" s="335" t="s">
        <v>2027</v>
      </c>
      <c r="BN375" s="335" t="s">
        <v>89</v>
      </c>
      <c r="BO375" s="335" t="str">
        <f t="shared" si="10"/>
        <v>Pasco County, FL</v>
      </c>
      <c r="BP375" s="335" t="str">
        <f t="shared" si="11"/>
        <v>12</v>
      </c>
      <c r="BQ375" s="335" t="str">
        <f>_xlfn.XLOOKUP(BP375, statelist[State FIPS Code], statelist[EPA Region], "not found", 0, 1)</f>
        <v>EPA Region 4</v>
      </c>
    </row>
    <row r="376" spans="64:69" x14ac:dyDescent="0.25">
      <c r="BL376" s="334" t="s">
        <v>2028</v>
      </c>
      <c r="BM376" s="335" t="s">
        <v>2029</v>
      </c>
      <c r="BN376" s="335" t="s">
        <v>89</v>
      </c>
      <c r="BO376" s="335" t="str">
        <f t="shared" si="10"/>
        <v>Pinellas County, FL</v>
      </c>
      <c r="BP376" s="335" t="str">
        <f t="shared" si="11"/>
        <v>12</v>
      </c>
      <c r="BQ376" s="335" t="str">
        <f>_xlfn.XLOOKUP(BP376, statelist[State FIPS Code], statelist[EPA Region], "not found", 0, 1)</f>
        <v>EPA Region 4</v>
      </c>
    </row>
    <row r="377" spans="64:69" x14ac:dyDescent="0.25">
      <c r="BL377" s="334" t="s">
        <v>2030</v>
      </c>
      <c r="BM377" s="335" t="s">
        <v>1618</v>
      </c>
      <c r="BN377" s="335" t="s">
        <v>89</v>
      </c>
      <c r="BO377" s="335" t="str">
        <f t="shared" si="10"/>
        <v>Polk County, FL</v>
      </c>
      <c r="BP377" s="335" t="str">
        <f t="shared" si="11"/>
        <v>12</v>
      </c>
      <c r="BQ377" s="335" t="str">
        <f>_xlfn.XLOOKUP(BP377, statelist[State FIPS Code], statelist[EPA Region], "not found", 0, 1)</f>
        <v>EPA Region 4</v>
      </c>
    </row>
    <row r="378" spans="64:69" x14ac:dyDescent="0.25">
      <c r="BL378" s="334" t="s">
        <v>2031</v>
      </c>
      <c r="BM378" s="335" t="s">
        <v>2032</v>
      </c>
      <c r="BN378" s="335" t="s">
        <v>89</v>
      </c>
      <c r="BO378" s="335" t="str">
        <f t="shared" si="10"/>
        <v>Putnam County, FL</v>
      </c>
      <c r="BP378" s="335" t="str">
        <f t="shared" si="11"/>
        <v>12</v>
      </c>
      <c r="BQ378" s="335" t="str">
        <f>_xlfn.XLOOKUP(BP378, statelist[State FIPS Code], statelist[EPA Region], "not found", 0, 1)</f>
        <v>EPA Region 4</v>
      </c>
    </row>
    <row r="379" spans="64:69" x14ac:dyDescent="0.25">
      <c r="BL379" s="334" t="s">
        <v>2033</v>
      </c>
      <c r="BM379" s="335" t="s">
        <v>2034</v>
      </c>
      <c r="BN379" s="335" t="s">
        <v>89</v>
      </c>
      <c r="BO379" s="335" t="str">
        <f t="shared" si="10"/>
        <v>St. Johns County, FL</v>
      </c>
      <c r="BP379" s="335" t="str">
        <f t="shared" si="11"/>
        <v>12</v>
      </c>
      <c r="BQ379" s="335" t="str">
        <f>_xlfn.XLOOKUP(BP379, statelist[State FIPS Code], statelist[EPA Region], "not found", 0, 1)</f>
        <v>EPA Region 4</v>
      </c>
    </row>
    <row r="380" spans="64:69" x14ac:dyDescent="0.25">
      <c r="BL380" s="334" t="s">
        <v>2035</v>
      </c>
      <c r="BM380" s="335" t="s">
        <v>2036</v>
      </c>
      <c r="BN380" s="335" t="s">
        <v>89</v>
      </c>
      <c r="BO380" s="335" t="str">
        <f t="shared" si="10"/>
        <v>St. Lucie County, FL</v>
      </c>
      <c r="BP380" s="335" t="str">
        <f t="shared" si="11"/>
        <v>12</v>
      </c>
      <c r="BQ380" s="335" t="str">
        <f>_xlfn.XLOOKUP(BP380, statelist[State FIPS Code], statelist[EPA Region], "not found", 0, 1)</f>
        <v>EPA Region 4</v>
      </c>
    </row>
    <row r="381" spans="64:69" x14ac:dyDescent="0.25">
      <c r="BL381" s="334" t="s">
        <v>2037</v>
      </c>
      <c r="BM381" s="335" t="s">
        <v>2038</v>
      </c>
      <c r="BN381" s="335" t="s">
        <v>89</v>
      </c>
      <c r="BO381" s="335" t="str">
        <f t="shared" si="10"/>
        <v>Santa Rosa County, FL</v>
      </c>
      <c r="BP381" s="335" t="str">
        <f t="shared" si="11"/>
        <v>12</v>
      </c>
      <c r="BQ381" s="335" t="str">
        <f>_xlfn.XLOOKUP(BP381, statelist[State FIPS Code], statelist[EPA Region], "not found", 0, 1)</f>
        <v>EPA Region 4</v>
      </c>
    </row>
    <row r="382" spans="64:69" x14ac:dyDescent="0.25">
      <c r="BL382" s="334" t="s">
        <v>2039</v>
      </c>
      <c r="BM382" s="335" t="s">
        <v>2040</v>
      </c>
      <c r="BN382" s="335" t="s">
        <v>89</v>
      </c>
      <c r="BO382" s="335" t="str">
        <f t="shared" si="10"/>
        <v>Sarasota County, FL</v>
      </c>
      <c r="BP382" s="335" t="str">
        <f t="shared" si="11"/>
        <v>12</v>
      </c>
      <c r="BQ382" s="335" t="str">
        <f>_xlfn.XLOOKUP(BP382, statelist[State FIPS Code], statelist[EPA Region], "not found", 0, 1)</f>
        <v>EPA Region 4</v>
      </c>
    </row>
    <row r="383" spans="64:69" x14ac:dyDescent="0.25">
      <c r="BL383" s="334" t="s">
        <v>2041</v>
      </c>
      <c r="BM383" s="335" t="s">
        <v>2042</v>
      </c>
      <c r="BN383" s="335" t="s">
        <v>89</v>
      </c>
      <c r="BO383" s="335" t="str">
        <f t="shared" si="10"/>
        <v>Seminole County, FL</v>
      </c>
      <c r="BP383" s="335" t="str">
        <f t="shared" si="11"/>
        <v>12</v>
      </c>
      <c r="BQ383" s="335" t="str">
        <f>_xlfn.XLOOKUP(BP383, statelist[State FIPS Code], statelist[EPA Region], "not found", 0, 1)</f>
        <v>EPA Region 4</v>
      </c>
    </row>
    <row r="384" spans="64:69" x14ac:dyDescent="0.25">
      <c r="BL384" s="334" t="s">
        <v>2043</v>
      </c>
      <c r="BM384" s="335" t="s">
        <v>1413</v>
      </c>
      <c r="BN384" s="335" t="s">
        <v>89</v>
      </c>
      <c r="BO384" s="335" t="str">
        <f t="shared" si="10"/>
        <v>Sumter County, FL</v>
      </c>
      <c r="BP384" s="335" t="str">
        <f t="shared" si="11"/>
        <v>12</v>
      </c>
      <c r="BQ384" s="335" t="str">
        <f>_xlfn.XLOOKUP(BP384, statelist[State FIPS Code], statelist[EPA Region], "not found", 0, 1)</f>
        <v>EPA Region 4</v>
      </c>
    </row>
    <row r="385" spans="64:69" x14ac:dyDescent="0.25">
      <c r="BL385" s="334" t="s">
        <v>2044</v>
      </c>
      <c r="BM385" s="335" t="s">
        <v>2045</v>
      </c>
      <c r="BN385" s="335" t="s">
        <v>89</v>
      </c>
      <c r="BO385" s="335" t="str">
        <f t="shared" si="10"/>
        <v>Suwannee County, FL</v>
      </c>
      <c r="BP385" s="335" t="str">
        <f t="shared" si="11"/>
        <v>12</v>
      </c>
      <c r="BQ385" s="335" t="str">
        <f>_xlfn.XLOOKUP(BP385, statelist[State FIPS Code], statelist[EPA Region], "not found", 0, 1)</f>
        <v>EPA Region 4</v>
      </c>
    </row>
    <row r="386" spans="64:69" x14ac:dyDescent="0.25">
      <c r="BL386" s="334" t="s">
        <v>2046</v>
      </c>
      <c r="BM386" s="335" t="s">
        <v>2047</v>
      </c>
      <c r="BN386" s="335" t="s">
        <v>89</v>
      </c>
      <c r="BO386" s="335" t="str">
        <f t="shared" si="10"/>
        <v>Taylor County, FL</v>
      </c>
      <c r="BP386" s="335" t="str">
        <f t="shared" si="11"/>
        <v>12</v>
      </c>
      <c r="BQ386" s="335" t="str">
        <f>_xlfn.XLOOKUP(BP386, statelist[State FIPS Code], statelist[EPA Region], "not found", 0, 1)</f>
        <v>EPA Region 4</v>
      </c>
    </row>
    <row r="387" spans="64:69" x14ac:dyDescent="0.25">
      <c r="BL387" s="334" t="s">
        <v>2048</v>
      </c>
      <c r="BM387" s="335" t="s">
        <v>1643</v>
      </c>
      <c r="BN387" s="335" t="s">
        <v>89</v>
      </c>
      <c r="BO387" s="335" t="str">
        <f t="shared" si="10"/>
        <v>Union County, FL</v>
      </c>
      <c r="BP387" s="335" t="str">
        <f t="shared" si="11"/>
        <v>12</v>
      </c>
      <c r="BQ387" s="335" t="str">
        <f>_xlfn.XLOOKUP(BP387, statelist[State FIPS Code], statelist[EPA Region], "not found", 0, 1)</f>
        <v>EPA Region 4</v>
      </c>
    </row>
    <row r="388" spans="64:69" x14ac:dyDescent="0.25">
      <c r="BL388" s="334" t="s">
        <v>2049</v>
      </c>
      <c r="BM388" s="335" t="s">
        <v>2050</v>
      </c>
      <c r="BN388" s="335" t="s">
        <v>89</v>
      </c>
      <c r="BO388" s="335" t="str">
        <f t="shared" ref="BO388:BO451" si="12">_xlfn.TEXTJOIN(", ", TRUE, BM388,BN388)</f>
        <v>Volusia County, FL</v>
      </c>
      <c r="BP388" s="335" t="str">
        <f t="shared" ref="BP388:BP451" si="13">LEFT(BL388, 2)</f>
        <v>12</v>
      </c>
      <c r="BQ388" s="335" t="str">
        <f>_xlfn.XLOOKUP(BP388, statelist[State FIPS Code], statelist[EPA Region], "not found", 0, 1)</f>
        <v>EPA Region 4</v>
      </c>
    </row>
    <row r="389" spans="64:69" x14ac:dyDescent="0.25">
      <c r="BL389" s="334" t="s">
        <v>2051</v>
      </c>
      <c r="BM389" s="335" t="s">
        <v>2052</v>
      </c>
      <c r="BN389" s="335" t="s">
        <v>89</v>
      </c>
      <c r="BO389" s="335" t="str">
        <f t="shared" si="12"/>
        <v>Wakulla County, FL</v>
      </c>
      <c r="BP389" s="335" t="str">
        <f t="shared" si="13"/>
        <v>12</v>
      </c>
      <c r="BQ389" s="335" t="str">
        <f>_xlfn.XLOOKUP(BP389, statelist[State FIPS Code], statelist[EPA Region], "not found", 0, 1)</f>
        <v>EPA Region 4</v>
      </c>
    </row>
    <row r="390" spans="64:69" x14ac:dyDescent="0.25">
      <c r="BL390" s="334" t="s">
        <v>2053</v>
      </c>
      <c r="BM390" s="335" t="s">
        <v>2054</v>
      </c>
      <c r="BN390" s="335" t="s">
        <v>89</v>
      </c>
      <c r="BO390" s="335" t="str">
        <f t="shared" si="12"/>
        <v>Walton County, FL</v>
      </c>
      <c r="BP390" s="335" t="str">
        <f t="shared" si="13"/>
        <v>12</v>
      </c>
      <c r="BQ390" s="335" t="str">
        <f>_xlfn.XLOOKUP(BP390, statelist[State FIPS Code], statelist[EPA Region], "not found", 0, 1)</f>
        <v>EPA Region 4</v>
      </c>
    </row>
    <row r="391" spans="64:69" x14ac:dyDescent="0.25">
      <c r="BL391" s="334" t="s">
        <v>2055</v>
      </c>
      <c r="BM391" s="335" t="s">
        <v>1423</v>
      </c>
      <c r="BN391" s="335" t="s">
        <v>89</v>
      </c>
      <c r="BO391" s="335" t="str">
        <f t="shared" si="12"/>
        <v>Washington County, FL</v>
      </c>
      <c r="BP391" s="335" t="str">
        <f t="shared" si="13"/>
        <v>12</v>
      </c>
      <c r="BQ391" s="335" t="str">
        <f>_xlfn.XLOOKUP(BP391, statelist[State FIPS Code], statelist[EPA Region], "not found", 0, 1)</f>
        <v>EPA Region 4</v>
      </c>
    </row>
    <row r="392" spans="64:69" x14ac:dyDescent="0.25">
      <c r="BL392" s="334" t="s">
        <v>2056</v>
      </c>
      <c r="BM392" s="335" t="s">
        <v>2057</v>
      </c>
      <c r="BN392" s="335" t="s">
        <v>2058</v>
      </c>
      <c r="BO392" s="335" t="str">
        <f t="shared" si="12"/>
        <v>Appling County, GA</v>
      </c>
      <c r="BP392" s="335" t="str">
        <f t="shared" si="13"/>
        <v>13</v>
      </c>
      <c r="BQ392" s="335" t="str">
        <f>_xlfn.XLOOKUP(BP392, statelist[State FIPS Code], statelist[EPA Region], "not found", 0, 1)</f>
        <v>EPA Region 4</v>
      </c>
    </row>
    <row r="393" spans="64:69" x14ac:dyDescent="0.25">
      <c r="BL393" s="334" t="s">
        <v>2059</v>
      </c>
      <c r="BM393" s="335" t="s">
        <v>2060</v>
      </c>
      <c r="BN393" s="335" t="s">
        <v>2058</v>
      </c>
      <c r="BO393" s="335" t="str">
        <f t="shared" si="12"/>
        <v>Atkinson County, GA</v>
      </c>
      <c r="BP393" s="335" t="str">
        <f t="shared" si="13"/>
        <v>13</v>
      </c>
      <c r="BQ393" s="335" t="str">
        <f>_xlfn.XLOOKUP(BP393, statelist[State FIPS Code], statelist[EPA Region], "not found", 0, 1)</f>
        <v>EPA Region 4</v>
      </c>
    </row>
    <row r="394" spans="64:69" x14ac:dyDescent="0.25">
      <c r="BL394" s="334" t="s">
        <v>2061</v>
      </c>
      <c r="BM394" s="335" t="s">
        <v>2062</v>
      </c>
      <c r="BN394" s="335" t="s">
        <v>2058</v>
      </c>
      <c r="BO394" s="335" t="str">
        <f t="shared" si="12"/>
        <v>Bacon County, GA</v>
      </c>
      <c r="BP394" s="335" t="str">
        <f t="shared" si="13"/>
        <v>13</v>
      </c>
      <c r="BQ394" s="335" t="str">
        <f>_xlfn.XLOOKUP(BP394, statelist[State FIPS Code], statelist[EPA Region], "not found", 0, 1)</f>
        <v>EPA Region 4</v>
      </c>
    </row>
    <row r="395" spans="64:69" x14ac:dyDescent="0.25">
      <c r="BL395" s="334" t="s">
        <v>2063</v>
      </c>
      <c r="BM395" s="335" t="s">
        <v>1944</v>
      </c>
      <c r="BN395" s="335" t="s">
        <v>2058</v>
      </c>
      <c r="BO395" s="335" t="str">
        <f t="shared" si="12"/>
        <v>Baker County, GA</v>
      </c>
      <c r="BP395" s="335" t="str">
        <f t="shared" si="13"/>
        <v>13</v>
      </c>
      <c r="BQ395" s="335" t="str">
        <f>_xlfn.XLOOKUP(BP395, statelist[State FIPS Code], statelist[EPA Region], "not found", 0, 1)</f>
        <v>EPA Region 4</v>
      </c>
    </row>
    <row r="396" spans="64:69" x14ac:dyDescent="0.25">
      <c r="BL396" s="334" t="s">
        <v>2064</v>
      </c>
      <c r="BM396" s="335" t="s">
        <v>1297</v>
      </c>
      <c r="BN396" s="335" t="s">
        <v>2058</v>
      </c>
      <c r="BO396" s="335" t="str">
        <f t="shared" si="12"/>
        <v>Baldwin County, GA</v>
      </c>
      <c r="BP396" s="335" t="str">
        <f t="shared" si="13"/>
        <v>13</v>
      </c>
      <c r="BQ396" s="335" t="str">
        <f>_xlfn.XLOOKUP(BP396, statelist[State FIPS Code], statelist[EPA Region], "not found", 0, 1)</f>
        <v>EPA Region 4</v>
      </c>
    </row>
    <row r="397" spans="64:69" x14ac:dyDescent="0.25">
      <c r="BL397" s="334" t="s">
        <v>2065</v>
      </c>
      <c r="BM397" s="335" t="s">
        <v>2066</v>
      </c>
      <c r="BN397" s="335" t="s">
        <v>2058</v>
      </c>
      <c r="BO397" s="335" t="str">
        <f t="shared" si="12"/>
        <v>Banks County, GA</v>
      </c>
      <c r="BP397" s="335" t="str">
        <f t="shared" si="13"/>
        <v>13</v>
      </c>
      <c r="BQ397" s="335" t="str">
        <f>_xlfn.XLOOKUP(BP397, statelist[State FIPS Code], statelist[EPA Region], "not found", 0, 1)</f>
        <v>EPA Region 4</v>
      </c>
    </row>
    <row r="398" spans="64:69" x14ac:dyDescent="0.25">
      <c r="BL398" s="334" t="s">
        <v>2067</v>
      </c>
      <c r="BM398" s="335" t="s">
        <v>2068</v>
      </c>
      <c r="BN398" s="335" t="s">
        <v>2058</v>
      </c>
      <c r="BO398" s="335" t="str">
        <f t="shared" si="12"/>
        <v>Barrow County, GA</v>
      </c>
      <c r="BP398" s="335" t="str">
        <f t="shared" si="13"/>
        <v>13</v>
      </c>
      <c r="BQ398" s="335" t="str">
        <f>_xlfn.XLOOKUP(BP398, statelist[State FIPS Code], statelist[EPA Region], "not found", 0, 1)</f>
        <v>EPA Region 4</v>
      </c>
    </row>
    <row r="399" spans="64:69" x14ac:dyDescent="0.25">
      <c r="BL399" s="334" t="s">
        <v>2069</v>
      </c>
      <c r="BM399" s="335" t="s">
        <v>2070</v>
      </c>
      <c r="BN399" s="335" t="s">
        <v>2058</v>
      </c>
      <c r="BO399" s="335" t="str">
        <f t="shared" si="12"/>
        <v>Bartow County, GA</v>
      </c>
      <c r="BP399" s="335" t="str">
        <f t="shared" si="13"/>
        <v>13</v>
      </c>
      <c r="BQ399" s="335" t="str">
        <f>_xlfn.XLOOKUP(BP399, statelist[State FIPS Code], statelist[EPA Region], "not found", 0, 1)</f>
        <v>EPA Region 4</v>
      </c>
    </row>
    <row r="400" spans="64:69" x14ac:dyDescent="0.25">
      <c r="BL400" s="334" t="s">
        <v>2071</v>
      </c>
      <c r="BM400" s="335" t="s">
        <v>2072</v>
      </c>
      <c r="BN400" s="335" t="s">
        <v>2058</v>
      </c>
      <c r="BO400" s="335" t="str">
        <f t="shared" si="12"/>
        <v>Ben Hill County, GA</v>
      </c>
      <c r="BP400" s="335" t="str">
        <f t="shared" si="13"/>
        <v>13</v>
      </c>
      <c r="BQ400" s="335" t="str">
        <f>_xlfn.XLOOKUP(BP400, statelist[State FIPS Code], statelist[EPA Region], "not found", 0, 1)</f>
        <v>EPA Region 4</v>
      </c>
    </row>
    <row r="401" spans="64:69" x14ac:dyDescent="0.25">
      <c r="BL401" s="334" t="s">
        <v>2073</v>
      </c>
      <c r="BM401" s="335" t="s">
        <v>2074</v>
      </c>
      <c r="BN401" s="335" t="s">
        <v>2058</v>
      </c>
      <c r="BO401" s="335" t="str">
        <f t="shared" si="12"/>
        <v>Berrien County, GA</v>
      </c>
      <c r="BP401" s="335" t="str">
        <f t="shared" si="13"/>
        <v>13</v>
      </c>
      <c r="BQ401" s="335" t="str">
        <f>_xlfn.XLOOKUP(BP401, statelist[State FIPS Code], statelist[EPA Region], "not found", 0, 1)</f>
        <v>EPA Region 4</v>
      </c>
    </row>
    <row r="402" spans="64:69" x14ac:dyDescent="0.25">
      <c r="BL402" s="334" t="s">
        <v>2075</v>
      </c>
      <c r="BM402" s="335" t="s">
        <v>1301</v>
      </c>
      <c r="BN402" s="335" t="s">
        <v>2058</v>
      </c>
      <c r="BO402" s="335" t="str">
        <f t="shared" si="12"/>
        <v>Bibb County, GA</v>
      </c>
      <c r="BP402" s="335" t="str">
        <f t="shared" si="13"/>
        <v>13</v>
      </c>
      <c r="BQ402" s="335" t="str">
        <f>_xlfn.XLOOKUP(BP402, statelist[State FIPS Code], statelist[EPA Region], "not found", 0, 1)</f>
        <v>EPA Region 4</v>
      </c>
    </row>
    <row r="403" spans="64:69" x14ac:dyDescent="0.25">
      <c r="BL403" s="334" t="s">
        <v>2076</v>
      </c>
      <c r="BM403" s="335" t="s">
        <v>2077</v>
      </c>
      <c r="BN403" s="335" t="s">
        <v>2058</v>
      </c>
      <c r="BO403" s="335" t="str">
        <f t="shared" si="12"/>
        <v>Bleckley County, GA</v>
      </c>
      <c r="BP403" s="335" t="str">
        <f t="shared" si="13"/>
        <v>13</v>
      </c>
      <c r="BQ403" s="335" t="str">
        <f>_xlfn.XLOOKUP(BP403, statelist[State FIPS Code], statelist[EPA Region], "not found", 0, 1)</f>
        <v>EPA Region 4</v>
      </c>
    </row>
    <row r="404" spans="64:69" x14ac:dyDescent="0.25">
      <c r="BL404" s="334" t="s">
        <v>2078</v>
      </c>
      <c r="BM404" s="335" t="s">
        <v>2079</v>
      </c>
      <c r="BN404" s="335" t="s">
        <v>2058</v>
      </c>
      <c r="BO404" s="335" t="str">
        <f t="shared" si="12"/>
        <v>Brantley County, GA</v>
      </c>
      <c r="BP404" s="335" t="str">
        <f t="shared" si="13"/>
        <v>13</v>
      </c>
      <c r="BQ404" s="335" t="str">
        <f>_xlfn.XLOOKUP(BP404, statelist[State FIPS Code], statelist[EPA Region], "not found", 0, 1)</f>
        <v>EPA Region 4</v>
      </c>
    </row>
    <row r="405" spans="64:69" x14ac:dyDescent="0.25">
      <c r="BL405" s="334" t="s">
        <v>2080</v>
      </c>
      <c r="BM405" s="335" t="s">
        <v>2081</v>
      </c>
      <c r="BN405" s="335" t="s">
        <v>2058</v>
      </c>
      <c r="BO405" s="335" t="str">
        <f t="shared" si="12"/>
        <v>Brooks County, GA</v>
      </c>
      <c r="BP405" s="335" t="str">
        <f t="shared" si="13"/>
        <v>13</v>
      </c>
      <c r="BQ405" s="335" t="str">
        <f>_xlfn.XLOOKUP(BP405, statelist[State FIPS Code], statelist[EPA Region], "not found", 0, 1)</f>
        <v>EPA Region 4</v>
      </c>
    </row>
    <row r="406" spans="64:69" x14ac:dyDescent="0.25">
      <c r="BL406" s="334" t="s">
        <v>2082</v>
      </c>
      <c r="BM406" s="335" t="s">
        <v>2083</v>
      </c>
      <c r="BN406" s="335" t="s">
        <v>2058</v>
      </c>
      <c r="BO406" s="335" t="str">
        <f t="shared" si="12"/>
        <v>Bryan County, GA</v>
      </c>
      <c r="BP406" s="335" t="str">
        <f t="shared" si="13"/>
        <v>13</v>
      </c>
      <c r="BQ406" s="335" t="str">
        <f>_xlfn.XLOOKUP(BP406, statelist[State FIPS Code], statelist[EPA Region], "not found", 0, 1)</f>
        <v>EPA Region 4</v>
      </c>
    </row>
    <row r="407" spans="64:69" x14ac:dyDescent="0.25">
      <c r="BL407" s="334" t="s">
        <v>2084</v>
      </c>
      <c r="BM407" s="335" t="s">
        <v>2085</v>
      </c>
      <c r="BN407" s="335" t="s">
        <v>2058</v>
      </c>
      <c r="BO407" s="335" t="str">
        <f t="shared" si="12"/>
        <v>Bulloch County, GA</v>
      </c>
      <c r="BP407" s="335" t="str">
        <f t="shared" si="13"/>
        <v>13</v>
      </c>
      <c r="BQ407" s="335" t="str">
        <f>_xlfn.XLOOKUP(BP407, statelist[State FIPS Code], statelist[EPA Region], "not found", 0, 1)</f>
        <v>EPA Region 4</v>
      </c>
    </row>
    <row r="408" spans="64:69" x14ac:dyDescent="0.25">
      <c r="BL408" s="334" t="s">
        <v>2086</v>
      </c>
      <c r="BM408" s="335" t="s">
        <v>2087</v>
      </c>
      <c r="BN408" s="335" t="s">
        <v>2058</v>
      </c>
      <c r="BO408" s="335" t="str">
        <f t="shared" si="12"/>
        <v>Burke County, GA</v>
      </c>
      <c r="BP408" s="335" t="str">
        <f t="shared" si="13"/>
        <v>13</v>
      </c>
      <c r="BQ408" s="335" t="str">
        <f>_xlfn.XLOOKUP(BP408, statelist[State FIPS Code], statelist[EPA Region], "not found", 0, 1)</f>
        <v>EPA Region 4</v>
      </c>
    </row>
    <row r="409" spans="64:69" x14ac:dyDescent="0.25">
      <c r="BL409" s="334" t="s">
        <v>2088</v>
      </c>
      <c r="BM409" s="335" t="s">
        <v>2089</v>
      </c>
      <c r="BN409" s="335" t="s">
        <v>2058</v>
      </c>
      <c r="BO409" s="335" t="str">
        <f t="shared" si="12"/>
        <v>Butts County, GA</v>
      </c>
      <c r="BP409" s="335" t="str">
        <f t="shared" si="13"/>
        <v>13</v>
      </c>
      <c r="BQ409" s="335" t="str">
        <f>_xlfn.XLOOKUP(BP409, statelist[State FIPS Code], statelist[EPA Region], "not found", 0, 1)</f>
        <v>EPA Region 4</v>
      </c>
    </row>
    <row r="410" spans="64:69" x14ac:dyDescent="0.25">
      <c r="BL410" s="334" t="s">
        <v>2090</v>
      </c>
      <c r="BM410" s="335" t="s">
        <v>1309</v>
      </c>
      <c r="BN410" s="335" t="s">
        <v>2058</v>
      </c>
      <c r="BO410" s="335" t="str">
        <f t="shared" si="12"/>
        <v>Calhoun County, GA</v>
      </c>
      <c r="BP410" s="335" t="str">
        <f t="shared" si="13"/>
        <v>13</v>
      </c>
      <c r="BQ410" s="335" t="str">
        <f>_xlfn.XLOOKUP(BP410, statelist[State FIPS Code], statelist[EPA Region], "not found", 0, 1)</f>
        <v>EPA Region 4</v>
      </c>
    </row>
    <row r="411" spans="64:69" x14ac:dyDescent="0.25">
      <c r="BL411" s="334" t="s">
        <v>2091</v>
      </c>
      <c r="BM411" s="335" t="s">
        <v>2092</v>
      </c>
      <c r="BN411" s="335" t="s">
        <v>2058</v>
      </c>
      <c r="BO411" s="335" t="str">
        <f t="shared" si="12"/>
        <v>Camden County, GA</v>
      </c>
      <c r="BP411" s="335" t="str">
        <f t="shared" si="13"/>
        <v>13</v>
      </c>
      <c r="BQ411" s="335" t="str">
        <f>_xlfn.XLOOKUP(BP411, statelist[State FIPS Code], statelist[EPA Region], "not found", 0, 1)</f>
        <v>EPA Region 4</v>
      </c>
    </row>
    <row r="412" spans="64:69" x14ac:dyDescent="0.25">
      <c r="BL412" s="334" t="s">
        <v>2093</v>
      </c>
      <c r="BM412" s="335" t="s">
        <v>2094</v>
      </c>
      <c r="BN412" s="335" t="s">
        <v>2058</v>
      </c>
      <c r="BO412" s="335" t="str">
        <f t="shared" si="12"/>
        <v>Candler County, GA</v>
      </c>
      <c r="BP412" s="335" t="str">
        <f t="shared" si="13"/>
        <v>13</v>
      </c>
      <c r="BQ412" s="335" t="str">
        <f>_xlfn.XLOOKUP(BP412, statelist[State FIPS Code], statelist[EPA Region], "not found", 0, 1)</f>
        <v>EPA Region 4</v>
      </c>
    </row>
    <row r="413" spans="64:69" x14ac:dyDescent="0.25">
      <c r="BL413" s="334" t="s">
        <v>2095</v>
      </c>
      <c r="BM413" s="335" t="s">
        <v>1535</v>
      </c>
      <c r="BN413" s="335" t="s">
        <v>2058</v>
      </c>
      <c r="BO413" s="335" t="str">
        <f t="shared" si="12"/>
        <v>Carroll County, GA</v>
      </c>
      <c r="BP413" s="335" t="str">
        <f t="shared" si="13"/>
        <v>13</v>
      </c>
      <c r="BQ413" s="335" t="str">
        <f>_xlfn.XLOOKUP(BP413, statelist[State FIPS Code], statelist[EPA Region], "not found", 0, 1)</f>
        <v>EPA Region 4</v>
      </c>
    </row>
    <row r="414" spans="64:69" x14ac:dyDescent="0.25">
      <c r="BL414" s="334" t="s">
        <v>2096</v>
      </c>
      <c r="BM414" s="335" t="s">
        <v>2097</v>
      </c>
      <c r="BN414" s="335" t="s">
        <v>2058</v>
      </c>
      <c r="BO414" s="335" t="str">
        <f t="shared" si="12"/>
        <v>Catoosa County, GA</v>
      </c>
      <c r="BP414" s="335" t="str">
        <f t="shared" si="13"/>
        <v>13</v>
      </c>
      <c r="BQ414" s="335" t="str">
        <f>_xlfn.XLOOKUP(BP414, statelist[State FIPS Code], statelist[EPA Region], "not found", 0, 1)</f>
        <v>EPA Region 4</v>
      </c>
    </row>
    <row r="415" spans="64:69" x14ac:dyDescent="0.25">
      <c r="BL415" s="334" t="s">
        <v>2098</v>
      </c>
      <c r="BM415" s="335" t="s">
        <v>2099</v>
      </c>
      <c r="BN415" s="335" t="s">
        <v>2058</v>
      </c>
      <c r="BO415" s="335" t="str">
        <f t="shared" si="12"/>
        <v>Charlton County, GA</v>
      </c>
      <c r="BP415" s="335" t="str">
        <f t="shared" si="13"/>
        <v>13</v>
      </c>
      <c r="BQ415" s="335" t="str">
        <f>_xlfn.XLOOKUP(BP415, statelist[State FIPS Code], statelist[EPA Region], "not found", 0, 1)</f>
        <v>EPA Region 4</v>
      </c>
    </row>
    <row r="416" spans="64:69" x14ac:dyDescent="0.25">
      <c r="BL416" s="334" t="s">
        <v>2100</v>
      </c>
      <c r="BM416" s="335" t="s">
        <v>2101</v>
      </c>
      <c r="BN416" s="335" t="s">
        <v>2058</v>
      </c>
      <c r="BO416" s="335" t="str">
        <f t="shared" si="12"/>
        <v>Chatham County, GA</v>
      </c>
      <c r="BP416" s="335" t="str">
        <f t="shared" si="13"/>
        <v>13</v>
      </c>
      <c r="BQ416" s="335" t="str">
        <f>_xlfn.XLOOKUP(BP416, statelist[State FIPS Code], statelist[EPA Region], "not found", 0, 1)</f>
        <v>EPA Region 4</v>
      </c>
    </row>
    <row r="417" spans="64:69" x14ac:dyDescent="0.25">
      <c r="BL417" s="334" t="s">
        <v>2102</v>
      </c>
      <c r="BM417" s="335" t="s">
        <v>2103</v>
      </c>
      <c r="BN417" s="335" t="s">
        <v>2058</v>
      </c>
      <c r="BO417" s="335" t="str">
        <f t="shared" si="12"/>
        <v>Chattahoochee County, GA</v>
      </c>
      <c r="BP417" s="335" t="str">
        <f t="shared" si="13"/>
        <v>13</v>
      </c>
      <c r="BQ417" s="335" t="str">
        <f>_xlfn.XLOOKUP(BP417, statelist[State FIPS Code], statelist[EPA Region], "not found", 0, 1)</f>
        <v>EPA Region 4</v>
      </c>
    </row>
    <row r="418" spans="64:69" x14ac:dyDescent="0.25">
      <c r="BL418" s="334" t="s">
        <v>2104</v>
      </c>
      <c r="BM418" s="335" t="s">
        <v>2105</v>
      </c>
      <c r="BN418" s="335" t="s">
        <v>2058</v>
      </c>
      <c r="BO418" s="335" t="str">
        <f t="shared" si="12"/>
        <v>Chattooga County, GA</v>
      </c>
      <c r="BP418" s="335" t="str">
        <f t="shared" si="13"/>
        <v>13</v>
      </c>
      <c r="BQ418" s="335" t="str">
        <f>_xlfn.XLOOKUP(BP418, statelist[State FIPS Code], statelist[EPA Region], "not found", 0, 1)</f>
        <v>EPA Region 4</v>
      </c>
    </row>
    <row r="419" spans="64:69" x14ac:dyDescent="0.25">
      <c r="BL419" s="334" t="s">
        <v>2106</v>
      </c>
      <c r="BM419" s="335" t="s">
        <v>1313</v>
      </c>
      <c r="BN419" s="335" t="s">
        <v>2058</v>
      </c>
      <c r="BO419" s="335" t="str">
        <f t="shared" si="12"/>
        <v>Cherokee County, GA</v>
      </c>
      <c r="BP419" s="335" t="str">
        <f t="shared" si="13"/>
        <v>13</v>
      </c>
      <c r="BQ419" s="335" t="str">
        <f>_xlfn.XLOOKUP(BP419, statelist[State FIPS Code], statelist[EPA Region], "not found", 0, 1)</f>
        <v>EPA Region 4</v>
      </c>
    </row>
    <row r="420" spans="64:69" x14ac:dyDescent="0.25">
      <c r="BL420" s="334" t="s">
        <v>2107</v>
      </c>
      <c r="BM420" s="335" t="s">
        <v>1319</v>
      </c>
      <c r="BN420" s="335" t="s">
        <v>2058</v>
      </c>
      <c r="BO420" s="335" t="str">
        <f t="shared" si="12"/>
        <v>Clarke County, GA</v>
      </c>
      <c r="BP420" s="335" t="str">
        <f t="shared" si="13"/>
        <v>13</v>
      </c>
      <c r="BQ420" s="335" t="str">
        <f>_xlfn.XLOOKUP(BP420, statelist[State FIPS Code], statelist[EPA Region], "not found", 0, 1)</f>
        <v>EPA Region 4</v>
      </c>
    </row>
    <row r="421" spans="64:69" x14ac:dyDescent="0.25">
      <c r="BL421" s="334" t="s">
        <v>2108</v>
      </c>
      <c r="BM421" s="335" t="s">
        <v>1321</v>
      </c>
      <c r="BN421" s="335" t="s">
        <v>2058</v>
      </c>
      <c r="BO421" s="335" t="str">
        <f t="shared" si="12"/>
        <v>Clay County, GA</v>
      </c>
      <c r="BP421" s="335" t="str">
        <f t="shared" si="13"/>
        <v>13</v>
      </c>
      <c r="BQ421" s="335" t="str">
        <f>_xlfn.XLOOKUP(BP421, statelist[State FIPS Code], statelist[EPA Region], "not found", 0, 1)</f>
        <v>EPA Region 4</v>
      </c>
    </row>
    <row r="422" spans="64:69" x14ac:dyDescent="0.25">
      <c r="BL422" s="334" t="s">
        <v>2109</v>
      </c>
      <c r="BM422" s="335" t="s">
        <v>2110</v>
      </c>
      <c r="BN422" s="335" t="s">
        <v>2058</v>
      </c>
      <c r="BO422" s="335" t="str">
        <f t="shared" si="12"/>
        <v>Clayton County, GA</v>
      </c>
      <c r="BP422" s="335" t="str">
        <f t="shared" si="13"/>
        <v>13</v>
      </c>
      <c r="BQ422" s="335" t="str">
        <f>_xlfn.XLOOKUP(BP422, statelist[State FIPS Code], statelist[EPA Region], "not found", 0, 1)</f>
        <v>EPA Region 4</v>
      </c>
    </row>
    <row r="423" spans="64:69" x14ac:dyDescent="0.25">
      <c r="BL423" s="334" t="s">
        <v>2111</v>
      </c>
      <c r="BM423" s="335" t="s">
        <v>2112</v>
      </c>
      <c r="BN423" s="335" t="s">
        <v>2058</v>
      </c>
      <c r="BO423" s="335" t="str">
        <f t="shared" si="12"/>
        <v>Clinch County, GA</v>
      </c>
      <c r="BP423" s="335" t="str">
        <f t="shared" si="13"/>
        <v>13</v>
      </c>
      <c r="BQ423" s="335" t="str">
        <f>_xlfn.XLOOKUP(BP423, statelist[State FIPS Code], statelist[EPA Region], "not found", 0, 1)</f>
        <v>EPA Region 4</v>
      </c>
    </row>
    <row r="424" spans="64:69" x14ac:dyDescent="0.25">
      <c r="BL424" s="334" t="s">
        <v>2113</v>
      </c>
      <c r="BM424" s="335" t="s">
        <v>2114</v>
      </c>
      <c r="BN424" s="335" t="s">
        <v>2058</v>
      </c>
      <c r="BO424" s="335" t="str">
        <f t="shared" si="12"/>
        <v>Cobb County, GA</v>
      </c>
      <c r="BP424" s="335" t="str">
        <f t="shared" si="13"/>
        <v>13</v>
      </c>
      <c r="BQ424" s="335" t="str">
        <f>_xlfn.XLOOKUP(BP424, statelist[State FIPS Code], statelist[EPA Region], "not found", 0, 1)</f>
        <v>EPA Region 4</v>
      </c>
    </row>
    <row r="425" spans="64:69" x14ac:dyDescent="0.25">
      <c r="BL425" s="334" t="s">
        <v>2115</v>
      </c>
      <c r="BM425" s="335" t="s">
        <v>1325</v>
      </c>
      <c r="BN425" s="335" t="s">
        <v>2058</v>
      </c>
      <c r="BO425" s="335" t="str">
        <f t="shared" si="12"/>
        <v>Coffee County, GA</v>
      </c>
      <c r="BP425" s="335" t="str">
        <f t="shared" si="13"/>
        <v>13</v>
      </c>
      <c r="BQ425" s="335" t="str">
        <f>_xlfn.XLOOKUP(BP425, statelist[State FIPS Code], statelist[EPA Region], "not found", 0, 1)</f>
        <v>EPA Region 4</v>
      </c>
    </row>
    <row r="426" spans="64:69" x14ac:dyDescent="0.25">
      <c r="BL426" s="334" t="s">
        <v>2116</v>
      </c>
      <c r="BM426" s="335" t="s">
        <v>2117</v>
      </c>
      <c r="BN426" s="335" t="s">
        <v>2058</v>
      </c>
      <c r="BO426" s="335" t="str">
        <f t="shared" si="12"/>
        <v>Colquitt County, GA</v>
      </c>
      <c r="BP426" s="335" t="str">
        <f t="shared" si="13"/>
        <v>13</v>
      </c>
      <c r="BQ426" s="335" t="str">
        <f>_xlfn.XLOOKUP(BP426, statelist[State FIPS Code], statelist[EPA Region], "not found", 0, 1)</f>
        <v>EPA Region 4</v>
      </c>
    </row>
    <row r="427" spans="64:69" x14ac:dyDescent="0.25">
      <c r="BL427" s="334" t="s">
        <v>2118</v>
      </c>
      <c r="BM427" s="335" t="s">
        <v>1545</v>
      </c>
      <c r="BN427" s="335" t="s">
        <v>2058</v>
      </c>
      <c r="BO427" s="335" t="str">
        <f t="shared" si="12"/>
        <v>Columbia County, GA</v>
      </c>
      <c r="BP427" s="335" t="str">
        <f t="shared" si="13"/>
        <v>13</v>
      </c>
      <c r="BQ427" s="335" t="str">
        <f>_xlfn.XLOOKUP(BP427, statelist[State FIPS Code], statelist[EPA Region], "not found", 0, 1)</f>
        <v>EPA Region 4</v>
      </c>
    </row>
    <row r="428" spans="64:69" x14ac:dyDescent="0.25">
      <c r="BL428" s="334" t="s">
        <v>2119</v>
      </c>
      <c r="BM428" s="335" t="s">
        <v>2120</v>
      </c>
      <c r="BN428" s="335" t="s">
        <v>2058</v>
      </c>
      <c r="BO428" s="335" t="str">
        <f t="shared" si="12"/>
        <v>Cook County, GA</v>
      </c>
      <c r="BP428" s="335" t="str">
        <f t="shared" si="13"/>
        <v>13</v>
      </c>
      <c r="BQ428" s="335" t="str">
        <f>_xlfn.XLOOKUP(BP428, statelist[State FIPS Code], statelist[EPA Region], "not found", 0, 1)</f>
        <v>EPA Region 4</v>
      </c>
    </row>
    <row r="429" spans="64:69" x14ac:dyDescent="0.25">
      <c r="BL429" s="334" t="s">
        <v>2121</v>
      </c>
      <c r="BM429" s="335" t="s">
        <v>2122</v>
      </c>
      <c r="BN429" s="335" t="s">
        <v>2058</v>
      </c>
      <c r="BO429" s="335" t="str">
        <f t="shared" si="12"/>
        <v>Coweta County, GA</v>
      </c>
      <c r="BP429" s="335" t="str">
        <f t="shared" si="13"/>
        <v>13</v>
      </c>
      <c r="BQ429" s="335" t="str">
        <f>_xlfn.XLOOKUP(BP429, statelist[State FIPS Code], statelist[EPA Region], "not found", 0, 1)</f>
        <v>EPA Region 4</v>
      </c>
    </row>
    <row r="430" spans="64:69" x14ac:dyDescent="0.25">
      <c r="BL430" s="334" t="s">
        <v>2123</v>
      </c>
      <c r="BM430" s="335" t="s">
        <v>1551</v>
      </c>
      <c r="BN430" s="335" t="s">
        <v>2058</v>
      </c>
      <c r="BO430" s="335" t="str">
        <f t="shared" si="12"/>
        <v>Crawford County, GA</v>
      </c>
      <c r="BP430" s="335" t="str">
        <f t="shared" si="13"/>
        <v>13</v>
      </c>
      <c r="BQ430" s="335" t="str">
        <f>_xlfn.XLOOKUP(BP430, statelist[State FIPS Code], statelist[EPA Region], "not found", 0, 1)</f>
        <v>EPA Region 4</v>
      </c>
    </row>
    <row r="431" spans="64:69" x14ac:dyDescent="0.25">
      <c r="BL431" s="334" t="s">
        <v>2124</v>
      </c>
      <c r="BM431" s="335" t="s">
        <v>2125</v>
      </c>
      <c r="BN431" s="335" t="s">
        <v>2058</v>
      </c>
      <c r="BO431" s="335" t="str">
        <f t="shared" si="12"/>
        <v>Crisp County, GA</v>
      </c>
      <c r="BP431" s="335" t="str">
        <f t="shared" si="13"/>
        <v>13</v>
      </c>
      <c r="BQ431" s="335" t="str">
        <f>_xlfn.XLOOKUP(BP431, statelist[State FIPS Code], statelist[EPA Region], "not found", 0, 1)</f>
        <v>EPA Region 4</v>
      </c>
    </row>
    <row r="432" spans="64:69" x14ac:dyDescent="0.25">
      <c r="BL432" s="334" t="s">
        <v>2126</v>
      </c>
      <c r="BM432" s="335" t="s">
        <v>2127</v>
      </c>
      <c r="BN432" s="335" t="s">
        <v>2058</v>
      </c>
      <c r="BO432" s="335" t="str">
        <f t="shared" si="12"/>
        <v>Dade County, GA</v>
      </c>
      <c r="BP432" s="335" t="str">
        <f t="shared" si="13"/>
        <v>13</v>
      </c>
      <c r="BQ432" s="335" t="str">
        <f>_xlfn.XLOOKUP(BP432, statelist[State FIPS Code], statelist[EPA Region], "not found", 0, 1)</f>
        <v>EPA Region 4</v>
      </c>
    </row>
    <row r="433" spans="64:69" x14ac:dyDescent="0.25">
      <c r="BL433" s="334" t="s">
        <v>2128</v>
      </c>
      <c r="BM433" s="335" t="s">
        <v>2129</v>
      </c>
      <c r="BN433" s="335" t="s">
        <v>2058</v>
      </c>
      <c r="BO433" s="335" t="str">
        <f t="shared" si="12"/>
        <v>Dawson County, GA</v>
      </c>
      <c r="BP433" s="335" t="str">
        <f t="shared" si="13"/>
        <v>13</v>
      </c>
      <c r="BQ433" s="335" t="str">
        <f>_xlfn.XLOOKUP(BP433, statelist[State FIPS Code], statelist[EPA Region], "not found", 0, 1)</f>
        <v>EPA Region 4</v>
      </c>
    </row>
    <row r="434" spans="64:69" x14ac:dyDescent="0.25">
      <c r="BL434" s="334" t="s">
        <v>2130</v>
      </c>
      <c r="BM434" s="335" t="s">
        <v>2131</v>
      </c>
      <c r="BN434" s="335" t="s">
        <v>2058</v>
      </c>
      <c r="BO434" s="335" t="str">
        <f t="shared" si="12"/>
        <v>Decatur County, GA</v>
      </c>
      <c r="BP434" s="335" t="str">
        <f t="shared" si="13"/>
        <v>13</v>
      </c>
      <c r="BQ434" s="335" t="str">
        <f>_xlfn.XLOOKUP(BP434, statelist[State FIPS Code], statelist[EPA Region], "not found", 0, 1)</f>
        <v>EPA Region 4</v>
      </c>
    </row>
    <row r="435" spans="64:69" x14ac:dyDescent="0.25">
      <c r="BL435" s="334" t="s">
        <v>2132</v>
      </c>
      <c r="BM435" s="335" t="s">
        <v>1343</v>
      </c>
      <c r="BN435" s="335" t="s">
        <v>2058</v>
      </c>
      <c r="BO435" s="335" t="str">
        <f t="shared" si="12"/>
        <v>DeKalb County, GA</v>
      </c>
      <c r="BP435" s="335" t="str">
        <f t="shared" si="13"/>
        <v>13</v>
      </c>
      <c r="BQ435" s="335" t="str">
        <f>_xlfn.XLOOKUP(BP435, statelist[State FIPS Code], statelist[EPA Region], "not found", 0, 1)</f>
        <v>EPA Region 4</v>
      </c>
    </row>
    <row r="436" spans="64:69" x14ac:dyDescent="0.25">
      <c r="BL436" s="334" t="s">
        <v>2133</v>
      </c>
      <c r="BM436" s="335" t="s">
        <v>2134</v>
      </c>
      <c r="BN436" s="335" t="s">
        <v>2058</v>
      </c>
      <c r="BO436" s="335" t="str">
        <f t="shared" si="12"/>
        <v>Dodge County, GA</v>
      </c>
      <c r="BP436" s="335" t="str">
        <f t="shared" si="13"/>
        <v>13</v>
      </c>
      <c r="BQ436" s="335" t="str">
        <f>_xlfn.XLOOKUP(BP436, statelist[State FIPS Code], statelist[EPA Region], "not found", 0, 1)</f>
        <v>EPA Region 4</v>
      </c>
    </row>
    <row r="437" spans="64:69" x14ac:dyDescent="0.25">
      <c r="BL437" s="334" t="s">
        <v>2135</v>
      </c>
      <c r="BM437" s="335" t="s">
        <v>2136</v>
      </c>
      <c r="BN437" s="335" t="s">
        <v>2058</v>
      </c>
      <c r="BO437" s="335" t="str">
        <f t="shared" si="12"/>
        <v>Dooly County, GA</v>
      </c>
      <c r="BP437" s="335" t="str">
        <f t="shared" si="13"/>
        <v>13</v>
      </c>
      <c r="BQ437" s="335" t="str">
        <f>_xlfn.XLOOKUP(BP437, statelist[State FIPS Code], statelist[EPA Region], "not found", 0, 1)</f>
        <v>EPA Region 4</v>
      </c>
    </row>
    <row r="438" spans="64:69" x14ac:dyDescent="0.25">
      <c r="BL438" s="334" t="s">
        <v>2137</v>
      </c>
      <c r="BM438" s="335" t="s">
        <v>2138</v>
      </c>
      <c r="BN438" s="335" t="s">
        <v>2058</v>
      </c>
      <c r="BO438" s="335" t="str">
        <f t="shared" si="12"/>
        <v>Dougherty County, GA</v>
      </c>
      <c r="BP438" s="335" t="str">
        <f t="shared" si="13"/>
        <v>13</v>
      </c>
      <c r="BQ438" s="335" t="str">
        <f>_xlfn.XLOOKUP(BP438, statelist[State FIPS Code], statelist[EPA Region], "not found", 0, 1)</f>
        <v>EPA Region 4</v>
      </c>
    </row>
    <row r="439" spans="64:69" x14ac:dyDescent="0.25">
      <c r="BL439" s="334" t="s">
        <v>2139</v>
      </c>
      <c r="BM439" s="335" t="s">
        <v>1806</v>
      </c>
      <c r="BN439" s="335" t="s">
        <v>2058</v>
      </c>
      <c r="BO439" s="335" t="str">
        <f t="shared" si="12"/>
        <v>Douglas County, GA</v>
      </c>
      <c r="BP439" s="335" t="str">
        <f t="shared" si="13"/>
        <v>13</v>
      </c>
      <c r="BQ439" s="335" t="str">
        <f>_xlfn.XLOOKUP(BP439, statelist[State FIPS Code], statelist[EPA Region], "not found", 0, 1)</f>
        <v>EPA Region 4</v>
      </c>
    </row>
    <row r="440" spans="64:69" x14ac:dyDescent="0.25">
      <c r="BL440" s="334" t="s">
        <v>2140</v>
      </c>
      <c r="BM440" s="335" t="s">
        <v>2141</v>
      </c>
      <c r="BN440" s="335" t="s">
        <v>2058</v>
      </c>
      <c r="BO440" s="335" t="str">
        <f t="shared" si="12"/>
        <v>Early County, GA</v>
      </c>
      <c r="BP440" s="335" t="str">
        <f t="shared" si="13"/>
        <v>13</v>
      </c>
      <c r="BQ440" s="335" t="str">
        <f>_xlfn.XLOOKUP(BP440, statelist[State FIPS Code], statelist[EPA Region], "not found", 0, 1)</f>
        <v>EPA Region 4</v>
      </c>
    </row>
    <row r="441" spans="64:69" x14ac:dyDescent="0.25">
      <c r="BL441" s="334" t="s">
        <v>2142</v>
      </c>
      <c r="BM441" s="335" t="s">
        <v>2143</v>
      </c>
      <c r="BN441" s="335" t="s">
        <v>2058</v>
      </c>
      <c r="BO441" s="335" t="str">
        <f t="shared" si="12"/>
        <v>Echols County, GA</v>
      </c>
      <c r="BP441" s="335" t="str">
        <f t="shared" si="13"/>
        <v>13</v>
      </c>
      <c r="BQ441" s="335" t="str">
        <f>_xlfn.XLOOKUP(BP441, statelist[State FIPS Code], statelist[EPA Region], "not found", 0, 1)</f>
        <v>EPA Region 4</v>
      </c>
    </row>
    <row r="442" spans="64:69" x14ac:dyDescent="0.25">
      <c r="BL442" s="334" t="s">
        <v>2144</v>
      </c>
      <c r="BM442" s="335" t="s">
        <v>2145</v>
      </c>
      <c r="BN442" s="335" t="s">
        <v>2058</v>
      </c>
      <c r="BO442" s="335" t="str">
        <f t="shared" si="12"/>
        <v>Effingham County, GA</v>
      </c>
      <c r="BP442" s="335" t="str">
        <f t="shared" si="13"/>
        <v>13</v>
      </c>
      <c r="BQ442" s="335" t="str">
        <f>_xlfn.XLOOKUP(BP442, statelist[State FIPS Code], statelist[EPA Region], "not found", 0, 1)</f>
        <v>EPA Region 4</v>
      </c>
    </row>
    <row r="443" spans="64:69" x14ac:dyDescent="0.25">
      <c r="BL443" s="334" t="s">
        <v>2146</v>
      </c>
      <c r="BM443" s="335" t="s">
        <v>1810</v>
      </c>
      <c r="BN443" s="335" t="s">
        <v>2058</v>
      </c>
      <c r="BO443" s="335" t="str">
        <f t="shared" si="12"/>
        <v>Elbert County, GA</v>
      </c>
      <c r="BP443" s="335" t="str">
        <f t="shared" si="13"/>
        <v>13</v>
      </c>
      <c r="BQ443" s="335" t="str">
        <f>_xlfn.XLOOKUP(BP443, statelist[State FIPS Code], statelist[EPA Region], "not found", 0, 1)</f>
        <v>EPA Region 4</v>
      </c>
    </row>
    <row r="444" spans="64:69" x14ac:dyDescent="0.25">
      <c r="BL444" s="334" t="s">
        <v>2147</v>
      </c>
      <c r="BM444" s="335" t="s">
        <v>2148</v>
      </c>
      <c r="BN444" s="335" t="s">
        <v>2058</v>
      </c>
      <c r="BO444" s="335" t="str">
        <f t="shared" si="12"/>
        <v>Emanuel County, GA</v>
      </c>
      <c r="BP444" s="335" t="str">
        <f t="shared" si="13"/>
        <v>13</v>
      </c>
      <c r="BQ444" s="335" t="str">
        <f>_xlfn.XLOOKUP(BP444, statelist[State FIPS Code], statelist[EPA Region], "not found", 0, 1)</f>
        <v>EPA Region 4</v>
      </c>
    </row>
    <row r="445" spans="64:69" x14ac:dyDescent="0.25">
      <c r="BL445" s="334" t="s">
        <v>2149</v>
      </c>
      <c r="BM445" s="335" t="s">
        <v>2150</v>
      </c>
      <c r="BN445" s="335" t="s">
        <v>2058</v>
      </c>
      <c r="BO445" s="335" t="str">
        <f t="shared" si="12"/>
        <v>Evans County, GA</v>
      </c>
      <c r="BP445" s="335" t="str">
        <f t="shared" si="13"/>
        <v>13</v>
      </c>
      <c r="BQ445" s="335" t="str">
        <f>_xlfn.XLOOKUP(BP445, statelist[State FIPS Code], statelist[EPA Region], "not found", 0, 1)</f>
        <v>EPA Region 4</v>
      </c>
    </row>
    <row r="446" spans="64:69" x14ac:dyDescent="0.25">
      <c r="BL446" s="334" t="s">
        <v>2151</v>
      </c>
      <c r="BM446" s="335" t="s">
        <v>2152</v>
      </c>
      <c r="BN446" s="335" t="s">
        <v>2058</v>
      </c>
      <c r="BO446" s="335" t="str">
        <f t="shared" si="12"/>
        <v>Fannin County, GA</v>
      </c>
      <c r="BP446" s="335" t="str">
        <f t="shared" si="13"/>
        <v>13</v>
      </c>
      <c r="BQ446" s="335" t="str">
        <f>_xlfn.XLOOKUP(BP446, statelist[State FIPS Code], statelist[EPA Region], "not found", 0, 1)</f>
        <v>EPA Region 4</v>
      </c>
    </row>
    <row r="447" spans="64:69" x14ac:dyDescent="0.25">
      <c r="BL447" s="334" t="s">
        <v>2153</v>
      </c>
      <c r="BM447" s="335" t="s">
        <v>1351</v>
      </c>
      <c r="BN447" s="335" t="s">
        <v>2058</v>
      </c>
      <c r="BO447" s="335" t="str">
        <f t="shared" si="12"/>
        <v>Fayette County, GA</v>
      </c>
      <c r="BP447" s="335" t="str">
        <f t="shared" si="13"/>
        <v>13</v>
      </c>
      <c r="BQ447" s="335" t="str">
        <f>_xlfn.XLOOKUP(BP447, statelist[State FIPS Code], statelist[EPA Region], "not found", 0, 1)</f>
        <v>EPA Region 4</v>
      </c>
    </row>
    <row r="448" spans="64:69" x14ac:dyDescent="0.25">
      <c r="BL448" s="334" t="s">
        <v>2154</v>
      </c>
      <c r="BM448" s="335" t="s">
        <v>2155</v>
      </c>
      <c r="BN448" s="335" t="s">
        <v>2058</v>
      </c>
      <c r="BO448" s="335" t="str">
        <f t="shared" si="12"/>
        <v>Floyd County, GA</v>
      </c>
      <c r="BP448" s="335" t="str">
        <f t="shared" si="13"/>
        <v>13</v>
      </c>
      <c r="BQ448" s="335" t="str">
        <f>_xlfn.XLOOKUP(BP448, statelist[State FIPS Code], statelist[EPA Region], "not found", 0, 1)</f>
        <v>EPA Region 4</v>
      </c>
    </row>
    <row r="449" spans="64:69" x14ac:dyDescent="0.25">
      <c r="BL449" s="334" t="s">
        <v>2156</v>
      </c>
      <c r="BM449" s="335" t="s">
        <v>2157</v>
      </c>
      <c r="BN449" s="335" t="s">
        <v>2058</v>
      </c>
      <c r="BO449" s="335" t="str">
        <f t="shared" si="12"/>
        <v>Forsyth County, GA</v>
      </c>
      <c r="BP449" s="335" t="str">
        <f t="shared" si="13"/>
        <v>13</v>
      </c>
      <c r="BQ449" s="335" t="str">
        <f>_xlfn.XLOOKUP(BP449, statelist[State FIPS Code], statelist[EPA Region], "not found", 0, 1)</f>
        <v>EPA Region 4</v>
      </c>
    </row>
    <row r="450" spans="64:69" x14ac:dyDescent="0.25">
      <c r="BL450" s="334" t="s">
        <v>2158</v>
      </c>
      <c r="BM450" s="335" t="s">
        <v>1353</v>
      </c>
      <c r="BN450" s="335" t="s">
        <v>2058</v>
      </c>
      <c r="BO450" s="335" t="str">
        <f t="shared" si="12"/>
        <v>Franklin County, GA</v>
      </c>
      <c r="BP450" s="335" t="str">
        <f t="shared" si="13"/>
        <v>13</v>
      </c>
      <c r="BQ450" s="335" t="str">
        <f>_xlfn.XLOOKUP(BP450, statelist[State FIPS Code], statelist[EPA Region], "not found", 0, 1)</f>
        <v>EPA Region 4</v>
      </c>
    </row>
    <row r="451" spans="64:69" x14ac:dyDescent="0.25">
      <c r="BL451" s="334" t="s">
        <v>2159</v>
      </c>
      <c r="BM451" s="335" t="s">
        <v>1565</v>
      </c>
      <c r="BN451" s="335" t="s">
        <v>2058</v>
      </c>
      <c r="BO451" s="335" t="str">
        <f t="shared" si="12"/>
        <v>Fulton County, GA</v>
      </c>
      <c r="BP451" s="335" t="str">
        <f t="shared" si="13"/>
        <v>13</v>
      </c>
      <c r="BQ451" s="335" t="str">
        <f>_xlfn.XLOOKUP(BP451, statelist[State FIPS Code], statelist[EPA Region], "not found", 0, 1)</f>
        <v>EPA Region 4</v>
      </c>
    </row>
    <row r="452" spans="64:69" x14ac:dyDescent="0.25">
      <c r="BL452" s="334" t="s">
        <v>2160</v>
      </c>
      <c r="BM452" s="335" t="s">
        <v>2161</v>
      </c>
      <c r="BN452" s="335" t="s">
        <v>2058</v>
      </c>
      <c r="BO452" s="335" t="str">
        <f t="shared" ref="BO452:BO515" si="14">_xlfn.TEXTJOIN(", ", TRUE, BM452,BN452)</f>
        <v>Gilmer County, GA</v>
      </c>
      <c r="BP452" s="335" t="str">
        <f t="shared" ref="BP452:BP515" si="15">LEFT(BL452, 2)</f>
        <v>13</v>
      </c>
      <c r="BQ452" s="335" t="str">
        <f>_xlfn.XLOOKUP(BP452, statelist[State FIPS Code], statelist[EPA Region], "not found", 0, 1)</f>
        <v>EPA Region 4</v>
      </c>
    </row>
    <row r="453" spans="64:69" x14ac:dyDescent="0.25">
      <c r="BL453" s="334" t="s">
        <v>2162</v>
      </c>
      <c r="BM453" s="335" t="s">
        <v>2163</v>
      </c>
      <c r="BN453" s="335" t="s">
        <v>2058</v>
      </c>
      <c r="BO453" s="335" t="str">
        <f t="shared" si="14"/>
        <v>Glascock County, GA</v>
      </c>
      <c r="BP453" s="335" t="str">
        <f t="shared" si="15"/>
        <v>13</v>
      </c>
      <c r="BQ453" s="335" t="str">
        <f>_xlfn.XLOOKUP(BP453, statelist[State FIPS Code], statelist[EPA Region], "not found", 0, 1)</f>
        <v>EPA Region 4</v>
      </c>
    </row>
    <row r="454" spans="64:69" x14ac:dyDescent="0.25">
      <c r="BL454" s="334" t="s">
        <v>2164</v>
      </c>
      <c r="BM454" s="335" t="s">
        <v>2165</v>
      </c>
      <c r="BN454" s="335" t="s">
        <v>2058</v>
      </c>
      <c r="BO454" s="335" t="str">
        <f t="shared" si="14"/>
        <v>Glynn County, GA</v>
      </c>
      <c r="BP454" s="335" t="str">
        <f t="shared" si="15"/>
        <v>13</v>
      </c>
      <c r="BQ454" s="335" t="str">
        <f>_xlfn.XLOOKUP(BP454, statelist[State FIPS Code], statelist[EPA Region], "not found", 0, 1)</f>
        <v>EPA Region 4</v>
      </c>
    </row>
    <row r="455" spans="64:69" x14ac:dyDescent="0.25">
      <c r="BL455" s="334" t="s">
        <v>2166</v>
      </c>
      <c r="BM455" s="335" t="s">
        <v>2167</v>
      </c>
      <c r="BN455" s="335" t="s">
        <v>2058</v>
      </c>
      <c r="BO455" s="335" t="str">
        <f t="shared" si="14"/>
        <v>Gordon County, GA</v>
      </c>
      <c r="BP455" s="335" t="str">
        <f t="shared" si="15"/>
        <v>13</v>
      </c>
      <c r="BQ455" s="335" t="str">
        <f>_xlfn.XLOOKUP(BP455, statelist[State FIPS Code], statelist[EPA Region], "not found", 0, 1)</f>
        <v>EPA Region 4</v>
      </c>
    </row>
    <row r="456" spans="64:69" x14ac:dyDescent="0.25">
      <c r="BL456" s="334" t="s">
        <v>2168</v>
      </c>
      <c r="BM456" s="335" t="s">
        <v>2169</v>
      </c>
      <c r="BN456" s="335" t="s">
        <v>2058</v>
      </c>
      <c r="BO456" s="335" t="str">
        <f t="shared" si="14"/>
        <v>Grady County, GA</v>
      </c>
      <c r="BP456" s="335" t="str">
        <f t="shared" si="15"/>
        <v>13</v>
      </c>
      <c r="BQ456" s="335" t="str">
        <f>_xlfn.XLOOKUP(BP456, statelist[State FIPS Code], statelist[EPA Region], "not found", 0, 1)</f>
        <v>EPA Region 4</v>
      </c>
    </row>
    <row r="457" spans="64:69" x14ac:dyDescent="0.25">
      <c r="BL457" s="334" t="s">
        <v>2170</v>
      </c>
      <c r="BM457" s="335" t="s">
        <v>1357</v>
      </c>
      <c r="BN457" s="335" t="s">
        <v>2058</v>
      </c>
      <c r="BO457" s="335" t="str">
        <f t="shared" si="14"/>
        <v>Greene County, GA</v>
      </c>
      <c r="BP457" s="335" t="str">
        <f t="shared" si="15"/>
        <v>13</v>
      </c>
      <c r="BQ457" s="335" t="str">
        <f>_xlfn.XLOOKUP(BP457, statelist[State FIPS Code], statelist[EPA Region], "not found", 0, 1)</f>
        <v>EPA Region 4</v>
      </c>
    </row>
    <row r="458" spans="64:69" x14ac:dyDescent="0.25">
      <c r="BL458" s="334" t="s">
        <v>2171</v>
      </c>
      <c r="BM458" s="335" t="s">
        <v>2172</v>
      </c>
      <c r="BN458" s="335" t="s">
        <v>2058</v>
      </c>
      <c r="BO458" s="335" t="str">
        <f t="shared" si="14"/>
        <v>Gwinnett County, GA</v>
      </c>
      <c r="BP458" s="335" t="str">
        <f t="shared" si="15"/>
        <v>13</v>
      </c>
      <c r="BQ458" s="335" t="str">
        <f>_xlfn.XLOOKUP(BP458, statelist[State FIPS Code], statelist[EPA Region], "not found", 0, 1)</f>
        <v>EPA Region 4</v>
      </c>
    </row>
    <row r="459" spans="64:69" x14ac:dyDescent="0.25">
      <c r="BL459" s="334" t="s">
        <v>2173</v>
      </c>
      <c r="BM459" s="335" t="s">
        <v>2174</v>
      </c>
      <c r="BN459" s="335" t="s">
        <v>2058</v>
      </c>
      <c r="BO459" s="335" t="str">
        <f t="shared" si="14"/>
        <v>Habersham County, GA</v>
      </c>
      <c r="BP459" s="335" t="str">
        <f t="shared" si="15"/>
        <v>13</v>
      </c>
      <c r="BQ459" s="335" t="str">
        <f>_xlfn.XLOOKUP(BP459, statelist[State FIPS Code], statelist[EPA Region], "not found", 0, 1)</f>
        <v>EPA Region 4</v>
      </c>
    </row>
    <row r="460" spans="64:69" x14ac:dyDescent="0.25">
      <c r="BL460" s="334" t="s">
        <v>2175</v>
      </c>
      <c r="BM460" s="335" t="s">
        <v>2176</v>
      </c>
      <c r="BN460" s="335" t="s">
        <v>2058</v>
      </c>
      <c r="BO460" s="335" t="str">
        <f t="shared" si="14"/>
        <v>Hall County, GA</v>
      </c>
      <c r="BP460" s="335" t="str">
        <f t="shared" si="15"/>
        <v>13</v>
      </c>
      <c r="BQ460" s="335" t="str">
        <f>_xlfn.XLOOKUP(BP460, statelist[State FIPS Code], statelist[EPA Region], "not found", 0, 1)</f>
        <v>EPA Region 4</v>
      </c>
    </row>
    <row r="461" spans="64:69" x14ac:dyDescent="0.25">
      <c r="BL461" s="334" t="s">
        <v>2177</v>
      </c>
      <c r="BM461" s="335" t="s">
        <v>2178</v>
      </c>
      <c r="BN461" s="335" t="s">
        <v>2058</v>
      </c>
      <c r="BO461" s="335" t="str">
        <f t="shared" si="14"/>
        <v>Hancock County, GA</v>
      </c>
      <c r="BP461" s="335" t="str">
        <f t="shared" si="15"/>
        <v>13</v>
      </c>
      <c r="BQ461" s="335" t="str">
        <f>_xlfn.XLOOKUP(BP461, statelist[State FIPS Code], statelist[EPA Region], "not found", 0, 1)</f>
        <v>EPA Region 4</v>
      </c>
    </row>
    <row r="462" spans="64:69" x14ac:dyDescent="0.25">
      <c r="BL462" s="334" t="s">
        <v>2179</v>
      </c>
      <c r="BM462" s="335" t="s">
        <v>2180</v>
      </c>
      <c r="BN462" s="335" t="s">
        <v>2058</v>
      </c>
      <c r="BO462" s="335" t="str">
        <f t="shared" si="14"/>
        <v>Haralson County, GA</v>
      </c>
      <c r="BP462" s="335" t="str">
        <f t="shared" si="15"/>
        <v>13</v>
      </c>
      <c r="BQ462" s="335" t="str">
        <f>_xlfn.XLOOKUP(BP462, statelist[State FIPS Code], statelist[EPA Region], "not found", 0, 1)</f>
        <v>EPA Region 4</v>
      </c>
    </row>
    <row r="463" spans="64:69" x14ac:dyDescent="0.25">
      <c r="BL463" s="334" t="s">
        <v>2181</v>
      </c>
      <c r="BM463" s="335" t="s">
        <v>2182</v>
      </c>
      <c r="BN463" s="335" t="s">
        <v>2058</v>
      </c>
      <c r="BO463" s="335" t="str">
        <f t="shared" si="14"/>
        <v>Harris County, GA</v>
      </c>
      <c r="BP463" s="335" t="str">
        <f t="shared" si="15"/>
        <v>13</v>
      </c>
      <c r="BQ463" s="335" t="str">
        <f>_xlfn.XLOOKUP(BP463, statelist[State FIPS Code], statelist[EPA Region], "not found", 0, 1)</f>
        <v>EPA Region 4</v>
      </c>
    </row>
    <row r="464" spans="64:69" x14ac:dyDescent="0.25">
      <c r="BL464" s="334" t="s">
        <v>2183</v>
      </c>
      <c r="BM464" s="335" t="s">
        <v>2184</v>
      </c>
      <c r="BN464" s="335" t="s">
        <v>2058</v>
      </c>
      <c r="BO464" s="335" t="str">
        <f t="shared" si="14"/>
        <v>Hart County, GA</v>
      </c>
      <c r="BP464" s="335" t="str">
        <f t="shared" si="15"/>
        <v>13</v>
      </c>
      <c r="BQ464" s="335" t="str">
        <f>_xlfn.XLOOKUP(BP464, statelist[State FIPS Code], statelist[EPA Region], "not found", 0, 1)</f>
        <v>EPA Region 4</v>
      </c>
    </row>
    <row r="465" spans="64:69" x14ac:dyDescent="0.25">
      <c r="BL465" s="334" t="s">
        <v>2185</v>
      </c>
      <c r="BM465" s="335" t="s">
        <v>2186</v>
      </c>
      <c r="BN465" s="335" t="s">
        <v>2058</v>
      </c>
      <c r="BO465" s="335" t="str">
        <f t="shared" si="14"/>
        <v>Heard County, GA</v>
      </c>
      <c r="BP465" s="335" t="str">
        <f t="shared" si="15"/>
        <v>13</v>
      </c>
      <c r="BQ465" s="335" t="str">
        <f>_xlfn.XLOOKUP(BP465, statelist[State FIPS Code], statelist[EPA Region], "not found", 0, 1)</f>
        <v>EPA Region 4</v>
      </c>
    </row>
    <row r="466" spans="64:69" x14ac:dyDescent="0.25">
      <c r="BL466" s="334" t="s">
        <v>2187</v>
      </c>
      <c r="BM466" s="335" t="s">
        <v>1361</v>
      </c>
      <c r="BN466" s="335" t="s">
        <v>2058</v>
      </c>
      <c r="BO466" s="335" t="str">
        <f t="shared" si="14"/>
        <v>Henry County, GA</v>
      </c>
      <c r="BP466" s="335" t="str">
        <f t="shared" si="15"/>
        <v>13</v>
      </c>
      <c r="BQ466" s="335" t="str">
        <f>_xlfn.XLOOKUP(BP466, statelist[State FIPS Code], statelist[EPA Region], "not found", 0, 1)</f>
        <v>EPA Region 4</v>
      </c>
    </row>
    <row r="467" spans="64:69" x14ac:dyDescent="0.25">
      <c r="BL467" s="334" t="s">
        <v>2188</v>
      </c>
      <c r="BM467" s="335" t="s">
        <v>1363</v>
      </c>
      <c r="BN467" s="335" t="s">
        <v>2058</v>
      </c>
      <c r="BO467" s="335" t="str">
        <f t="shared" si="14"/>
        <v>Houston County, GA</v>
      </c>
      <c r="BP467" s="335" t="str">
        <f t="shared" si="15"/>
        <v>13</v>
      </c>
      <c r="BQ467" s="335" t="str">
        <f>_xlfn.XLOOKUP(BP467, statelist[State FIPS Code], statelist[EPA Region], "not found", 0, 1)</f>
        <v>EPA Region 4</v>
      </c>
    </row>
    <row r="468" spans="64:69" x14ac:dyDescent="0.25">
      <c r="BL468" s="334" t="s">
        <v>2189</v>
      </c>
      <c r="BM468" s="335" t="s">
        <v>2190</v>
      </c>
      <c r="BN468" s="335" t="s">
        <v>2058</v>
      </c>
      <c r="BO468" s="335" t="str">
        <f t="shared" si="14"/>
        <v>Irwin County, GA</v>
      </c>
      <c r="BP468" s="335" t="str">
        <f t="shared" si="15"/>
        <v>13</v>
      </c>
      <c r="BQ468" s="335" t="str">
        <f>_xlfn.XLOOKUP(BP468, statelist[State FIPS Code], statelist[EPA Region], "not found", 0, 1)</f>
        <v>EPA Region 4</v>
      </c>
    </row>
    <row r="469" spans="64:69" x14ac:dyDescent="0.25">
      <c r="BL469" s="334" t="s">
        <v>2191</v>
      </c>
      <c r="BM469" s="335" t="s">
        <v>1365</v>
      </c>
      <c r="BN469" s="335" t="s">
        <v>2058</v>
      </c>
      <c r="BO469" s="335" t="str">
        <f t="shared" si="14"/>
        <v>Jackson County, GA</v>
      </c>
      <c r="BP469" s="335" t="str">
        <f t="shared" si="15"/>
        <v>13</v>
      </c>
      <c r="BQ469" s="335" t="str">
        <f>_xlfn.XLOOKUP(BP469, statelist[State FIPS Code], statelist[EPA Region], "not found", 0, 1)</f>
        <v>EPA Region 4</v>
      </c>
    </row>
    <row r="470" spans="64:69" x14ac:dyDescent="0.25">
      <c r="BL470" s="334" t="s">
        <v>2192</v>
      </c>
      <c r="BM470" s="335" t="s">
        <v>2193</v>
      </c>
      <c r="BN470" s="335" t="s">
        <v>2058</v>
      </c>
      <c r="BO470" s="335" t="str">
        <f t="shared" si="14"/>
        <v>Jasper County, GA</v>
      </c>
      <c r="BP470" s="335" t="str">
        <f t="shared" si="15"/>
        <v>13</v>
      </c>
      <c r="BQ470" s="335" t="str">
        <f>_xlfn.XLOOKUP(BP470, statelist[State FIPS Code], statelist[EPA Region], "not found", 0, 1)</f>
        <v>EPA Region 4</v>
      </c>
    </row>
    <row r="471" spans="64:69" x14ac:dyDescent="0.25">
      <c r="BL471" s="334" t="s">
        <v>2194</v>
      </c>
      <c r="BM471" s="335" t="s">
        <v>2195</v>
      </c>
      <c r="BN471" s="335" t="s">
        <v>2058</v>
      </c>
      <c r="BO471" s="335" t="str">
        <f t="shared" si="14"/>
        <v>Jeff Davis County, GA</v>
      </c>
      <c r="BP471" s="335" t="str">
        <f t="shared" si="15"/>
        <v>13</v>
      </c>
      <c r="BQ471" s="335" t="str">
        <f>_xlfn.XLOOKUP(BP471, statelist[State FIPS Code], statelist[EPA Region], "not found", 0, 1)</f>
        <v>EPA Region 4</v>
      </c>
    </row>
    <row r="472" spans="64:69" x14ac:dyDescent="0.25">
      <c r="BL472" s="334" t="s">
        <v>2196</v>
      </c>
      <c r="BM472" s="335" t="s">
        <v>1367</v>
      </c>
      <c r="BN472" s="335" t="s">
        <v>2058</v>
      </c>
      <c r="BO472" s="335" t="str">
        <f t="shared" si="14"/>
        <v>Jefferson County, GA</v>
      </c>
      <c r="BP472" s="335" t="str">
        <f t="shared" si="15"/>
        <v>13</v>
      </c>
      <c r="BQ472" s="335" t="str">
        <f>_xlfn.XLOOKUP(BP472, statelist[State FIPS Code], statelist[EPA Region], "not found", 0, 1)</f>
        <v>EPA Region 4</v>
      </c>
    </row>
    <row r="473" spans="64:69" x14ac:dyDescent="0.25">
      <c r="BL473" s="334" t="s">
        <v>2197</v>
      </c>
      <c r="BM473" s="335" t="s">
        <v>2198</v>
      </c>
      <c r="BN473" s="335" t="s">
        <v>2058</v>
      </c>
      <c r="BO473" s="335" t="str">
        <f t="shared" si="14"/>
        <v>Jenkins County, GA</v>
      </c>
      <c r="BP473" s="335" t="str">
        <f t="shared" si="15"/>
        <v>13</v>
      </c>
      <c r="BQ473" s="335" t="str">
        <f>_xlfn.XLOOKUP(BP473, statelist[State FIPS Code], statelist[EPA Region], "not found", 0, 1)</f>
        <v>EPA Region 4</v>
      </c>
    </row>
    <row r="474" spans="64:69" x14ac:dyDescent="0.25">
      <c r="BL474" s="334" t="s">
        <v>2199</v>
      </c>
      <c r="BM474" s="335" t="s">
        <v>1584</v>
      </c>
      <c r="BN474" s="335" t="s">
        <v>2058</v>
      </c>
      <c r="BO474" s="335" t="str">
        <f t="shared" si="14"/>
        <v>Johnson County, GA</v>
      </c>
      <c r="BP474" s="335" t="str">
        <f t="shared" si="15"/>
        <v>13</v>
      </c>
      <c r="BQ474" s="335" t="str">
        <f>_xlfn.XLOOKUP(BP474, statelist[State FIPS Code], statelist[EPA Region], "not found", 0, 1)</f>
        <v>EPA Region 4</v>
      </c>
    </row>
    <row r="475" spans="64:69" x14ac:dyDescent="0.25">
      <c r="BL475" s="334" t="s">
        <v>2200</v>
      </c>
      <c r="BM475" s="335" t="s">
        <v>2201</v>
      </c>
      <c r="BN475" s="335" t="s">
        <v>2058</v>
      </c>
      <c r="BO475" s="335" t="str">
        <f t="shared" si="14"/>
        <v>Jones County, GA</v>
      </c>
      <c r="BP475" s="335" t="str">
        <f t="shared" si="15"/>
        <v>13</v>
      </c>
      <c r="BQ475" s="335" t="str">
        <f>_xlfn.XLOOKUP(BP475, statelist[State FIPS Code], statelist[EPA Region], "not found", 0, 1)</f>
        <v>EPA Region 4</v>
      </c>
    </row>
    <row r="476" spans="64:69" x14ac:dyDescent="0.25">
      <c r="BL476" s="334" t="s">
        <v>2202</v>
      </c>
      <c r="BM476" s="335" t="s">
        <v>1369</v>
      </c>
      <c r="BN476" s="335" t="s">
        <v>2058</v>
      </c>
      <c r="BO476" s="335" t="str">
        <f t="shared" si="14"/>
        <v>Lamar County, GA</v>
      </c>
      <c r="BP476" s="335" t="str">
        <f t="shared" si="15"/>
        <v>13</v>
      </c>
      <c r="BQ476" s="335" t="str">
        <f>_xlfn.XLOOKUP(BP476, statelist[State FIPS Code], statelist[EPA Region], "not found", 0, 1)</f>
        <v>EPA Region 4</v>
      </c>
    </row>
    <row r="477" spans="64:69" x14ac:dyDescent="0.25">
      <c r="BL477" s="334" t="s">
        <v>2203</v>
      </c>
      <c r="BM477" s="335" t="s">
        <v>2204</v>
      </c>
      <c r="BN477" s="335" t="s">
        <v>2058</v>
      </c>
      <c r="BO477" s="335" t="str">
        <f t="shared" si="14"/>
        <v>Lanier County, GA</v>
      </c>
      <c r="BP477" s="335" t="str">
        <f t="shared" si="15"/>
        <v>13</v>
      </c>
      <c r="BQ477" s="335" t="str">
        <f>_xlfn.XLOOKUP(BP477, statelist[State FIPS Code], statelist[EPA Region], "not found", 0, 1)</f>
        <v>EPA Region 4</v>
      </c>
    </row>
    <row r="478" spans="64:69" x14ac:dyDescent="0.25">
      <c r="BL478" s="334" t="s">
        <v>2205</v>
      </c>
      <c r="BM478" s="335" t="s">
        <v>2206</v>
      </c>
      <c r="BN478" s="335" t="s">
        <v>2058</v>
      </c>
      <c r="BO478" s="335" t="str">
        <f t="shared" si="14"/>
        <v>Laurens County, GA</v>
      </c>
      <c r="BP478" s="335" t="str">
        <f t="shared" si="15"/>
        <v>13</v>
      </c>
      <c r="BQ478" s="335" t="str">
        <f>_xlfn.XLOOKUP(BP478, statelist[State FIPS Code], statelist[EPA Region], "not found", 0, 1)</f>
        <v>EPA Region 4</v>
      </c>
    </row>
    <row r="479" spans="64:69" x14ac:dyDescent="0.25">
      <c r="BL479" s="334" t="s">
        <v>2207</v>
      </c>
      <c r="BM479" s="335" t="s">
        <v>1375</v>
      </c>
      <c r="BN479" s="335" t="s">
        <v>2058</v>
      </c>
      <c r="BO479" s="335" t="str">
        <f t="shared" si="14"/>
        <v>Lee County, GA</v>
      </c>
      <c r="BP479" s="335" t="str">
        <f t="shared" si="15"/>
        <v>13</v>
      </c>
      <c r="BQ479" s="335" t="str">
        <f>_xlfn.XLOOKUP(BP479, statelist[State FIPS Code], statelist[EPA Region], "not found", 0, 1)</f>
        <v>EPA Region 4</v>
      </c>
    </row>
    <row r="480" spans="64:69" x14ac:dyDescent="0.25">
      <c r="BL480" s="334" t="s">
        <v>2208</v>
      </c>
      <c r="BM480" s="335" t="s">
        <v>2006</v>
      </c>
      <c r="BN480" s="335" t="s">
        <v>2058</v>
      </c>
      <c r="BO480" s="335" t="str">
        <f t="shared" si="14"/>
        <v>Liberty County, GA</v>
      </c>
      <c r="BP480" s="335" t="str">
        <f t="shared" si="15"/>
        <v>13</v>
      </c>
      <c r="BQ480" s="335" t="str">
        <f>_xlfn.XLOOKUP(BP480, statelist[State FIPS Code], statelist[EPA Region], "not found", 0, 1)</f>
        <v>EPA Region 4</v>
      </c>
    </row>
    <row r="481" spans="64:69" x14ac:dyDescent="0.25">
      <c r="BL481" s="334" t="s">
        <v>2209</v>
      </c>
      <c r="BM481" s="335" t="s">
        <v>1590</v>
      </c>
      <c r="BN481" s="335" t="s">
        <v>2058</v>
      </c>
      <c r="BO481" s="335" t="str">
        <f t="shared" si="14"/>
        <v>Lincoln County, GA</v>
      </c>
      <c r="BP481" s="335" t="str">
        <f t="shared" si="15"/>
        <v>13</v>
      </c>
      <c r="BQ481" s="335" t="str">
        <f>_xlfn.XLOOKUP(BP481, statelist[State FIPS Code], statelist[EPA Region], "not found", 0, 1)</f>
        <v>EPA Region 4</v>
      </c>
    </row>
    <row r="482" spans="64:69" x14ac:dyDescent="0.25">
      <c r="BL482" s="334" t="s">
        <v>2210</v>
      </c>
      <c r="BM482" s="335" t="s">
        <v>2211</v>
      </c>
      <c r="BN482" s="335" t="s">
        <v>2058</v>
      </c>
      <c r="BO482" s="335" t="str">
        <f t="shared" si="14"/>
        <v>Long County, GA</v>
      </c>
      <c r="BP482" s="335" t="str">
        <f t="shared" si="15"/>
        <v>13</v>
      </c>
      <c r="BQ482" s="335" t="str">
        <f>_xlfn.XLOOKUP(BP482, statelist[State FIPS Code], statelist[EPA Region], "not found", 0, 1)</f>
        <v>EPA Region 4</v>
      </c>
    </row>
    <row r="483" spans="64:69" x14ac:dyDescent="0.25">
      <c r="BL483" s="334" t="s">
        <v>2212</v>
      </c>
      <c r="BM483" s="335" t="s">
        <v>1379</v>
      </c>
      <c r="BN483" s="335" t="s">
        <v>2058</v>
      </c>
      <c r="BO483" s="335" t="str">
        <f t="shared" si="14"/>
        <v>Lowndes County, GA</v>
      </c>
      <c r="BP483" s="335" t="str">
        <f t="shared" si="15"/>
        <v>13</v>
      </c>
      <c r="BQ483" s="335" t="str">
        <f>_xlfn.XLOOKUP(BP483, statelist[State FIPS Code], statelist[EPA Region], "not found", 0, 1)</f>
        <v>EPA Region 4</v>
      </c>
    </row>
    <row r="484" spans="64:69" x14ac:dyDescent="0.25">
      <c r="BL484" s="334" t="s">
        <v>2213</v>
      </c>
      <c r="BM484" s="335" t="s">
        <v>2214</v>
      </c>
      <c r="BN484" s="335" t="s">
        <v>2058</v>
      </c>
      <c r="BO484" s="335" t="str">
        <f t="shared" si="14"/>
        <v>Lumpkin County, GA</v>
      </c>
      <c r="BP484" s="335" t="str">
        <f t="shared" si="15"/>
        <v>13</v>
      </c>
      <c r="BQ484" s="335" t="str">
        <f>_xlfn.XLOOKUP(BP484, statelist[State FIPS Code], statelist[EPA Region], "not found", 0, 1)</f>
        <v>EPA Region 4</v>
      </c>
    </row>
    <row r="485" spans="64:69" x14ac:dyDescent="0.25">
      <c r="BL485" s="334" t="s">
        <v>2215</v>
      </c>
      <c r="BM485" s="335" t="s">
        <v>2216</v>
      </c>
      <c r="BN485" s="335" t="s">
        <v>2058</v>
      </c>
      <c r="BO485" s="335" t="str">
        <f t="shared" si="14"/>
        <v>McDuffie County, GA</v>
      </c>
      <c r="BP485" s="335" t="str">
        <f t="shared" si="15"/>
        <v>13</v>
      </c>
      <c r="BQ485" s="335" t="str">
        <f>_xlfn.XLOOKUP(BP485, statelist[State FIPS Code], statelist[EPA Region], "not found", 0, 1)</f>
        <v>EPA Region 4</v>
      </c>
    </row>
    <row r="486" spans="64:69" x14ac:dyDescent="0.25">
      <c r="BL486" s="334" t="s">
        <v>2217</v>
      </c>
      <c r="BM486" s="335" t="s">
        <v>2218</v>
      </c>
      <c r="BN486" s="335" t="s">
        <v>2058</v>
      </c>
      <c r="BO486" s="335" t="str">
        <f t="shared" si="14"/>
        <v>McIntosh County, GA</v>
      </c>
      <c r="BP486" s="335" t="str">
        <f t="shared" si="15"/>
        <v>13</v>
      </c>
      <c r="BQ486" s="335" t="str">
        <f>_xlfn.XLOOKUP(BP486, statelist[State FIPS Code], statelist[EPA Region], "not found", 0, 1)</f>
        <v>EPA Region 4</v>
      </c>
    </row>
    <row r="487" spans="64:69" x14ac:dyDescent="0.25">
      <c r="BL487" s="334" t="s">
        <v>2219</v>
      </c>
      <c r="BM487" s="335" t="s">
        <v>1381</v>
      </c>
      <c r="BN487" s="335" t="s">
        <v>2058</v>
      </c>
      <c r="BO487" s="335" t="str">
        <f t="shared" si="14"/>
        <v>Macon County, GA</v>
      </c>
      <c r="BP487" s="335" t="str">
        <f t="shared" si="15"/>
        <v>13</v>
      </c>
      <c r="BQ487" s="335" t="str">
        <f>_xlfn.XLOOKUP(BP487, statelist[State FIPS Code], statelist[EPA Region], "not found", 0, 1)</f>
        <v>EPA Region 4</v>
      </c>
    </row>
    <row r="488" spans="64:69" x14ac:dyDescent="0.25">
      <c r="BL488" s="334" t="s">
        <v>2220</v>
      </c>
      <c r="BM488" s="335" t="s">
        <v>1383</v>
      </c>
      <c r="BN488" s="335" t="s">
        <v>2058</v>
      </c>
      <c r="BO488" s="335" t="str">
        <f t="shared" si="14"/>
        <v>Madison County, GA</v>
      </c>
      <c r="BP488" s="335" t="str">
        <f t="shared" si="15"/>
        <v>13</v>
      </c>
      <c r="BQ488" s="335" t="str">
        <f>_xlfn.XLOOKUP(BP488, statelist[State FIPS Code], statelist[EPA Region], "not found", 0, 1)</f>
        <v>EPA Region 4</v>
      </c>
    </row>
    <row r="489" spans="64:69" x14ac:dyDescent="0.25">
      <c r="BL489" s="334" t="s">
        <v>2221</v>
      </c>
      <c r="BM489" s="335" t="s">
        <v>1387</v>
      </c>
      <c r="BN489" s="335" t="s">
        <v>2058</v>
      </c>
      <c r="BO489" s="335" t="str">
        <f t="shared" si="14"/>
        <v>Marion County, GA</v>
      </c>
      <c r="BP489" s="335" t="str">
        <f t="shared" si="15"/>
        <v>13</v>
      </c>
      <c r="BQ489" s="335" t="str">
        <f>_xlfn.XLOOKUP(BP489, statelist[State FIPS Code], statelist[EPA Region], "not found", 0, 1)</f>
        <v>EPA Region 4</v>
      </c>
    </row>
    <row r="490" spans="64:69" x14ac:dyDescent="0.25">
      <c r="BL490" s="334" t="s">
        <v>2222</v>
      </c>
      <c r="BM490" s="335" t="s">
        <v>2223</v>
      </c>
      <c r="BN490" s="335" t="s">
        <v>2058</v>
      </c>
      <c r="BO490" s="335" t="str">
        <f t="shared" si="14"/>
        <v>Meriwether County, GA</v>
      </c>
      <c r="BP490" s="335" t="str">
        <f t="shared" si="15"/>
        <v>13</v>
      </c>
      <c r="BQ490" s="335" t="str">
        <f>_xlfn.XLOOKUP(BP490, statelist[State FIPS Code], statelist[EPA Region], "not found", 0, 1)</f>
        <v>EPA Region 4</v>
      </c>
    </row>
    <row r="491" spans="64:69" x14ac:dyDescent="0.25">
      <c r="BL491" s="334" t="s">
        <v>2224</v>
      </c>
      <c r="BM491" s="335" t="s">
        <v>1600</v>
      </c>
      <c r="BN491" s="335" t="s">
        <v>2058</v>
      </c>
      <c r="BO491" s="335" t="str">
        <f t="shared" si="14"/>
        <v>Miller County, GA</v>
      </c>
      <c r="BP491" s="335" t="str">
        <f t="shared" si="15"/>
        <v>13</v>
      </c>
      <c r="BQ491" s="335" t="str">
        <f>_xlfn.XLOOKUP(BP491, statelist[State FIPS Code], statelist[EPA Region], "not found", 0, 1)</f>
        <v>EPA Region 4</v>
      </c>
    </row>
    <row r="492" spans="64:69" x14ac:dyDescent="0.25">
      <c r="BL492" s="334" t="s">
        <v>2225</v>
      </c>
      <c r="BM492" s="335" t="s">
        <v>2226</v>
      </c>
      <c r="BN492" s="335" t="s">
        <v>2058</v>
      </c>
      <c r="BO492" s="335" t="str">
        <f t="shared" si="14"/>
        <v>Mitchell County, GA</v>
      </c>
      <c r="BP492" s="335" t="str">
        <f t="shared" si="15"/>
        <v>13</v>
      </c>
      <c r="BQ492" s="335" t="str">
        <f>_xlfn.XLOOKUP(BP492, statelist[State FIPS Code], statelist[EPA Region], "not found", 0, 1)</f>
        <v>EPA Region 4</v>
      </c>
    </row>
    <row r="493" spans="64:69" x14ac:dyDescent="0.25">
      <c r="BL493" s="334" t="s">
        <v>2227</v>
      </c>
      <c r="BM493" s="335" t="s">
        <v>1393</v>
      </c>
      <c r="BN493" s="335" t="s">
        <v>2058</v>
      </c>
      <c r="BO493" s="335" t="str">
        <f t="shared" si="14"/>
        <v>Monroe County, GA</v>
      </c>
      <c r="BP493" s="335" t="str">
        <f t="shared" si="15"/>
        <v>13</v>
      </c>
      <c r="BQ493" s="335" t="str">
        <f>_xlfn.XLOOKUP(BP493, statelist[State FIPS Code], statelist[EPA Region], "not found", 0, 1)</f>
        <v>EPA Region 4</v>
      </c>
    </row>
    <row r="494" spans="64:69" x14ac:dyDescent="0.25">
      <c r="BL494" s="334" t="s">
        <v>2228</v>
      </c>
      <c r="BM494" s="335" t="s">
        <v>1395</v>
      </c>
      <c r="BN494" s="335" t="s">
        <v>2058</v>
      </c>
      <c r="BO494" s="335" t="str">
        <f t="shared" si="14"/>
        <v>Montgomery County, GA</v>
      </c>
      <c r="BP494" s="335" t="str">
        <f t="shared" si="15"/>
        <v>13</v>
      </c>
      <c r="BQ494" s="335" t="str">
        <f>_xlfn.XLOOKUP(BP494, statelist[State FIPS Code], statelist[EPA Region], "not found", 0, 1)</f>
        <v>EPA Region 4</v>
      </c>
    </row>
    <row r="495" spans="64:69" x14ac:dyDescent="0.25">
      <c r="BL495" s="334" t="s">
        <v>2229</v>
      </c>
      <c r="BM495" s="335" t="s">
        <v>1397</v>
      </c>
      <c r="BN495" s="335" t="s">
        <v>2058</v>
      </c>
      <c r="BO495" s="335" t="str">
        <f t="shared" si="14"/>
        <v>Morgan County, GA</v>
      </c>
      <c r="BP495" s="335" t="str">
        <f t="shared" si="15"/>
        <v>13</v>
      </c>
      <c r="BQ495" s="335" t="str">
        <f>_xlfn.XLOOKUP(BP495, statelist[State FIPS Code], statelist[EPA Region], "not found", 0, 1)</f>
        <v>EPA Region 4</v>
      </c>
    </row>
    <row r="496" spans="64:69" x14ac:dyDescent="0.25">
      <c r="BL496" s="334" t="s">
        <v>2230</v>
      </c>
      <c r="BM496" s="335" t="s">
        <v>2231</v>
      </c>
      <c r="BN496" s="335" t="s">
        <v>2058</v>
      </c>
      <c r="BO496" s="335" t="str">
        <f t="shared" si="14"/>
        <v>Murray County, GA</v>
      </c>
      <c r="BP496" s="335" t="str">
        <f t="shared" si="15"/>
        <v>13</v>
      </c>
      <c r="BQ496" s="335" t="str">
        <f>_xlfn.XLOOKUP(BP496, statelist[State FIPS Code], statelist[EPA Region], "not found", 0, 1)</f>
        <v>EPA Region 4</v>
      </c>
    </row>
    <row r="497" spans="64:69" x14ac:dyDescent="0.25">
      <c r="BL497" s="334" t="s">
        <v>2232</v>
      </c>
      <c r="BM497" s="335" t="s">
        <v>2233</v>
      </c>
      <c r="BN497" s="335" t="s">
        <v>2058</v>
      </c>
      <c r="BO497" s="335" t="str">
        <f t="shared" si="14"/>
        <v>Muscogee County, GA</v>
      </c>
      <c r="BP497" s="335" t="str">
        <f t="shared" si="15"/>
        <v>13</v>
      </c>
      <c r="BQ497" s="335" t="str">
        <f>_xlfn.XLOOKUP(BP497, statelist[State FIPS Code], statelist[EPA Region], "not found", 0, 1)</f>
        <v>EPA Region 4</v>
      </c>
    </row>
    <row r="498" spans="64:69" x14ac:dyDescent="0.25">
      <c r="BL498" s="334" t="s">
        <v>2234</v>
      </c>
      <c r="BM498" s="335" t="s">
        <v>1608</v>
      </c>
      <c r="BN498" s="335" t="s">
        <v>2058</v>
      </c>
      <c r="BO498" s="335" t="str">
        <f t="shared" si="14"/>
        <v>Newton County, GA</v>
      </c>
      <c r="BP498" s="335" t="str">
        <f t="shared" si="15"/>
        <v>13</v>
      </c>
      <c r="BQ498" s="335" t="str">
        <f>_xlfn.XLOOKUP(BP498, statelist[State FIPS Code], statelist[EPA Region], "not found", 0, 1)</f>
        <v>EPA Region 4</v>
      </c>
    </row>
    <row r="499" spans="64:69" x14ac:dyDescent="0.25">
      <c r="BL499" s="334" t="s">
        <v>2235</v>
      </c>
      <c r="BM499" s="335" t="s">
        <v>2236</v>
      </c>
      <c r="BN499" s="335" t="s">
        <v>2058</v>
      </c>
      <c r="BO499" s="335" t="str">
        <f t="shared" si="14"/>
        <v>Oconee County, GA</v>
      </c>
      <c r="BP499" s="335" t="str">
        <f t="shared" si="15"/>
        <v>13</v>
      </c>
      <c r="BQ499" s="335" t="str">
        <f>_xlfn.XLOOKUP(BP499, statelist[State FIPS Code], statelist[EPA Region], "not found", 0, 1)</f>
        <v>EPA Region 4</v>
      </c>
    </row>
    <row r="500" spans="64:69" x14ac:dyDescent="0.25">
      <c r="BL500" s="334" t="s">
        <v>2237</v>
      </c>
      <c r="BM500" s="335" t="s">
        <v>2238</v>
      </c>
      <c r="BN500" s="335" t="s">
        <v>2058</v>
      </c>
      <c r="BO500" s="335" t="str">
        <f t="shared" si="14"/>
        <v>Oglethorpe County, GA</v>
      </c>
      <c r="BP500" s="335" t="str">
        <f t="shared" si="15"/>
        <v>13</v>
      </c>
      <c r="BQ500" s="335" t="str">
        <f>_xlfn.XLOOKUP(BP500, statelist[State FIPS Code], statelist[EPA Region], "not found", 0, 1)</f>
        <v>EPA Region 4</v>
      </c>
    </row>
    <row r="501" spans="64:69" x14ac:dyDescent="0.25">
      <c r="BL501" s="334" t="s">
        <v>2239</v>
      </c>
      <c r="BM501" s="335" t="s">
        <v>2240</v>
      </c>
      <c r="BN501" s="335" t="s">
        <v>2058</v>
      </c>
      <c r="BO501" s="335" t="str">
        <f t="shared" si="14"/>
        <v>Paulding County, GA</v>
      </c>
      <c r="BP501" s="335" t="str">
        <f t="shared" si="15"/>
        <v>13</v>
      </c>
      <c r="BQ501" s="335" t="str">
        <f>_xlfn.XLOOKUP(BP501, statelist[State FIPS Code], statelist[EPA Region], "not found", 0, 1)</f>
        <v>EPA Region 4</v>
      </c>
    </row>
    <row r="502" spans="64:69" x14ac:dyDescent="0.25">
      <c r="BL502" s="334" t="s">
        <v>2241</v>
      </c>
      <c r="BM502" s="335" t="s">
        <v>2242</v>
      </c>
      <c r="BN502" s="335" t="s">
        <v>2058</v>
      </c>
      <c r="BO502" s="335" t="str">
        <f t="shared" si="14"/>
        <v>Peach County, GA</v>
      </c>
      <c r="BP502" s="335" t="str">
        <f t="shared" si="15"/>
        <v>13</v>
      </c>
      <c r="BQ502" s="335" t="str">
        <f>_xlfn.XLOOKUP(BP502, statelist[State FIPS Code], statelist[EPA Region], "not found", 0, 1)</f>
        <v>EPA Region 4</v>
      </c>
    </row>
    <row r="503" spans="64:69" x14ac:dyDescent="0.25">
      <c r="BL503" s="334" t="s">
        <v>2243</v>
      </c>
      <c r="BM503" s="335" t="s">
        <v>1401</v>
      </c>
      <c r="BN503" s="335" t="s">
        <v>2058</v>
      </c>
      <c r="BO503" s="335" t="str">
        <f t="shared" si="14"/>
        <v>Pickens County, GA</v>
      </c>
      <c r="BP503" s="335" t="str">
        <f t="shared" si="15"/>
        <v>13</v>
      </c>
      <c r="BQ503" s="335" t="str">
        <f>_xlfn.XLOOKUP(BP503, statelist[State FIPS Code], statelist[EPA Region], "not found", 0, 1)</f>
        <v>EPA Region 4</v>
      </c>
    </row>
    <row r="504" spans="64:69" x14ac:dyDescent="0.25">
      <c r="BL504" s="334" t="s">
        <v>2244</v>
      </c>
      <c r="BM504" s="335" t="s">
        <v>2245</v>
      </c>
      <c r="BN504" s="335" t="s">
        <v>2058</v>
      </c>
      <c r="BO504" s="335" t="str">
        <f t="shared" si="14"/>
        <v>Pierce County, GA</v>
      </c>
      <c r="BP504" s="335" t="str">
        <f t="shared" si="15"/>
        <v>13</v>
      </c>
      <c r="BQ504" s="335" t="str">
        <f>_xlfn.XLOOKUP(BP504, statelist[State FIPS Code], statelist[EPA Region], "not found", 0, 1)</f>
        <v>EPA Region 4</v>
      </c>
    </row>
    <row r="505" spans="64:69" x14ac:dyDescent="0.25">
      <c r="BL505" s="334" t="s">
        <v>2246</v>
      </c>
      <c r="BM505" s="335" t="s">
        <v>1403</v>
      </c>
      <c r="BN505" s="335" t="s">
        <v>2058</v>
      </c>
      <c r="BO505" s="335" t="str">
        <f t="shared" si="14"/>
        <v>Pike County, GA</v>
      </c>
      <c r="BP505" s="335" t="str">
        <f t="shared" si="15"/>
        <v>13</v>
      </c>
      <c r="BQ505" s="335" t="str">
        <f>_xlfn.XLOOKUP(BP505, statelist[State FIPS Code], statelist[EPA Region], "not found", 0, 1)</f>
        <v>EPA Region 4</v>
      </c>
    </row>
    <row r="506" spans="64:69" x14ac:dyDescent="0.25">
      <c r="BL506" s="334" t="s">
        <v>2247</v>
      </c>
      <c r="BM506" s="335" t="s">
        <v>1618</v>
      </c>
      <c r="BN506" s="335" t="s">
        <v>2058</v>
      </c>
      <c r="BO506" s="335" t="str">
        <f t="shared" si="14"/>
        <v>Polk County, GA</v>
      </c>
      <c r="BP506" s="335" t="str">
        <f t="shared" si="15"/>
        <v>13</v>
      </c>
      <c r="BQ506" s="335" t="str">
        <f>_xlfn.XLOOKUP(BP506, statelist[State FIPS Code], statelist[EPA Region], "not found", 0, 1)</f>
        <v>EPA Region 4</v>
      </c>
    </row>
    <row r="507" spans="64:69" x14ac:dyDescent="0.25">
      <c r="BL507" s="334" t="s">
        <v>2248</v>
      </c>
      <c r="BM507" s="335" t="s">
        <v>1624</v>
      </c>
      <c r="BN507" s="335" t="s">
        <v>2058</v>
      </c>
      <c r="BO507" s="335" t="str">
        <f t="shared" si="14"/>
        <v>Pulaski County, GA</v>
      </c>
      <c r="BP507" s="335" t="str">
        <f t="shared" si="15"/>
        <v>13</v>
      </c>
      <c r="BQ507" s="335" t="str">
        <f>_xlfn.XLOOKUP(BP507, statelist[State FIPS Code], statelist[EPA Region], "not found", 0, 1)</f>
        <v>EPA Region 4</v>
      </c>
    </row>
    <row r="508" spans="64:69" x14ac:dyDescent="0.25">
      <c r="BL508" s="334" t="s">
        <v>2249</v>
      </c>
      <c r="BM508" s="335" t="s">
        <v>2032</v>
      </c>
      <c r="BN508" s="335" t="s">
        <v>2058</v>
      </c>
      <c r="BO508" s="335" t="str">
        <f t="shared" si="14"/>
        <v>Putnam County, GA</v>
      </c>
      <c r="BP508" s="335" t="str">
        <f t="shared" si="15"/>
        <v>13</v>
      </c>
      <c r="BQ508" s="335" t="str">
        <f>_xlfn.XLOOKUP(BP508, statelist[State FIPS Code], statelist[EPA Region], "not found", 0, 1)</f>
        <v>EPA Region 4</v>
      </c>
    </row>
    <row r="509" spans="64:69" x14ac:dyDescent="0.25">
      <c r="BL509" s="334" t="s">
        <v>2250</v>
      </c>
      <c r="BM509" s="335" t="s">
        <v>2251</v>
      </c>
      <c r="BN509" s="335" t="s">
        <v>2058</v>
      </c>
      <c r="BO509" s="335" t="str">
        <f t="shared" si="14"/>
        <v>Quitman County, GA</v>
      </c>
      <c r="BP509" s="335" t="str">
        <f t="shared" si="15"/>
        <v>13</v>
      </c>
      <c r="BQ509" s="335" t="str">
        <f>_xlfn.XLOOKUP(BP509, statelist[State FIPS Code], statelist[EPA Region], "not found", 0, 1)</f>
        <v>EPA Region 4</v>
      </c>
    </row>
    <row r="510" spans="64:69" x14ac:dyDescent="0.25">
      <c r="BL510" s="334" t="s">
        <v>2252</v>
      </c>
      <c r="BM510" s="335" t="s">
        <v>2253</v>
      </c>
      <c r="BN510" s="335" t="s">
        <v>2058</v>
      </c>
      <c r="BO510" s="335" t="str">
        <f t="shared" si="14"/>
        <v>Rabun County, GA</v>
      </c>
      <c r="BP510" s="335" t="str">
        <f t="shared" si="15"/>
        <v>13</v>
      </c>
      <c r="BQ510" s="335" t="str">
        <f>_xlfn.XLOOKUP(BP510, statelist[State FIPS Code], statelist[EPA Region], "not found", 0, 1)</f>
        <v>EPA Region 4</v>
      </c>
    </row>
    <row r="511" spans="64:69" x14ac:dyDescent="0.25">
      <c r="BL511" s="334" t="s">
        <v>2254</v>
      </c>
      <c r="BM511" s="335" t="s">
        <v>1405</v>
      </c>
      <c r="BN511" s="335" t="s">
        <v>2058</v>
      </c>
      <c r="BO511" s="335" t="str">
        <f t="shared" si="14"/>
        <v>Randolph County, GA</v>
      </c>
      <c r="BP511" s="335" t="str">
        <f t="shared" si="15"/>
        <v>13</v>
      </c>
      <c r="BQ511" s="335" t="str">
        <f>_xlfn.XLOOKUP(BP511, statelist[State FIPS Code], statelist[EPA Region], "not found", 0, 1)</f>
        <v>EPA Region 4</v>
      </c>
    </row>
    <row r="512" spans="64:69" x14ac:dyDescent="0.25">
      <c r="BL512" s="334" t="s">
        <v>2255</v>
      </c>
      <c r="BM512" s="335" t="s">
        <v>2256</v>
      </c>
      <c r="BN512" s="335" t="s">
        <v>2058</v>
      </c>
      <c r="BO512" s="335" t="str">
        <f t="shared" si="14"/>
        <v>Richmond County, GA</v>
      </c>
      <c r="BP512" s="335" t="str">
        <f t="shared" si="15"/>
        <v>13</v>
      </c>
      <c r="BQ512" s="335" t="str">
        <f>_xlfn.XLOOKUP(BP512, statelist[State FIPS Code], statelist[EPA Region], "not found", 0, 1)</f>
        <v>EPA Region 4</v>
      </c>
    </row>
    <row r="513" spans="64:69" x14ac:dyDescent="0.25">
      <c r="BL513" s="334" t="s">
        <v>2257</v>
      </c>
      <c r="BM513" s="335" t="s">
        <v>2258</v>
      </c>
      <c r="BN513" s="335" t="s">
        <v>2058</v>
      </c>
      <c r="BO513" s="335" t="str">
        <f t="shared" si="14"/>
        <v>Rockdale County, GA</v>
      </c>
      <c r="BP513" s="335" t="str">
        <f t="shared" si="15"/>
        <v>13</v>
      </c>
      <c r="BQ513" s="335" t="str">
        <f>_xlfn.XLOOKUP(BP513, statelist[State FIPS Code], statelist[EPA Region], "not found", 0, 1)</f>
        <v>EPA Region 4</v>
      </c>
    </row>
    <row r="514" spans="64:69" x14ac:dyDescent="0.25">
      <c r="BL514" s="334" t="s">
        <v>2259</v>
      </c>
      <c r="BM514" s="335" t="s">
        <v>2260</v>
      </c>
      <c r="BN514" s="335" t="s">
        <v>2058</v>
      </c>
      <c r="BO514" s="335" t="str">
        <f t="shared" si="14"/>
        <v>Schley County, GA</v>
      </c>
      <c r="BP514" s="335" t="str">
        <f t="shared" si="15"/>
        <v>13</v>
      </c>
      <c r="BQ514" s="335" t="str">
        <f>_xlfn.XLOOKUP(BP514, statelist[State FIPS Code], statelist[EPA Region], "not found", 0, 1)</f>
        <v>EPA Region 4</v>
      </c>
    </row>
    <row r="515" spans="64:69" x14ac:dyDescent="0.25">
      <c r="BL515" s="334" t="s">
        <v>2261</v>
      </c>
      <c r="BM515" s="335" t="s">
        <v>2262</v>
      </c>
      <c r="BN515" s="335" t="s">
        <v>2058</v>
      </c>
      <c r="BO515" s="335" t="str">
        <f t="shared" si="14"/>
        <v>Screven County, GA</v>
      </c>
      <c r="BP515" s="335" t="str">
        <f t="shared" si="15"/>
        <v>13</v>
      </c>
      <c r="BQ515" s="335" t="str">
        <f>_xlfn.XLOOKUP(BP515, statelist[State FIPS Code], statelist[EPA Region], "not found", 0, 1)</f>
        <v>EPA Region 4</v>
      </c>
    </row>
    <row r="516" spans="64:69" x14ac:dyDescent="0.25">
      <c r="BL516" s="334" t="s">
        <v>2263</v>
      </c>
      <c r="BM516" s="335" t="s">
        <v>2042</v>
      </c>
      <c r="BN516" s="335" t="s">
        <v>2058</v>
      </c>
      <c r="BO516" s="335" t="str">
        <f t="shared" ref="BO516:BO579" si="16">_xlfn.TEXTJOIN(", ", TRUE, BM516,BN516)</f>
        <v>Seminole County, GA</v>
      </c>
      <c r="BP516" s="335" t="str">
        <f t="shared" ref="BP516:BP579" si="17">LEFT(BL516, 2)</f>
        <v>13</v>
      </c>
      <c r="BQ516" s="335" t="str">
        <f>_xlfn.XLOOKUP(BP516, statelist[State FIPS Code], statelist[EPA Region], "not found", 0, 1)</f>
        <v>EPA Region 4</v>
      </c>
    </row>
    <row r="517" spans="64:69" x14ac:dyDescent="0.25">
      <c r="BL517" s="334" t="s">
        <v>2264</v>
      </c>
      <c r="BM517" s="335" t="s">
        <v>2265</v>
      </c>
      <c r="BN517" s="335" t="s">
        <v>2058</v>
      </c>
      <c r="BO517" s="335" t="str">
        <f t="shared" si="16"/>
        <v>Spalding County, GA</v>
      </c>
      <c r="BP517" s="335" t="str">
        <f t="shared" si="17"/>
        <v>13</v>
      </c>
      <c r="BQ517" s="335" t="str">
        <f>_xlfn.XLOOKUP(BP517, statelist[State FIPS Code], statelist[EPA Region], "not found", 0, 1)</f>
        <v>EPA Region 4</v>
      </c>
    </row>
    <row r="518" spans="64:69" x14ac:dyDescent="0.25">
      <c r="BL518" s="334" t="s">
        <v>2266</v>
      </c>
      <c r="BM518" s="335" t="s">
        <v>2267</v>
      </c>
      <c r="BN518" s="335" t="s">
        <v>2058</v>
      </c>
      <c r="BO518" s="335" t="str">
        <f t="shared" si="16"/>
        <v>Stephens County, GA</v>
      </c>
      <c r="BP518" s="335" t="str">
        <f t="shared" si="17"/>
        <v>13</v>
      </c>
      <c r="BQ518" s="335" t="str">
        <f>_xlfn.XLOOKUP(BP518, statelist[State FIPS Code], statelist[EPA Region], "not found", 0, 1)</f>
        <v>EPA Region 4</v>
      </c>
    </row>
    <row r="519" spans="64:69" x14ac:dyDescent="0.25">
      <c r="BL519" s="334" t="s">
        <v>2268</v>
      </c>
      <c r="BM519" s="335" t="s">
        <v>2269</v>
      </c>
      <c r="BN519" s="335" t="s">
        <v>2058</v>
      </c>
      <c r="BO519" s="335" t="str">
        <f t="shared" si="16"/>
        <v>Stewart County, GA</v>
      </c>
      <c r="BP519" s="335" t="str">
        <f t="shared" si="17"/>
        <v>13</v>
      </c>
      <c r="BQ519" s="335" t="str">
        <f>_xlfn.XLOOKUP(BP519, statelist[State FIPS Code], statelist[EPA Region], "not found", 0, 1)</f>
        <v>EPA Region 4</v>
      </c>
    </row>
    <row r="520" spans="64:69" x14ac:dyDescent="0.25">
      <c r="BL520" s="334" t="s">
        <v>2270</v>
      </c>
      <c r="BM520" s="335" t="s">
        <v>1413</v>
      </c>
      <c r="BN520" s="335" t="s">
        <v>2058</v>
      </c>
      <c r="BO520" s="335" t="str">
        <f t="shared" si="16"/>
        <v>Sumter County, GA</v>
      </c>
      <c r="BP520" s="335" t="str">
        <f t="shared" si="17"/>
        <v>13</v>
      </c>
      <c r="BQ520" s="335" t="str">
        <f>_xlfn.XLOOKUP(BP520, statelist[State FIPS Code], statelist[EPA Region], "not found", 0, 1)</f>
        <v>EPA Region 4</v>
      </c>
    </row>
    <row r="521" spans="64:69" x14ac:dyDescent="0.25">
      <c r="BL521" s="334" t="s">
        <v>2271</v>
      </c>
      <c r="BM521" s="335" t="s">
        <v>2272</v>
      </c>
      <c r="BN521" s="335" t="s">
        <v>2058</v>
      </c>
      <c r="BO521" s="335" t="str">
        <f t="shared" si="16"/>
        <v>Talbot County, GA</v>
      </c>
      <c r="BP521" s="335" t="str">
        <f t="shared" si="17"/>
        <v>13</v>
      </c>
      <c r="BQ521" s="335" t="str">
        <f>_xlfn.XLOOKUP(BP521, statelist[State FIPS Code], statelist[EPA Region], "not found", 0, 1)</f>
        <v>EPA Region 4</v>
      </c>
    </row>
    <row r="522" spans="64:69" x14ac:dyDescent="0.25">
      <c r="BL522" s="334" t="s">
        <v>2273</v>
      </c>
      <c r="BM522" s="335" t="s">
        <v>2274</v>
      </c>
      <c r="BN522" s="335" t="s">
        <v>2058</v>
      </c>
      <c r="BO522" s="335" t="str">
        <f t="shared" si="16"/>
        <v>Taliaferro County, GA</v>
      </c>
      <c r="BP522" s="335" t="str">
        <f t="shared" si="17"/>
        <v>13</v>
      </c>
      <c r="BQ522" s="335" t="str">
        <f>_xlfn.XLOOKUP(BP522, statelist[State FIPS Code], statelist[EPA Region], "not found", 0, 1)</f>
        <v>EPA Region 4</v>
      </c>
    </row>
    <row r="523" spans="64:69" x14ac:dyDescent="0.25">
      <c r="BL523" s="334" t="s">
        <v>2275</v>
      </c>
      <c r="BM523" s="335" t="s">
        <v>2276</v>
      </c>
      <c r="BN523" s="335" t="s">
        <v>2058</v>
      </c>
      <c r="BO523" s="335" t="str">
        <f t="shared" si="16"/>
        <v>Tattnall County, GA</v>
      </c>
      <c r="BP523" s="335" t="str">
        <f t="shared" si="17"/>
        <v>13</v>
      </c>
      <c r="BQ523" s="335" t="str">
        <f>_xlfn.XLOOKUP(BP523, statelist[State FIPS Code], statelist[EPA Region], "not found", 0, 1)</f>
        <v>EPA Region 4</v>
      </c>
    </row>
    <row r="524" spans="64:69" x14ac:dyDescent="0.25">
      <c r="BL524" s="334" t="s">
        <v>2277</v>
      </c>
      <c r="BM524" s="335" t="s">
        <v>2047</v>
      </c>
      <c r="BN524" s="335" t="s">
        <v>2058</v>
      </c>
      <c r="BO524" s="335" t="str">
        <f t="shared" si="16"/>
        <v>Taylor County, GA</v>
      </c>
      <c r="BP524" s="335" t="str">
        <f t="shared" si="17"/>
        <v>13</v>
      </c>
      <c r="BQ524" s="335" t="str">
        <f>_xlfn.XLOOKUP(BP524, statelist[State FIPS Code], statelist[EPA Region], "not found", 0, 1)</f>
        <v>EPA Region 4</v>
      </c>
    </row>
    <row r="525" spans="64:69" x14ac:dyDescent="0.25">
      <c r="BL525" s="334" t="s">
        <v>2278</v>
      </c>
      <c r="BM525" s="335" t="s">
        <v>2279</v>
      </c>
      <c r="BN525" s="335" t="s">
        <v>2058</v>
      </c>
      <c r="BO525" s="335" t="str">
        <f t="shared" si="16"/>
        <v>Telfair County, GA</v>
      </c>
      <c r="BP525" s="335" t="str">
        <f t="shared" si="17"/>
        <v>13</v>
      </c>
      <c r="BQ525" s="335" t="str">
        <f>_xlfn.XLOOKUP(BP525, statelist[State FIPS Code], statelist[EPA Region], "not found", 0, 1)</f>
        <v>EPA Region 4</v>
      </c>
    </row>
    <row r="526" spans="64:69" x14ac:dyDescent="0.25">
      <c r="BL526" s="334" t="s">
        <v>2280</v>
      </c>
      <c r="BM526" s="335" t="s">
        <v>2281</v>
      </c>
      <c r="BN526" s="335" t="s">
        <v>2058</v>
      </c>
      <c r="BO526" s="335" t="str">
        <f t="shared" si="16"/>
        <v>Terrell County, GA</v>
      </c>
      <c r="BP526" s="335" t="str">
        <f t="shared" si="17"/>
        <v>13</v>
      </c>
      <c r="BQ526" s="335" t="str">
        <f>_xlfn.XLOOKUP(BP526, statelist[State FIPS Code], statelist[EPA Region], "not found", 0, 1)</f>
        <v>EPA Region 4</v>
      </c>
    </row>
    <row r="527" spans="64:69" x14ac:dyDescent="0.25">
      <c r="BL527" s="334" t="s">
        <v>2282</v>
      </c>
      <c r="BM527" s="335" t="s">
        <v>2283</v>
      </c>
      <c r="BN527" s="335" t="s">
        <v>2058</v>
      </c>
      <c r="BO527" s="335" t="str">
        <f t="shared" si="16"/>
        <v>Thomas County, GA</v>
      </c>
      <c r="BP527" s="335" t="str">
        <f t="shared" si="17"/>
        <v>13</v>
      </c>
      <c r="BQ527" s="335" t="str">
        <f>_xlfn.XLOOKUP(BP527, statelist[State FIPS Code], statelist[EPA Region], "not found", 0, 1)</f>
        <v>EPA Region 4</v>
      </c>
    </row>
    <row r="528" spans="64:69" x14ac:dyDescent="0.25">
      <c r="BL528" s="334" t="s">
        <v>2284</v>
      </c>
      <c r="BM528" s="335" t="s">
        <v>2285</v>
      </c>
      <c r="BN528" s="335" t="s">
        <v>2058</v>
      </c>
      <c r="BO528" s="335" t="str">
        <f t="shared" si="16"/>
        <v>Tift County, GA</v>
      </c>
      <c r="BP528" s="335" t="str">
        <f t="shared" si="17"/>
        <v>13</v>
      </c>
      <c r="BQ528" s="335" t="str">
        <f>_xlfn.XLOOKUP(BP528, statelist[State FIPS Code], statelist[EPA Region], "not found", 0, 1)</f>
        <v>EPA Region 4</v>
      </c>
    </row>
    <row r="529" spans="64:69" x14ac:dyDescent="0.25">
      <c r="BL529" s="334" t="s">
        <v>2286</v>
      </c>
      <c r="BM529" s="335" t="s">
        <v>2287</v>
      </c>
      <c r="BN529" s="335" t="s">
        <v>2058</v>
      </c>
      <c r="BO529" s="335" t="str">
        <f t="shared" si="16"/>
        <v>Toombs County, GA</v>
      </c>
      <c r="BP529" s="335" t="str">
        <f t="shared" si="17"/>
        <v>13</v>
      </c>
      <c r="BQ529" s="335" t="str">
        <f>_xlfn.XLOOKUP(BP529, statelist[State FIPS Code], statelist[EPA Region], "not found", 0, 1)</f>
        <v>EPA Region 4</v>
      </c>
    </row>
    <row r="530" spans="64:69" x14ac:dyDescent="0.25">
      <c r="BL530" s="334" t="s">
        <v>2288</v>
      </c>
      <c r="BM530" s="335" t="s">
        <v>2289</v>
      </c>
      <c r="BN530" s="335" t="s">
        <v>2058</v>
      </c>
      <c r="BO530" s="335" t="str">
        <f t="shared" si="16"/>
        <v>Towns County, GA</v>
      </c>
      <c r="BP530" s="335" t="str">
        <f t="shared" si="17"/>
        <v>13</v>
      </c>
      <c r="BQ530" s="335" t="str">
        <f>_xlfn.XLOOKUP(BP530, statelist[State FIPS Code], statelist[EPA Region], "not found", 0, 1)</f>
        <v>EPA Region 4</v>
      </c>
    </row>
    <row r="531" spans="64:69" x14ac:dyDescent="0.25">
      <c r="BL531" s="334" t="s">
        <v>2290</v>
      </c>
      <c r="BM531" s="335" t="s">
        <v>2291</v>
      </c>
      <c r="BN531" s="335" t="s">
        <v>2058</v>
      </c>
      <c r="BO531" s="335" t="str">
        <f t="shared" si="16"/>
        <v>Treutlen County, GA</v>
      </c>
      <c r="BP531" s="335" t="str">
        <f t="shared" si="17"/>
        <v>13</v>
      </c>
      <c r="BQ531" s="335" t="str">
        <f>_xlfn.XLOOKUP(BP531, statelist[State FIPS Code], statelist[EPA Region], "not found", 0, 1)</f>
        <v>EPA Region 4</v>
      </c>
    </row>
    <row r="532" spans="64:69" x14ac:dyDescent="0.25">
      <c r="BL532" s="334" t="s">
        <v>2292</v>
      </c>
      <c r="BM532" s="335" t="s">
        <v>2293</v>
      </c>
      <c r="BN532" s="335" t="s">
        <v>2058</v>
      </c>
      <c r="BO532" s="335" t="str">
        <f t="shared" si="16"/>
        <v>Troup County, GA</v>
      </c>
      <c r="BP532" s="335" t="str">
        <f t="shared" si="17"/>
        <v>13</v>
      </c>
      <c r="BQ532" s="335" t="str">
        <f>_xlfn.XLOOKUP(BP532, statelist[State FIPS Code], statelist[EPA Region], "not found", 0, 1)</f>
        <v>EPA Region 4</v>
      </c>
    </row>
    <row r="533" spans="64:69" x14ac:dyDescent="0.25">
      <c r="BL533" s="334" t="s">
        <v>2294</v>
      </c>
      <c r="BM533" s="335" t="s">
        <v>2295</v>
      </c>
      <c r="BN533" s="335" t="s">
        <v>2058</v>
      </c>
      <c r="BO533" s="335" t="str">
        <f t="shared" si="16"/>
        <v>Turner County, GA</v>
      </c>
      <c r="BP533" s="335" t="str">
        <f t="shared" si="17"/>
        <v>13</v>
      </c>
      <c r="BQ533" s="335" t="str">
        <f>_xlfn.XLOOKUP(BP533, statelist[State FIPS Code], statelist[EPA Region], "not found", 0, 1)</f>
        <v>EPA Region 4</v>
      </c>
    </row>
    <row r="534" spans="64:69" x14ac:dyDescent="0.25">
      <c r="BL534" s="334" t="s">
        <v>2296</v>
      </c>
      <c r="BM534" s="335" t="s">
        <v>2297</v>
      </c>
      <c r="BN534" s="335" t="s">
        <v>2058</v>
      </c>
      <c r="BO534" s="335" t="str">
        <f t="shared" si="16"/>
        <v>Twiggs County, GA</v>
      </c>
      <c r="BP534" s="335" t="str">
        <f t="shared" si="17"/>
        <v>13</v>
      </c>
      <c r="BQ534" s="335" t="str">
        <f>_xlfn.XLOOKUP(BP534, statelist[State FIPS Code], statelist[EPA Region], "not found", 0, 1)</f>
        <v>EPA Region 4</v>
      </c>
    </row>
    <row r="535" spans="64:69" x14ac:dyDescent="0.25">
      <c r="BL535" s="334" t="s">
        <v>2298</v>
      </c>
      <c r="BM535" s="335" t="s">
        <v>1643</v>
      </c>
      <c r="BN535" s="335" t="s">
        <v>2058</v>
      </c>
      <c r="BO535" s="335" t="str">
        <f t="shared" si="16"/>
        <v>Union County, GA</v>
      </c>
      <c r="BP535" s="335" t="str">
        <f t="shared" si="17"/>
        <v>13</v>
      </c>
      <c r="BQ535" s="335" t="str">
        <f>_xlfn.XLOOKUP(BP535, statelist[State FIPS Code], statelist[EPA Region], "not found", 0, 1)</f>
        <v>EPA Region 4</v>
      </c>
    </row>
    <row r="536" spans="64:69" x14ac:dyDescent="0.25">
      <c r="BL536" s="334" t="s">
        <v>2299</v>
      </c>
      <c r="BM536" s="335" t="s">
        <v>2300</v>
      </c>
      <c r="BN536" s="335" t="s">
        <v>2058</v>
      </c>
      <c r="BO536" s="335" t="str">
        <f t="shared" si="16"/>
        <v>Upson County, GA</v>
      </c>
      <c r="BP536" s="335" t="str">
        <f t="shared" si="17"/>
        <v>13</v>
      </c>
      <c r="BQ536" s="335" t="str">
        <f>_xlfn.XLOOKUP(BP536, statelist[State FIPS Code], statelist[EPA Region], "not found", 0, 1)</f>
        <v>EPA Region 4</v>
      </c>
    </row>
    <row r="537" spans="64:69" x14ac:dyDescent="0.25">
      <c r="BL537" s="334" t="s">
        <v>2301</v>
      </c>
      <c r="BM537" s="335" t="s">
        <v>1421</v>
      </c>
      <c r="BN537" s="335" t="s">
        <v>2058</v>
      </c>
      <c r="BO537" s="335" t="str">
        <f t="shared" si="16"/>
        <v>Walker County, GA</v>
      </c>
      <c r="BP537" s="335" t="str">
        <f t="shared" si="17"/>
        <v>13</v>
      </c>
      <c r="BQ537" s="335" t="str">
        <f>_xlfn.XLOOKUP(BP537, statelist[State FIPS Code], statelist[EPA Region], "not found", 0, 1)</f>
        <v>EPA Region 4</v>
      </c>
    </row>
    <row r="538" spans="64:69" x14ac:dyDescent="0.25">
      <c r="BL538" s="334" t="s">
        <v>2302</v>
      </c>
      <c r="BM538" s="335" t="s">
        <v>2054</v>
      </c>
      <c r="BN538" s="335" t="s">
        <v>2058</v>
      </c>
      <c r="BO538" s="335" t="str">
        <f t="shared" si="16"/>
        <v>Walton County, GA</v>
      </c>
      <c r="BP538" s="335" t="str">
        <f t="shared" si="17"/>
        <v>13</v>
      </c>
      <c r="BQ538" s="335" t="str">
        <f>_xlfn.XLOOKUP(BP538, statelist[State FIPS Code], statelist[EPA Region], "not found", 0, 1)</f>
        <v>EPA Region 4</v>
      </c>
    </row>
    <row r="539" spans="64:69" x14ac:dyDescent="0.25">
      <c r="BL539" s="334" t="s">
        <v>2303</v>
      </c>
      <c r="BM539" s="335" t="s">
        <v>2304</v>
      </c>
      <c r="BN539" s="335" t="s">
        <v>2058</v>
      </c>
      <c r="BO539" s="335" t="str">
        <f t="shared" si="16"/>
        <v>Ware County, GA</v>
      </c>
      <c r="BP539" s="335" t="str">
        <f t="shared" si="17"/>
        <v>13</v>
      </c>
      <c r="BQ539" s="335" t="str">
        <f>_xlfn.XLOOKUP(BP539, statelist[State FIPS Code], statelist[EPA Region], "not found", 0, 1)</f>
        <v>EPA Region 4</v>
      </c>
    </row>
    <row r="540" spans="64:69" x14ac:dyDescent="0.25">
      <c r="BL540" s="334" t="s">
        <v>2305</v>
      </c>
      <c r="BM540" s="335" t="s">
        <v>2306</v>
      </c>
      <c r="BN540" s="335" t="s">
        <v>2058</v>
      </c>
      <c r="BO540" s="335" t="str">
        <f t="shared" si="16"/>
        <v>Warren County, GA</v>
      </c>
      <c r="BP540" s="335" t="str">
        <f t="shared" si="17"/>
        <v>13</v>
      </c>
      <c r="BQ540" s="335" t="str">
        <f>_xlfn.XLOOKUP(BP540, statelist[State FIPS Code], statelist[EPA Region], "not found", 0, 1)</f>
        <v>EPA Region 4</v>
      </c>
    </row>
    <row r="541" spans="64:69" x14ac:dyDescent="0.25">
      <c r="BL541" s="334" t="s">
        <v>2307</v>
      </c>
      <c r="BM541" s="335" t="s">
        <v>1423</v>
      </c>
      <c r="BN541" s="335" t="s">
        <v>2058</v>
      </c>
      <c r="BO541" s="335" t="str">
        <f t="shared" si="16"/>
        <v>Washington County, GA</v>
      </c>
      <c r="BP541" s="335" t="str">
        <f t="shared" si="17"/>
        <v>13</v>
      </c>
      <c r="BQ541" s="335" t="str">
        <f>_xlfn.XLOOKUP(BP541, statelist[State FIPS Code], statelist[EPA Region], "not found", 0, 1)</f>
        <v>EPA Region 4</v>
      </c>
    </row>
    <row r="542" spans="64:69" x14ac:dyDescent="0.25">
      <c r="BL542" s="334" t="s">
        <v>2308</v>
      </c>
      <c r="BM542" s="335" t="s">
        <v>2309</v>
      </c>
      <c r="BN542" s="335" t="s">
        <v>2058</v>
      </c>
      <c r="BO542" s="335" t="str">
        <f t="shared" si="16"/>
        <v>Wayne County, GA</v>
      </c>
      <c r="BP542" s="335" t="str">
        <f t="shared" si="17"/>
        <v>13</v>
      </c>
      <c r="BQ542" s="335" t="str">
        <f>_xlfn.XLOOKUP(BP542, statelist[State FIPS Code], statelist[EPA Region], "not found", 0, 1)</f>
        <v>EPA Region 4</v>
      </c>
    </row>
    <row r="543" spans="64:69" x14ac:dyDescent="0.25">
      <c r="BL543" s="334" t="s">
        <v>2310</v>
      </c>
      <c r="BM543" s="335" t="s">
        <v>2311</v>
      </c>
      <c r="BN543" s="335" t="s">
        <v>2058</v>
      </c>
      <c r="BO543" s="335" t="str">
        <f t="shared" si="16"/>
        <v>Webster County, GA</v>
      </c>
      <c r="BP543" s="335" t="str">
        <f t="shared" si="17"/>
        <v>13</v>
      </c>
      <c r="BQ543" s="335" t="str">
        <f>_xlfn.XLOOKUP(BP543, statelist[State FIPS Code], statelist[EPA Region], "not found", 0, 1)</f>
        <v>EPA Region 4</v>
      </c>
    </row>
    <row r="544" spans="64:69" x14ac:dyDescent="0.25">
      <c r="BL544" s="334" t="s">
        <v>2312</v>
      </c>
      <c r="BM544" s="335" t="s">
        <v>2313</v>
      </c>
      <c r="BN544" s="335" t="s">
        <v>2058</v>
      </c>
      <c r="BO544" s="335" t="str">
        <f t="shared" si="16"/>
        <v>Wheeler County, GA</v>
      </c>
      <c r="BP544" s="335" t="str">
        <f t="shared" si="17"/>
        <v>13</v>
      </c>
      <c r="BQ544" s="335" t="str">
        <f>_xlfn.XLOOKUP(BP544, statelist[State FIPS Code], statelist[EPA Region], "not found", 0, 1)</f>
        <v>EPA Region 4</v>
      </c>
    </row>
    <row r="545" spans="64:69" x14ac:dyDescent="0.25">
      <c r="BL545" s="334" t="s">
        <v>2314</v>
      </c>
      <c r="BM545" s="335" t="s">
        <v>1648</v>
      </c>
      <c r="BN545" s="335" t="s">
        <v>2058</v>
      </c>
      <c r="BO545" s="335" t="str">
        <f t="shared" si="16"/>
        <v>White County, GA</v>
      </c>
      <c r="BP545" s="335" t="str">
        <f t="shared" si="17"/>
        <v>13</v>
      </c>
      <c r="BQ545" s="335" t="str">
        <f>_xlfn.XLOOKUP(BP545, statelist[State FIPS Code], statelist[EPA Region], "not found", 0, 1)</f>
        <v>EPA Region 4</v>
      </c>
    </row>
    <row r="546" spans="64:69" x14ac:dyDescent="0.25">
      <c r="BL546" s="334" t="s">
        <v>2315</v>
      </c>
      <c r="BM546" s="335" t="s">
        <v>2316</v>
      </c>
      <c r="BN546" s="335" t="s">
        <v>2058</v>
      </c>
      <c r="BO546" s="335" t="str">
        <f t="shared" si="16"/>
        <v>Whitfield County, GA</v>
      </c>
      <c r="BP546" s="335" t="str">
        <f t="shared" si="17"/>
        <v>13</v>
      </c>
      <c r="BQ546" s="335" t="str">
        <f>_xlfn.XLOOKUP(BP546, statelist[State FIPS Code], statelist[EPA Region], "not found", 0, 1)</f>
        <v>EPA Region 4</v>
      </c>
    </row>
    <row r="547" spans="64:69" x14ac:dyDescent="0.25">
      <c r="BL547" s="334" t="s">
        <v>2317</v>
      </c>
      <c r="BM547" s="335" t="s">
        <v>1425</v>
      </c>
      <c r="BN547" s="335" t="s">
        <v>2058</v>
      </c>
      <c r="BO547" s="335" t="str">
        <f t="shared" si="16"/>
        <v>Wilcox County, GA</v>
      </c>
      <c r="BP547" s="335" t="str">
        <f t="shared" si="17"/>
        <v>13</v>
      </c>
      <c r="BQ547" s="335" t="str">
        <f>_xlfn.XLOOKUP(BP547, statelist[State FIPS Code], statelist[EPA Region], "not found", 0, 1)</f>
        <v>EPA Region 4</v>
      </c>
    </row>
    <row r="548" spans="64:69" x14ac:dyDescent="0.25">
      <c r="BL548" s="334" t="s">
        <v>2318</v>
      </c>
      <c r="BM548" s="335" t="s">
        <v>2319</v>
      </c>
      <c r="BN548" s="335" t="s">
        <v>2058</v>
      </c>
      <c r="BO548" s="335" t="str">
        <f t="shared" si="16"/>
        <v>Wilkes County, GA</v>
      </c>
      <c r="BP548" s="335" t="str">
        <f t="shared" si="17"/>
        <v>13</v>
      </c>
      <c r="BQ548" s="335" t="str">
        <f>_xlfn.XLOOKUP(BP548, statelist[State FIPS Code], statelist[EPA Region], "not found", 0, 1)</f>
        <v>EPA Region 4</v>
      </c>
    </row>
    <row r="549" spans="64:69" x14ac:dyDescent="0.25">
      <c r="BL549" s="334" t="s">
        <v>2320</v>
      </c>
      <c r="BM549" s="335" t="s">
        <v>2321</v>
      </c>
      <c r="BN549" s="335" t="s">
        <v>2058</v>
      </c>
      <c r="BO549" s="335" t="str">
        <f t="shared" si="16"/>
        <v>Wilkinson County, GA</v>
      </c>
      <c r="BP549" s="335" t="str">
        <f t="shared" si="17"/>
        <v>13</v>
      </c>
      <c r="BQ549" s="335" t="str">
        <f>_xlfn.XLOOKUP(BP549, statelist[State FIPS Code], statelist[EPA Region], "not found", 0, 1)</f>
        <v>EPA Region 4</v>
      </c>
    </row>
    <row r="550" spans="64:69" x14ac:dyDescent="0.25">
      <c r="BL550" s="334" t="s">
        <v>2322</v>
      </c>
      <c r="BM550" s="335" t="s">
        <v>2323</v>
      </c>
      <c r="BN550" s="335" t="s">
        <v>2058</v>
      </c>
      <c r="BO550" s="335" t="str">
        <f t="shared" si="16"/>
        <v>Worth County, GA</v>
      </c>
      <c r="BP550" s="335" t="str">
        <f t="shared" si="17"/>
        <v>13</v>
      </c>
      <c r="BQ550" s="335" t="str">
        <f>_xlfn.XLOOKUP(BP550, statelist[State FIPS Code], statelist[EPA Region], "not found", 0, 1)</f>
        <v>EPA Region 4</v>
      </c>
    </row>
    <row r="551" spans="64:69" x14ac:dyDescent="0.25">
      <c r="BL551" s="334" t="s">
        <v>2324</v>
      </c>
      <c r="BM551" s="335" t="s">
        <v>2325</v>
      </c>
      <c r="BN551" s="335" t="s">
        <v>2326</v>
      </c>
      <c r="BO551" s="335" t="str">
        <f t="shared" si="16"/>
        <v>Hawaii County, HI</v>
      </c>
      <c r="BP551" s="335" t="str">
        <f t="shared" si="17"/>
        <v>15</v>
      </c>
      <c r="BQ551" s="335" t="str">
        <f>_xlfn.XLOOKUP(BP551, statelist[State FIPS Code], statelist[EPA Region], "not found", 0, 1)</f>
        <v>EPA Region 9</v>
      </c>
    </row>
    <row r="552" spans="64:69" x14ac:dyDescent="0.25">
      <c r="BL552" s="334" t="s">
        <v>2327</v>
      </c>
      <c r="BM552" s="335" t="s">
        <v>2328</v>
      </c>
      <c r="BN552" s="335" t="s">
        <v>2326</v>
      </c>
      <c r="BO552" s="335" t="str">
        <f t="shared" si="16"/>
        <v>Honolulu County, HI</v>
      </c>
      <c r="BP552" s="335" t="str">
        <f t="shared" si="17"/>
        <v>15</v>
      </c>
      <c r="BQ552" s="335" t="str">
        <f>_xlfn.XLOOKUP(BP552, statelist[State FIPS Code], statelist[EPA Region], "not found", 0, 1)</f>
        <v>EPA Region 9</v>
      </c>
    </row>
    <row r="553" spans="64:69" x14ac:dyDescent="0.25">
      <c r="BL553" s="334" t="s">
        <v>2329</v>
      </c>
      <c r="BM553" s="335" t="s">
        <v>2330</v>
      </c>
      <c r="BN553" s="335" t="s">
        <v>2326</v>
      </c>
      <c r="BO553" s="335" t="str">
        <f t="shared" si="16"/>
        <v>Kalawao County, HI</v>
      </c>
      <c r="BP553" s="335" t="str">
        <f t="shared" si="17"/>
        <v>15</v>
      </c>
      <c r="BQ553" s="335" t="str">
        <f>_xlfn.XLOOKUP(BP553, statelist[State FIPS Code], statelist[EPA Region], "not found", 0, 1)</f>
        <v>EPA Region 9</v>
      </c>
    </row>
    <row r="554" spans="64:69" x14ac:dyDescent="0.25">
      <c r="BL554" s="334" t="s">
        <v>2331</v>
      </c>
      <c r="BM554" s="335" t="s">
        <v>2332</v>
      </c>
      <c r="BN554" s="335" t="s">
        <v>2326</v>
      </c>
      <c r="BO554" s="335" t="str">
        <f t="shared" si="16"/>
        <v>Kauai County, HI</v>
      </c>
      <c r="BP554" s="335" t="str">
        <f t="shared" si="17"/>
        <v>15</v>
      </c>
      <c r="BQ554" s="335" t="str">
        <f>_xlfn.XLOOKUP(BP554, statelist[State FIPS Code], statelist[EPA Region], "not found", 0, 1)</f>
        <v>EPA Region 9</v>
      </c>
    </row>
    <row r="555" spans="64:69" x14ac:dyDescent="0.25">
      <c r="BL555" s="334" t="s">
        <v>2333</v>
      </c>
      <c r="BM555" s="335" t="s">
        <v>2334</v>
      </c>
      <c r="BN555" s="335" t="s">
        <v>2326</v>
      </c>
      <c r="BO555" s="335" t="str">
        <f t="shared" si="16"/>
        <v>Maui County, HI</v>
      </c>
      <c r="BP555" s="335" t="str">
        <f t="shared" si="17"/>
        <v>15</v>
      </c>
      <c r="BQ555" s="335" t="str">
        <f>_xlfn.XLOOKUP(BP555, statelist[State FIPS Code], statelist[EPA Region], "not found", 0, 1)</f>
        <v>EPA Region 9</v>
      </c>
    </row>
    <row r="556" spans="64:69" x14ac:dyDescent="0.25">
      <c r="BL556" s="334" t="s">
        <v>2335</v>
      </c>
      <c r="BM556" s="335" t="s">
        <v>2336</v>
      </c>
      <c r="BN556" s="335" t="s">
        <v>2337</v>
      </c>
      <c r="BO556" s="335" t="str">
        <f t="shared" si="16"/>
        <v>Ada County, ID</v>
      </c>
      <c r="BP556" s="335" t="str">
        <f t="shared" si="17"/>
        <v>16</v>
      </c>
      <c r="BQ556" s="335" t="str">
        <f>_xlfn.XLOOKUP(BP556, statelist[State FIPS Code], statelist[EPA Region], "not found", 0, 1)</f>
        <v>EPA Region 10</v>
      </c>
    </row>
    <row r="557" spans="64:69" x14ac:dyDescent="0.25">
      <c r="BL557" s="334" t="s">
        <v>2338</v>
      </c>
      <c r="BM557" s="335" t="s">
        <v>1769</v>
      </c>
      <c r="BN557" s="335" t="s">
        <v>2337</v>
      </c>
      <c r="BO557" s="335" t="str">
        <f t="shared" si="16"/>
        <v>Adams County, ID</v>
      </c>
      <c r="BP557" s="335" t="str">
        <f t="shared" si="17"/>
        <v>16</v>
      </c>
      <c r="BQ557" s="335" t="str">
        <f>_xlfn.XLOOKUP(BP557, statelist[State FIPS Code], statelist[EPA Region], "not found", 0, 1)</f>
        <v>EPA Region 10</v>
      </c>
    </row>
    <row r="558" spans="64:69" x14ac:dyDescent="0.25">
      <c r="BL558" s="334" t="s">
        <v>2339</v>
      </c>
      <c r="BM558" s="335" t="s">
        <v>2340</v>
      </c>
      <c r="BN558" s="335" t="s">
        <v>2337</v>
      </c>
      <c r="BO558" s="335" t="str">
        <f t="shared" si="16"/>
        <v>Bannock County, ID</v>
      </c>
      <c r="BP558" s="335" t="str">
        <f t="shared" si="17"/>
        <v>16</v>
      </c>
      <c r="BQ558" s="335" t="str">
        <f>_xlfn.XLOOKUP(BP558, statelist[State FIPS Code], statelist[EPA Region], "not found", 0, 1)</f>
        <v>EPA Region 10</v>
      </c>
    </row>
    <row r="559" spans="64:69" x14ac:dyDescent="0.25">
      <c r="BL559" s="334" t="s">
        <v>2341</v>
      </c>
      <c r="BM559" s="335" t="s">
        <v>2342</v>
      </c>
      <c r="BN559" s="335" t="s">
        <v>2337</v>
      </c>
      <c r="BO559" s="335" t="str">
        <f t="shared" si="16"/>
        <v>Bear Lake County, ID</v>
      </c>
      <c r="BP559" s="335" t="str">
        <f t="shared" si="17"/>
        <v>16</v>
      </c>
      <c r="BQ559" s="335" t="str">
        <f>_xlfn.XLOOKUP(BP559, statelist[State FIPS Code], statelist[EPA Region], "not found", 0, 1)</f>
        <v>EPA Region 10</v>
      </c>
    </row>
    <row r="560" spans="64:69" x14ac:dyDescent="0.25">
      <c r="BL560" s="334" t="s">
        <v>2343</v>
      </c>
      <c r="BM560" s="335" t="s">
        <v>2344</v>
      </c>
      <c r="BN560" s="335" t="s">
        <v>2337</v>
      </c>
      <c r="BO560" s="335" t="str">
        <f t="shared" si="16"/>
        <v>Benewah County, ID</v>
      </c>
      <c r="BP560" s="335" t="str">
        <f t="shared" si="17"/>
        <v>16</v>
      </c>
      <c r="BQ560" s="335" t="str">
        <f>_xlfn.XLOOKUP(BP560, statelist[State FIPS Code], statelist[EPA Region], "not found", 0, 1)</f>
        <v>EPA Region 10</v>
      </c>
    </row>
    <row r="561" spans="64:69" x14ac:dyDescent="0.25">
      <c r="BL561" s="334" t="s">
        <v>2345</v>
      </c>
      <c r="BM561" s="335" t="s">
        <v>2346</v>
      </c>
      <c r="BN561" s="335" t="s">
        <v>2337</v>
      </c>
      <c r="BO561" s="335" t="str">
        <f t="shared" si="16"/>
        <v>Bingham County, ID</v>
      </c>
      <c r="BP561" s="335" t="str">
        <f t="shared" si="17"/>
        <v>16</v>
      </c>
      <c r="BQ561" s="335" t="str">
        <f>_xlfn.XLOOKUP(BP561, statelist[State FIPS Code], statelist[EPA Region], "not found", 0, 1)</f>
        <v>EPA Region 10</v>
      </c>
    </row>
    <row r="562" spans="64:69" x14ac:dyDescent="0.25">
      <c r="BL562" s="334" t="s">
        <v>2347</v>
      </c>
      <c r="BM562" s="335" t="s">
        <v>2348</v>
      </c>
      <c r="BN562" s="335" t="s">
        <v>2337</v>
      </c>
      <c r="BO562" s="335" t="str">
        <f t="shared" si="16"/>
        <v>Blaine County, ID</v>
      </c>
      <c r="BP562" s="335" t="str">
        <f t="shared" si="17"/>
        <v>16</v>
      </c>
      <c r="BQ562" s="335" t="str">
        <f>_xlfn.XLOOKUP(BP562, statelist[State FIPS Code], statelist[EPA Region], "not found", 0, 1)</f>
        <v>EPA Region 10</v>
      </c>
    </row>
    <row r="563" spans="64:69" x14ac:dyDescent="0.25">
      <c r="BL563" s="334" t="s">
        <v>2349</v>
      </c>
      <c r="BM563" s="335" t="s">
        <v>2350</v>
      </c>
      <c r="BN563" s="335" t="s">
        <v>2337</v>
      </c>
      <c r="BO563" s="335" t="str">
        <f t="shared" si="16"/>
        <v>Boise County, ID</v>
      </c>
      <c r="BP563" s="335" t="str">
        <f t="shared" si="17"/>
        <v>16</v>
      </c>
      <c r="BQ563" s="335" t="str">
        <f>_xlfn.XLOOKUP(BP563, statelist[State FIPS Code], statelist[EPA Region], "not found", 0, 1)</f>
        <v>EPA Region 10</v>
      </c>
    </row>
    <row r="564" spans="64:69" x14ac:dyDescent="0.25">
      <c r="BL564" s="334" t="s">
        <v>2351</v>
      </c>
      <c r="BM564" s="335" t="s">
        <v>2352</v>
      </c>
      <c r="BN564" s="335" t="s">
        <v>2337</v>
      </c>
      <c r="BO564" s="335" t="str">
        <f t="shared" si="16"/>
        <v>Bonner County, ID</v>
      </c>
      <c r="BP564" s="335" t="str">
        <f t="shared" si="17"/>
        <v>16</v>
      </c>
      <c r="BQ564" s="335" t="str">
        <f>_xlfn.XLOOKUP(BP564, statelist[State FIPS Code], statelist[EPA Region], "not found", 0, 1)</f>
        <v>EPA Region 10</v>
      </c>
    </row>
    <row r="565" spans="64:69" x14ac:dyDescent="0.25">
      <c r="BL565" s="334" t="s">
        <v>2353</v>
      </c>
      <c r="BM565" s="335" t="s">
        <v>2354</v>
      </c>
      <c r="BN565" s="335" t="s">
        <v>2337</v>
      </c>
      <c r="BO565" s="335" t="str">
        <f t="shared" si="16"/>
        <v>Bonneville County, ID</v>
      </c>
      <c r="BP565" s="335" t="str">
        <f t="shared" si="17"/>
        <v>16</v>
      </c>
      <c r="BQ565" s="335" t="str">
        <f>_xlfn.XLOOKUP(BP565, statelist[State FIPS Code], statelist[EPA Region], "not found", 0, 1)</f>
        <v>EPA Region 10</v>
      </c>
    </row>
    <row r="566" spans="64:69" x14ac:dyDescent="0.25">
      <c r="BL566" s="334" t="s">
        <v>2355</v>
      </c>
      <c r="BM566" s="335" t="s">
        <v>2356</v>
      </c>
      <c r="BN566" s="335" t="s">
        <v>2337</v>
      </c>
      <c r="BO566" s="335" t="str">
        <f t="shared" si="16"/>
        <v>Boundary County, ID</v>
      </c>
      <c r="BP566" s="335" t="str">
        <f t="shared" si="17"/>
        <v>16</v>
      </c>
      <c r="BQ566" s="335" t="str">
        <f>_xlfn.XLOOKUP(BP566, statelist[State FIPS Code], statelist[EPA Region], "not found", 0, 1)</f>
        <v>EPA Region 10</v>
      </c>
    </row>
    <row r="567" spans="64:69" x14ac:dyDescent="0.25">
      <c r="BL567" s="334" t="s">
        <v>2357</v>
      </c>
      <c r="BM567" s="335" t="s">
        <v>1661</v>
      </c>
      <c r="BN567" s="335" t="s">
        <v>2337</v>
      </c>
      <c r="BO567" s="335" t="str">
        <f t="shared" si="16"/>
        <v>Butte County, ID</v>
      </c>
      <c r="BP567" s="335" t="str">
        <f t="shared" si="17"/>
        <v>16</v>
      </c>
      <c r="BQ567" s="335" t="str">
        <f>_xlfn.XLOOKUP(BP567, statelist[State FIPS Code], statelist[EPA Region], "not found", 0, 1)</f>
        <v>EPA Region 10</v>
      </c>
    </row>
    <row r="568" spans="64:69" x14ac:dyDescent="0.25">
      <c r="BL568" s="334" t="s">
        <v>2358</v>
      </c>
      <c r="BM568" s="335" t="s">
        <v>2359</v>
      </c>
      <c r="BN568" s="335" t="s">
        <v>2337</v>
      </c>
      <c r="BO568" s="335" t="str">
        <f t="shared" si="16"/>
        <v>Camas County, ID</v>
      </c>
      <c r="BP568" s="335" t="str">
        <f t="shared" si="17"/>
        <v>16</v>
      </c>
      <c r="BQ568" s="335" t="str">
        <f>_xlfn.XLOOKUP(BP568, statelist[State FIPS Code], statelist[EPA Region], "not found", 0, 1)</f>
        <v>EPA Region 10</v>
      </c>
    </row>
    <row r="569" spans="64:69" x14ac:dyDescent="0.25">
      <c r="BL569" s="334" t="s">
        <v>2360</v>
      </c>
      <c r="BM569" s="335" t="s">
        <v>2361</v>
      </c>
      <c r="BN569" s="335" t="s">
        <v>2337</v>
      </c>
      <c r="BO569" s="335" t="str">
        <f t="shared" si="16"/>
        <v>Canyon County, ID</v>
      </c>
      <c r="BP569" s="335" t="str">
        <f t="shared" si="17"/>
        <v>16</v>
      </c>
      <c r="BQ569" s="335" t="str">
        <f>_xlfn.XLOOKUP(BP569, statelist[State FIPS Code], statelist[EPA Region], "not found", 0, 1)</f>
        <v>EPA Region 10</v>
      </c>
    </row>
    <row r="570" spans="64:69" x14ac:dyDescent="0.25">
      <c r="BL570" s="334" t="s">
        <v>2362</v>
      </c>
      <c r="BM570" s="335" t="s">
        <v>2363</v>
      </c>
      <c r="BN570" s="335" t="s">
        <v>2337</v>
      </c>
      <c r="BO570" s="335" t="str">
        <f t="shared" si="16"/>
        <v>Caribou County, ID</v>
      </c>
      <c r="BP570" s="335" t="str">
        <f t="shared" si="17"/>
        <v>16</v>
      </c>
      <c r="BQ570" s="335" t="str">
        <f>_xlfn.XLOOKUP(BP570, statelist[State FIPS Code], statelist[EPA Region], "not found", 0, 1)</f>
        <v>EPA Region 10</v>
      </c>
    </row>
    <row r="571" spans="64:69" x14ac:dyDescent="0.25">
      <c r="BL571" s="334" t="s">
        <v>2364</v>
      </c>
      <c r="BM571" s="335" t="s">
        <v>2365</v>
      </c>
      <c r="BN571" s="335" t="s">
        <v>2337</v>
      </c>
      <c r="BO571" s="335" t="str">
        <f t="shared" si="16"/>
        <v>Cassia County, ID</v>
      </c>
      <c r="BP571" s="335" t="str">
        <f t="shared" si="17"/>
        <v>16</v>
      </c>
      <c r="BQ571" s="335" t="str">
        <f>_xlfn.XLOOKUP(BP571, statelist[State FIPS Code], statelist[EPA Region], "not found", 0, 1)</f>
        <v>EPA Region 10</v>
      </c>
    </row>
    <row r="572" spans="64:69" x14ac:dyDescent="0.25">
      <c r="BL572" s="334" t="s">
        <v>2366</v>
      </c>
      <c r="BM572" s="335" t="s">
        <v>1539</v>
      </c>
      <c r="BN572" s="335" t="s">
        <v>2337</v>
      </c>
      <c r="BO572" s="335" t="str">
        <f t="shared" si="16"/>
        <v>Clark County, ID</v>
      </c>
      <c r="BP572" s="335" t="str">
        <f t="shared" si="17"/>
        <v>16</v>
      </c>
      <c r="BQ572" s="335" t="str">
        <f>_xlfn.XLOOKUP(BP572, statelist[State FIPS Code], statelist[EPA Region], "not found", 0, 1)</f>
        <v>EPA Region 10</v>
      </c>
    </row>
    <row r="573" spans="64:69" x14ac:dyDescent="0.25">
      <c r="BL573" s="334" t="s">
        <v>2367</v>
      </c>
      <c r="BM573" s="335" t="s">
        <v>2368</v>
      </c>
      <c r="BN573" s="335" t="s">
        <v>2337</v>
      </c>
      <c r="BO573" s="335" t="str">
        <f t="shared" si="16"/>
        <v>Clearwater County, ID</v>
      </c>
      <c r="BP573" s="335" t="str">
        <f t="shared" si="17"/>
        <v>16</v>
      </c>
      <c r="BQ573" s="335" t="str">
        <f>_xlfn.XLOOKUP(BP573, statelist[State FIPS Code], statelist[EPA Region], "not found", 0, 1)</f>
        <v>EPA Region 10</v>
      </c>
    </row>
    <row r="574" spans="64:69" x14ac:dyDescent="0.25">
      <c r="BL574" s="334" t="s">
        <v>2369</v>
      </c>
      <c r="BM574" s="335" t="s">
        <v>1798</v>
      </c>
      <c r="BN574" s="335" t="s">
        <v>2337</v>
      </c>
      <c r="BO574" s="335" t="str">
        <f t="shared" si="16"/>
        <v>Custer County, ID</v>
      </c>
      <c r="BP574" s="335" t="str">
        <f t="shared" si="17"/>
        <v>16</v>
      </c>
      <c r="BQ574" s="335" t="str">
        <f>_xlfn.XLOOKUP(BP574, statelist[State FIPS Code], statelist[EPA Region], "not found", 0, 1)</f>
        <v>EPA Region 10</v>
      </c>
    </row>
    <row r="575" spans="64:69" x14ac:dyDescent="0.25">
      <c r="BL575" s="334" t="s">
        <v>2370</v>
      </c>
      <c r="BM575" s="335" t="s">
        <v>1345</v>
      </c>
      <c r="BN575" s="335" t="s">
        <v>2337</v>
      </c>
      <c r="BO575" s="335" t="str">
        <f t="shared" si="16"/>
        <v>Elmore County, ID</v>
      </c>
      <c r="BP575" s="335" t="str">
        <f t="shared" si="17"/>
        <v>16</v>
      </c>
      <c r="BQ575" s="335" t="str">
        <f>_xlfn.XLOOKUP(BP575, statelist[State FIPS Code], statelist[EPA Region], "not found", 0, 1)</f>
        <v>EPA Region 10</v>
      </c>
    </row>
    <row r="576" spans="64:69" x14ac:dyDescent="0.25">
      <c r="BL576" s="334" t="s">
        <v>2371</v>
      </c>
      <c r="BM576" s="335" t="s">
        <v>1353</v>
      </c>
      <c r="BN576" s="335" t="s">
        <v>2337</v>
      </c>
      <c r="BO576" s="335" t="str">
        <f t="shared" si="16"/>
        <v>Franklin County, ID</v>
      </c>
      <c r="BP576" s="335" t="str">
        <f t="shared" si="17"/>
        <v>16</v>
      </c>
      <c r="BQ576" s="335" t="str">
        <f>_xlfn.XLOOKUP(BP576, statelist[State FIPS Code], statelist[EPA Region], "not found", 0, 1)</f>
        <v>EPA Region 10</v>
      </c>
    </row>
    <row r="577" spans="64:69" x14ac:dyDescent="0.25">
      <c r="BL577" s="334" t="s">
        <v>2372</v>
      </c>
      <c r="BM577" s="335" t="s">
        <v>1814</v>
      </c>
      <c r="BN577" s="335" t="s">
        <v>2337</v>
      </c>
      <c r="BO577" s="335" t="str">
        <f t="shared" si="16"/>
        <v>Fremont County, ID</v>
      </c>
      <c r="BP577" s="335" t="str">
        <f t="shared" si="17"/>
        <v>16</v>
      </c>
      <c r="BQ577" s="335" t="str">
        <f>_xlfn.XLOOKUP(BP577, statelist[State FIPS Code], statelist[EPA Region], "not found", 0, 1)</f>
        <v>EPA Region 10</v>
      </c>
    </row>
    <row r="578" spans="64:69" x14ac:dyDescent="0.25">
      <c r="BL578" s="334" t="s">
        <v>2373</v>
      </c>
      <c r="BM578" s="335" t="s">
        <v>2374</v>
      </c>
      <c r="BN578" s="335" t="s">
        <v>2337</v>
      </c>
      <c r="BO578" s="335" t="str">
        <f t="shared" si="16"/>
        <v>Gem County, ID</v>
      </c>
      <c r="BP578" s="335" t="str">
        <f t="shared" si="17"/>
        <v>16</v>
      </c>
      <c r="BQ578" s="335" t="str">
        <f>_xlfn.XLOOKUP(BP578, statelist[State FIPS Code], statelist[EPA Region], "not found", 0, 1)</f>
        <v>EPA Region 10</v>
      </c>
    </row>
    <row r="579" spans="64:69" x14ac:dyDescent="0.25">
      <c r="BL579" s="334" t="s">
        <v>2375</v>
      </c>
      <c r="BM579" s="335" t="s">
        <v>2376</v>
      </c>
      <c r="BN579" s="335" t="s">
        <v>2337</v>
      </c>
      <c r="BO579" s="335" t="str">
        <f t="shared" si="16"/>
        <v>Gooding County, ID</v>
      </c>
      <c r="BP579" s="335" t="str">
        <f t="shared" si="17"/>
        <v>16</v>
      </c>
      <c r="BQ579" s="335" t="str">
        <f>_xlfn.XLOOKUP(BP579, statelist[State FIPS Code], statelist[EPA Region], "not found", 0, 1)</f>
        <v>EPA Region 10</v>
      </c>
    </row>
    <row r="580" spans="64:69" x14ac:dyDescent="0.25">
      <c r="BL580" s="334" t="s">
        <v>2377</v>
      </c>
      <c r="BM580" s="335" t="s">
        <v>2378</v>
      </c>
      <c r="BN580" s="335" t="s">
        <v>2337</v>
      </c>
      <c r="BO580" s="335" t="str">
        <f t="shared" ref="BO580:BO643" si="18">_xlfn.TEXTJOIN(", ", TRUE, BM580,BN580)</f>
        <v>Idaho County, ID</v>
      </c>
      <c r="BP580" s="335" t="str">
        <f t="shared" ref="BP580:BP643" si="19">LEFT(BL580, 2)</f>
        <v>16</v>
      </c>
      <c r="BQ580" s="335" t="str">
        <f>_xlfn.XLOOKUP(BP580, statelist[State FIPS Code], statelist[EPA Region], "not found", 0, 1)</f>
        <v>EPA Region 10</v>
      </c>
    </row>
    <row r="581" spans="64:69" x14ac:dyDescent="0.25">
      <c r="BL581" s="334" t="s">
        <v>2379</v>
      </c>
      <c r="BM581" s="335" t="s">
        <v>1367</v>
      </c>
      <c r="BN581" s="335" t="s">
        <v>2337</v>
      </c>
      <c r="BO581" s="335" t="str">
        <f t="shared" si="18"/>
        <v>Jefferson County, ID</v>
      </c>
      <c r="BP581" s="335" t="str">
        <f t="shared" si="19"/>
        <v>16</v>
      </c>
      <c r="BQ581" s="335" t="str">
        <f>_xlfn.XLOOKUP(BP581, statelist[State FIPS Code], statelist[EPA Region], "not found", 0, 1)</f>
        <v>EPA Region 10</v>
      </c>
    </row>
    <row r="582" spans="64:69" x14ac:dyDescent="0.25">
      <c r="BL582" s="334" t="s">
        <v>2380</v>
      </c>
      <c r="BM582" s="335" t="s">
        <v>2381</v>
      </c>
      <c r="BN582" s="335" t="s">
        <v>2337</v>
      </c>
      <c r="BO582" s="335" t="str">
        <f t="shared" si="18"/>
        <v>Jerome County, ID</v>
      </c>
      <c r="BP582" s="335" t="str">
        <f t="shared" si="19"/>
        <v>16</v>
      </c>
      <c r="BQ582" s="335" t="str">
        <f>_xlfn.XLOOKUP(BP582, statelist[State FIPS Code], statelist[EPA Region], "not found", 0, 1)</f>
        <v>EPA Region 10</v>
      </c>
    </row>
    <row r="583" spans="64:69" x14ac:dyDescent="0.25">
      <c r="BL583" s="334" t="s">
        <v>2382</v>
      </c>
      <c r="BM583" s="335" t="s">
        <v>2383</v>
      </c>
      <c r="BN583" s="335" t="s">
        <v>2337</v>
      </c>
      <c r="BO583" s="335" t="str">
        <f t="shared" si="18"/>
        <v>Kootenai County, ID</v>
      </c>
      <c r="BP583" s="335" t="str">
        <f t="shared" si="19"/>
        <v>16</v>
      </c>
      <c r="BQ583" s="335" t="str">
        <f>_xlfn.XLOOKUP(BP583, statelist[State FIPS Code], statelist[EPA Region], "not found", 0, 1)</f>
        <v>EPA Region 10</v>
      </c>
    </row>
    <row r="584" spans="64:69" x14ac:dyDescent="0.25">
      <c r="BL584" s="334" t="s">
        <v>2384</v>
      </c>
      <c r="BM584" s="335" t="s">
        <v>2385</v>
      </c>
      <c r="BN584" s="335" t="s">
        <v>2337</v>
      </c>
      <c r="BO584" s="335" t="str">
        <f t="shared" si="18"/>
        <v>Latah County, ID</v>
      </c>
      <c r="BP584" s="335" t="str">
        <f t="shared" si="19"/>
        <v>16</v>
      </c>
      <c r="BQ584" s="335" t="str">
        <f>_xlfn.XLOOKUP(BP584, statelist[State FIPS Code], statelist[EPA Region], "not found", 0, 1)</f>
        <v>EPA Region 10</v>
      </c>
    </row>
    <row r="585" spans="64:69" x14ac:dyDescent="0.25">
      <c r="BL585" s="334" t="s">
        <v>2386</v>
      </c>
      <c r="BM585" s="335" t="s">
        <v>2387</v>
      </c>
      <c r="BN585" s="335" t="s">
        <v>2337</v>
      </c>
      <c r="BO585" s="335" t="str">
        <f t="shared" si="18"/>
        <v>Lemhi County, ID</v>
      </c>
      <c r="BP585" s="335" t="str">
        <f t="shared" si="19"/>
        <v>16</v>
      </c>
      <c r="BQ585" s="335" t="str">
        <f>_xlfn.XLOOKUP(BP585, statelist[State FIPS Code], statelist[EPA Region], "not found", 0, 1)</f>
        <v>EPA Region 10</v>
      </c>
    </row>
    <row r="586" spans="64:69" x14ac:dyDescent="0.25">
      <c r="BL586" s="334" t="s">
        <v>2388</v>
      </c>
      <c r="BM586" s="335" t="s">
        <v>2389</v>
      </c>
      <c r="BN586" s="335" t="s">
        <v>2337</v>
      </c>
      <c r="BO586" s="335" t="str">
        <f t="shared" si="18"/>
        <v>Lewis County, ID</v>
      </c>
      <c r="BP586" s="335" t="str">
        <f t="shared" si="19"/>
        <v>16</v>
      </c>
      <c r="BQ586" s="335" t="str">
        <f>_xlfn.XLOOKUP(BP586, statelist[State FIPS Code], statelist[EPA Region], "not found", 0, 1)</f>
        <v>EPA Region 10</v>
      </c>
    </row>
    <row r="587" spans="64:69" x14ac:dyDescent="0.25">
      <c r="BL587" s="334" t="s">
        <v>2390</v>
      </c>
      <c r="BM587" s="335" t="s">
        <v>1590</v>
      </c>
      <c r="BN587" s="335" t="s">
        <v>2337</v>
      </c>
      <c r="BO587" s="335" t="str">
        <f t="shared" si="18"/>
        <v>Lincoln County, ID</v>
      </c>
      <c r="BP587" s="335" t="str">
        <f t="shared" si="19"/>
        <v>16</v>
      </c>
      <c r="BQ587" s="335" t="str">
        <f>_xlfn.XLOOKUP(BP587, statelist[State FIPS Code], statelist[EPA Region], "not found", 0, 1)</f>
        <v>EPA Region 10</v>
      </c>
    </row>
    <row r="588" spans="64:69" x14ac:dyDescent="0.25">
      <c r="BL588" s="334" t="s">
        <v>2391</v>
      </c>
      <c r="BM588" s="335" t="s">
        <v>1383</v>
      </c>
      <c r="BN588" s="335" t="s">
        <v>2337</v>
      </c>
      <c r="BO588" s="335" t="str">
        <f t="shared" si="18"/>
        <v>Madison County, ID</v>
      </c>
      <c r="BP588" s="335" t="str">
        <f t="shared" si="19"/>
        <v>16</v>
      </c>
      <c r="BQ588" s="335" t="str">
        <f>_xlfn.XLOOKUP(BP588, statelist[State FIPS Code], statelist[EPA Region], "not found", 0, 1)</f>
        <v>EPA Region 10</v>
      </c>
    </row>
    <row r="589" spans="64:69" x14ac:dyDescent="0.25">
      <c r="BL589" s="334" t="s">
        <v>2392</v>
      </c>
      <c r="BM589" s="335" t="s">
        <v>2393</v>
      </c>
      <c r="BN589" s="335" t="s">
        <v>2337</v>
      </c>
      <c r="BO589" s="335" t="str">
        <f t="shared" si="18"/>
        <v>Minidoka County, ID</v>
      </c>
      <c r="BP589" s="335" t="str">
        <f t="shared" si="19"/>
        <v>16</v>
      </c>
      <c r="BQ589" s="335" t="str">
        <f>_xlfn.XLOOKUP(BP589, statelist[State FIPS Code], statelist[EPA Region], "not found", 0, 1)</f>
        <v>EPA Region 10</v>
      </c>
    </row>
    <row r="590" spans="64:69" x14ac:dyDescent="0.25">
      <c r="BL590" s="334" t="s">
        <v>2394</v>
      </c>
      <c r="BM590" s="335" t="s">
        <v>2395</v>
      </c>
      <c r="BN590" s="335" t="s">
        <v>2337</v>
      </c>
      <c r="BO590" s="335" t="str">
        <f t="shared" si="18"/>
        <v>Nez Perce County, ID</v>
      </c>
      <c r="BP590" s="335" t="str">
        <f t="shared" si="19"/>
        <v>16</v>
      </c>
      <c r="BQ590" s="335" t="str">
        <f>_xlfn.XLOOKUP(BP590, statelist[State FIPS Code], statelist[EPA Region], "not found", 0, 1)</f>
        <v>EPA Region 10</v>
      </c>
    </row>
    <row r="591" spans="64:69" x14ac:dyDescent="0.25">
      <c r="BL591" s="334" t="s">
        <v>2396</v>
      </c>
      <c r="BM591" s="335" t="s">
        <v>2397</v>
      </c>
      <c r="BN591" s="335" t="s">
        <v>2337</v>
      </c>
      <c r="BO591" s="335" t="str">
        <f t="shared" si="18"/>
        <v>Oneida County, ID</v>
      </c>
      <c r="BP591" s="335" t="str">
        <f t="shared" si="19"/>
        <v>16</v>
      </c>
      <c r="BQ591" s="335" t="str">
        <f>_xlfn.XLOOKUP(BP591, statelist[State FIPS Code], statelist[EPA Region], "not found", 0, 1)</f>
        <v>EPA Region 10</v>
      </c>
    </row>
    <row r="592" spans="64:69" x14ac:dyDescent="0.25">
      <c r="BL592" s="334" t="s">
        <v>2398</v>
      </c>
      <c r="BM592" s="335" t="s">
        <v>2399</v>
      </c>
      <c r="BN592" s="335" t="s">
        <v>2337</v>
      </c>
      <c r="BO592" s="335" t="str">
        <f t="shared" si="18"/>
        <v>Owyhee County, ID</v>
      </c>
      <c r="BP592" s="335" t="str">
        <f t="shared" si="19"/>
        <v>16</v>
      </c>
      <c r="BQ592" s="335" t="str">
        <f>_xlfn.XLOOKUP(BP592, statelist[State FIPS Code], statelist[EPA Region], "not found", 0, 1)</f>
        <v>EPA Region 10</v>
      </c>
    </row>
    <row r="593" spans="64:69" x14ac:dyDescent="0.25">
      <c r="BL593" s="334" t="s">
        <v>2400</v>
      </c>
      <c r="BM593" s="335" t="s">
        <v>2401</v>
      </c>
      <c r="BN593" s="335" t="s">
        <v>2337</v>
      </c>
      <c r="BO593" s="335" t="str">
        <f t="shared" si="18"/>
        <v>Payette County, ID</v>
      </c>
      <c r="BP593" s="335" t="str">
        <f t="shared" si="19"/>
        <v>16</v>
      </c>
      <c r="BQ593" s="335" t="str">
        <f>_xlfn.XLOOKUP(BP593, statelist[State FIPS Code], statelist[EPA Region], "not found", 0, 1)</f>
        <v>EPA Region 10</v>
      </c>
    </row>
    <row r="594" spans="64:69" x14ac:dyDescent="0.25">
      <c r="BL594" s="334" t="s">
        <v>2402</v>
      </c>
      <c r="BM594" s="335" t="s">
        <v>2403</v>
      </c>
      <c r="BN594" s="335" t="s">
        <v>2337</v>
      </c>
      <c r="BO594" s="335" t="str">
        <f t="shared" si="18"/>
        <v>Power County, ID</v>
      </c>
      <c r="BP594" s="335" t="str">
        <f t="shared" si="19"/>
        <v>16</v>
      </c>
      <c r="BQ594" s="335" t="str">
        <f>_xlfn.XLOOKUP(BP594, statelist[State FIPS Code], statelist[EPA Region], "not found", 0, 1)</f>
        <v>EPA Region 10</v>
      </c>
    </row>
    <row r="595" spans="64:69" x14ac:dyDescent="0.25">
      <c r="BL595" s="334" t="s">
        <v>2404</v>
      </c>
      <c r="BM595" s="335" t="s">
        <v>2405</v>
      </c>
      <c r="BN595" s="335" t="s">
        <v>2337</v>
      </c>
      <c r="BO595" s="335" t="str">
        <f t="shared" si="18"/>
        <v>Shoshone County, ID</v>
      </c>
      <c r="BP595" s="335" t="str">
        <f t="shared" si="19"/>
        <v>16</v>
      </c>
      <c r="BQ595" s="335" t="str">
        <f>_xlfn.XLOOKUP(BP595, statelist[State FIPS Code], statelist[EPA Region], "not found", 0, 1)</f>
        <v>EPA Region 10</v>
      </c>
    </row>
    <row r="596" spans="64:69" x14ac:dyDescent="0.25">
      <c r="BL596" s="334" t="s">
        <v>2406</v>
      </c>
      <c r="BM596" s="335" t="s">
        <v>2407</v>
      </c>
      <c r="BN596" s="335" t="s">
        <v>2337</v>
      </c>
      <c r="BO596" s="335" t="str">
        <f t="shared" si="18"/>
        <v>Teton County, ID</v>
      </c>
      <c r="BP596" s="335" t="str">
        <f t="shared" si="19"/>
        <v>16</v>
      </c>
      <c r="BQ596" s="335" t="str">
        <f>_xlfn.XLOOKUP(BP596, statelist[State FIPS Code], statelist[EPA Region], "not found", 0, 1)</f>
        <v>EPA Region 10</v>
      </c>
    </row>
    <row r="597" spans="64:69" x14ac:dyDescent="0.25">
      <c r="BL597" s="334" t="s">
        <v>2408</v>
      </c>
      <c r="BM597" s="335" t="s">
        <v>2409</v>
      </c>
      <c r="BN597" s="335" t="s">
        <v>2337</v>
      </c>
      <c r="BO597" s="335" t="str">
        <f t="shared" si="18"/>
        <v>Twin Falls County, ID</v>
      </c>
      <c r="BP597" s="335" t="str">
        <f t="shared" si="19"/>
        <v>16</v>
      </c>
      <c r="BQ597" s="335" t="str">
        <f>_xlfn.XLOOKUP(BP597, statelist[State FIPS Code], statelist[EPA Region], "not found", 0, 1)</f>
        <v>EPA Region 10</v>
      </c>
    </row>
    <row r="598" spans="64:69" x14ac:dyDescent="0.25">
      <c r="BL598" s="334" t="s">
        <v>2410</v>
      </c>
      <c r="BM598" s="335" t="s">
        <v>2411</v>
      </c>
      <c r="BN598" s="335" t="s">
        <v>2337</v>
      </c>
      <c r="BO598" s="335" t="str">
        <f t="shared" si="18"/>
        <v>Valley County, ID</v>
      </c>
      <c r="BP598" s="335" t="str">
        <f t="shared" si="19"/>
        <v>16</v>
      </c>
      <c r="BQ598" s="335" t="str">
        <f>_xlfn.XLOOKUP(BP598, statelist[State FIPS Code], statelist[EPA Region], "not found", 0, 1)</f>
        <v>EPA Region 10</v>
      </c>
    </row>
    <row r="599" spans="64:69" x14ac:dyDescent="0.25">
      <c r="BL599" s="334" t="s">
        <v>2412</v>
      </c>
      <c r="BM599" s="335" t="s">
        <v>1423</v>
      </c>
      <c r="BN599" s="335" t="s">
        <v>2337</v>
      </c>
      <c r="BO599" s="335" t="str">
        <f t="shared" si="18"/>
        <v>Washington County, ID</v>
      </c>
      <c r="BP599" s="335" t="str">
        <f t="shared" si="19"/>
        <v>16</v>
      </c>
      <c r="BQ599" s="335" t="str">
        <f>_xlfn.XLOOKUP(BP599, statelist[State FIPS Code], statelist[EPA Region], "not found", 0, 1)</f>
        <v>EPA Region 10</v>
      </c>
    </row>
    <row r="600" spans="64:69" x14ac:dyDescent="0.25">
      <c r="BL600" s="334" t="s">
        <v>2413</v>
      </c>
      <c r="BM600" s="335" t="s">
        <v>1769</v>
      </c>
      <c r="BN600" s="335" t="s">
        <v>2414</v>
      </c>
      <c r="BO600" s="335" t="str">
        <f t="shared" si="18"/>
        <v>Adams County, IL</v>
      </c>
      <c r="BP600" s="335" t="str">
        <f t="shared" si="19"/>
        <v>17</v>
      </c>
      <c r="BQ600" s="335" t="str">
        <f>_xlfn.XLOOKUP(BP600, statelist[State FIPS Code], statelist[EPA Region], "not found", 0, 1)</f>
        <v>EPA Region 5</v>
      </c>
    </row>
    <row r="601" spans="64:69" x14ac:dyDescent="0.25">
      <c r="BL601" s="334" t="s">
        <v>2415</v>
      </c>
      <c r="BM601" s="335" t="s">
        <v>2416</v>
      </c>
      <c r="BN601" s="335" t="s">
        <v>2414</v>
      </c>
      <c r="BO601" s="335" t="str">
        <f t="shared" si="18"/>
        <v>Alexander County, IL</v>
      </c>
      <c r="BP601" s="335" t="str">
        <f t="shared" si="19"/>
        <v>17</v>
      </c>
      <c r="BQ601" s="335" t="str">
        <f>_xlfn.XLOOKUP(BP601, statelist[State FIPS Code], statelist[EPA Region], "not found", 0, 1)</f>
        <v>EPA Region 5</v>
      </c>
    </row>
    <row r="602" spans="64:69" x14ac:dyDescent="0.25">
      <c r="BL602" s="334" t="s">
        <v>2417</v>
      </c>
      <c r="BM602" s="335" t="s">
        <v>2418</v>
      </c>
      <c r="BN602" s="335" t="s">
        <v>2414</v>
      </c>
      <c r="BO602" s="335" t="str">
        <f t="shared" si="18"/>
        <v>Bond County, IL</v>
      </c>
      <c r="BP602" s="335" t="str">
        <f t="shared" si="19"/>
        <v>17</v>
      </c>
      <c r="BQ602" s="335" t="str">
        <f>_xlfn.XLOOKUP(BP602, statelist[State FIPS Code], statelist[EPA Region], "not found", 0, 1)</f>
        <v>EPA Region 5</v>
      </c>
    </row>
    <row r="603" spans="64:69" x14ac:dyDescent="0.25">
      <c r="BL603" s="334" t="s">
        <v>2419</v>
      </c>
      <c r="BM603" s="335" t="s">
        <v>1530</v>
      </c>
      <c r="BN603" s="335" t="s">
        <v>2414</v>
      </c>
      <c r="BO603" s="335" t="str">
        <f t="shared" si="18"/>
        <v>Boone County, IL</v>
      </c>
      <c r="BP603" s="335" t="str">
        <f t="shared" si="19"/>
        <v>17</v>
      </c>
      <c r="BQ603" s="335" t="str">
        <f>_xlfn.XLOOKUP(BP603, statelist[State FIPS Code], statelist[EPA Region], "not found", 0, 1)</f>
        <v>EPA Region 5</v>
      </c>
    </row>
    <row r="604" spans="64:69" x14ac:dyDescent="0.25">
      <c r="BL604" s="334" t="s">
        <v>2420</v>
      </c>
      <c r="BM604" s="335" t="s">
        <v>2421</v>
      </c>
      <c r="BN604" s="335" t="s">
        <v>2414</v>
      </c>
      <c r="BO604" s="335" t="str">
        <f t="shared" si="18"/>
        <v>Brown County, IL</v>
      </c>
      <c r="BP604" s="335" t="str">
        <f t="shared" si="19"/>
        <v>17</v>
      </c>
      <c r="BQ604" s="335" t="str">
        <f>_xlfn.XLOOKUP(BP604, statelist[State FIPS Code], statelist[EPA Region], "not found", 0, 1)</f>
        <v>EPA Region 5</v>
      </c>
    </row>
    <row r="605" spans="64:69" x14ac:dyDescent="0.25">
      <c r="BL605" s="334" t="s">
        <v>2422</v>
      </c>
      <c r="BM605" s="335" t="s">
        <v>2423</v>
      </c>
      <c r="BN605" s="335" t="s">
        <v>2414</v>
      </c>
      <c r="BO605" s="335" t="str">
        <f t="shared" si="18"/>
        <v>Bureau County, IL</v>
      </c>
      <c r="BP605" s="335" t="str">
        <f t="shared" si="19"/>
        <v>17</v>
      </c>
      <c r="BQ605" s="335" t="str">
        <f>_xlfn.XLOOKUP(BP605, statelist[State FIPS Code], statelist[EPA Region], "not found", 0, 1)</f>
        <v>EPA Region 5</v>
      </c>
    </row>
    <row r="606" spans="64:69" x14ac:dyDescent="0.25">
      <c r="BL606" s="334" t="s">
        <v>2424</v>
      </c>
      <c r="BM606" s="335" t="s">
        <v>1309</v>
      </c>
      <c r="BN606" s="335" t="s">
        <v>2414</v>
      </c>
      <c r="BO606" s="335" t="str">
        <f t="shared" si="18"/>
        <v>Calhoun County, IL</v>
      </c>
      <c r="BP606" s="335" t="str">
        <f t="shared" si="19"/>
        <v>17</v>
      </c>
      <c r="BQ606" s="335" t="str">
        <f>_xlfn.XLOOKUP(BP606, statelist[State FIPS Code], statelist[EPA Region], "not found", 0, 1)</f>
        <v>EPA Region 5</v>
      </c>
    </row>
    <row r="607" spans="64:69" x14ac:dyDescent="0.25">
      <c r="BL607" s="334" t="s">
        <v>2425</v>
      </c>
      <c r="BM607" s="335" t="s">
        <v>1535</v>
      </c>
      <c r="BN607" s="335" t="s">
        <v>2414</v>
      </c>
      <c r="BO607" s="335" t="str">
        <f t="shared" si="18"/>
        <v>Carroll County, IL</v>
      </c>
      <c r="BP607" s="335" t="str">
        <f t="shared" si="19"/>
        <v>17</v>
      </c>
      <c r="BQ607" s="335" t="str">
        <f>_xlfn.XLOOKUP(BP607, statelist[State FIPS Code], statelist[EPA Region], "not found", 0, 1)</f>
        <v>EPA Region 5</v>
      </c>
    </row>
    <row r="608" spans="64:69" x14ac:dyDescent="0.25">
      <c r="BL608" s="334" t="s">
        <v>2426</v>
      </c>
      <c r="BM608" s="335" t="s">
        <v>2427</v>
      </c>
      <c r="BN608" s="335" t="s">
        <v>2414</v>
      </c>
      <c r="BO608" s="335" t="str">
        <f t="shared" si="18"/>
        <v>Cass County, IL</v>
      </c>
      <c r="BP608" s="335" t="str">
        <f t="shared" si="19"/>
        <v>17</v>
      </c>
      <c r="BQ608" s="335" t="str">
        <f>_xlfn.XLOOKUP(BP608, statelist[State FIPS Code], statelist[EPA Region], "not found", 0, 1)</f>
        <v>EPA Region 5</v>
      </c>
    </row>
    <row r="609" spans="64:69" x14ac:dyDescent="0.25">
      <c r="BL609" s="334" t="s">
        <v>2428</v>
      </c>
      <c r="BM609" s="335" t="s">
        <v>2429</v>
      </c>
      <c r="BN609" s="335" t="s">
        <v>2414</v>
      </c>
      <c r="BO609" s="335" t="str">
        <f t="shared" si="18"/>
        <v>Champaign County, IL</v>
      </c>
      <c r="BP609" s="335" t="str">
        <f t="shared" si="19"/>
        <v>17</v>
      </c>
      <c r="BQ609" s="335" t="str">
        <f>_xlfn.XLOOKUP(BP609, statelist[State FIPS Code], statelist[EPA Region], "not found", 0, 1)</f>
        <v>EPA Region 5</v>
      </c>
    </row>
    <row r="610" spans="64:69" x14ac:dyDescent="0.25">
      <c r="BL610" s="334" t="s">
        <v>2430</v>
      </c>
      <c r="BM610" s="335" t="s">
        <v>2431</v>
      </c>
      <c r="BN610" s="335" t="s">
        <v>2414</v>
      </c>
      <c r="BO610" s="335" t="str">
        <f t="shared" si="18"/>
        <v>Christian County, IL</v>
      </c>
      <c r="BP610" s="335" t="str">
        <f t="shared" si="19"/>
        <v>17</v>
      </c>
      <c r="BQ610" s="335" t="str">
        <f>_xlfn.XLOOKUP(BP610, statelist[State FIPS Code], statelist[EPA Region], "not found", 0, 1)</f>
        <v>EPA Region 5</v>
      </c>
    </row>
    <row r="611" spans="64:69" x14ac:dyDescent="0.25">
      <c r="BL611" s="334" t="s">
        <v>2432</v>
      </c>
      <c r="BM611" s="335" t="s">
        <v>1539</v>
      </c>
      <c r="BN611" s="335" t="s">
        <v>2414</v>
      </c>
      <c r="BO611" s="335" t="str">
        <f t="shared" si="18"/>
        <v>Clark County, IL</v>
      </c>
      <c r="BP611" s="335" t="str">
        <f t="shared" si="19"/>
        <v>17</v>
      </c>
      <c r="BQ611" s="335" t="str">
        <f>_xlfn.XLOOKUP(BP611, statelist[State FIPS Code], statelist[EPA Region], "not found", 0, 1)</f>
        <v>EPA Region 5</v>
      </c>
    </row>
    <row r="612" spans="64:69" x14ac:dyDescent="0.25">
      <c r="BL612" s="334" t="s">
        <v>2433</v>
      </c>
      <c r="BM612" s="335" t="s">
        <v>1321</v>
      </c>
      <c r="BN612" s="335" t="s">
        <v>2414</v>
      </c>
      <c r="BO612" s="335" t="str">
        <f t="shared" si="18"/>
        <v>Clay County, IL</v>
      </c>
      <c r="BP612" s="335" t="str">
        <f t="shared" si="19"/>
        <v>17</v>
      </c>
      <c r="BQ612" s="335" t="str">
        <f>_xlfn.XLOOKUP(BP612, statelist[State FIPS Code], statelist[EPA Region], "not found", 0, 1)</f>
        <v>EPA Region 5</v>
      </c>
    </row>
    <row r="613" spans="64:69" x14ac:dyDescent="0.25">
      <c r="BL613" s="334" t="s">
        <v>2434</v>
      </c>
      <c r="BM613" s="335" t="s">
        <v>2435</v>
      </c>
      <c r="BN613" s="335" t="s">
        <v>2414</v>
      </c>
      <c r="BO613" s="335" t="str">
        <f t="shared" si="18"/>
        <v>Clinton County, IL</v>
      </c>
      <c r="BP613" s="335" t="str">
        <f t="shared" si="19"/>
        <v>17</v>
      </c>
      <c r="BQ613" s="335" t="str">
        <f>_xlfn.XLOOKUP(BP613, statelist[State FIPS Code], statelist[EPA Region], "not found", 0, 1)</f>
        <v>EPA Region 5</v>
      </c>
    </row>
    <row r="614" spans="64:69" x14ac:dyDescent="0.25">
      <c r="BL614" s="334" t="s">
        <v>2436</v>
      </c>
      <c r="BM614" s="335" t="s">
        <v>2437</v>
      </c>
      <c r="BN614" s="335" t="s">
        <v>2414</v>
      </c>
      <c r="BO614" s="335" t="str">
        <f t="shared" si="18"/>
        <v>Coles County, IL</v>
      </c>
      <c r="BP614" s="335" t="str">
        <f t="shared" si="19"/>
        <v>17</v>
      </c>
      <c r="BQ614" s="335" t="str">
        <f>_xlfn.XLOOKUP(BP614, statelist[State FIPS Code], statelist[EPA Region], "not found", 0, 1)</f>
        <v>EPA Region 5</v>
      </c>
    </row>
    <row r="615" spans="64:69" x14ac:dyDescent="0.25">
      <c r="BL615" s="334" t="s">
        <v>2438</v>
      </c>
      <c r="BM615" s="335" t="s">
        <v>2120</v>
      </c>
      <c r="BN615" s="335" t="s">
        <v>2414</v>
      </c>
      <c r="BO615" s="335" t="str">
        <f t="shared" si="18"/>
        <v>Cook County, IL</v>
      </c>
      <c r="BP615" s="335" t="str">
        <f t="shared" si="19"/>
        <v>17</v>
      </c>
      <c r="BQ615" s="335" t="str">
        <f>_xlfn.XLOOKUP(BP615, statelist[State FIPS Code], statelist[EPA Region], "not found", 0, 1)</f>
        <v>EPA Region 5</v>
      </c>
    </row>
    <row r="616" spans="64:69" x14ac:dyDescent="0.25">
      <c r="BL616" s="334" t="s">
        <v>2439</v>
      </c>
      <c r="BM616" s="335" t="s">
        <v>1551</v>
      </c>
      <c r="BN616" s="335" t="s">
        <v>2414</v>
      </c>
      <c r="BO616" s="335" t="str">
        <f t="shared" si="18"/>
        <v>Crawford County, IL</v>
      </c>
      <c r="BP616" s="335" t="str">
        <f t="shared" si="19"/>
        <v>17</v>
      </c>
      <c r="BQ616" s="335" t="str">
        <f>_xlfn.XLOOKUP(BP616, statelist[State FIPS Code], statelist[EPA Region], "not found", 0, 1)</f>
        <v>EPA Region 5</v>
      </c>
    </row>
    <row r="617" spans="64:69" x14ac:dyDescent="0.25">
      <c r="BL617" s="334" t="s">
        <v>2440</v>
      </c>
      <c r="BM617" s="335" t="s">
        <v>2441</v>
      </c>
      <c r="BN617" s="335" t="s">
        <v>2414</v>
      </c>
      <c r="BO617" s="335" t="str">
        <f t="shared" si="18"/>
        <v>Cumberland County, IL</v>
      </c>
      <c r="BP617" s="335" t="str">
        <f t="shared" si="19"/>
        <v>17</v>
      </c>
      <c r="BQ617" s="335" t="str">
        <f>_xlfn.XLOOKUP(BP617, statelist[State FIPS Code], statelist[EPA Region], "not found", 0, 1)</f>
        <v>EPA Region 5</v>
      </c>
    </row>
    <row r="618" spans="64:69" x14ac:dyDescent="0.25">
      <c r="BL618" s="334" t="s">
        <v>2442</v>
      </c>
      <c r="BM618" s="335" t="s">
        <v>1343</v>
      </c>
      <c r="BN618" s="335" t="s">
        <v>2414</v>
      </c>
      <c r="BO618" s="335" t="str">
        <f t="shared" si="18"/>
        <v>DeKalb County, IL</v>
      </c>
      <c r="BP618" s="335" t="str">
        <f t="shared" si="19"/>
        <v>17</v>
      </c>
      <c r="BQ618" s="335" t="str">
        <f>_xlfn.XLOOKUP(BP618, statelist[State FIPS Code], statelist[EPA Region], "not found", 0, 1)</f>
        <v>EPA Region 5</v>
      </c>
    </row>
    <row r="619" spans="64:69" x14ac:dyDescent="0.25">
      <c r="BL619" s="334" t="s">
        <v>2443</v>
      </c>
      <c r="BM619" s="335" t="s">
        <v>2444</v>
      </c>
      <c r="BN619" s="335" t="s">
        <v>2414</v>
      </c>
      <c r="BO619" s="335" t="str">
        <f t="shared" si="18"/>
        <v>De Witt County, IL</v>
      </c>
      <c r="BP619" s="335" t="str">
        <f t="shared" si="19"/>
        <v>17</v>
      </c>
      <c r="BQ619" s="335" t="str">
        <f>_xlfn.XLOOKUP(BP619, statelist[State FIPS Code], statelist[EPA Region], "not found", 0, 1)</f>
        <v>EPA Region 5</v>
      </c>
    </row>
    <row r="620" spans="64:69" x14ac:dyDescent="0.25">
      <c r="BL620" s="334" t="s">
        <v>2445</v>
      </c>
      <c r="BM620" s="335" t="s">
        <v>1806</v>
      </c>
      <c r="BN620" s="335" t="s">
        <v>2414</v>
      </c>
      <c r="BO620" s="335" t="str">
        <f t="shared" si="18"/>
        <v>Douglas County, IL</v>
      </c>
      <c r="BP620" s="335" t="str">
        <f t="shared" si="19"/>
        <v>17</v>
      </c>
      <c r="BQ620" s="335" t="str">
        <f>_xlfn.XLOOKUP(BP620, statelist[State FIPS Code], statelist[EPA Region], "not found", 0, 1)</f>
        <v>EPA Region 5</v>
      </c>
    </row>
    <row r="621" spans="64:69" x14ac:dyDescent="0.25">
      <c r="BL621" s="334" t="s">
        <v>2446</v>
      </c>
      <c r="BM621" s="335" t="s">
        <v>2447</v>
      </c>
      <c r="BN621" s="335" t="s">
        <v>2414</v>
      </c>
      <c r="BO621" s="335" t="str">
        <f t="shared" si="18"/>
        <v>DuPage County, IL</v>
      </c>
      <c r="BP621" s="335" t="str">
        <f t="shared" si="19"/>
        <v>17</v>
      </c>
      <c r="BQ621" s="335" t="str">
        <f>_xlfn.XLOOKUP(BP621, statelist[State FIPS Code], statelist[EPA Region], "not found", 0, 1)</f>
        <v>EPA Region 5</v>
      </c>
    </row>
    <row r="622" spans="64:69" x14ac:dyDescent="0.25">
      <c r="BL622" s="334" t="s">
        <v>2448</v>
      </c>
      <c r="BM622" s="335" t="s">
        <v>2449</v>
      </c>
      <c r="BN622" s="335" t="s">
        <v>2414</v>
      </c>
      <c r="BO622" s="335" t="str">
        <f t="shared" si="18"/>
        <v>Edgar County, IL</v>
      </c>
      <c r="BP622" s="335" t="str">
        <f t="shared" si="19"/>
        <v>17</v>
      </c>
      <c r="BQ622" s="335" t="str">
        <f>_xlfn.XLOOKUP(BP622, statelist[State FIPS Code], statelist[EPA Region], "not found", 0, 1)</f>
        <v>EPA Region 5</v>
      </c>
    </row>
    <row r="623" spans="64:69" x14ac:dyDescent="0.25">
      <c r="BL623" s="334" t="s">
        <v>2450</v>
      </c>
      <c r="BM623" s="335" t="s">
        <v>2451</v>
      </c>
      <c r="BN623" s="335" t="s">
        <v>2414</v>
      </c>
      <c r="BO623" s="335" t="str">
        <f t="shared" si="18"/>
        <v>Edwards County, IL</v>
      </c>
      <c r="BP623" s="335" t="str">
        <f t="shared" si="19"/>
        <v>17</v>
      </c>
      <c r="BQ623" s="335" t="str">
        <f>_xlfn.XLOOKUP(BP623, statelist[State FIPS Code], statelist[EPA Region], "not found", 0, 1)</f>
        <v>EPA Region 5</v>
      </c>
    </row>
    <row r="624" spans="64:69" x14ac:dyDescent="0.25">
      <c r="BL624" s="334" t="s">
        <v>2452</v>
      </c>
      <c r="BM624" s="335" t="s">
        <v>2145</v>
      </c>
      <c r="BN624" s="335" t="s">
        <v>2414</v>
      </c>
      <c r="BO624" s="335" t="str">
        <f t="shared" si="18"/>
        <v>Effingham County, IL</v>
      </c>
      <c r="BP624" s="335" t="str">
        <f t="shared" si="19"/>
        <v>17</v>
      </c>
      <c r="BQ624" s="335" t="str">
        <f>_xlfn.XLOOKUP(BP624, statelist[State FIPS Code], statelist[EPA Region], "not found", 0, 1)</f>
        <v>EPA Region 5</v>
      </c>
    </row>
    <row r="625" spans="64:69" x14ac:dyDescent="0.25">
      <c r="BL625" s="334" t="s">
        <v>2453</v>
      </c>
      <c r="BM625" s="335" t="s">
        <v>1351</v>
      </c>
      <c r="BN625" s="335" t="s">
        <v>2414</v>
      </c>
      <c r="BO625" s="335" t="str">
        <f t="shared" si="18"/>
        <v>Fayette County, IL</v>
      </c>
      <c r="BP625" s="335" t="str">
        <f t="shared" si="19"/>
        <v>17</v>
      </c>
      <c r="BQ625" s="335" t="str">
        <f>_xlfn.XLOOKUP(BP625, statelist[State FIPS Code], statelist[EPA Region], "not found", 0, 1)</f>
        <v>EPA Region 5</v>
      </c>
    </row>
    <row r="626" spans="64:69" x14ac:dyDescent="0.25">
      <c r="BL626" s="334" t="s">
        <v>2454</v>
      </c>
      <c r="BM626" s="335" t="s">
        <v>2455</v>
      </c>
      <c r="BN626" s="335" t="s">
        <v>2414</v>
      </c>
      <c r="BO626" s="335" t="str">
        <f t="shared" si="18"/>
        <v>Ford County, IL</v>
      </c>
      <c r="BP626" s="335" t="str">
        <f t="shared" si="19"/>
        <v>17</v>
      </c>
      <c r="BQ626" s="335" t="str">
        <f>_xlfn.XLOOKUP(BP626, statelist[State FIPS Code], statelist[EPA Region], "not found", 0, 1)</f>
        <v>EPA Region 5</v>
      </c>
    </row>
    <row r="627" spans="64:69" x14ac:dyDescent="0.25">
      <c r="BL627" s="334" t="s">
        <v>2456</v>
      </c>
      <c r="BM627" s="335" t="s">
        <v>1353</v>
      </c>
      <c r="BN627" s="335" t="s">
        <v>2414</v>
      </c>
      <c r="BO627" s="335" t="str">
        <f t="shared" si="18"/>
        <v>Franklin County, IL</v>
      </c>
      <c r="BP627" s="335" t="str">
        <f t="shared" si="19"/>
        <v>17</v>
      </c>
      <c r="BQ627" s="335" t="str">
        <f>_xlfn.XLOOKUP(BP627, statelist[State FIPS Code], statelist[EPA Region], "not found", 0, 1)</f>
        <v>EPA Region 5</v>
      </c>
    </row>
    <row r="628" spans="64:69" x14ac:dyDescent="0.25">
      <c r="BL628" s="334" t="s">
        <v>2457</v>
      </c>
      <c r="BM628" s="335" t="s">
        <v>1565</v>
      </c>
      <c r="BN628" s="335" t="s">
        <v>2414</v>
      </c>
      <c r="BO628" s="335" t="str">
        <f t="shared" si="18"/>
        <v>Fulton County, IL</v>
      </c>
      <c r="BP628" s="335" t="str">
        <f t="shared" si="19"/>
        <v>17</v>
      </c>
      <c r="BQ628" s="335" t="str">
        <f>_xlfn.XLOOKUP(BP628, statelist[State FIPS Code], statelist[EPA Region], "not found", 0, 1)</f>
        <v>EPA Region 5</v>
      </c>
    </row>
    <row r="629" spans="64:69" x14ac:dyDescent="0.25">
      <c r="BL629" s="334" t="s">
        <v>2458</v>
      </c>
      <c r="BM629" s="335" t="s">
        <v>2459</v>
      </c>
      <c r="BN629" s="335" t="s">
        <v>2414</v>
      </c>
      <c r="BO629" s="335" t="str">
        <f t="shared" si="18"/>
        <v>Gallatin County, IL</v>
      </c>
      <c r="BP629" s="335" t="str">
        <f t="shared" si="19"/>
        <v>17</v>
      </c>
      <c r="BQ629" s="335" t="str">
        <f>_xlfn.XLOOKUP(BP629, statelist[State FIPS Code], statelist[EPA Region], "not found", 0, 1)</f>
        <v>EPA Region 5</v>
      </c>
    </row>
    <row r="630" spans="64:69" x14ac:dyDescent="0.25">
      <c r="BL630" s="334" t="s">
        <v>2460</v>
      </c>
      <c r="BM630" s="335" t="s">
        <v>1357</v>
      </c>
      <c r="BN630" s="335" t="s">
        <v>2414</v>
      </c>
      <c r="BO630" s="335" t="str">
        <f t="shared" si="18"/>
        <v>Greene County, IL</v>
      </c>
      <c r="BP630" s="335" t="str">
        <f t="shared" si="19"/>
        <v>17</v>
      </c>
      <c r="BQ630" s="335" t="str">
        <f>_xlfn.XLOOKUP(BP630, statelist[State FIPS Code], statelist[EPA Region], "not found", 0, 1)</f>
        <v>EPA Region 5</v>
      </c>
    </row>
    <row r="631" spans="64:69" x14ac:dyDescent="0.25">
      <c r="BL631" s="334" t="s">
        <v>2461</v>
      </c>
      <c r="BM631" s="335" t="s">
        <v>2462</v>
      </c>
      <c r="BN631" s="335" t="s">
        <v>2414</v>
      </c>
      <c r="BO631" s="335" t="str">
        <f t="shared" si="18"/>
        <v>Grundy County, IL</v>
      </c>
      <c r="BP631" s="335" t="str">
        <f t="shared" si="19"/>
        <v>17</v>
      </c>
      <c r="BQ631" s="335" t="str">
        <f>_xlfn.XLOOKUP(BP631, statelist[State FIPS Code], statelist[EPA Region], "not found", 0, 1)</f>
        <v>EPA Region 5</v>
      </c>
    </row>
    <row r="632" spans="64:69" x14ac:dyDescent="0.25">
      <c r="BL632" s="334" t="s">
        <v>2463</v>
      </c>
      <c r="BM632" s="335" t="s">
        <v>1981</v>
      </c>
      <c r="BN632" s="335" t="s">
        <v>2414</v>
      </c>
      <c r="BO632" s="335" t="str">
        <f t="shared" si="18"/>
        <v>Hamilton County, IL</v>
      </c>
      <c r="BP632" s="335" t="str">
        <f t="shared" si="19"/>
        <v>17</v>
      </c>
      <c r="BQ632" s="335" t="str">
        <f>_xlfn.XLOOKUP(BP632, statelist[State FIPS Code], statelist[EPA Region], "not found", 0, 1)</f>
        <v>EPA Region 5</v>
      </c>
    </row>
    <row r="633" spans="64:69" x14ac:dyDescent="0.25">
      <c r="BL633" s="334" t="s">
        <v>2464</v>
      </c>
      <c r="BM633" s="335" t="s">
        <v>2178</v>
      </c>
      <c r="BN633" s="335" t="s">
        <v>2414</v>
      </c>
      <c r="BO633" s="335" t="str">
        <f t="shared" si="18"/>
        <v>Hancock County, IL</v>
      </c>
      <c r="BP633" s="335" t="str">
        <f t="shared" si="19"/>
        <v>17</v>
      </c>
      <c r="BQ633" s="335" t="str">
        <f>_xlfn.XLOOKUP(BP633, statelist[State FIPS Code], statelist[EPA Region], "not found", 0, 1)</f>
        <v>EPA Region 5</v>
      </c>
    </row>
    <row r="634" spans="64:69" x14ac:dyDescent="0.25">
      <c r="BL634" s="334" t="s">
        <v>2465</v>
      </c>
      <c r="BM634" s="335" t="s">
        <v>2466</v>
      </c>
      <c r="BN634" s="335" t="s">
        <v>2414</v>
      </c>
      <c r="BO634" s="335" t="str">
        <f t="shared" si="18"/>
        <v>Hardin County, IL</v>
      </c>
      <c r="BP634" s="335" t="str">
        <f t="shared" si="19"/>
        <v>17</v>
      </c>
      <c r="BQ634" s="335" t="str">
        <f>_xlfn.XLOOKUP(BP634, statelist[State FIPS Code], statelist[EPA Region], "not found", 0, 1)</f>
        <v>EPA Region 5</v>
      </c>
    </row>
    <row r="635" spans="64:69" x14ac:dyDescent="0.25">
      <c r="BL635" s="334" t="s">
        <v>2467</v>
      </c>
      <c r="BM635" s="335" t="s">
        <v>2468</v>
      </c>
      <c r="BN635" s="335" t="s">
        <v>2414</v>
      </c>
      <c r="BO635" s="335" t="str">
        <f t="shared" si="18"/>
        <v>Henderson County, IL</v>
      </c>
      <c r="BP635" s="335" t="str">
        <f t="shared" si="19"/>
        <v>17</v>
      </c>
      <c r="BQ635" s="335" t="str">
        <f>_xlfn.XLOOKUP(BP635, statelist[State FIPS Code], statelist[EPA Region], "not found", 0, 1)</f>
        <v>EPA Region 5</v>
      </c>
    </row>
    <row r="636" spans="64:69" x14ac:dyDescent="0.25">
      <c r="BL636" s="334" t="s">
        <v>2469</v>
      </c>
      <c r="BM636" s="335" t="s">
        <v>1361</v>
      </c>
      <c r="BN636" s="335" t="s">
        <v>2414</v>
      </c>
      <c r="BO636" s="335" t="str">
        <f t="shared" si="18"/>
        <v>Henry County, IL</v>
      </c>
      <c r="BP636" s="335" t="str">
        <f t="shared" si="19"/>
        <v>17</v>
      </c>
      <c r="BQ636" s="335" t="str">
        <f>_xlfn.XLOOKUP(BP636, statelist[State FIPS Code], statelist[EPA Region], "not found", 0, 1)</f>
        <v>EPA Region 5</v>
      </c>
    </row>
    <row r="637" spans="64:69" x14ac:dyDescent="0.25">
      <c r="BL637" s="334" t="s">
        <v>2470</v>
      </c>
      <c r="BM637" s="335" t="s">
        <v>2471</v>
      </c>
      <c r="BN637" s="335" t="s">
        <v>2414</v>
      </c>
      <c r="BO637" s="335" t="str">
        <f t="shared" si="18"/>
        <v>Iroquois County, IL</v>
      </c>
      <c r="BP637" s="335" t="str">
        <f t="shared" si="19"/>
        <v>17</v>
      </c>
      <c r="BQ637" s="335" t="str">
        <f>_xlfn.XLOOKUP(BP637, statelist[State FIPS Code], statelist[EPA Region], "not found", 0, 1)</f>
        <v>EPA Region 5</v>
      </c>
    </row>
    <row r="638" spans="64:69" x14ac:dyDescent="0.25">
      <c r="BL638" s="334" t="s">
        <v>2472</v>
      </c>
      <c r="BM638" s="335" t="s">
        <v>1365</v>
      </c>
      <c r="BN638" s="335" t="s">
        <v>2414</v>
      </c>
      <c r="BO638" s="335" t="str">
        <f t="shared" si="18"/>
        <v>Jackson County, IL</v>
      </c>
      <c r="BP638" s="335" t="str">
        <f t="shared" si="19"/>
        <v>17</v>
      </c>
      <c r="BQ638" s="335" t="str">
        <f>_xlfn.XLOOKUP(BP638, statelist[State FIPS Code], statelist[EPA Region], "not found", 0, 1)</f>
        <v>EPA Region 5</v>
      </c>
    </row>
    <row r="639" spans="64:69" x14ac:dyDescent="0.25">
      <c r="BL639" s="334" t="s">
        <v>2473</v>
      </c>
      <c r="BM639" s="335" t="s">
        <v>2193</v>
      </c>
      <c r="BN639" s="335" t="s">
        <v>2414</v>
      </c>
      <c r="BO639" s="335" t="str">
        <f t="shared" si="18"/>
        <v>Jasper County, IL</v>
      </c>
      <c r="BP639" s="335" t="str">
        <f t="shared" si="19"/>
        <v>17</v>
      </c>
      <c r="BQ639" s="335" t="str">
        <f>_xlfn.XLOOKUP(BP639, statelist[State FIPS Code], statelist[EPA Region], "not found", 0, 1)</f>
        <v>EPA Region 5</v>
      </c>
    </row>
    <row r="640" spans="64:69" x14ac:dyDescent="0.25">
      <c r="BL640" s="334" t="s">
        <v>2474</v>
      </c>
      <c r="BM640" s="335" t="s">
        <v>1367</v>
      </c>
      <c r="BN640" s="335" t="s">
        <v>2414</v>
      </c>
      <c r="BO640" s="335" t="str">
        <f t="shared" si="18"/>
        <v>Jefferson County, IL</v>
      </c>
      <c r="BP640" s="335" t="str">
        <f t="shared" si="19"/>
        <v>17</v>
      </c>
      <c r="BQ640" s="335" t="str">
        <f>_xlfn.XLOOKUP(BP640, statelist[State FIPS Code], statelist[EPA Region], "not found", 0, 1)</f>
        <v>EPA Region 5</v>
      </c>
    </row>
    <row r="641" spans="64:69" x14ac:dyDescent="0.25">
      <c r="BL641" s="334" t="s">
        <v>2475</v>
      </c>
      <c r="BM641" s="335" t="s">
        <v>2476</v>
      </c>
      <c r="BN641" s="335" t="s">
        <v>2414</v>
      </c>
      <c r="BO641" s="335" t="str">
        <f t="shared" si="18"/>
        <v>Jersey County, IL</v>
      </c>
      <c r="BP641" s="335" t="str">
        <f t="shared" si="19"/>
        <v>17</v>
      </c>
      <c r="BQ641" s="335" t="str">
        <f>_xlfn.XLOOKUP(BP641, statelist[State FIPS Code], statelist[EPA Region], "not found", 0, 1)</f>
        <v>EPA Region 5</v>
      </c>
    </row>
    <row r="642" spans="64:69" x14ac:dyDescent="0.25">
      <c r="BL642" s="334" t="s">
        <v>2477</v>
      </c>
      <c r="BM642" s="335" t="s">
        <v>2478</v>
      </c>
      <c r="BN642" s="335" t="s">
        <v>2414</v>
      </c>
      <c r="BO642" s="335" t="str">
        <f t="shared" si="18"/>
        <v>Jo Daviess County, IL</v>
      </c>
      <c r="BP642" s="335" t="str">
        <f t="shared" si="19"/>
        <v>17</v>
      </c>
      <c r="BQ642" s="335" t="str">
        <f>_xlfn.XLOOKUP(BP642, statelist[State FIPS Code], statelist[EPA Region], "not found", 0, 1)</f>
        <v>EPA Region 5</v>
      </c>
    </row>
    <row r="643" spans="64:69" x14ac:dyDescent="0.25">
      <c r="BL643" s="334" t="s">
        <v>2479</v>
      </c>
      <c r="BM643" s="335" t="s">
        <v>1584</v>
      </c>
      <c r="BN643" s="335" t="s">
        <v>2414</v>
      </c>
      <c r="BO643" s="335" t="str">
        <f t="shared" si="18"/>
        <v>Johnson County, IL</v>
      </c>
      <c r="BP643" s="335" t="str">
        <f t="shared" si="19"/>
        <v>17</v>
      </c>
      <c r="BQ643" s="335" t="str">
        <f>_xlfn.XLOOKUP(BP643, statelist[State FIPS Code], statelist[EPA Region], "not found", 0, 1)</f>
        <v>EPA Region 5</v>
      </c>
    </row>
    <row r="644" spans="64:69" x14ac:dyDescent="0.25">
      <c r="BL644" s="334" t="s">
        <v>2480</v>
      </c>
      <c r="BM644" s="335" t="s">
        <v>2481</v>
      </c>
      <c r="BN644" s="335" t="s">
        <v>2414</v>
      </c>
      <c r="BO644" s="335" t="str">
        <f t="shared" ref="BO644:BO707" si="20">_xlfn.TEXTJOIN(", ", TRUE, BM644,BN644)</f>
        <v>Kane County, IL</v>
      </c>
      <c r="BP644" s="335" t="str">
        <f t="shared" ref="BP644:BP707" si="21">LEFT(BL644, 2)</f>
        <v>17</v>
      </c>
      <c r="BQ644" s="335" t="str">
        <f>_xlfn.XLOOKUP(BP644, statelist[State FIPS Code], statelist[EPA Region], "not found", 0, 1)</f>
        <v>EPA Region 5</v>
      </c>
    </row>
    <row r="645" spans="64:69" x14ac:dyDescent="0.25">
      <c r="BL645" s="334" t="s">
        <v>2482</v>
      </c>
      <c r="BM645" s="335" t="s">
        <v>2483</v>
      </c>
      <c r="BN645" s="335" t="s">
        <v>2414</v>
      </c>
      <c r="BO645" s="335" t="str">
        <f t="shared" si="20"/>
        <v>Kankakee County, IL</v>
      </c>
      <c r="BP645" s="335" t="str">
        <f t="shared" si="21"/>
        <v>17</v>
      </c>
      <c r="BQ645" s="335" t="str">
        <f>_xlfn.XLOOKUP(BP645, statelist[State FIPS Code], statelist[EPA Region], "not found", 0, 1)</f>
        <v>EPA Region 5</v>
      </c>
    </row>
    <row r="646" spans="64:69" x14ac:dyDescent="0.25">
      <c r="BL646" s="334" t="s">
        <v>2484</v>
      </c>
      <c r="BM646" s="335" t="s">
        <v>2485</v>
      </c>
      <c r="BN646" s="335" t="s">
        <v>2414</v>
      </c>
      <c r="BO646" s="335" t="str">
        <f t="shared" si="20"/>
        <v>Kendall County, IL</v>
      </c>
      <c r="BP646" s="335" t="str">
        <f t="shared" si="21"/>
        <v>17</v>
      </c>
      <c r="BQ646" s="335" t="str">
        <f>_xlfn.XLOOKUP(BP646, statelist[State FIPS Code], statelist[EPA Region], "not found", 0, 1)</f>
        <v>EPA Region 5</v>
      </c>
    </row>
    <row r="647" spans="64:69" x14ac:dyDescent="0.25">
      <c r="BL647" s="334" t="s">
        <v>2486</v>
      </c>
      <c r="BM647" s="335" t="s">
        <v>2487</v>
      </c>
      <c r="BN647" s="335" t="s">
        <v>2414</v>
      </c>
      <c r="BO647" s="335" t="str">
        <f t="shared" si="20"/>
        <v>Knox County, IL</v>
      </c>
      <c r="BP647" s="335" t="str">
        <f t="shared" si="21"/>
        <v>17</v>
      </c>
      <c r="BQ647" s="335" t="str">
        <f>_xlfn.XLOOKUP(BP647, statelist[State FIPS Code], statelist[EPA Region], "not found", 0, 1)</f>
        <v>EPA Region 5</v>
      </c>
    </row>
    <row r="648" spans="64:69" x14ac:dyDescent="0.25">
      <c r="BL648" s="334" t="s">
        <v>2488</v>
      </c>
      <c r="BM648" s="335" t="s">
        <v>1687</v>
      </c>
      <c r="BN648" s="335" t="s">
        <v>2414</v>
      </c>
      <c r="BO648" s="335" t="str">
        <f t="shared" si="20"/>
        <v>Lake County, IL</v>
      </c>
      <c r="BP648" s="335" t="str">
        <f t="shared" si="21"/>
        <v>17</v>
      </c>
      <c r="BQ648" s="335" t="str">
        <f>_xlfn.XLOOKUP(BP648, statelist[State FIPS Code], statelist[EPA Region], "not found", 0, 1)</f>
        <v>EPA Region 5</v>
      </c>
    </row>
    <row r="649" spans="64:69" x14ac:dyDescent="0.25">
      <c r="BL649" s="334" t="s">
        <v>2489</v>
      </c>
      <c r="BM649" s="335" t="s">
        <v>2490</v>
      </c>
      <c r="BN649" s="335" t="s">
        <v>2414</v>
      </c>
      <c r="BO649" s="335" t="str">
        <f t="shared" si="20"/>
        <v>LaSalle County, IL</v>
      </c>
      <c r="BP649" s="335" t="str">
        <f t="shared" si="21"/>
        <v>17</v>
      </c>
      <c r="BQ649" s="335" t="str">
        <f>_xlfn.XLOOKUP(BP649, statelist[State FIPS Code], statelist[EPA Region], "not found", 0, 1)</f>
        <v>EPA Region 5</v>
      </c>
    </row>
    <row r="650" spans="64:69" x14ac:dyDescent="0.25">
      <c r="BL650" s="334" t="s">
        <v>2491</v>
      </c>
      <c r="BM650" s="335" t="s">
        <v>1373</v>
      </c>
      <c r="BN650" s="335" t="s">
        <v>2414</v>
      </c>
      <c r="BO650" s="335" t="str">
        <f t="shared" si="20"/>
        <v>Lawrence County, IL</v>
      </c>
      <c r="BP650" s="335" t="str">
        <f t="shared" si="21"/>
        <v>17</v>
      </c>
      <c r="BQ650" s="335" t="str">
        <f>_xlfn.XLOOKUP(BP650, statelist[State FIPS Code], statelist[EPA Region], "not found", 0, 1)</f>
        <v>EPA Region 5</v>
      </c>
    </row>
    <row r="651" spans="64:69" x14ac:dyDescent="0.25">
      <c r="BL651" s="334" t="s">
        <v>2492</v>
      </c>
      <c r="BM651" s="335" t="s">
        <v>1375</v>
      </c>
      <c r="BN651" s="335" t="s">
        <v>2414</v>
      </c>
      <c r="BO651" s="335" t="str">
        <f t="shared" si="20"/>
        <v>Lee County, IL</v>
      </c>
      <c r="BP651" s="335" t="str">
        <f t="shared" si="21"/>
        <v>17</v>
      </c>
      <c r="BQ651" s="335" t="str">
        <f>_xlfn.XLOOKUP(BP651, statelist[State FIPS Code], statelist[EPA Region], "not found", 0, 1)</f>
        <v>EPA Region 5</v>
      </c>
    </row>
    <row r="652" spans="64:69" x14ac:dyDescent="0.25">
      <c r="BL652" s="334" t="s">
        <v>2493</v>
      </c>
      <c r="BM652" s="335" t="s">
        <v>2494</v>
      </c>
      <c r="BN652" s="335" t="s">
        <v>2414</v>
      </c>
      <c r="BO652" s="335" t="str">
        <f t="shared" si="20"/>
        <v>Livingston County, IL</v>
      </c>
      <c r="BP652" s="335" t="str">
        <f t="shared" si="21"/>
        <v>17</v>
      </c>
      <c r="BQ652" s="335" t="str">
        <f>_xlfn.XLOOKUP(BP652, statelist[State FIPS Code], statelist[EPA Region], "not found", 0, 1)</f>
        <v>EPA Region 5</v>
      </c>
    </row>
    <row r="653" spans="64:69" x14ac:dyDescent="0.25">
      <c r="BL653" s="334" t="s">
        <v>2495</v>
      </c>
      <c r="BM653" s="335" t="s">
        <v>1594</v>
      </c>
      <c r="BN653" s="335" t="s">
        <v>2414</v>
      </c>
      <c r="BO653" s="335" t="str">
        <f t="shared" si="20"/>
        <v>Logan County, IL</v>
      </c>
      <c r="BP653" s="335" t="str">
        <f t="shared" si="21"/>
        <v>17</v>
      </c>
      <c r="BQ653" s="335" t="str">
        <f>_xlfn.XLOOKUP(BP653, statelist[State FIPS Code], statelist[EPA Region], "not found", 0, 1)</f>
        <v>EPA Region 5</v>
      </c>
    </row>
    <row r="654" spans="64:69" x14ac:dyDescent="0.25">
      <c r="BL654" s="334" t="s">
        <v>2496</v>
      </c>
      <c r="BM654" s="335" t="s">
        <v>2497</v>
      </c>
      <c r="BN654" s="335" t="s">
        <v>2414</v>
      </c>
      <c r="BO654" s="335" t="str">
        <f t="shared" si="20"/>
        <v>McDonough County, IL</v>
      </c>
      <c r="BP654" s="335" t="str">
        <f t="shared" si="21"/>
        <v>17</v>
      </c>
      <c r="BQ654" s="335" t="str">
        <f>_xlfn.XLOOKUP(BP654, statelist[State FIPS Code], statelist[EPA Region], "not found", 0, 1)</f>
        <v>EPA Region 5</v>
      </c>
    </row>
    <row r="655" spans="64:69" x14ac:dyDescent="0.25">
      <c r="BL655" s="334" t="s">
        <v>2498</v>
      </c>
      <c r="BM655" s="335" t="s">
        <v>2499</v>
      </c>
      <c r="BN655" s="335" t="s">
        <v>2414</v>
      </c>
      <c r="BO655" s="335" t="str">
        <f t="shared" si="20"/>
        <v>McHenry County, IL</v>
      </c>
      <c r="BP655" s="335" t="str">
        <f t="shared" si="21"/>
        <v>17</v>
      </c>
      <c r="BQ655" s="335" t="str">
        <f>_xlfn.XLOOKUP(BP655, statelist[State FIPS Code], statelist[EPA Region], "not found", 0, 1)</f>
        <v>EPA Region 5</v>
      </c>
    </row>
    <row r="656" spans="64:69" x14ac:dyDescent="0.25">
      <c r="BL656" s="334" t="s">
        <v>2500</v>
      </c>
      <c r="BM656" s="335" t="s">
        <v>2501</v>
      </c>
      <c r="BN656" s="335" t="s">
        <v>2414</v>
      </c>
      <c r="BO656" s="335" t="str">
        <f t="shared" si="20"/>
        <v>McLean County, IL</v>
      </c>
      <c r="BP656" s="335" t="str">
        <f t="shared" si="21"/>
        <v>17</v>
      </c>
      <c r="BQ656" s="335" t="str">
        <f>_xlfn.XLOOKUP(BP656, statelist[State FIPS Code], statelist[EPA Region], "not found", 0, 1)</f>
        <v>EPA Region 5</v>
      </c>
    </row>
    <row r="657" spans="64:69" x14ac:dyDescent="0.25">
      <c r="BL657" s="334" t="s">
        <v>2502</v>
      </c>
      <c r="BM657" s="335" t="s">
        <v>1381</v>
      </c>
      <c r="BN657" s="335" t="s">
        <v>2414</v>
      </c>
      <c r="BO657" s="335" t="str">
        <f t="shared" si="20"/>
        <v>Macon County, IL</v>
      </c>
      <c r="BP657" s="335" t="str">
        <f t="shared" si="21"/>
        <v>17</v>
      </c>
      <c r="BQ657" s="335" t="str">
        <f>_xlfn.XLOOKUP(BP657, statelist[State FIPS Code], statelist[EPA Region], "not found", 0, 1)</f>
        <v>EPA Region 5</v>
      </c>
    </row>
    <row r="658" spans="64:69" x14ac:dyDescent="0.25">
      <c r="BL658" s="334" t="s">
        <v>2503</v>
      </c>
      <c r="BM658" s="335" t="s">
        <v>2504</v>
      </c>
      <c r="BN658" s="335" t="s">
        <v>2414</v>
      </c>
      <c r="BO658" s="335" t="str">
        <f t="shared" si="20"/>
        <v>Macoupin County, IL</v>
      </c>
      <c r="BP658" s="335" t="str">
        <f t="shared" si="21"/>
        <v>17</v>
      </c>
      <c r="BQ658" s="335" t="str">
        <f>_xlfn.XLOOKUP(BP658, statelist[State FIPS Code], statelist[EPA Region], "not found", 0, 1)</f>
        <v>EPA Region 5</v>
      </c>
    </row>
    <row r="659" spans="64:69" x14ac:dyDescent="0.25">
      <c r="BL659" s="334" t="s">
        <v>2505</v>
      </c>
      <c r="BM659" s="335" t="s">
        <v>1383</v>
      </c>
      <c r="BN659" s="335" t="s">
        <v>2414</v>
      </c>
      <c r="BO659" s="335" t="str">
        <f t="shared" si="20"/>
        <v>Madison County, IL</v>
      </c>
      <c r="BP659" s="335" t="str">
        <f t="shared" si="21"/>
        <v>17</v>
      </c>
      <c r="BQ659" s="335" t="str">
        <f>_xlfn.XLOOKUP(BP659, statelist[State FIPS Code], statelist[EPA Region], "not found", 0, 1)</f>
        <v>EPA Region 5</v>
      </c>
    </row>
    <row r="660" spans="64:69" x14ac:dyDescent="0.25">
      <c r="BL660" s="334" t="s">
        <v>2506</v>
      </c>
      <c r="BM660" s="335" t="s">
        <v>1387</v>
      </c>
      <c r="BN660" s="335" t="s">
        <v>2414</v>
      </c>
      <c r="BO660" s="335" t="str">
        <f t="shared" si="20"/>
        <v>Marion County, IL</v>
      </c>
      <c r="BP660" s="335" t="str">
        <f t="shared" si="21"/>
        <v>17</v>
      </c>
      <c r="BQ660" s="335" t="str">
        <f>_xlfn.XLOOKUP(BP660, statelist[State FIPS Code], statelist[EPA Region], "not found", 0, 1)</f>
        <v>EPA Region 5</v>
      </c>
    </row>
    <row r="661" spans="64:69" x14ac:dyDescent="0.25">
      <c r="BL661" s="334" t="s">
        <v>2507</v>
      </c>
      <c r="BM661" s="335" t="s">
        <v>1389</v>
      </c>
      <c r="BN661" s="335" t="s">
        <v>2414</v>
      </c>
      <c r="BO661" s="335" t="str">
        <f t="shared" si="20"/>
        <v>Marshall County, IL</v>
      </c>
      <c r="BP661" s="335" t="str">
        <f t="shared" si="21"/>
        <v>17</v>
      </c>
      <c r="BQ661" s="335" t="str">
        <f>_xlfn.XLOOKUP(BP661, statelist[State FIPS Code], statelist[EPA Region], "not found", 0, 1)</f>
        <v>EPA Region 5</v>
      </c>
    </row>
    <row r="662" spans="64:69" x14ac:dyDescent="0.25">
      <c r="BL662" s="334" t="s">
        <v>2508</v>
      </c>
      <c r="BM662" s="335" t="s">
        <v>2509</v>
      </c>
      <c r="BN662" s="335" t="s">
        <v>2414</v>
      </c>
      <c r="BO662" s="335" t="str">
        <f t="shared" si="20"/>
        <v>Mason County, IL</v>
      </c>
      <c r="BP662" s="335" t="str">
        <f t="shared" si="21"/>
        <v>17</v>
      </c>
      <c r="BQ662" s="335" t="str">
        <f>_xlfn.XLOOKUP(BP662, statelist[State FIPS Code], statelist[EPA Region], "not found", 0, 1)</f>
        <v>EPA Region 5</v>
      </c>
    </row>
    <row r="663" spans="64:69" x14ac:dyDescent="0.25">
      <c r="BL663" s="334" t="s">
        <v>2510</v>
      </c>
      <c r="BM663" s="335" t="s">
        <v>2511</v>
      </c>
      <c r="BN663" s="335" t="s">
        <v>2414</v>
      </c>
      <c r="BO663" s="335" t="str">
        <f t="shared" si="20"/>
        <v>Massac County, IL</v>
      </c>
      <c r="BP663" s="335" t="str">
        <f t="shared" si="21"/>
        <v>17</v>
      </c>
      <c r="BQ663" s="335" t="str">
        <f>_xlfn.XLOOKUP(BP663, statelist[State FIPS Code], statelist[EPA Region], "not found", 0, 1)</f>
        <v>EPA Region 5</v>
      </c>
    </row>
    <row r="664" spans="64:69" x14ac:dyDescent="0.25">
      <c r="BL664" s="334" t="s">
        <v>2512</v>
      </c>
      <c r="BM664" s="335" t="s">
        <v>2513</v>
      </c>
      <c r="BN664" s="335" t="s">
        <v>2414</v>
      </c>
      <c r="BO664" s="335" t="str">
        <f t="shared" si="20"/>
        <v>Menard County, IL</v>
      </c>
      <c r="BP664" s="335" t="str">
        <f t="shared" si="21"/>
        <v>17</v>
      </c>
      <c r="BQ664" s="335" t="str">
        <f>_xlfn.XLOOKUP(BP664, statelist[State FIPS Code], statelist[EPA Region], "not found", 0, 1)</f>
        <v>EPA Region 5</v>
      </c>
    </row>
    <row r="665" spans="64:69" x14ac:dyDescent="0.25">
      <c r="BL665" s="334" t="s">
        <v>2514</v>
      </c>
      <c r="BM665" s="335" t="s">
        <v>2515</v>
      </c>
      <c r="BN665" s="335" t="s">
        <v>2414</v>
      </c>
      <c r="BO665" s="335" t="str">
        <f t="shared" si="20"/>
        <v>Mercer County, IL</v>
      </c>
      <c r="BP665" s="335" t="str">
        <f t="shared" si="21"/>
        <v>17</v>
      </c>
      <c r="BQ665" s="335" t="str">
        <f>_xlfn.XLOOKUP(BP665, statelist[State FIPS Code], statelist[EPA Region], "not found", 0, 1)</f>
        <v>EPA Region 5</v>
      </c>
    </row>
    <row r="666" spans="64:69" x14ac:dyDescent="0.25">
      <c r="BL666" s="334" t="s">
        <v>2516</v>
      </c>
      <c r="BM666" s="335" t="s">
        <v>1393</v>
      </c>
      <c r="BN666" s="335" t="s">
        <v>2414</v>
      </c>
      <c r="BO666" s="335" t="str">
        <f t="shared" si="20"/>
        <v>Monroe County, IL</v>
      </c>
      <c r="BP666" s="335" t="str">
        <f t="shared" si="21"/>
        <v>17</v>
      </c>
      <c r="BQ666" s="335" t="str">
        <f>_xlfn.XLOOKUP(BP666, statelist[State FIPS Code], statelist[EPA Region], "not found", 0, 1)</f>
        <v>EPA Region 5</v>
      </c>
    </row>
    <row r="667" spans="64:69" x14ac:dyDescent="0.25">
      <c r="BL667" s="334" t="s">
        <v>2517</v>
      </c>
      <c r="BM667" s="335" t="s">
        <v>1395</v>
      </c>
      <c r="BN667" s="335" t="s">
        <v>2414</v>
      </c>
      <c r="BO667" s="335" t="str">
        <f t="shared" si="20"/>
        <v>Montgomery County, IL</v>
      </c>
      <c r="BP667" s="335" t="str">
        <f t="shared" si="21"/>
        <v>17</v>
      </c>
      <c r="BQ667" s="335" t="str">
        <f>_xlfn.XLOOKUP(BP667, statelist[State FIPS Code], statelist[EPA Region], "not found", 0, 1)</f>
        <v>EPA Region 5</v>
      </c>
    </row>
    <row r="668" spans="64:69" x14ac:dyDescent="0.25">
      <c r="BL668" s="334" t="s">
        <v>2518</v>
      </c>
      <c r="BM668" s="335" t="s">
        <v>1397</v>
      </c>
      <c r="BN668" s="335" t="s">
        <v>2414</v>
      </c>
      <c r="BO668" s="335" t="str">
        <f t="shared" si="20"/>
        <v>Morgan County, IL</v>
      </c>
      <c r="BP668" s="335" t="str">
        <f t="shared" si="21"/>
        <v>17</v>
      </c>
      <c r="BQ668" s="335" t="str">
        <f>_xlfn.XLOOKUP(BP668, statelist[State FIPS Code], statelist[EPA Region], "not found", 0, 1)</f>
        <v>EPA Region 5</v>
      </c>
    </row>
    <row r="669" spans="64:69" x14ac:dyDescent="0.25">
      <c r="BL669" s="334" t="s">
        <v>2519</v>
      </c>
      <c r="BM669" s="335" t="s">
        <v>2520</v>
      </c>
      <c r="BN669" s="335" t="s">
        <v>2414</v>
      </c>
      <c r="BO669" s="335" t="str">
        <f t="shared" si="20"/>
        <v>Moultrie County, IL</v>
      </c>
      <c r="BP669" s="335" t="str">
        <f t="shared" si="21"/>
        <v>17</v>
      </c>
      <c r="BQ669" s="335" t="str">
        <f>_xlfn.XLOOKUP(BP669, statelist[State FIPS Code], statelist[EPA Region], "not found", 0, 1)</f>
        <v>EPA Region 5</v>
      </c>
    </row>
    <row r="670" spans="64:69" x14ac:dyDescent="0.25">
      <c r="BL670" s="334" t="s">
        <v>2521</v>
      </c>
      <c r="BM670" s="335" t="s">
        <v>2522</v>
      </c>
      <c r="BN670" s="335" t="s">
        <v>2414</v>
      </c>
      <c r="BO670" s="335" t="str">
        <f t="shared" si="20"/>
        <v>Ogle County, IL</v>
      </c>
      <c r="BP670" s="335" t="str">
        <f t="shared" si="21"/>
        <v>17</v>
      </c>
      <c r="BQ670" s="335" t="str">
        <f>_xlfn.XLOOKUP(BP670, statelist[State FIPS Code], statelist[EPA Region], "not found", 0, 1)</f>
        <v>EPA Region 5</v>
      </c>
    </row>
    <row r="671" spans="64:69" x14ac:dyDescent="0.25">
      <c r="BL671" s="334" t="s">
        <v>2523</v>
      </c>
      <c r="BM671" s="335" t="s">
        <v>2524</v>
      </c>
      <c r="BN671" s="335" t="s">
        <v>2414</v>
      </c>
      <c r="BO671" s="335" t="str">
        <f t="shared" si="20"/>
        <v>Peoria County, IL</v>
      </c>
      <c r="BP671" s="335" t="str">
        <f t="shared" si="21"/>
        <v>17</v>
      </c>
      <c r="BQ671" s="335" t="str">
        <f>_xlfn.XLOOKUP(BP671, statelist[State FIPS Code], statelist[EPA Region], "not found", 0, 1)</f>
        <v>EPA Region 5</v>
      </c>
    </row>
    <row r="672" spans="64:69" x14ac:dyDescent="0.25">
      <c r="BL672" s="334" t="s">
        <v>2525</v>
      </c>
      <c r="BM672" s="335" t="s">
        <v>1399</v>
      </c>
      <c r="BN672" s="335" t="s">
        <v>2414</v>
      </c>
      <c r="BO672" s="335" t="str">
        <f t="shared" si="20"/>
        <v>Perry County, IL</v>
      </c>
      <c r="BP672" s="335" t="str">
        <f t="shared" si="21"/>
        <v>17</v>
      </c>
      <c r="BQ672" s="335" t="str">
        <f>_xlfn.XLOOKUP(BP672, statelist[State FIPS Code], statelist[EPA Region], "not found", 0, 1)</f>
        <v>EPA Region 5</v>
      </c>
    </row>
    <row r="673" spans="64:69" x14ac:dyDescent="0.25">
      <c r="BL673" s="334" t="s">
        <v>2526</v>
      </c>
      <c r="BM673" s="335" t="s">
        <v>2527</v>
      </c>
      <c r="BN673" s="335" t="s">
        <v>2414</v>
      </c>
      <c r="BO673" s="335" t="str">
        <f t="shared" si="20"/>
        <v>Piatt County, IL</v>
      </c>
      <c r="BP673" s="335" t="str">
        <f t="shared" si="21"/>
        <v>17</v>
      </c>
      <c r="BQ673" s="335" t="str">
        <f>_xlfn.XLOOKUP(BP673, statelist[State FIPS Code], statelist[EPA Region], "not found", 0, 1)</f>
        <v>EPA Region 5</v>
      </c>
    </row>
    <row r="674" spans="64:69" x14ac:dyDescent="0.25">
      <c r="BL674" s="334" t="s">
        <v>2528</v>
      </c>
      <c r="BM674" s="335" t="s">
        <v>1403</v>
      </c>
      <c r="BN674" s="335" t="s">
        <v>2414</v>
      </c>
      <c r="BO674" s="335" t="str">
        <f t="shared" si="20"/>
        <v>Pike County, IL</v>
      </c>
      <c r="BP674" s="335" t="str">
        <f t="shared" si="21"/>
        <v>17</v>
      </c>
      <c r="BQ674" s="335" t="str">
        <f>_xlfn.XLOOKUP(BP674, statelist[State FIPS Code], statelist[EPA Region], "not found", 0, 1)</f>
        <v>EPA Region 5</v>
      </c>
    </row>
    <row r="675" spans="64:69" x14ac:dyDescent="0.25">
      <c r="BL675" s="334" t="s">
        <v>2529</v>
      </c>
      <c r="BM675" s="335" t="s">
        <v>1620</v>
      </c>
      <c r="BN675" s="335" t="s">
        <v>2414</v>
      </c>
      <c r="BO675" s="335" t="str">
        <f t="shared" si="20"/>
        <v>Pope County, IL</v>
      </c>
      <c r="BP675" s="335" t="str">
        <f t="shared" si="21"/>
        <v>17</v>
      </c>
      <c r="BQ675" s="335" t="str">
        <f>_xlfn.XLOOKUP(BP675, statelist[State FIPS Code], statelist[EPA Region], "not found", 0, 1)</f>
        <v>EPA Region 5</v>
      </c>
    </row>
    <row r="676" spans="64:69" x14ac:dyDescent="0.25">
      <c r="BL676" s="334" t="s">
        <v>2530</v>
      </c>
      <c r="BM676" s="335" t="s">
        <v>1624</v>
      </c>
      <c r="BN676" s="335" t="s">
        <v>2414</v>
      </c>
      <c r="BO676" s="335" t="str">
        <f t="shared" si="20"/>
        <v>Pulaski County, IL</v>
      </c>
      <c r="BP676" s="335" t="str">
        <f t="shared" si="21"/>
        <v>17</v>
      </c>
      <c r="BQ676" s="335" t="str">
        <f>_xlfn.XLOOKUP(BP676, statelist[State FIPS Code], statelist[EPA Region], "not found", 0, 1)</f>
        <v>EPA Region 5</v>
      </c>
    </row>
    <row r="677" spans="64:69" x14ac:dyDescent="0.25">
      <c r="BL677" s="334" t="s">
        <v>2531</v>
      </c>
      <c r="BM677" s="335" t="s">
        <v>2032</v>
      </c>
      <c r="BN677" s="335" t="s">
        <v>2414</v>
      </c>
      <c r="BO677" s="335" t="str">
        <f t="shared" si="20"/>
        <v>Putnam County, IL</v>
      </c>
      <c r="BP677" s="335" t="str">
        <f t="shared" si="21"/>
        <v>17</v>
      </c>
      <c r="BQ677" s="335" t="str">
        <f>_xlfn.XLOOKUP(BP677, statelist[State FIPS Code], statelist[EPA Region], "not found", 0, 1)</f>
        <v>EPA Region 5</v>
      </c>
    </row>
    <row r="678" spans="64:69" x14ac:dyDescent="0.25">
      <c r="BL678" s="334" t="s">
        <v>2532</v>
      </c>
      <c r="BM678" s="335" t="s">
        <v>1405</v>
      </c>
      <c r="BN678" s="335" t="s">
        <v>2414</v>
      </c>
      <c r="BO678" s="335" t="str">
        <f t="shared" si="20"/>
        <v>Randolph County, IL</v>
      </c>
      <c r="BP678" s="335" t="str">
        <f t="shared" si="21"/>
        <v>17</v>
      </c>
      <c r="BQ678" s="335" t="str">
        <f>_xlfn.XLOOKUP(BP678, statelist[State FIPS Code], statelist[EPA Region], "not found", 0, 1)</f>
        <v>EPA Region 5</v>
      </c>
    </row>
    <row r="679" spans="64:69" x14ac:dyDescent="0.25">
      <c r="BL679" s="334" t="s">
        <v>2533</v>
      </c>
      <c r="BM679" s="335" t="s">
        <v>2534</v>
      </c>
      <c r="BN679" s="335" t="s">
        <v>2414</v>
      </c>
      <c r="BO679" s="335" t="str">
        <f t="shared" si="20"/>
        <v>Richland County, IL</v>
      </c>
      <c r="BP679" s="335" t="str">
        <f t="shared" si="21"/>
        <v>17</v>
      </c>
      <c r="BQ679" s="335" t="str">
        <f>_xlfn.XLOOKUP(BP679, statelist[State FIPS Code], statelist[EPA Region], "not found", 0, 1)</f>
        <v>EPA Region 5</v>
      </c>
    </row>
    <row r="680" spans="64:69" x14ac:dyDescent="0.25">
      <c r="BL680" s="334" t="s">
        <v>2535</v>
      </c>
      <c r="BM680" s="335" t="s">
        <v>2536</v>
      </c>
      <c r="BN680" s="335" t="s">
        <v>2414</v>
      </c>
      <c r="BO680" s="335" t="str">
        <f t="shared" si="20"/>
        <v>Rock Island County, IL</v>
      </c>
      <c r="BP680" s="335" t="str">
        <f t="shared" si="21"/>
        <v>17</v>
      </c>
      <c r="BQ680" s="335" t="str">
        <f>_xlfn.XLOOKUP(BP680, statelist[State FIPS Code], statelist[EPA Region], "not found", 0, 1)</f>
        <v>EPA Region 5</v>
      </c>
    </row>
    <row r="681" spans="64:69" x14ac:dyDescent="0.25">
      <c r="BL681" s="334" t="s">
        <v>2537</v>
      </c>
      <c r="BM681" s="335" t="s">
        <v>1409</v>
      </c>
      <c r="BN681" s="335" t="s">
        <v>2414</v>
      </c>
      <c r="BO681" s="335" t="str">
        <f t="shared" si="20"/>
        <v>St. Clair County, IL</v>
      </c>
      <c r="BP681" s="335" t="str">
        <f t="shared" si="21"/>
        <v>17</v>
      </c>
      <c r="BQ681" s="335" t="str">
        <f>_xlfn.XLOOKUP(BP681, statelist[State FIPS Code], statelist[EPA Region], "not found", 0, 1)</f>
        <v>EPA Region 5</v>
      </c>
    </row>
    <row r="682" spans="64:69" x14ac:dyDescent="0.25">
      <c r="BL682" s="334" t="s">
        <v>2538</v>
      </c>
      <c r="BM682" s="335" t="s">
        <v>1629</v>
      </c>
      <c r="BN682" s="335" t="s">
        <v>2414</v>
      </c>
      <c r="BO682" s="335" t="str">
        <f t="shared" si="20"/>
        <v>Saline County, IL</v>
      </c>
      <c r="BP682" s="335" t="str">
        <f t="shared" si="21"/>
        <v>17</v>
      </c>
      <c r="BQ682" s="335" t="str">
        <f>_xlfn.XLOOKUP(BP682, statelist[State FIPS Code], statelist[EPA Region], "not found", 0, 1)</f>
        <v>EPA Region 5</v>
      </c>
    </row>
    <row r="683" spans="64:69" x14ac:dyDescent="0.25">
      <c r="BL683" s="334" t="s">
        <v>2539</v>
      </c>
      <c r="BM683" s="335" t="s">
        <v>2540</v>
      </c>
      <c r="BN683" s="335" t="s">
        <v>2414</v>
      </c>
      <c r="BO683" s="335" t="str">
        <f t="shared" si="20"/>
        <v>Sangamon County, IL</v>
      </c>
      <c r="BP683" s="335" t="str">
        <f t="shared" si="21"/>
        <v>17</v>
      </c>
      <c r="BQ683" s="335" t="str">
        <f>_xlfn.XLOOKUP(BP683, statelist[State FIPS Code], statelist[EPA Region], "not found", 0, 1)</f>
        <v>EPA Region 5</v>
      </c>
    </row>
    <row r="684" spans="64:69" x14ac:dyDescent="0.25">
      <c r="BL684" s="334" t="s">
        <v>2541</v>
      </c>
      <c r="BM684" s="335" t="s">
        <v>2542</v>
      </c>
      <c r="BN684" s="335" t="s">
        <v>2414</v>
      </c>
      <c r="BO684" s="335" t="str">
        <f t="shared" si="20"/>
        <v>Schuyler County, IL</v>
      </c>
      <c r="BP684" s="335" t="str">
        <f t="shared" si="21"/>
        <v>17</v>
      </c>
      <c r="BQ684" s="335" t="str">
        <f>_xlfn.XLOOKUP(BP684, statelist[State FIPS Code], statelist[EPA Region], "not found", 0, 1)</f>
        <v>EPA Region 5</v>
      </c>
    </row>
    <row r="685" spans="64:69" x14ac:dyDescent="0.25">
      <c r="BL685" s="334" t="s">
        <v>2543</v>
      </c>
      <c r="BM685" s="335" t="s">
        <v>1631</v>
      </c>
      <c r="BN685" s="335" t="s">
        <v>2414</v>
      </c>
      <c r="BO685" s="335" t="str">
        <f t="shared" si="20"/>
        <v>Scott County, IL</v>
      </c>
      <c r="BP685" s="335" t="str">
        <f t="shared" si="21"/>
        <v>17</v>
      </c>
      <c r="BQ685" s="335" t="str">
        <f>_xlfn.XLOOKUP(BP685, statelist[State FIPS Code], statelist[EPA Region], "not found", 0, 1)</f>
        <v>EPA Region 5</v>
      </c>
    </row>
    <row r="686" spans="64:69" x14ac:dyDescent="0.25">
      <c r="BL686" s="334" t="s">
        <v>2544</v>
      </c>
      <c r="BM686" s="335" t="s">
        <v>1411</v>
      </c>
      <c r="BN686" s="335" t="s">
        <v>2414</v>
      </c>
      <c r="BO686" s="335" t="str">
        <f t="shared" si="20"/>
        <v>Shelby County, IL</v>
      </c>
      <c r="BP686" s="335" t="str">
        <f t="shared" si="21"/>
        <v>17</v>
      </c>
      <c r="BQ686" s="335" t="str">
        <f>_xlfn.XLOOKUP(BP686, statelist[State FIPS Code], statelist[EPA Region], "not found", 0, 1)</f>
        <v>EPA Region 5</v>
      </c>
    </row>
    <row r="687" spans="64:69" x14ac:dyDescent="0.25">
      <c r="BL687" s="334" t="s">
        <v>2545</v>
      </c>
      <c r="BM687" s="335" t="s">
        <v>2546</v>
      </c>
      <c r="BN687" s="335" t="s">
        <v>2414</v>
      </c>
      <c r="BO687" s="335" t="str">
        <f t="shared" si="20"/>
        <v>Stark County, IL</v>
      </c>
      <c r="BP687" s="335" t="str">
        <f t="shared" si="21"/>
        <v>17</v>
      </c>
      <c r="BQ687" s="335" t="str">
        <f>_xlfn.XLOOKUP(BP687, statelist[State FIPS Code], statelist[EPA Region], "not found", 0, 1)</f>
        <v>EPA Region 5</v>
      </c>
    </row>
    <row r="688" spans="64:69" x14ac:dyDescent="0.25">
      <c r="BL688" s="334" t="s">
        <v>2547</v>
      </c>
      <c r="BM688" s="335" t="s">
        <v>2548</v>
      </c>
      <c r="BN688" s="335" t="s">
        <v>2414</v>
      </c>
      <c r="BO688" s="335" t="str">
        <f t="shared" si="20"/>
        <v>Stephenson County, IL</v>
      </c>
      <c r="BP688" s="335" t="str">
        <f t="shared" si="21"/>
        <v>17</v>
      </c>
      <c r="BQ688" s="335" t="str">
        <f>_xlfn.XLOOKUP(BP688, statelist[State FIPS Code], statelist[EPA Region], "not found", 0, 1)</f>
        <v>EPA Region 5</v>
      </c>
    </row>
    <row r="689" spans="64:69" x14ac:dyDescent="0.25">
      <c r="BL689" s="334" t="s">
        <v>2549</v>
      </c>
      <c r="BM689" s="335" t="s">
        <v>2550</v>
      </c>
      <c r="BN689" s="335" t="s">
        <v>2414</v>
      </c>
      <c r="BO689" s="335" t="str">
        <f t="shared" si="20"/>
        <v>Tazewell County, IL</v>
      </c>
      <c r="BP689" s="335" t="str">
        <f t="shared" si="21"/>
        <v>17</v>
      </c>
      <c r="BQ689" s="335" t="str">
        <f>_xlfn.XLOOKUP(BP689, statelist[State FIPS Code], statelist[EPA Region], "not found", 0, 1)</f>
        <v>EPA Region 5</v>
      </c>
    </row>
    <row r="690" spans="64:69" x14ac:dyDescent="0.25">
      <c r="BL690" s="334" t="s">
        <v>2551</v>
      </c>
      <c r="BM690" s="335" t="s">
        <v>1643</v>
      </c>
      <c r="BN690" s="335" t="s">
        <v>2414</v>
      </c>
      <c r="BO690" s="335" t="str">
        <f t="shared" si="20"/>
        <v>Union County, IL</v>
      </c>
      <c r="BP690" s="335" t="str">
        <f t="shared" si="21"/>
        <v>17</v>
      </c>
      <c r="BQ690" s="335" t="str">
        <f>_xlfn.XLOOKUP(BP690, statelist[State FIPS Code], statelist[EPA Region], "not found", 0, 1)</f>
        <v>EPA Region 5</v>
      </c>
    </row>
    <row r="691" spans="64:69" x14ac:dyDescent="0.25">
      <c r="BL691" s="334" t="s">
        <v>2552</v>
      </c>
      <c r="BM691" s="335" t="s">
        <v>2553</v>
      </c>
      <c r="BN691" s="335" t="s">
        <v>2414</v>
      </c>
      <c r="BO691" s="335" t="str">
        <f t="shared" si="20"/>
        <v>Vermilion County, IL</v>
      </c>
      <c r="BP691" s="335" t="str">
        <f t="shared" si="21"/>
        <v>17</v>
      </c>
      <c r="BQ691" s="335" t="str">
        <f>_xlfn.XLOOKUP(BP691, statelist[State FIPS Code], statelist[EPA Region], "not found", 0, 1)</f>
        <v>EPA Region 5</v>
      </c>
    </row>
    <row r="692" spans="64:69" x14ac:dyDescent="0.25">
      <c r="BL692" s="334" t="s">
        <v>2554</v>
      </c>
      <c r="BM692" s="335" t="s">
        <v>2555</v>
      </c>
      <c r="BN692" s="335" t="s">
        <v>2414</v>
      </c>
      <c r="BO692" s="335" t="str">
        <f t="shared" si="20"/>
        <v>Wabash County, IL</v>
      </c>
      <c r="BP692" s="335" t="str">
        <f t="shared" si="21"/>
        <v>17</v>
      </c>
      <c r="BQ692" s="335" t="str">
        <f>_xlfn.XLOOKUP(BP692, statelist[State FIPS Code], statelist[EPA Region], "not found", 0, 1)</f>
        <v>EPA Region 5</v>
      </c>
    </row>
    <row r="693" spans="64:69" x14ac:dyDescent="0.25">
      <c r="BL693" s="334" t="s">
        <v>2556</v>
      </c>
      <c r="BM693" s="335" t="s">
        <v>2306</v>
      </c>
      <c r="BN693" s="335" t="s">
        <v>2414</v>
      </c>
      <c r="BO693" s="335" t="str">
        <f t="shared" si="20"/>
        <v>Warren County, IL</v>
      </c>
      <c r="BP693" s="335" t="str">
        <f t="shared" si="21"/>
        <v>17</v>
      </c>
      <c r="BQ693" s="335" t="str">
        <f>_xlfn.XLOOKUP(BP693, statelist[State FIPS Code], statelist[EPA Region], "not found", 0, 1)</f>
        <v>EPA Region 5</v>
      </c>
    </row>
    <row r="694" spans="64:69" x14ac:dyDescent="0.25">
      <c r="BL694" s="334" t="s">
        <v>2557</v>
      </c>
      <c r="BM694" s="335" t="s">
        <v>1423</v>
      </c>
      <c r="BN694" s="335" t="s">
        <v>2414</v>
      </c>
      <c r="BO694" s="335" t="str">
        <f t="shared" si="20"/>
        <v>Washington County, IL</v>
      </c>
      <c r="BP694" s="335" t="str">
        <f t="shared" si="21"/>
        <v>17</v>
      </c>
      <c r="BQ694" s="335" t="str">
        <f>_xlfn.XLOOKUP(BP694, statelist[State FIPS Code], statelist[EPA Region], "not found", 0, 1)</f>
        <v>EPA Region 5</v>
      </c>
    </row>
    <row r="695" spans="64:69" x14ac:dyDescent="0.25">
      <c r="BL695" s="334" t="s">
        <v>2558</v>
      </c>
      <c r="BM695" s="335" t="s">
        <v>2309</v>
      </c>
      <c r="BN695" s="335" t="s">
        <v>2414</v>
      </c>
      <c r="BO695" s="335" t="str">
        <f t="shared" si="20"/>
        <v>Wayne County, IL</v>
      </c>
      <c r="BP695" s="335" t="str">
        <f t="shared" si="21"/>
        <v>17</v>
      </c>
      <c r="BQ695" s="335" t="str">
        <f>_xlfn.XLOOKUP(BP695, statelist[State FIPS Code], statelist[EPA Region], "not found", 0, 1)</f>
        <v>EPA Region 5</v>
      </c>
    </row>
    <row r="696" spans="64:69" x14ac:dyDescent="0.25">
      <c r="BL696" s="334" t="s">
        <v>2559</v>
      </c>
      <c r="BM696" s="335" t="s">
        <v>1648</v>
      </c>
      <c r="BN696" s="335" t="s">
        <v>2414</v>
      </c>
      <c r="BO696" s="335" t="str">
        <f t="shared" si="20"/>
        <v>White County, IL</v>
      </c>
      <c r="BP696" s="335" t="str">
        <f t="shared" si="21"/>
        <v>17</v>
      </c>
      <c r="BQ696" s="335" t="str">
        <f>_xlfn.XLOOKUP(BP696, statelist[State FIPS Code], statelist[EPA Region], "not found", 0, 1)</f>
        <v>EPA Region 5</v>
      </c>
    </row>
    <row r="697" spans="64:69" x14ac:dyDescent="0.25">
      <c r="BL697" s="334" t="s">
        <v>2560</v>
      </c>
      <c r="BM697" s="335" t="s">
        <v>2561</v>
      </c>
      <c r="BN697" s="335" t="s">
        <v>2414</v>
      </c>
      <c r="BO697" s="335" t="str">
        <f t="shared" si="20"/>
        <v>Whiteside County, IL</v>
      </c>
      <c r="BP697" s="335" t="str">
        <f t="shared" si="21"/>
        <v>17</v>
      </c>
      <c r="BQ697" s="335" t="str">
        <f>_xlfn.XLOOKUP(BP697, statelist[State FIPS Code], statelist[EPA Region], "not found", 0, 1)</f>
        <v>EPA Region 5</v>
      </c>
    </row>
    <row r="698" spans="64:69" x14ac:dyDescent="0.25">
      <c r="BL698" s="334" t="s">
        <v>2562</v>
      </c>
      <c r="BM698" s="335" t="s">
        <v>2563</v>
      </c>
      <c r="BN698" s="335" t="s">
        <v>2414</v>
      </c>
      <c r="BO698" s="335" t="str">
        <f t="shared" si="20"/>
        <v>Will County, IL</v>
      </c>
      <c r="BP698" s="335" t="str">
        <f t="shared" si="21"/>
        <v>17</v>
      </c>
      <c r="BQ698" s="335" t="str">
        <f>_xlfn.XLOOKUP(BP698, statelist[State FIPS Code], statelist[EPA Region], "not found", 0, 1)</f>
        <v>EPA Region 5</v>
      </c>
    </row>
    <row r="699" spans="64:69" x14ac:dyDescent="0.25">
      <c r="BL699" s="334" t="s">
        <v>2564</v>
      </c>
      <c r="BM699" s="335" t="s">
        <v>2565</v>
      </c>
      <c r="BN699" s="335" t="s">
        <v>2414</v>
      </c>
      <c r="BO699" s="335" t="str">
        <f t="shared" si="20"/>
        <v>Williamson County, IL</v>
      </c>
      <c r="BP699" s="335" t="str">
        <f t="shared" si="21"/>
        <v>17</v>
      </c>
      <c r="BQ699" s="335" t="str">
        <f>_xlfn.XLOOKUP(BP699, statelist[State FIPS Code], statelist[EPA Region], "not found", 0, 1)</f>
        <v>EPA Region 5</v>
      </c>
    </row>
    <row r="700" spans="64:69" x14ac:dyDescent="0.25">
      <c r="BL700" s="334" t="s">
        <v>2566</v>
      </c>
      <c r="BM700" s="335" t="s">
        <v>2567</v>
      </c>
      <c r="BN700" s="335" t="s">
        <v>2414</v>
      </c>
      <c r="BO700" s="335" t="str">
        <f t="shared" si="20"/>
        <v>Winnebago County, IL</v>
      </c>
      <c r="BP700" s="335" t="str">
        <f t="shared" si="21"/>
        <v>17</v>
      </c>
      <c r="BQ700" s="335" t="str">
        <f>_xlfn.XLOOKUP(BP700, statelist[State FIPS Code], statelist[EPA Region], "not found", 0, 1)</f>
        <v>EPA Region 5</v>
      </c>
    </row>
    <row r="701" spans="64:69" x14ac:dyDescent="0.25">
      <c r="BL701" s="334" t="s">
        <v>2568</v>
      </c>
      <c r="BM701" s="335" t="s">
        <v>2569</v>
      </c>
      <c r="BN701" s="335" t="s">
        <v>2414</v>
      </c>
      <c r="BO701" s="335" t="str">
        <f t="shared" si="20"/>
        <v>Woodford County, IL</v>
      </c>
      <c r="BP701" s="335" t="str">
        <f t="shared" si="21"/>
        <v>17</v>
      </c>
      <c r="BQ701" s="335" t="str">
        <f>_xlfn.XLOOKUP(BP701, statelist[State FIPS Code], statelist[EPA Region], "not found", 0, 1)</f>
        <v>EPA Region 5</v>
      </c>
    </row>
    <row r="702" spans="64:69" x14ac:dyDescent="0.25">
      <c r="BL702" s="334" t="s">
        <v>2570</v>
      </c>
      <c r="BM702" s="335" t="s">
        <v>1769</v>
      </c>
      <c r="BN702" s="335" t="s">
        <v>2571</v>
      </c>
      <c r="BO702" s="335" t="str">
        <f t="shared" si="20"/>
        <v>Adams County, IN</v>
      </c>
      <c r="BP702" s="335" t="str">
        <f t="shared" si="21"/>
        <v>18</v>
      </c>
      <c r="BQ702" s="335" t="str">
        <f>_xlfn.XLOOKUP(BP702, statelist[State FIPS Code], statelist[EPA Region], "not found", 0, 1)</f>
        <v>EPA Region 5</v>
      </c>
    </row>
    <row r="703" spans="64:69" x14ac:dyDescent="0.25">
      <c r="BL703" s="334" t="s">
        <v>2572</v>
      </c>
      <c r="BM703" s="335" t="s">
        <v>2573</v>
      </c>
      <c r="BN703" s="335" t="s">
        <v>2571</v>
      </c>
      <c r="BO703" s="335" t="str">
        <f t="shared" si="20"/>
        <v>Allen County, IN</v>
      </c>
      <c r="BP703" s="335" t="str">
        <f t="shared" si="21"/>
        <v>18</v>
      </c>
      <c r="BQ703" s="335" t="str">
        <f>_xlfn.XLOOKUP(BP703, statelist[State FIPS Code], statelist[EPA Region], "not found", 0, 1)</f>
        <v>EPA Region 5</v>
      </c>
    </row>
    <row r="704" spans="64:69" x14ac:dyDescent="0.25">
      <c r="BL704" s="334" t="s">
        <v>2574</v>
      </c>
      <c r="BM704" s="335" t="s">
        <v>2575</v>
      </c>
      <c r="BN704" s="335" t="s">
        <v>2571</v>
      </c>
      <c r="BO704" s="335" t="str">
        <f t="shared" si="20"/>
        <v>Bartholomew County, IN</v>
      </c>
      <c r="BP704" s="335" t="str">
        <f t="shared" si="21"/>
        <v>18</v>
      </c>
      <c r="BQ704" s="335" t="str">
        <f>_xlfn.XLOOKUP(BP704, statelist[State FIPS Code], statelist[EPA Region], "not found", 0, 1)</f>
        <v>EPA Region 5</v>
      </c>
    </row>
    <row r="705" spans="64:69" x14ac:dyDescent="0.25">
      <c r="BL705" s="334" t="s">
        <v>2576</v>
      </c>
      <c r="BM705" s="335" t="s">
        <v>1528</v>
      </c>
      <c r="BN705" s="335" t="s">
        <v>2571</v>
      </c>
      <c r="BO705" s="335" t="str">
        <f t="shared" si="20"/>
        <v>Benton County, IN</v>
      </c>
      <c r="BP705" s="335" t="str">
        <f t="shared" si="21"/>
        <v>18</v>
      </c>
      <c r="BQ705" s="335" t="str">
        <f>_xlfn.XLOOKUP(BP705, statelist[State FIPS Code], statelist[EPA Region], "not found", 0, 1)</f>
        <v>EPA Region 5</v>
      </c>
    </row>
    <row r="706" spans="64:69" x14ac:dyDescent="0.25">
      <c r="BL706" s="334" t="s">
        <v>2577</v>
      </c>
      <c r="BM706" s="335" t="s">
        <v>2578</v>
      </c>
      <c r="BN706" s="335" t="s">
        <v>2571</v>
      </c>
      <c r="BO706" s="335" t="str">
        <f t="shared" si="20"/>
        <v>Blackford County, IN</v>
      </c>
      <c r="BP706" s="335" t="str">
        <f t="shared" si="21"/>
        <v>18</v>
      </c>
      <c r="BQ706" s="335" t="str">
        <f>_xlfn.XLOOKUP(BP706, statelist[State FIPS Code], statelist[EPA Region], "not found", 0, 1)</f>
        <v>EPA Region 5</v>
      </c>
    </row>
    <row r="707" spans="64:69" x14ac:dyDescent="0.25">
      <c r="BL707" s="334" t="s">
        <v>2579</v>
      </c>
      <c r="BM707" s="335" t="s">
        <v>1530</v>
      </c>
      <c r="BN707" s="335" t="s">
        <v>2571</v>
      </c>
      <c r="BO707" s="335" t="str">
        <f t="shared" si="20"/>
        <v>Boone County, IN</v>
      </c>
      <c r="BP707" s="335" t="str">
        <f t="shared" si="21"/>
        <v>18</v>
      </c>
      <c r="BQ707" s="335" t="str">
        <f>_xlfn.XLOOKUP(BP707, statelist[State FIPS Code], statelist[EPA Region], "not found", 0, 1)</f>
        <v>EPA Region 5</v>
      </c>
    </row>
    <row r="708" spans="64:69" x14ac:dyDescent="0.25">
      <c r="BL708" s="334" t="s">
        <v>2580</v>
      </c>
      <c r="BM708" s="335" t="s">
        <v>2421</v>
      </c>
      <c r="BN708" s="335" t="s">
        <v>2571</v>
      </c>
      <c r="BO708" s="335" t="str">
        <f t="shared" ref="BO708:BO771" si="22">_xlfn.TEXTJOIN(", ", TRUE, BM708,BN708)</f>
        <v>Brown County, IN</v>
      </c>
      <c r="BP708" s="335" t="str">
        <f t="shared" ref="BP708:BP771" si="23">LEFT(BL708, 2)</f>
        <v>18</v>
      </c>
      <c r="BQ708" s="335" t="str">
        <f>_xlfn.XLOOKUP(BP708, statelist[State FIPS Code], statelist[EPA Region], "not found", 0, 1)</f>
        <v>EPA Region 5</v>
      </c>
    </row>
    <row r="709" spans="64:69" x14ac:dyDescent="0.25">
      <c r="BL709" s="334" t="s">
        <v>2581</v>
      </c>
      <c r="BM709" s="335" t="s">
        <v>1535</v>
      </c>
      <c r="BN709" s="335" t="s">
        <v>2571</v>
      </c>
      <c r="BO709" s="335" t="str">
        <f t="shared" si="22"/>
        <v>Carroll County, IN</v>
      </c>
      <c r="BP709" s="335" t="str">
        <f t="shared" si="23"/>
        <v>18</v>
      </c>
      <c r="BQ709" s="335" t="str">
        <f>_xlfn.XLOOKUP(BP709, statelist[State FIPS Code], statelist[EPA Region], "not found", 0, 1)</f>
        <v>EPA Region 5</v>
      </c>
    </row>
    <row r="710" spans="64:69" x14ac:dyDescent="0.25">
      <c r="BL710" s="334" t="s">
        <v>2582</v>
      </c>
      <c r="BM710" s="335" t="s">
        <v>2427</v>
      </c>
      <c r="BN710" s="335" t="s">
        <v>2571</v>
      </c>
      <c r="BO710" s="335" t="str">
        <f t="shared" si="22"/>
        <v>Cass County, IN</v>
      </c>
      <c r="BP710" s="335" t="str">
        <f t="shared" si="23"/>
        <v>18</v>
      </c>
      <c r="BQ710" s="335" t="str">
        <f>_xlfn.XLOOKUP(BP710, statelist[State FIPS Code], statelist[EPA Region], "not found", 0, 1)</f>
        <v>EPA Region 5</v>
      </c>
    </row>
    <row r="711" spans="64:69" x14ac:dyDescent="0.25">
      <c r="BL711" s="334" t="s">
        <v>2583</v>
      </c>
      <c r="BM711" s="335" t="s">
        <v>1539</v>
      </c>
      <c r="BN711" s="335" t="s">
        <v>2571</v>
      </c>
      <c r="BO711" s="335" t="str">
        <f t="shared" si="22"/>
        <v>Clark County, IN</v>
      </c>
      <c r="BP711" s="335" t="str">
        <f t="shared" si="23"/>
        <v>18</v>
      </c>
      <c r="BQ711" s="335" t="str">
        <f>_xlfn.XLOOKUP(BP711, statelist[State FIPS Code], statelist[EPA Region], "not found", 0, 1)</f>
        <v>EPA Region 5</v>
      </c>
    </row>
    <row r="712" spans="64:69" x14ac:dyDescent="0.25">
      <c r="BL712" s="334" t="s">
        <v>2584</v>
      </c>
      <c r="BM712" s="335" t="s">
        <v>1321</v>
      </c>
      <c r="BN712" s="335" t="s">
        <v>2571</v>
      </c>
      <c r="BO712" s="335" t="str">
        <f t="shared" si="22"/>
        <v>Clay County, IN</v>
      </c>
      <c r="BP712" s="335" t="str">
        <f t="shared" si="23"/>
        <v>18</v>
      </c>
      <c r="BQ712" s="335" t="str">
        <f>_xlfn.XLOOKUP(BP712, statelist[State FIPS Code], statelist[EPA Region], "not found", 0, 1)</f>
        <v>EPA Region 5</v>
      </c>
    </row>
    <row r="713" spans="64:69" x14ac:dyDescent="0.25">
      <c r="BL713" s="334" t="s">
        <v>2585</v>
      </c>
      <c r="BM713" s="335" t="s">
        <v>2435</v>
      </c>
      <c r="BN713" s="335" t="s">
        <v>2571</v>
      </c>
      <c r="BO713" s="335" t="str">
        <f t="shared" si="22"/>
        <v>Clinton County, IN</v>
      </c>
      <c r="BP713" s="335" t="str">
        <f t="shared" si="23"/>
        <v>18</v>
      </c>
      <c r="BQ713" s="335" t="str">
        <f>_xlfn.XLOOKUP(BP713, statelist[State FIPS Code], statelist[EPA Region], "not found", 0, 1)</f>
        <v>EPA Region 5</v>
      </c>
    </row>
    <row r="714" spans="64:69" x14ac:dyDescent="0.25">
      <c r="BL714" s="334" t="s">
        <v>2586</v>
      </c>
      <c r="BM714" s="335" t="s">
        <v>1551</v>
      </c>
      <c r="BN714" s="335" t="s">
        <v>2571</v>
      </c>
      <c r="BO714" s="335" t="str">
        <f t="shared" si="22"/>
        <v>Crawford County, IN</v>
      </c>
      <c r="BP714" s="335" t="str">
        <f t="shared" si="23"/>
        <v>18</v>
      </c>
      <c r="BQ714" s="335" t="str">
        <f>_xlfn.XLOOKUP(BP714, statelist[State FIPS Code], statelist[EPA Region], "not found", 0, 1)</f>
        <v>EPA Region 5</v>
      </c>
    </row>
    <row r="715" spans="64:69" x14ac:dyDescent="0.25">
      <c r="BL715" s="334" t="s">
        <v>2587</v>
      </c>
      <c r="BM715" s="335" t="s">
        <v>2588</v>
      </c>
      <c r="BN715" s="335" t="s">
        <v>2571</v>
      </c>
      <c r="BO715" s="335" t="str">
        <f t="shared" si="22"/>
        <v>Daviess County, IN</v>
      </c>
      <c r="BP715" s="335" t="str">
        <f t="shared" si="23"/>
        <v>18</v>
      </c>
      <c r="BQ715" s="335" t="str">
        <f>_xlfn.XLOOKUP(BP715, statelist[State FIPS Code], statelist[EPA Region], "not found", 0, 1)</f>
        <v>EPA Region 5</v>
      </c>
    </row>
    <row r="716" spans="64:69" x14ac:dyDescent="0.25">
      <c r="BL716" s="334" t="s">
        <v>2589</v>
      </c>
      <c r="BM716" s="335" t="s">
        <v>2590</v>
      </c>
      <c r="BN716" s="335" t="s">
        <v>2571</v>
      </c>
      <c r="BO716" s="335" t="str">
        <f t="shared" si="22"/>
        <v>Dearborn County, IN</v>
      </c>
      <c r="BP716" s="335" t="str">
        <f t="shared" si="23"/>
        <v>18</v>
      </c>
      <c r="BQ716" s="335" t="str">
        <f>_xlfn.XLOOKUP(BP716, statelist[State FIPS Code], statelist[EPA Region], "not found", 0, 1)</f>
        <v>EPA Region 5</v>
      </c>
    </row>
    <row r="717" spans="64:69" x14ac:dyDescent="0.25">
      <c r="BL717" s="334" t="s">
        <v>2591</v>
      </c>
      <c r="BM717" s="335" t="s">
        <v>2131</v>
      </c>
      <c r="BN717" s="335" t="s">
        <v>2571</v>
      </c>
      <c r="BO717" s="335" t="str">
        <f t="shared" si="22"/>
        <v>Decatur County, IN</v>
      </c>
      <c r="BP717" s="335" t="str">
        <f t="shared" si="23"/>
        <v>18</v>
      </c>
      <c r="BQ717" s="335" t="str">
        <f>_xlfn.XLOOKUP(BP717, statelist[State FIPS Code], statelist[EPA Region], "not found", 0, 1)</f>
        <v>EPA Region 5</v>
      </c>
    </row>
    <row r="718" spans="64:69" x14ac:dyDescent="0.25">
      <c r="BL718" s="334" t="s">
        <v>2592</v>
      </c>
      <c r="BM718" s="335" t="s">
        <v>1343</v>
      </c>
      <c r="BN718" s="335" t="s">
        <v>2571</v>
      </c>
      <c r="BO718" s="335" t="str">
        <f t="shared" si="22"/>
        <v>DeKalb County, IN</v>
      </c>
      <c r="BP718" s="335" t="str">
        <f t="shared" si="23"/>
        <v>18</v>
      </c>
      <c r="BQ718" s="335" t="str">
        <f>_xlfn.XLOOKUP(BP718, statelist[State FIPS Code], statelist[EPA Region], "not found", 0, 1)</f>
        <v>EPA Region 5</v>
      </c>
    </row>
    <row r="719" spans="64:69" x14ac:dyDescent="0.25">
      <c r="BL719" s="334" t="s">
        <v>2593</v>
      </c>
      <c r="BM719" s="335" t="s">
        <v>2594</v>
      </c>
      <c r="BN719" s="335" t="s">
        <v>2571</v>
      </c>
      <c r="BO719" s="335" t="str">
        <f t="shared" si="22"/>
        <v>Delaware County, IN</v>
      </c>
      <c r="BP719" s="335" t="str">
        <f t="shared" si="23"/>
        <v>18</v>
      </c>
      <c r="BQ719" s="335" t="str">
        <f>_xlfn.XLOOKUP(BP719, statelist[State FIPS Code], statelist[EPA Region], "not found", 0, 1)</f>
        <v>EPA Region 5</v>
      </c>
    </row>
    <row r="720" spans="64:69" x14ac:dyDescent="0.25">
      <c r="BL720" s="334" t="s">
        <v>2595</v>
      </c>
      <c r="BM720" s="335" t="s">
        <v>2596</v>
      </c>
      <c r="BN720" s="335" t="s">
        <v>2571</v>
      </c>
      <c r="BO720" s="335" t="str">
        <f t="shared" si="22"/>
        <v>Dubois County, IN</v>
      </c>
      <c r="BP720" s="335" t="str">
        <f t="shared" si="23"/>
        <v>18</v>
      </c>
      <c r="BQ720" s="335" t="str">
        <f>_xlfn.XLOOKUP(BP720, statelist[State FIPS Code], statelist[EPA Region], "not found", 0, 1)</f>
        <v>EPA Region 5</v>
      </c>
    </row>
    <row r="721" spans="64:69" x14ac:dyDescent="0.25">
      <c r="BL721" s="334" t="s">
        <v>2597</v>
      </c>
      <c r="BM721" s="335" t="s">
        <v>2598</v>
      </c>
      <c r="BN721" s="335" t="s">
        <v>2571</v>
      </c>
      <c r="BO721" s="335" t="str">
        <f t="shared" si="22"/>
        <v>Elkhart County, IN</v>
      </c>
      <c r="BP721" s="335" t="str">
        <f t="shared" si="23"/>
        <v>18</v>
      </c>
      <c r="BQ721" s="335" t="str">
        <f>_xlfn.XLOOKUP(BP721, statelist[State FIPS Code], statelist[EPA Region], "not found", 0, 1)</f>
        <v>EPA Region 5</v>
      </c>
    </row>
    <row r="722" spans="64:69" x14ac:dyDescent="0.25">
      <c r="BL722" s="334" t="s">
        <v>2599</v>
      </c>
      <c r="BM722" s="335" t="s">
        <v>1351</v>
      </c>
      <c r="BN722" s="335" t="s">
        <v>2571</v>
      </c>
      <c r="BO722" s="335" t="str">
        <f t="shared" si="22"/>
        <v>Fayette County, IN</v>
      </c>
      <c r="BP722" s="335" t="str">
        <f t="shared" si="23"/>
        <v>18</v>
      </c>
      <c r="BQ722" s="335" t="str">
        <f>_xlfn.XLOOKUP(BP722, statelist[State FIPS Code], statelist[EPA Region], "not found", 0, 1)</f>
        <v>EPA Region 5</v>
      </c>
    </row>
    <row r="723" spans="64:69" x14ac:dyDescent="0.25">
      <c r="BL723" s="334" t="s">
        <v>2600</v>
      </c>
      <c r="BM723" s="335" t="s">
        <v>2155</v>
      </c>
      <c r="BN723" s="335" t="s">
        <v>2571</v>
      </c>
      <c r="BO723" s="335" t="str">
        <f t="shared" si="22"/>
        <v>Floyd County, IN</v>
      </c>
      <c r="BP723" s="335" t="str">
        <f t="shared" si="23"/>
        <v>18</v>
      </c>
      <c r="BQ723" s="335" t="str">
        <f>_xlfn.XLOOKUP(BP723, statelist[State FIPS Code], statelist[EPA Region], "not found", 0, 1)</f>
        <v>EPA Region 5</v>
      </c>
    </row>
    <row r="724" spans="64:69" x14ac:dyDescent="0.25">
      <c r="BL724" s="334" t="s">
        <v>2601</v>
      </c>
      <c r="BM724" s="335" t="s">
        <v>2602</v>
      </c>
      <c r="BN724" s="335" t="s">
        <v>2571</v>
      </c>
      <c r="BO724" s="335" t="str">
        <f t="shared" si="22"/>
        <v>Fountain County, IN</v>
      </c>
      <c r="BP724" s="335" t="str">
        <f t="shared" si="23"/>
        <v>18</v>
      </c>
      <c r="BQ724" s="335" t="str">
        <f>_xlfn.XLOOKUP(BP724, statelist[State FIPS Code], statelist[EPA Region], "not found", 0, 1)</f>
        <v>EPA Region 5</v>
      </c>
    </row>
    <row r="725" spans="64:69" x14ac:dyDescent="0.25">
      <c r="BL725" s="334" t="s">
        <v>2603</v>
      </c>
      <c r="BM725" s="335" t="s">
        <v>1353</v>
      </c>
      <c r="BN725" s="335" t="s">
        <v>2571</v>
      </c>
      <c r="BO725" s="335" t="str">
        <f t="shared" si="22"/>
        <v>Franklin County, IN</v>
      </c>
      <c r="BP725" s="335" t="str">
        <f t="shared" si="23"/>
        <v>18</v>
      </c>
      <c r="BQ725" s="335" t="str">
        <f>_xlfn.XLOOKUP(BP725, statelist[State FIPS Code], statelist[EPA Region], "not found", 0, 1)</f>
        <v>EPA Region 5</v>
      </c>
    </row>
    <row r="726" spans="64:69" x14ac:dyDescent="0.25">
      <c r="BL726" s="334" t="s">
        <v>2604</v>
      </c>
      <c r="BM726" s="335" t="s">
        <v>1565</v>
      </c>
      <c r="BN726" s="335" t="s">
        <v>2571</v>
      </c>
      <c r="BO726" s="335" t="str">
        <f t="shared" si="22"/>
        <v>Fulton County, IN</v>
      </c>
      <c r="BP726" s="335" t="str">
        <f t="shared" si="23"/>
        <v>18</v>
      </c>
      <c r="BQ726" s="335" t="str">
        <f>_xlfn.XLOOKUP(BP726, statelist[State FIPS Code], statelist[EPA Region], "not found", 0, 1)</f>
        <v>EPA Region 5</v>
      </c>
    </row>
    <row r="727" spans="64:69" x14ac:dyDescent="0.25">
      <c r="BL727" s="334" t="s">
        <v>2605</v>
      </c>
      <c r="BM727" s="335" t="s">
        <v>2606</v>
      </c>
      <c r="BN727" s="335" t="s">
        <v>2571</v>
      </c>
      <c r="BO727" s="335" t="str">
        <f t="shared" si="22"/>
        <v>Gibson County, IN</v>
      </c>
      <c r="BP727" s="335" t="str">
        <f t="shared" si="23"/>
        <v>18</v>
      </c>
      <c r="BQ727" s="335" t="str">
        <f>_xlfn.XLOOKUP(BP727, statelist[State FIPS Code], statelist[EPA Region], "not found", 0, 1)</f>
        <v>EPA Region 5</v>
      </c>
    </row>
    <row r="728" spans="64:69" x14ac:dyDescent="0.25">
      <c r="BL728" s="334" t="s">
        <v>2607</v>
      </c>
      <c r="BM728" s="335" t="s">
        <v>1569</v>
      </c>
      <c r="BN728" s="335" t="s">
        <v>2571</v>
      </c>
      <c r="BO728" s="335" t="str">
        <f t="shared" si="22"/>
        <v>Grant County, IN</v>
      </c>
      <c r="BP728" s="335" t="str">
        <f t="shared" si="23"/>
        <v>18</v>
      </c>
      <c r="BQ728" s="335" t="str">
        <f>_xlfn.XLOOKUP(BP728, statelist[State FIPS Code], statelist[EPA Region], "not found", 0, 1)</f>
        <v>EPA Region 5</v>
      </c>
    </row>
    <row r="729" spans="64:69" x14ac:dyDescent="0.25">
      <c r="BL729" s="334" t="s">
        <v>2608</v>
      </c>
      <c r="BM729" s="335" t="s">
        <v>1357</v>
      </c>
      <c r="BN729" s="335" t="s">
        <v>2571</v>
      </c>
      <c r="BO729" s="335" t="str">
        <f t="shared" si="22"/>
        <v>Greene County, IN</v>
      </c>
      <c r="BP729" s="335" t="str">
        <f t="shared" si="23"/>
        <v>18</v>
      </c>
      <c r="BQ729" s="335" t="str">
        <f>_xlfn.XLOOKUP(BP729, statelist[State FIPS Code], statelist[EPA Region], "not found", 0, 1)</f>
        <v>EPA Region 5</v>
      </c>
    </row>
    <row r="730" spans="64:69" x14ac:dyDescent="0.25">
      <c r="BL730" s="334" t="s">
        <v>2609</v>
      </c>
      <c r="BM730" s="335" t="s">
        <v>1981</v>
      </c>
      <c r="BN730" s="335" t="s">
        <v>2571</v>
      </c>
      <c r="BO730" s="335" t="str">
        <f t="shared" si="22"/>
        <v>Hamilton County, IN</v>
      </c>
      <c r="BP730" s="335" t="str">
        <f t="shared" si="23"/>
        <v>18</v>
      </c>
      <c r="BQ730" s="335" t="str">
        <f>_xlfn.XLOOKUP(BP730, statelist[State FIPS Code], statelist[EPA Region], "not found", 0, 1)</f>
        <v>EPA Region 5</v>
      </c>
    </row>
    <row r="731" spans="64:69" x14ac:dyDescent="0.25">
      <c r="BL731" s="334" t="s">
        <v>2610</v>
      </c>
      <c r="BM731" s="335" t="s">
        <v>2178</v>
      </c>
      <c r="BN731" s="335" t="s">
        <v>2571</v>
      </c>
      <c r="BO731" s="335" t="str">
        <f t="shared" si="22"/>
        <v>Hancock County, IN</v>
      </c>
      <c r="BP731" s="335" t="str">
        <f t="shared" si="23"/>
        <v>18</v>
      </c>
      <c r="BQ731" s="335" t="str">
        <f>_xlfn.XLOOKUP(BP731, statelist[State FIPS Code], statelist[EPA Region], "not found", 0, 1)</f>
        <v>EPA Region 5</v>
      </c>
    </row>
    <row r="732" spans="64:69" x14ac:dyDescent="0.25">
      <c r="BL732" s="334" t="s">
        <v>2611</v>
      </c>
      <c r="BM732" s="335" t="s">
        <v>2612</v>
      </c>
      <c r="BN732" s="335" t="s">
        <v>2571</v>
      </c>
      <c r="BO732" s="335" t="str">
        <f t="shared" si="22"/>
        <v>Harrison County, IN</v>
      </c>
      <c r="BP732" s="335" t="str">
        <f t="shared" si="23"/>
        <v>18</v>
      </c>
      <c r="BQ732" s="335" t="str">
        <f>_xlfn.XLOOKUP(BP732, statelist[State FIPS Code], statelist[EPA Region], "not found", 0, 1)</f>
        <v>EPA Region 5</v>
      </c>
    </row>
    <row r="733" spans="64:69" x14ac:dyDescent="0.25">
      <c r="BL733" s="334" t="s">
        <v>2613</v>
      </c>
      <c r="BM733" s="335" t="s">
        <v>2614</v>
      </c>
      <c r="BN733" s="335" t="s">
        <v>2571</v>
      </c>
      <c r="BO733" s="335" t="str">
        <f t="shared" si="22"/>
        <v>Hendricks County, IN</v>
      </c>
      <c r="BP733" s="335" t="str">
        <f t="shared" si="23"/>
        <v>18</v>
      </c>
      <c r="BQ733" s="335" t="str">
        <f>_xlfn.XLOOKUP(BP733, statelist[State FIPS Code], statelist[EPA Region], "not found", 0, 1)</f>
        <v>EPA Region 5</v>
      </c>
    </row>
    <row r="734" spans="64:69" x14ac:dyDescent="0.25">
      <c r="BL734" s="334" t="s">
        <v>2615</v>
      </c>
      <c r="BM734" s="335" t="s">
        <v>1361</v>
      </c>
      <c r="BN734" s="335" t="s">
        <v>2571</v>
      </c>
      <c r="BO734" s="335" t="str">
        <f t="shared" si="22"/>
        <v>Henry County, IN</v>
      </c>
      <c r="BP734" s="335" t="str">
        <f t="shared" si="23"/>
        <v>18</v>
      </c>
      <c r="BQ734" s="335" t="str">
        <f>_xlfn.XLOOKUP(BP734, statelist[State FIPS Code], statelist[EPA Region], "not found", 0, 1)</f>
        <v>EPA Region 5</v>
      </c>
    </row>
    <row r="735" spans="64:69" x14ac:dyDescent="0.25">
      <c r="BL735" s="334" t="s">
        <v>2616</v>
      </c>
      <c r="BM735" s="335" t="s">
        <v>1576</v>
      </c>
      <c r="BN735" s="335" t="s">
        <v>2571</v>
      </c>
      <c r="BO735" s="335" t="str">
        <f t="shared" si="22"/>
        <v>Howard County, IN</v>
      </c>
      <c r="BP735" s="335" t="str">
        <f t="shared" si="23"/>
        <v>18</v>
      </c>
      <c r="BQ735" s="335" t="str">
        <f>_xlfn.XLOOKUP(BP735, statelist[State FIPS Code], statelist[EPA Region], "not found", 0, 1)</f>
        <v>EPA Region 5</v>
      </c>
    </row>
    <row r="736" spans="64:69" x14ac:dyDescent="0.25">
      <c r="BL736" s="334" t="s">
        <v>2617</v>
      </c>
      <c r="BM736" s="335" t="s">
        <v>2618</v>
      </c>
      <c r="BN736" s="335" t="s">
        <v>2571</v>
      </c>
      <c r="BO736" s="335" t="str">
        <f t="shared" si="22"/>
        <v>Huntington County, IN</v>
      </c>
      <c r="BP736" s="335" t="str">
        <f t="shared" si="23"/>
        <v>18</v>
      </c>
      <c r="BQ736" s="335" t="str">
        <f>_xlfn.XLOOKUP(BP736, statelist[State FIPS Code], statelist[EPA Region], "not found", 0, 1)</f>
        <v>EPA Region 5</v>
      </c>
    </row>
    <row r="737" spans="64:69" x14ac:dyDescent="0.25">
      <c r="BL737" s="334" t="s">
        <v>2619</v>
      </c>
      <c r="BM737" s="335" t="s">
        <v>1365</v>
      </c>
      <c r="BN737" s="335" t="s">
        <v>2571</v>
      </c>
      <c r="BO737" s="335" t="str">
        <f t="shared" si="22"/>
        <v>Jackson County, IN</v>
      </c>
      <c r="BP737" s="335" t="str">
        <f t="shared" si="23"/>
        <v>18</v>
      </c>
      <c r="BQ737" s="335" t="str">
        <f>_xlfn.XLOOKUP(BP737, statelist[State FIPS Code], statelist[EPA Region], "not found", 0, 1)</f>
        <v>EPA Region 5</v>
      </c>
    </row>
    <row r="738" spans="64:69" x14ac:dyDescent="0.25">
      <c r="BL738" s="334" t="s">
        <v>2620</v>
      </c>
      <c r="BM738" s="335" t="s">
        <v>2193</v>
      </c>
      <c r="BN738" s="335" t="s">
        <v>2571</v>
      </c>
      <c r="BO738" s="335" t="str">
        <f t="shared" si="22"/>
        <v>Jasper County, IN</v>
      </c>
      <c r="BP738" s="335" t="str">
        <f t="shared" si="23"/>
        <v>18</v>
      </c>
      <c r="BQ738" s="335" t="str">
        <f>_xlfn.XLOOKUP(BP738, statelist[State FIPS Code], statelist[EPA Region], "not found", 0, 1)</f>
        <v>EPA Region 5</v>
      </c>
    </row>
    <row r="739" spans="64:69" x14ac:dyDescent="0.25">
      <c r="BL739" s="334" t="s">
        <v>2621</v>
      </c>
      <c r="BM739" s="335" t="s">
        <v>2622</v>
      </c>
      <c r="BN739" s="335" t="s">
        <v>2571</v>
      </c>
      <c r="BO739" s="335" t="str">
        <f t="shared" si="22"/>
        <v>Jay County, IN</v>
      </c>
      <c r="BP739" s="335" t="str">
        <f t="shared" si="23"/>
        <v>18</v>
      </c>
      <c r="BQ739" s="335" t="str">
        <f>_xlfn.XLOOKUP(BP739, statelist[State FIPS Code], statelist[EPA Region], "not found", 0, 1)</f>
        <v>EPA Region 5</v>
      </c>
    </row>
    <row r="740" spans="64:69" x14ac:dyDescent="0.25">
      <c r="BL740" s="334" t="s">
        <v>2623</v>
      </c>
      <c r="BM740" s="335" t="s">
        <v>1367</v>
      </c>
      <c r="BN740" s="335" t="s">
        <v>2571</v>
      </c>
      <c r="BO740" s="335" t="str">
        <f t="shared" si="22"/>
        <v>Jefferson County, IN</v>
      </c>
      <c r="BP740" s="335" t="str">
        <f t="shared" si="23"/>
        <v>18</v>
      </c>
      <c r="BQ740" s="335" t="str">
        <f>_xlfn.XLOOKUP(BP740, statelist[State FIPS Code], statelist[EPA Region], "not found", 0, 1)</f>
        <v>EPA Region 5</v>
      </c>
    </row>
    <row r="741" spans="64:69" x14ac:dyDescent="0.25">
      <c r="BL741" s="334" t="s">
        <v>2624</v>
      </c>
      <c r="BM741" s="335" t="s">
        <v>2625</v>
      </c>
      <c r="BN741" s="335" t="s">
        <v>2571</v>
      </c>
      <c r="BO741" s="335" t="str">
        <f t="shared" si="22"/>
        <v>Jennings County, IN</v>
      </c>
      <c r="BP741" s="335" t="str">
        <f t="shared" si="23"/>
        <v>18</v>
      </c>
      <c r="BQ741" s="335" t="str">
        <f>_xlfn.XLOOKUP(BP741, statelist[State FIPS Code], statelist[EPA Region], "not found", 0, 1)</f>
        <v>EPA Region 5</v>
      </c>
    </row>
    <row r="742" spans="64:69" x14ac:dyDescent="0.25">
      <c r="BL742" s="334" t="s">
        <v>2626</v>
      </c>
      <c r="BM742" s="335" t="s">
        <v>1584</v>
      </c>
      <c r="BN742" s="335" t="s">
        <v>2571</v>
      </c>
      <c r="BO742" s="335" t="str">
        <f t="shared" si="22"/>
        <v>Johnson County, IN</v>
      </c>
      <c r="BP742" s="335" t="str">
        <f t="shared" si="23"/>
        <v>18</v>
      </c>
      <c r="BQ742" s="335" t="str">
        <f>_xlfn.XLOOKUP(BP742, statelist[State FIPS Code], statelist[EPA Region], "not found", 0, 1)</f>
        <v>EPA Region 5</v>
      </c>
    </row>
    <row r="743" spans="64:69" x14ac:dyDescent="0.25">
      <c r="BL743" s="334" t="s">
        <v>2627</v>
      </c>
      <c r="BM743" s="335" t="s">
        <v>2487</v>
      </c>
      <c r="BN743" s="335" t="s">
        <v>2571</v>
      </c>
      <c r="BO743" s="335" t="str">
        <f t="shared" si="22"/>
        <v>Knox County, IN</v>
      </c>
      <c r="BP743" s="335" t="str">
        <f t="shared" si="23"/>
        <v>18</v>
      </c>
      <c r="BQ743" s="335" t="str">
        <f>_xlfn.XLOOKUP(BP743, statelist[State FIPS Code], statelist[EPA Region], "not found", 0, 1)</f>
        <v>EPA Region 5</v>
      </c>
    </row>
    <row r="744" spans="64:69" x14ac:dyDescent="0.25">
      <c r="BL744" s="334" t="s">
        <v>2628</v>
      </c>
      <c r="BM744" s="335" t="s">
        <v>2629</v>
      </c>
      <c r="BN744" s="335" t="s">
        <v>2571</v>
      </c>
      <c r="BO744" s="335" t="str">
        <f t="shared" si="22"/>
        <v>Kosciusko County, IN</v>
      </c>
      <c r="BP744" s="335" t="str">
        <f t="shared" si="23"/>
        <v>18</v>
      </c>
      <c r="BQ744" s="335" t="str">
        <f>_xlfn.XLOOKUP(BP744, statelist[State FIPS Code], statelist[EPA Region], "not found", 0, 1)</f>
        <v>EPA Region 5</v>
      </c>
    </row>
    <row r="745" spans="64:69" x14ac:dyDescent="0.25">
      <c r="BL745" s="334" t="s">
        <v>2630</v>
      </c>
      <c r="BM745" s="335" t="s">
        <v>2631</v>
      </c>
      <c r="BN745" s="335" t="s">
        <v>2571</v>
      </c>
      <c r="BO745" s="335" t="str">
        <f t="shared" si="22"/>
        <v>LaGrange County, IN</v>
      </c>
      <c r="BP745" s="335" t="str">
        <f t="shared" si="23"/>
        <v>18</v>
      </c>
      <c r="BQ745" s="335" t="str">
        <f>_xlfn.XLOOKUP(BP745, statelist[State FIPS Code], statelist[EPA Region], "not found", 0, 1)</f>
        <v>EPA Region 5</v>
      </c>
    </row>
    <row r="746" spans="64:69" x14ac:dyDescent="0.25">
      <c r="BL746" s="334" t="s">
        <v>2632</v>
      </c>
      <c r="BM746" s="335" t="s">
        <v>1687</v>
      </c>
      <c r="BN746" s="335" t="s">
        <v>2571</v>
      </c>
      <c r="BO746" s="335" t="str">
        <f t="shared" si="22"/>
        <v>Lake County, IN</v>
      </c>
      <c r="BP746" s="335" t="str">
        <f t="shared" si="23"/>
        <v>18</v>
      </c>
      <c r="BQ746" s="335" t="str">
        <f>_xlfn.XLOOKUP(BP746, statelist[State FIPS Code], statelist[EPA Region], "not found", 0, 1)</f>
        <v>EPA Region 5</v>
      </c>
    </row>
    <row r="747" spans="64:69" x14ac:dyDescent="0.25">
      <c r="BL747" s="334" t="s">
        <v>2633</v>
      </c>
      <c r="BM747" s="335" t="s">
        <v>2634</v>
      </c>
      <c r="BN747" s="335" t="s">
        <v>2571</v>
      </c>
      <c r="BO747" s="335" t="str">
        <f t="shared" si="22"/>
        <v>LaPorte County, IN</v>
      </c>
      <c r="BP747" s="335" t="str">
        <f t="shared" si="23"/>
        <v>18</v>
      </c>
      <c r="BQ747" s="335" t="str">
        <f>_xlfn.XLOOKUP(BP747, statelist[State FIPS Code], statelist[EPA Region], "not found", 0, 1)</f>
        <v>EPA Region 5</v>
      </c>
    </row>
    <row r="748" spans="64:69" x14ac:dyDescent="0.25">
      <c r="BL748" s="334" t="s">
        <v>2635</v>
      </c>
      <c r="BM748" s="335" t="s">
        <v>1373</v>
      </c>
      <c r="BN748" s="335" t="s">
        <v>2571</v>
      </c>
      <c r="BO748" s="335" t="str">
        <f t="shared" si="22"/>
        <v>Lawrence County, IN</v>
      </c>
      <c r="BP748" s="335" t="str">
        <f t="shared" si="23"/>
        <v>18</v>
      </c>
      <c r="BQ748" s="335" t="str">
        <f>_xlfn.XLOOKUP(BP748, statelist[State FIPS Code], statelist[EPA Region], "not found", 0, 1)</f>
        <v>EPA Region 5</v>
      </c>
    </row>
    <row r="749" spans="64:69" x14ac:dyDescent="0.25">
      <c r="BL749" s="334" t="s">
        <v>2636</v>
      </c>
      <c r="BM749" s="335" t="s">
        <v>1383</v>
      </c>
      <c r="BN749" s="335" t="s">
        <v>2571</v>
      </c>
      <c r="BO749" s="335" t="str">
        <f t="shared" si="22"/>
        <v>Madison County, IN</v>
      </c>
      <c r="BP749" s="335" t="str">
        <f t="shared" si="23"/>
        <v>18</v>
      </c>
      <c r="BQ749" s="335" t="str">
        <f>_xlfn.XLOOKUP(BP749, statelist[State FIPS Code], statelist[EPA Region], "not found", 0, 1)</f>
        <v>EPA Region 5</v>
      </c>
    </row>
    <row r="750" spans="64:69" x14ac:dyDescent="0.25">
      <c r="BL750" s="334" t="s">
        <v>2637</v>
      </c>
      <c r="BM750" s="335" t="s">
        <v>1387</v>
      </c>
      <c r="BN750" s="335" t="s">
        <v>2571</v>
      </c>
      <c r="BO750" s="335" t="str">
        <f t="shared" si="22"/>
        <v>Marion County, IN</v>
      </c>
      <c r="BP750" s="335" t="str">
        <f t="shared" si="23"/>
        <v>18</v>
      </c>
      <c r="BQ750" s="335" t="str">
        <f>_xlfn.XLOOKUP(BP750, statelist[State FIPS Code], statelist[EPA Region], "not found", 0, 1)</f>
        <v>EPA Region 5</v>
      </c>
    </row>
    <row r="751" spans="64:69" x14ac:dyDescent="0.25">
      <c r="BL751" s="334" t="s">
        <v>2638</v>
      </c>
      <c r="BM751" s="335" t="s">
        <v>1389</v>
      </c>
      <c r="BN751" s="335" t="s">
        <v>2571</v>
      </c>
      <c r="BO751" s="335" t="str">
        <f t="shared" si="22"/>
        <v>Marshall County, IN</v>
      </c>
      <c r="BP751" s="335" t="str">
        <f t="shared" si="23"/>
        <v>18</v>
      </c>
      <c r="BQ751" s="335" t="str">
        <f>_xlfn.XLOOKUP(BP751, statelist[State FIPS Code], statelist[EPA Region], "not found", 0, 1)</f>
        <v>EPA Region 5</v>
      </c>
    </row>
    <row r="752" spans="64:69" x14ac:dyDescent="0.25">
      <c r="BL752" s="334" t="s">
        <v>2639</v>
      </c>
      <c r="BM752" s="335" t="s">
        <v>2012</v>
      </c>
      <c r="BN752" s="335" t="s">
        <v>2571</v>
      </c>
      <c r="BO752" s="335" t="str">
        <f t="shared" si="22"/>
        <v>Martin County, IN</v>
      </c>
      <c r="BP752" s="335" t="str">
        <f t="shared" si="23"/>
        <v>18</v>
      </c>
      <c r="BQ752" s="335" t="str">
        <f>_xlfn.XLOOKUP(BP752, statelist[State FIPS Code], statelist[EPA Region], "not found", 0, 1)</f>
        <v>EPA Region 5</v>
      </c>
    </row>
    <row r="753" spans="64:69" x14ac:dyDescent="0.25">
      <c r="BL753" s="334" t="s">
        <v>2640</v>
      </c>
      <c r="BM753" s="335" t="s">
        <v>2641</v>
      </c>
      <c r="BN753" s="335" t="s">
        <v>2571</v>
      </c>
      <c r="BO753" s="335" t="str">
        <f t="shared" si="22"/>
        <v>Miami County, IN</v>
      </c>
      <c r="BP753" s="335" t="str">
        <f t="shared" si="23"/>
        <v>18</v>
      </c>
      <c r="BQ753" s="335" t="str">
        <f>_xlfn.XLOOKUP(BP753, statelist[State FIPS Code], statelist[EPA Region], "not found", 0, 1)</f>
        <v>EPA Region 5</v>
      </c>
    </row>
    <row r="754" spans="64:69" x14ac:dyDescent="0.25">
      <c r="BL754" s="334" t="s">
        <v>2642</v>
      </c>
      <c r="BM754" s="335" t="s">
        <v>1393</v>
      </c>
      <c r="BN754" s="335" t="s">
        <v>2571</v>
      </c>
      <c r="BO754" s="335" t="str">
        <f t="shared" si="22"/>
        <v>Monroe County, IN</v>
      </c>
      <c r="BP754" s="335" t="str">
        <f t="shared" si="23"/>
        <v>18</v>
      </c>
      <c r="BQ754" s="335" t="str">
        <f>_xlfn.XLOOKUP(BP754, statelist[State FIPS Code], statelist[EPA Region], "not found", 0, 1)</f>
        <v>EPA Region 5</v>
      </c>
    </row>
    <row r="755" spans="64:69" x14ac:dyDescent="0.25">
      <c r="BL755" s="334" t="s">
        <v>2643</v>
      </c>
      <c r="BM755" s="335" t="s">
        <v>1395</v>
      </c>
      <c r="BN755" s="335" t="s">
        <v>2571</v>
      </c>
      <c r="BO755" s="335" t="str">
        <f t="shared" si="22"/>
        <v>Montgomery County, IN</v>
      </c>
      <c r="BP755" s="335" t="str">
        <f t="shared" si="23"/>
        <v>18</v>
      </c>
      <c r="BQ755" s="335" t="str">
        <f>_xlfn.XLOOKUP(BP755, statelist[State FIPS Code], statelist[EPA Region], "not found", 0, 1)</f>
        <v>EPA Region 5</v>
      </c>
    </row>
    <row r="756" spans="64:69" x14ac:dyDescent="0.25">
      <c r="BL756" s="334" t="s">
        <v>2644</v>
      </c>
      <c r="BM756" s="335" t="s">
        <v>1397</v>
      </c>
      <c r="BN756" s="335" t="s">
        <v>2571</v>
      </c>
      <c r="BO756" s="335" t="str">
        <f t="shared" si="22"/>
        <v>Morgan County, IN</v>
      </c>
      <c r="BP756" s="335" t="str">
        <f t="shared" si="23"/>
        <v>18</v>
      </c>
      <c r="BQ756" s="335" t="str">
        <f>_xlfn.XLOOKUP(BP756, statelist[State FIPS Code], statelist[EPA Region], "not found", 0, 1)</f>
        <v>EPA Region 5</v>
      </c>
    </row>
    <row r="757" spans="64:69" x14ac:dyDescent="0.25">
      <c r="BL757" s="334" t="s">
        <v>2645</v>
      </c>
      <c r="BM757" s="335" t="s">
        <v>1608</v>
      </c>
      <c r="BN757" s="335" t="s">
        <v>2571</v>
      </c>
      <c r="BO757" s="335" t="str">
        <f t="shared" si="22"/>
        <v>Newton County, IN</v>
      </c>
      <c r="BP757" s="335" t="str">
        <f t="shared" si="23"/>
        <v>18</v>
      </c>
      <c r="BQ757" s="335" t="str">
        <f>_xlfn.XLOOKUP(BP757, statelist[State FIPS Code], statelist[EPA Region], "not found", 0, 1)</f>
        <v>EPA Region 5</v>
      </c>
    </row>
    <row r="758" spans="64:69" x14ac:dyDescent="0.25">
      <c r="BL758" s="334" t="s">
        <v>2646</v>
      </c>
      <c r="BM758" s="335" t="s">
        <v>2647</v>
      </c>
      <c r="BN758" s="335" t="s">
        <v>2571</v>
      </c>
      <c r="BO758" s="335" t="str">
        <f t="shared" si="22"/>
        <v>Noble County, IN</v>
      </c>
      <c r="BP758" s="335" t="str">
        <f t="shared" si="23"/>
        <v>18</v>
      </c>
      <c r="BQ758" s="335" t="str">
        <f>_xlfn.XLOOKUP(BP758, statelist[State FIPS Code], statelist[EPA Region], "not found", 0, 1)</f>
        <v>EPA Region 5</v>
      </c>
    </row>
    <row r="759" spans="64:69" x14ac:dyDescent="0.25">
      <c r="BL759" s="334" t="s">
        <v>2648</v>
      </c>
      <c r="BM759" s="335" t="s">
        <v>2649</v>
      </c>
      <c r="BN759" s="335" t="s">
        <v>2571</v>
      </c>
      <c r="BO759" s="335" t="str">
        <f t="shared" si="22"/>
        <v>Ohio County, IN</v>
      </c>
      <c r="BP759" s="335" t="str">
        <f t="shared" si="23"/>
        <v>18</v>
      </c>
      <c r="BQ759" s="335" t="str">
        <f>_xlfn.XLOOKUP(BP759, statelist[State FIPS Code], statelist[EPA Region], "not found", 0, 1)</f>
        <v>EPA Region 5</v>
      </c>
    </row>
    <row r="760" spans="64:69" x14ac:dyDescent="0.25">
      <c r="BL760" s="334" t="s">
        <v>2650</v>
      </c>
      <c r="BM760" s="335" t="s">
        <v>1712</v>
      </c>
      <c r="BN760" s="335" t="s">
        <v>2571</v>
      </c>
      <c r="BO760" s="335" t="str">
        <f t="shared" si="22"/>
        <v>Orange County, IN</v>
      </c>
      <c r="BP760" s="335" t="str">
        <f t="shared" si="23"/>
        <v>18</v>
      </c>
      <c r="BQ760" s="335" t="str">
        <f>_xlfn.XLOOKUP(BP760, statelist[State FIPS Code], statelist[EPA Region], "not found", 0, 1)</f>
        <v>EPA Region 5</v>
      </c>
    </row>
    <row r="761" spans="64:69" x14ac:dyDescent="0.25">
      <c r="BL761" s="334" t="s">
        <v>2651</v>
      </c>
      <c r="BM761" s="335" t="s">
        <v>2652</v>
      </c>
      <c r="BN761" s="335" t="s">
        <v>2571</v>
      </c>
      <c r="BO761" s="335" t="str">
        <f t="shared" si="22"/>
        <v>Owen County, IN</v>
      </c>
      <c r="BP761" s="335" t="str">
        <f t="shared" si="23"/>
        <v>18</v>
      </c>
      <c r="BQ761" s="335" t="str">
        <f>_xlfn.XLOOKUP(BP761, statelist[State FIPS Code], statelist[EPA Region], "not found", 0, 1)</f>
        <v>EPA Region 5</v>
      </c>
    </row>
    <row r="762" spans="64:69" x14ac:dyDescent="0.25">
      <c r="BL762" s="334" t="s">
        <v>2653</v>
      </c>
      <c r="BM762" s="335" t="s">
        <v>2654</v>
      </c>
      <c r="BN762" s="335" t="s">
        <v>2571</v>
      </c>
      <c r="BO762" s="335" t="str">
        <f t="shared" si="22"/>
        <v>Parke County, IN</v>
      </c>
      <c r="BP762" s="335" t="str">
        <f t="shared" si="23"/>
        <v>18</v>
      </c>
      <c r="BQ762" s="335" t="str">
        <f>_xlfn.XLOOKUP(BP762, statelist[State FIPS Code], statelist[EPA Region], "not found", 0, 1)</f>
        <v>EPA Region 5</v>
      </c>
    </row>
    <row r="763" spans="64:69" x14ac:dyDescent="0.25">
      <c r="BL763" s="334" t="s">
        <v>2655</v>
      </c>
      <c r="BM763" s="335" t="s">
        <v>1399</v>
      </c>
      <c r="BN763" s="335" t="s">
        <v>2571</v>
      </c>
      <c r="BO763" s="335" t="str">
        <f t="shared" si="22"/>
        <v>Perry County, IN</v>
      </c>
      <c r="BP763" s="335" t="str">
        <f t="shared" si="23"/>
        <v>18</v>
      </c>
      <c r="BQ763" s="335" t="str">
        <f>_xlfn.XLOOKUP(BP763, statelist[State FIPS Code], statelist[EPA Region], "not found", 0, 1)</f>
        <v>EPA Region 5</v>
      </c>
    </row>
    <row r="764" spans="64:69" x14ac:dyDescent="0.25">
      <c r="BL764" s="334" t="s">
        <v>2656</v>
      </c>
      <c r="BM764" s="335" t="s">
        <v>1403</v>
      </c>
      <c r="BN764" s="335" t="s">
        <v>2571</v>
      </c>
      <c r="BO764" s="335" t="str">
        <f t="shared" si="22"/>
        <v>Pike County, IN</v>
      </c>
      <c r="BP764" s="335" t="str">
        <f t="shared" si="23"/>
        <v>18</v>
      </c>
      <c r="BQ764" s="335" t="str">
        <f>_xlfn.XLOOKUP(BP764, statelist[State FIPS Code], statelist[EPA Region], "not found", 0, 1)</f>
        <v>EPA Region 5</v>
      </c>
    </row>
    <row r="765" spans="64:69" x14ac:dyDescent="0.25">
      <c r="BL765" s="334" t="s">
        <v>2657</v>
      </c>
      <c r="BM765" s="335" t="s">
        <v>2658</v>
      </c>
      <c r="BN765" s="335" t="s">
        <v>2571</v>
      </c>
      <c r="BO765" s="335" t="str">
        <f t="shared" si="22"/>
        <v>Porter County, IN</v>
      </c>
      <c r="BP765" s="335" t="str">
        <f t="shared" si="23"/>
        <v>18</v>
      </c>
      <c r="BQ765" s="335" t="str">
        <f>_xlfn.XLOOKUP(BP765, statelist[State FIPS Code], statelist[EPA Region], "not found", 0, 1)</f>
        <v>EPA Region 5</v>
      </c>
    </row>
    <row r="766" spans="64:69" x14ac:dyDescent="0.25">
      <c r="BL766" s="334" t="s">
        <v>2659</v>
      </c>
      <c r="BM766" s="335" t="s">
        <v>2660</v>
      </c>
      <c r="BN766" s="335" t="s">
        <v>2571</v>
      </c>
      <c r="BO766" s="335" t="str">
        <f t="shared" si="22"/>
        <v>Posey County, IN</v>
      </c>
      <c r="BP766" s="335" t="str">
        <f t="shared" si="23"/>
        <v>18</v>
      </c>
      <c r="BQ766" s="335" t="str">
        <f>_xlfn.XLOOKUP(BP766, statelist[State FIPS Code], statelist[EPA Region], "not found", 0, 1)</f>
        <v>EPA Region 5</v>
      </c>
    </row>
    <row r="767" spans="64:69" x14ac:dyDescent="0.25">
      <c r="BL767" s="334" t="s">
        <v>2661</v>
      </c>
      <c r="BM767" s="335" t="s">
        <v>1624</v>
      </c>
      <c r="BN767" s="335" t="s">
        <v>2571</v>
      </c>
      <c r="BO767" s="335" t="str">
        <f t="shared" si="22"/>
        <v>Pulaski County, IN</v>
      </c>
      <c r="BP767" s="335" t="str">
        <f t="shared" si="23"/>
        <v>18</v>
      </c>
      <c r="BQ767" s="335" t="str">
        <f>_xlfn.XLOOKUP(BP767, statelist[State FIPS Code], statelist[EPA Region], "not found", 0, 1)</f>
        <v>EPA Region 5</v>
      </c>
    </row>
    <row r="768" spans="64:69" x14ac:dyDescent="0.25">
      <c r="BL768" s="334" t="s">
        <v>2662</v>
      </c>
      <c r="BM768" s="335" t="s">
        <v>2032</v>
      </c>
      <c r="BN768" s="335" t="s">
        <v>2571</v>
      </c>
      <c r="BO768" s="335" t="str">
        <f t="shared" si="22"/>
        <v>Putnam County, IN</v>
      </c>
      <c r="BP768" s="335" t="str">
        <f t="shared" si="23"/>
        <v>18</v>
      </c>
      <c r="BQ768" s="335" t="str">
        <f>_xlfn.XLOOKUP(BP768, statelist[State FIPS Code], statelist[EPA Region], "not found", 0, 1)</f>
        <v>EPA Region 5</v>
      </c>
    </row>
    <row r="769" spans="64:69" x14ac:dyDescent="0.25">
      <c r="BL769" s="334" t="s">
        <v>2663</v>
      </c>
      <c r="BM769" s="335" t="s">
        <v>1405</v>
      </c>
      <c r="BN769" s="335" t="s">
        <v>2571</v>
      </c>
      <c r="BO769" s="335" t="str">
        <f t="shared" si="22"/>
        <v>Randolph County, IN</v>
      </c>
      <c r="BP769" s="335" t="str">
        <f t="shared" si="23"/>
        <v>18</v>
      </c>
      <c r="BQ769" s="335" t="str">
        <f>_xlfn.XLOOKUP(BP769, statelist[State FIPS Code], statelist[EPA Region], "not found", 0, 1)</f>
        <v>EPA Region 5</v>
      </c>
    </row>
    <row r="770" spans="64:69" x14ac:dyDescent="0.25">
      <c r="BL770" s="334" t="s">
        <v>2664</v>
      </c>
      <c r="BM770" s="335" t="s">
        <v>2665</v>
      </c>
      <c r="BN770" s="335" t="s">
        <v>2571</v>
      </c>
      <c r="BO770" s="335" t="str">
        <f t="shared" si="22"/>
        <v>Ripley County, IN</v>
      </c>
      <c r="BP770" s="335" t="str">
        <f t="shared" si="23"/>
        <v>18</v>
      </c>
      <c r="BQ770" s="335" t="str">
        <f>_xlfn.XLOOKUP(BP770, statelist[State FIPS Code], statelist[EPA Region], "not found", 0, 1)</f>
        <v>EPA Region 5</v>
      </c>
    </row>
    <row r="771" spans="64:69" x14ac:dyDescent="0.25">
      <c r="BL771" s="334" t="s">
        <v>2666</v>
      </c>
      <c r="BM771" s="335" t="s">
        <v>2667</v>
      </c>
      <c r="BN771" s="335" t="s">
        <v>2571</v>
      </c>
      <c r="BO771" s="335" t="str">
        <f t="shared" si="22"/>
        <v>Rush County, IN</v>
      </c>
      <c r="BP771" s="335" t="str">
        <f t="shared" si="23"/>
        <v>18</v>
      </c>
      <c r="BQ771" s="335" t="str">
        <f>_xlfn.XLOOKUP(BP771, statelist[State FIPS Code], statelist[EPA Region], "not found", 0, 1)</f>
        <v>EPA Region 5</v>
      </c>
    </row>
    <row r="772" spans="64:69" x14ac:dyDescent="0.25">
      <c r="BL772" s="334" t="s">
        <v>2668</v>
      </c>
      <c r="BM772" s="335" t="s">
        <v>2669</v>
      </c>
      <c r="BN772" s="335" t="s">
        <v>2571</v>
      </c>
      <c r="BO772" s="335" t="str">
        <f t="shared" ref="BO772:BO835" si="24">_xlfn.TEXTJOIN(", ", TRUE, BM772,BN772)</f>
        <v>St. Joseph County, IN</v>
      </c>
      <c r="BP772" s="335" t="str">
        <f t="shared" ref="BP772:BP835" si="25">LEFT(BL772, 2)</f>
        <v>18</v>
      </c>
      <c r="BQ772" s="335" t="str">
        <f>_xlfn.XLOOKUP(BP772, statelist[State FIPS Code], statelist[EPA Region], "not found", 0, 1)</f>
        <v>EPA Region 5</v>
      </c>
    </row>
    <row r="773" spans="64:69" x14ac:dyDescent="0.25">
      <c r="BL773" s="334" t="s">
        <v>2670</v>
      </c>
      <c r="BM773" s="335" t="s">
        <v>1631</v>
      </c>
      <c r="BN773" s="335" t="s">
        <v>2571</v>
      </c>
      <c r="BO773" s="335" t="str">
        <f t="shared" si="24"/>
        <v>Scott County, IN</v>
      </c>
      <c r="BP773" s="335" t="str">
        <f t="shared" si="25"/>
        <v>18</v>
      </c>
      <c r="BQ773" s="335" t="str">
        <f>_xlfn.XLOOKUP(BP773, statelist[State FIPS Code], statelist[EPA Region], "not found", 0, 1)</f>
        <v>EPA Region 5</v>
      </c>
    </row>
    <row r="774" spans="64:69" x14ac:dyDescent="0.25">
      <c r="BL774" s="334" t="s">
        <v>2671</v>
      </c>
      <c r="BM774" s="335" t="s">
        <v>1411</v>
      </c>
      <c r="BN774" s="335" t="s">
        <v>2571</v>
      </c>
      <c r="BO774" s="335" t="str">
        <f t="shared" si="24"/>
        <v>Shelby County, IN</v>
      </c>
      <c r="BP774" s="335" t="str">
        <f t="shared" si="25"/>
        <v>18</v>
      </c>
      <c r="BQ774" s="335" t="str">
        <f>_xlfn.XLOOKUP(BP774, statelist[State FIPS Code], statelist[EPA Region], "not found", 0, 1)</f>
        <v>EPA Region 5</v>
      </c>
    </row>
    <row r="775" spans="64:69" x14ac:dyDescent="0.25">
      <c r="BL775" s="334" t="s">
        <v>2672</v>
      </c>
      <c r="BM775" s="335" t="s">
        <v>2673</v>
      </c>
      <c r="BN775" s="335" t="s">
        <v>2571</v>
      </c>
      <c r="BO775" s="335" t="str">
        <f t="shared" si="24"/>
        <v>Spencer County, IN</v>
      </c>
      <c r="BP775" s="335" t="str">
        <f t="shared" si="25"/>
        <v>18</v>
      </c>
      <c r="BQ775" s="335" t="str">
        <f>_xlfn.XLOOKUP(BP775, statelist[State FIPS Code], statelist[EPA Region], "not found", 0, 1)</f>
        <v>EPA Region 5</v>
      </c>
    </row>
    <row r="776" spans="64:69" x14ac:dyDescent="0.25">
      <c r="BL776" s="334" t="s">
        <v>2674</v>
      </c>
      <c r="BM776" s="335" t="s">
        <v>2675</v>
      </c>
      <c r="BN776" s="335" t="s">
        <v>2571</v>
      </c>
      <c r="BO776" s="335" t="str">
        <f t="shared" si="24"/>
        <v>Starke County, IN</v>
      </c>
      <c r="BP776" s="335" t="str">
        <f t="shared" si="25"/>
        <v>18</v>
      </c>
      <c r="BQ776" s="335" t="str">
        <f>_xlfn.XLOOKUP(BP776, statelist[State FIPS Code], statelist[EPA Region], "not found", 0, 1)</f>
        <v>EPA Region 5</v>
      </c>
    </row>
    <row r="777" spans="64:69" x14ac:dyDescent="0.25">
      <c r="BL777" s="334" t="s">
        <v>2676</v>
      </c>
      <c r="BM777" s="335" t="s">
        <v>2677</v>
      </c>
      <c r="BN777" s="335" t="s">
        <v>2571</v>
      </c>
      <c r="BO777" s="335" t="str">
        <f t="shared" si="24"/>
        <v>Steuben County, IN</v>
      </c>
      <c r="BP777" s="335" t="str">
        <f t="shared" si="25"/>
        <v>18</v>
      </c>
      <c r="BQ777" s="335" t="str">
        <f>_xlfn.XLOOKUP(BP777, statelist[State FIPS Code], statelist[EPA Region], "not found", 0, 1)</f>
        <v>EPA Region 5</v>
      </c>
    </row>
    <row r="778" spans="64:69" x14ac:dyDescent="0.25">
      <c r="BL778" s="334" t="s">
        <v>2678</v>
      </c>
      <c r="BM778" s="335" t="s">
        <v>2679</v>
      </c>
      <c r="BN778" s="335" t="s">
        <v>2571</v>
      </c>
      <c r="BO778" s="335" t="str">
        <f t="shared" si="24"/>
        <v>Sullivan County, IN</v>
      </c>
      <c r="BP778" s="335" t="str">
        <f t="shared" si="25"/>
        <v>18</v>
      </c>
      <c r="BQ778" s="335" t="str">
        <f>_xlfn.XLOOKUP(BP778, statelist[State FIPS Code], statelist[EPA Region], "not found", 0, 1)</f>
        <v>EPA Region 5</v>
      </c>
    </row>
    <row r="779" spans="64:69" x14ac:dyDescent="0.25">
      <c r="BL779" s="334" t="s">
        <v>2680</v>
      </c>
      <c r="BM779" s="335" t="s">
        <v>2681</v>
      </c>
      <c r="BN779" s="335" t="s">
        <v>2571</v>
      </c>
      <c r="BO779" s="335" t="str">
        <f t="shared" si="24"/>
        <v>Switzerland County, IN</v>
      </c>
      <c r="BP779" s="335" t="str">
        <f t="shared" si="25"/>
        <v>18</v>
      </c>
      <c r="BQ779" s="335" t="str">
        <f>_xlfn.XLOOKUP(BP779, statelist[State FIPS Code], statelist[EPA Region], "not found", 0, 1)</f>
        <v>EPA Region 5</v>
      </c>
    </row>
    <row r="780" spans="64:69" x14ac:dyDescent="0.25">
      <c r="BL780" s="334" t="s">
        <v>2682</v>
      </c>
      <c r="BM780" s="335" t="s">
        <v>2683</v>
      </c>
      <c r="BN780" s="335" t="s">
        <v>2571</v>
      </c>
      <c r="BO780" s="335" t="str">
        <f t="shared" si="24"/>
        <v>Tippecanoe County, IN</v>
      </c>
      <c r="BP780" s="335" t="str">
        <f t="shared" si="25"/>
        <v>18</v>
      </c>
      <c r="BQ780" s="335" t="str">
        <f>_xlfn.XLOOKUP(BP780, statelist[State FIPS Code], statelist[EPA Region], "not found", 0, 1)</f>
        <v>EPA Region 5</v>
      </c>
    </row>
    <row r="781" spans="64:69" x14ac:dyDescent="0.25">
      <c r="BL781" s="334" t="s">
        <v>2684</v>
      </c>
      <c r="BM781" s="335" t="s">
        <v>2685</v>
      </c>
      <c r="BN781" s="335" t="s">
        <v>2571</v>
      </c>
      <c r="BO781" s="335" t="str">
        <f t="shared" si="24"/>
        <v>Tipton County, IN</v>
      </c>
      <c r="BP781" s="335" t="str">
        <f t="shared" si="25"/>
        <v>18</v>
      </c>
      <c r="BQ781" s="335" t="str">
        <f>_xlfn.XLOOKUP(BP781, statelist[State FIPS Code], statelist[EPA Region], "not found", 0, 1)</f>
        <v>EPA Region 5</v>
      </c>
    </row>
    <row r="782" spans="64:69" x14ac:dyDescent="0.25">
      <c r="BL782" s="334" t="s">
        <v>2686</v>
      </c>
      <c r="BM782" s="335" t="s">
        <v>1643</v>
      </c>
      <c r="BN782" s="335" t="s">
        <v>2571</v>
      </c>
      <c r="BO782" s="335" t="str">
        <f t="shared" si="24"/>
        <v>Union County, IN</v>
      </c>
      <c r="BP782" s="335" t="str">
        <f t="shared" si="25"/>
        <v>18</v>
      </c>
      <c r="BQ782" s="335" t="str">
        <f>_xlfn.XLOOKUP(BP782, statelist[State FIPS Code], statelist[EPA Region], "not found", 0, 1)</f>
        <v>EPA Region 5</v>
      </c>
    </row>
    <row r="783" spans="64:69" x14ac:dyDescent="0.25">
      <c r="BL783" s="334" t="s">
        <v>2687</v>
      </c>
      <c r="BM783" s="335" t="s">
        <v>2688</v>
      </c>
      <c r="BN783" s="335" t="s">
        <v>2571</v>
      </c>
      <c r="BO783" s="335" t="str">
        <f t="shared" si="24"/>
        <v>Vanderburgh County, IN</v>
      </c>
      <c r="BP783" s="335" t="str">
        <f t="shared" si="25"/>
        <v>18</v>
      </c>
      <c r="BQ783" s="335" t="str">
        <f>_xlfn.XLOOKUP(BP783, statelist[State FIPS Code], statelist[EPA Region], "not found", 0, 1)</f>
        <v>EPA Region 5</v>
      </c>
    </row>
    <row r="784" spans="64:69" x14ac:dyDescent="0.25">
      <c r="BL784" s="334" t="s">
        <v>2689</v>
      </c>
      <c r="BM784" s="335" t="s">
        <v>2690</v>
      </c>
      <c r="BN784" s="335" t="s">
        <v>2571</v>
      </c>
      <c r="BO784" s="335" t="str">
        <f t="shared" si="24"/>
        <v>Vermillion County, IN</v>
      </c>
      <c r="BP784" s="335" t="str">
        <f t="shared" si="25"/>
        <v>18</v>
      </c>
      <c r="BQ784" s="335" t="str">
        <f>_xlfn.XLOOKUP(BP784, statelist[State FIPS Code], statelist[EPA Region], "not found", 0, 1)</f>
        <v>EPA Region 5</v>
      </c>
    </row>
    <row r="785" spans="64:69" x14ac:dyDescent="0.25">
      <c r="BL785" s="334" t="s">
        <v>2691</v>
      </c>
      <c r="BM785" s="335" t="s">
        <v>2692</v>
      </c>
      <c r="BN785" s="335" t="s">
        <v>2571</v>
      </c>
      <c r="BO785" s="335" t="str">
        <f t="shared" si="24"/>
        <v>Vigo County, IN</v>
      </c>
      <c r="BP785" s="335" t="str">
        <f t="shared" si="25"/>
        <v>18</v>
      </c>
      <c r="BQ785" s="335" t="str">
        <f>_xlfn.XLOOKUP(BP785, statelist[State FIPS Code], statelist[EPA Region], "not found", 0, 1)</f>
        <v>EPA Region 5</v>
      </c>
    </row>
    <row r="786" spans="64:69" x14ac:dyDescent="0.25">
      <c r="BL786" s="334" t="s">
        <v>2693</v>
      </c>
      <c r="BM786" s="335" t="s">
        <v>2555</v>
      </c>
      <c r="BN786" s="335" t="s">
        <v>2571</v>
      </c>
      <c r="BO786" s="335" t="str">
        <f t="shared" si="24"/>
        <v>Wabash County, IN</v>
      </c>
      <c r="BP786" s="335" t="str">
        <f t="shared" si="25"/>
        <v>18</v>
      </c>
      <c r="BQ786" s="335" t="str">
        <f>_xlfn.XLOOKUP(BP786, statelist[State FIPS Code], statelist[EPA Region], "not found", 0, 1)</f>
        <v>EPA Region 5</v>
      </c>
    </row>
    <row r="787" spans="64:69" x14ac:dyDescent="0.25">
      <c r="BL787" s="334" t="s">
        <v>2694</v>
      </c>
      <c r="BM787" s="335" t="s">
        <v>2306</v>
      </c>
      <c r="BN787" s="335" t="s">
        <v>2571</v>
      </c>
      <c r="BO787" s="335" t="str">
        <f t="shared" si="24"/>
        <v>Warren County, IN</v>
      </c>
      <c r="BP787" s="335" t="str">
        <f t="shared" si="25"/>
        <v>18</v>
      </c>
      <c r="BQ787" s="335" t="str">
        <f>_xlfn.XLOOKUP(BP787, statelist[State FIPS Code], statelist[EPA Region], "not found", 0, 1)</f>
        <v>EPA Region 5</v>
      </c>
    </row>
    <row r="788" spans="64:69" x14ac:dyDescent="0.25">
      <c r="BL788" s="334" t="s">
        <v>2695</v>
      </c>
      <c r="BM788" s="335" t="s">
        <v>2696</v>
      </c>
      <c r="BN788" s="335" t="s">
        <v>2571</v>
      </c>
      <c r="BO788" s="335" t="str">
        <f t="shared" si="24"/>
        <v>Warrick County, IN</v>
      </c>
      <c r="BP788" s="335" t="str">
        <f t="shared" si="25"/>
        <v>18</v>
      </c>
      <c r="BQ788" s="335" t="str">
        <f>_xlfn.XLOOKUP(BP788, statelist[State FIPS Code], statelist[EPA Region], "not found", 0, 1)</f>
        <v>EPA Region 5</v>
      </c>
    </row>
    <row r="789" spans="64:69" x14ac:dyDescent="0.25">
      <c r="BL789" s="334" t="s">
        <v>2697</v>
      </c>
      <c r="BM789" s="335" t="s">
        <v>1423</v>
      </c>
      <c r="BN789" s="335" t="s">
        <v>2571</v>
      </c>
      <c r="BO789" s="335" t="str">
        <f t="shared" si="24"/>
        <v>Washington County, IN</v>
      </c>
      <c r="BP789" s="335" t="str">
        <f t="shared" si="25"/>
        <v>18</v>
      </c>
      <c r="BQ789" s="335" t="str">
        <f>_xlfn.XLOOKUP(BP789, statelist[State FIPS Code], statelist[EPA Region], "not found", 0, 1)</f>
        <v>EPA Region 5</v>
      </c>
    </row>
    <row r="790" spans="64:69" x14ac:dyDescent="0.25">
      <c r="BL790" s="334" t="s">
        <v>2698</v>
      </c>
      <c r="BM790" s="335" t="s">
        <v>2309</v>
      </c>
      <c r="BN790" s="335" t="s">
        <v>2571</v>
      </c>
      <c r="BO790" s="335" t="str">
        <f t="shared" si="24"/>
        <v>Wayne County, IN</v>
      </c>
      <c r="BP790" s="335" t="str">
        <f t="shared" si="25"/>
        <v>18</v>
      </c>
      <c r="BQ790" s="335" t="str">
        <f>_xlfn.XLOOKUP(BP790, statelist[State FIPS Code], statelist[EPA Region], "not found", 0, 1)</f>
        <v>EPA Region 5</v>
      </c>
    </row>
    <row r="791" spans="64:69" x14ac:dyDescent="0.25">
      <c r="BL791" s="334" t="s">
        <v>2699</v>
      </c>
      <c r="BM791" s="335" t="s">
        <v>2700</v>
      </c>
      <c r="BN791" s="335" t="s">
        <v>2571</v>
      </c>
      <c r="BO791" s="335" t="str">
        <f t="shared" si="24"/>
        <v>Wells County, IN</v>
      </c>
      <c r="BP791" s="335" t="str">
        <f t="shared" si="25"/>
        <v>18</v>
      </c>
      <c r="BQ791" s="335" t="str">
        <f>_xlfn.XLOOKUP(BP791, statelist[State FIPS Code], statelist[EPA Region], "not found", 0, 1)</f>
        <v>EPA Region 5</v>
      </c>
    </row>
    <row r="792" spans="64:69" x14ac:dyDescent="0.25">
      <c r="BL792" s="334" t="s">
        <v>2701</v>
      </c>
      <c r="BM792" s="335" t="s">
        <v>1648</v>
      </c>
      <c r="BN792" s="335" t="s">
        <v>2571</v>
      </c>
      <c r="BO792" s="335" t="str">
        <f t="shared" si="24"/>
        <v>White County, IN</v>
      </c>
      <c r="BP792" s="335" t="str">
        <f t="shared" si="25"/>
        <v>18</v>
      </c>
      <c r="BQ792" s="335" t="str">
        <f>_xlfn.XLOOKUP(BP792, statelist[State FIPS Code], statelist[EPA Region], "not found", 0, 1)</f>
        <v>EPA Region 5</v>
      </c>
    </row>
    <row r="793" spans="64:69" x14ac:dyDescent="0.25">
      <c r="BL793" s="334" t="s">
        <v>2702</v>
      </c>
      <c r="BM793" s="335" t="s">
        <v>2703</v>
      </c>
      <c r="BN793" s="335" t="s">
        <v>2571</v>
      </c>
      <c r="BO793" s="335" t="str">
        <f t="shared" si="24"/>
        <v>Whitley County, IN</v>
      </c>
      <c r="BP793" s="335" t="str">
        <f t="shared" si="25"/>
        <v>18</v>
      </c>
      <c r="BQ793" s="335" t="str">
        <f>_xlfn.XLOOKUP(BP793, statelist[State FIPS Code], statelist[EPA Region], "not found", 0, 1)</f>
        <v>EPA Region 5</v>
      </c>
    </row>
    <row r="794" spans="64:69" x14ac:dyDescent="0.25">
      <c r="BL794" s="334" t="s">
        <v>2704</v>
      </c>
      <c r="BM794" s="335" t="s">
        <v>2705</v>
      </c>
      <c r="BN794" s="335" t="s">
        <v>2706</v>
      </c>
      <c r="BO794" s="335" t="str">
        <f t="shared" si="24"/>
        <v>Adair County, IA</v>
      </c>
      <c r="BP794" s="335" t="str">
        <f t="shared" si="25"/>
        <v>19</v>
      </c>
      <c r="BQ794" s="335" t="str">
        <f>_xlfn.XLOOKUP(BP794, statelist[State FIPS Code], statelist[EPA Region], "not found", 0, 1)</f>
        <v>EPA Region 7</v>
      </c>
    </row>
    <row r="795" spans="64:69" x14ac:dyDescent="0.25">
      <c r="BL795" s="334" t="s">
        <v>2707</v>
      </c>
      <c r="BM795" s="335" t="s">
        <v>1769</v>
      </c>
      <c r="BN795" s="335" t="s">
        <v>2706</v>
      </c>
      <c r="BO795" s="335" t="str">
        <f t="shared" si="24"/>
        <v>Adams County, IA</v>
      </c>
      <c r="BP795" s="335" t="str">
        <f t="shared" si="25"/>
        <v>19</v>
      </c>
      <c r="BQ795" s="335" t="str">
        <f>_xlfn.XLOOKUP(BP795, statelist[State FIPS Code], statelist[EPA Region], "not found", 0, 1)</f>
        <v>EPA Region 7</v>
      </c>
    </row>
    <row r="796" spans="64:69" x14ac:dyDescent="0.25">
      <c r="BL796" s="334" t="s">
        <v>2708</v>
      </c>
      <c r="BM796" s="335" t="s">
        <v>2709</v>
      </c>
      <c r="BN796" s="335" t="s">
        <v>2706</v>
      </c>
      <c r="BO796" s="335" t="str">
        <f t="shared" si="24"/>
        <v>Allamakee County, IA</v>
      </c>
      <c r="BP796" s="335" t="str">
        <f t="shared" si="25"/>
        <v>19</v>
      </c>
      <c r="BQ796" s="335" t="str">
        <f>_xlfn.XLOOKUP(BP796, statelist[State FIPS Code], statelist[EPA Region], "not found", 0, 1)</f>
        <v>EPA Region 7</v>
      </c>
    </row>
    <row r="797" spans="64:69" x14ac:dyDescent="0.25">
      <c r="BL797" s="334" t="s">
        <v>2710</v>
      </c>
      <c r="BM797" s="335" t="s">
        <v>2711</v>
      </c>
      <c r="BN797" s="335" t="s">
        <v>2706</v>
      </c>
      <c r="BO797" s="335" t="str">
        <f t="shared" si="24"/>
        <v>Appanoose County, IA</v>
      </c>
      <c r="BP797" s="335" t="str">
        <f t="shared" si="25"/>
        <v>19</v>
      </c>
      <c r="BQ797" s="335" t="str">
        <f>_xlfn.XLOOKUP(BP797, statelist[State FIPS Code], statelist[EPA Region], "not found", 0, 1)</f>
        <v>EPA Region 7</v>
      </c>
    </row>
    <row r="798" spans="64:69" x14ac:dyDescent="0.25">
      <c r="BL798" s="334" t="s">
        <v>2712</v>
      </c>
      <c r="BM798" s="335" t="s">
        <v>2713</v>
      </c>
      <c r="BN798" s="335" t="s">
        <v>2706</v>
      </c>
      <c r="BO798" s="335" t="str">
        <f t="shared" si="24"/>
        <v>Audubon County, IA</v>
      </c>
      <c r="BP798" s="335" t="str">
        <f t="shared" si="25"/>
        <v>19</v>
      </c>
      <c r="BQ798" s="335" t="str">
        <f>_xlfn.XLOOKUP(BP798, statelist[State FIPS Code], statelist[EPA Region], "not found", 0, 1)</f>
        <v>EPA Region 7</v>
      </c>
    </row>
    <row r="799" spans="64:69" x14ac:dyDescent="0.25">
      <c r="BL799" s="334" t="s">
        <v>2714</v>
      </c>
      <c r="BM799" s="335" t="s">
        <v>1528</v>
      </c>
      <c r="BN799" s="335" t="s">
        <v>2706</v>
      </c>
      <c r="BO799" s="335" t="str">
        <f t="shared" si="24"/>
        <v>Benton County, IA</v>
      </c>
      <c r="BP799" s="335" t="str">
        <f t="shared" si="25"/>
        <v>19</v>
      </c>
      <c r="BQ799" s="335" t="str">
        <f>_xlfn.XLOOKUP(BP799, statelist[State FIPS Code], statelist[EPA Region], "not found", 0, 1)</f>
        <v>EPA Region 7</v>
      </c>
    </row>
    <row r="800" spans="64:69" x14ac:dyDescent="0.25">
      <c r="BL800" s="334" t="s">
        <v>2715</v>
      </c>
      <c r="BM800" s="335" t="s">
        <v>2716</v>
      </c>
      <c r="BN800" s="335" t="s">
        <v>2706</v>
      </c>
      <c r="BO800" s="335" t="str">
        <f t="shared" si="24"/>
        <v>Black Hawk County, IA</v>
      </c>
      <c r="BP800" s="335" t="str">
        <f t="shared" si="25"/>
        <v>19</v>
      </c>
      <c r="BQ800" s="335" t="str">
        <f>_xlfn.XLOOKUP(BP800, statelist[State FIPS Code], statelist[EPA Region], "not found", 0, 1)</f>
        <v>EPA Region 7</v>
      </c>
    </row>
    <row r="801" spans="64:69" x14ac:dyDescent="0.25">
      <c r="BL801" s="334" t="s">
        <v>2717</v>
      </c>
      <c r="BM801" s="335" t="s">
        <v>1530</v>
      </c>
      <c r="BN801" s="335" t="s">
        <v>2706</v>
      </c>
      <c r="BO801" s="335" t="str">
        <f t="shared" si="24"/>
        <v>Boone County, IA</v>
      </c>
      <c r="BP801" s="335" t="str">
        <f t="shared" si="25"/>
        <v>19</v>
      </c>
      <c r="BQ801" s="335" t="str">
        <f>_xlfn.XLOOKUP(BP801, statelist[State FIPS Code], statelist[EPA Region], "not found", 0, 1)</f>
        <v>EPA Region 7</v>
      </c>
    </row>
    <row r="802" spans="64:69" x14ac:dyDescent="0.25">
      <c r="BL802" s="334" t="s">
        <v>2718</v>
      </c>
      <c r="BM802" s="335" t="s">
        <v>2719</v>
      </c>
      <c r="BN802" s="335" t="s">
        <v>2706</v>
      </c>
      <c r="BO802" s="335" t="str">
        <f t="shared" si="24"/>
        <v>Bremer County, IA</v>
      </c>
      <c r="BP802" s="335" t="str">
        <f t="shared" si="25"/>
        <v>19</v>
      </c>
      <c r="BQ802" s="335" t="str">
        <f>_xlfn.XLOOKUP(BP802, statelist[State FIPS Code], statelist[EPA Region], "not found", 0, 1)</f>
        <v>EPA Region 7</v>
      </c>
    </row>
    <row r="803" spans="64:69" x14ac:dyDescent="0.25">
      <c r="BL803" s="334" t="s">
        <v>2720</v>
      </c>
      <c r="BM803" s="335" t="s">
        <v>2721</v>
      </c>
      <c r="BN803" s="335" t="s">
        <v>2706</v>
      </c>
      <c r="BO803" s="335" t="str">
        <f t="shared" si="24"/>
        <v>Buchanan County, IA</v>
      </c>
      <c r="BP803" s="335" t="str">
        <f t="shared" si="25"/>
        <v>19</v>
      </c>
      <c r="BQ803" s="335" t="str">
        <f>_xlfn.XLOOKUP(BP803, statelist[State FIPS Code], statelist[EPA Region], "not found", 0, 1)</f>
        <v>EPA Region 7</v>
      </c>
    </row>
    <row r="804" spans="64:69" x14ac:dyDescent="0.25">
      <c r="BL804" s="334" t="s">
        <v>2722</v>
      </c>
      <c r="BM804" s="335" t="s">
        <v>2723</v>
      </c>
      <c r="BN804" s="335" t="s">
        <v>2706</v>
      </c>
      <c r="BO804" s="335" t="str">
        <f t="shared" si="24"/>
        <v>Buena Vista County, IA</v>
      </c>
      <c r="BP804" s="335" t="str">
        <f t="shared" si="25"/>
        <v>19</v>
      </c>
      <c r="BQ804" s="335" t="str">
        <f>_xlfn.XLOOKUP(BP804, statelist[State FIPS Code], statelist[EPA Region], "not found", 0, 1)</f>
        <v>EPA Region 7</v>
      </c>
    </row>
    <row r="805" spans="64:69" x14ac:dyDescent="0.25">
      <c r="BL805" s="334" t="s">
        <v>2724</v>
      </c>
      <c r="BM805" s="335" t="s">
        <v>1307</v>
      </c>
      <c r="BN805" s="335" t="s">
        <v>2706</v>
      </c>
      <c r="BO805" s="335" t="str">
        <f t="shared" si="24"/>
        <v>Butler County, IA</v>
      </c>
      <c r="BP805" s="335" t="str">
        <f t="shared" si="25"/>
        <v>19</v>
      </c>
      <c r="BQ805" s="335" t="str">
        <f>_xlfn.XLOOKUP(BP805, statelist[State FIPS Code], statelist[EPA Region], "not found", 0, 1)</f>
        <v>EPA Region 7</v>
      </c>
    </row>
    <row r="806" spans="64:69" x14ac:dyDescent="0.25">
      <c r="BL806" s="334" t="s">
        <v>2725</v>
      </c>
      <c r="BM806" s="335" t="s">
        <v>1309</v>
      </c>
      <c r="BN806" s="335" t="s">
        <v>2706</v>
      </c>
      <c r="BO806" s="335" t="str">
        <f t="shared" si="24"/>
        <v>Calhoun County, IA</v>
      </c>
      <c r="BP806" s="335" t="str">
        <f t="shared" si="25"/>
        <v>19</v>
      </c>
      <c r="BQ806" s="335" t="str">
        <f>_xlfn.XLOOKUP(BP806, statelist[State FIPS Code], statelist[EPA Region], "not found", 0, 1)</f>
        <v>EPA Region 7</v>
      </c>
    </row>
    <row r="807" spans="64:69" x14ac:dyDescent="0.25">
      <c r="BL807" s="334" t="s">
        <v>2726</v>
      </c>
      <c r="BM807" s="335" t="s">
        <v>1535</v>
      </c>
      <c r="BN807" s="335" t="s">
        <v>2706</v>
      </c>
      <c r="BO807" s="335" t="str">
        <f t="shared" si="24"/>
        <v>Carroll County, IA</v>
      </c>
      <c r="BP807" s="335" t="str">
        <f t="shared" si="25"/>
        <v>19</v>
      </c>
      <c r="BQ807" s="335" t="str">
        <f>_xlfn.XLOOKUP(BP807, statelist[State FIPS Code], statelist[EPA Region], "not found", 0, 1)</f>
        <v>EPA Region 7</v>
      </c>
    </row>
    <row r="808" spans="64:69" x14ac:dyDescent="0.25">
      <c r="BL808" s="334" t="s">
        <v>2727</v>
      </c>
      <c r="BM808" s="335" t="s">
        <v>2427</v>
      </c>
      <c r="BN808" s="335" t="s">
        <v>2706</v>
      </c>
      <c r="BO808" s="335" t="str">
        <f t="shared" si="24"/>
        <v>Cass County, IA</v>
      </c>
      <c r="BP808" s="335" t="str">
        <f t="shared" si="25"/>
        <v>19</v>
      </c>
      <c r="BQ808" s="335" t="str">
        <f>_xlfn.XLOOKUP(BP808, statelist[State FIPS Code], statelist[EPA Region], "not found", 0, 1)</f>
        <v>EPA Region 7</v>
      </c>
    </row>
    <row r="809" spans="64:69" x14ac:dyDescent="0.25">
      <c r="BL809" s="334" t="s">
        <v>2728</v>
      </c>
      <c r="BM809" s="335" t="s">
        <v>2729</v>
      </c>
      <c r="BN809" s="335" t="s">
        <v>2706</v>
      </c>
      <c r="BO809" s="335" t="str">
        <f t="shared" si="24"/>
        <v>Cedar County, IA</v>
      </c>
      <c r="BP809" s="335" t="str">
        <f t="shared" si="25"/>
        <v>19</v>
      </c>
      <c r="BQ809" s="335" t="str">
        <f>_xlfn.XLOOKUP(BP809, statelist[State FIPS Code], statelist[EPA Region], "not found", 0, 1)</f>
        <v>EPA Region 7</v>
      </c>
    </row>
    <row r="810" spans="64:69" x14ac:dyDescent="0.25">
      <c r="BL810" s="334" t="s">
        <v>2730</v>
      </c>
      <c r="BM810" s="335" t="s">
        <v>2731</v>
      </c>
      <c r="BN810" s="335" t="s">
        <v>2706</v>
      </c>
      <c r="BO810" s="335" t="str">
        <f t="shared" si="24"/>
        <v>Cerro Gordo County, IA</v>
      </c>
      <c r="BP810" s="335" t="str">
        <f t="shared" si="25"/>
        <v>19</v>
      </c>
      <c r="BQ810" s="335" t="str">
        <f>_xlfn.XLOOKUP(BP810, statelist[State FIPS Code], statelist[EPA Region], "not found", 0, 1)</f>
        <v>EPA Region 7</v>
      </c>
    </row>
    <row r="811" spans="64:69" x14ac:dyDescent="0.25">
      <c r="BL811" s="334" t="s">
        <v>2732</v>
      </c>
      <c r="BM811" s="335" t="s">
        <v>1313</v>
      </c>
      <c r="BN811" s="335" t="s">
        <v>2706</v>
      </c>
      <c r="BO811" s="335" t="str">
        <f t="shared" si="24"/>
        <v>Cherokee County, IA</v>
      </c>
      <c r="BP811" s="335" t="str">
        <f t="shared" si="25"/>
        <v>19</v>
      </c>
      <c r="BQ811" s="335" t="str">
        <f>_xlfn.XLOOKUP(BP811, statelist[State FIPS Code], statelist[EPA Region], "not found", 0, 1)</f>
        <v>EPA Region 7</v>
      </c>
    </row>
    <row r="812" spans="64:69" x14ac:dyDescent="0.25">
      <c r="BL812" s="334" t="s">
        <v>2733</v>
      </c>
      <c r="BM812" s="335" t="s">
        <v>2734</v>
      </c>
      <c r="BN812" s="335" t="s">
        <v>2706</v>
      </c>
      <c r="BO812" s="335" t="str">
        <f t="shared" si="24"/>
        <v>Chickasaw County, IA</v>
      </c>
      <c r="BP812" s="335" t="str">
        <f t="shared" si="25"/>
        <v>19</v>
      </c>
      <c r="BQ812" s="335" t="str">
        <f>_xlfn.XLOOKUP(BP812, statelist[State FIPS Code], statelist[EPA Region], "not found", 0, 1)</f>
        <v>EPA Region 7</v>
      </c>
    </row>
    <row r="813" spans="64:69" x14ac:dyDescent="0.25">
      <c r="BL813" s="334" t="s">
        <v>2735</v>
      </c>
      <c r="BM813" s="335" t="s">
        <v>1319</v>
      </c>
      <c r="BN813" s="335" t="s">
        <v>2706</v>
      </c>
      <c r="BO813" s="335" t="str">
        <f t="shared" si="24"/>
        <v>Clarke County, IA</v>
      </c>
      <c r="BP813" s="335" t="str">
        <f t="shared" si="25"/>
        <v>19</v>
      </c>
      <c r="BQ813" s="335" t="str">
        <f>_xlfn.XLOOKUP(BP813, statelist[State FIPS Code], statelist[EPA Region], "not found", 0, 1)</f>
        <v>EPA Region 7</v>
      </c>
    </row>
    <row r="814" spans="64:69" x14ac:dyDescent="0.25">
      <c r="BL814" s="334" t="s">
        <v>2736</v>
      </c>
      <c r="BM814" s="335" t="s">
        <v>1321</v>
      </c>
      <c r="BN814" s="335" t="s">
        <v>2706</v>
      </c>
      <c r="BO814" s="335" t="str">
        <f t="shared" si="24"/>
        <v>Clay County, IA</v>
      </c>
      <c r="BP814" s="335" t="str">
        <f t="shared" si="25"/>
        <v>19</v>
      </c>
      <c r="BQ814" s="335" t="str">
        <f>_xlfn.XLOOKUP(BP814, statelist[State FIPS Code], statelist[EPA Region], "not found", 0, 1)</f>
        <v>EPA Region 7</v>
      </c>
    </row>
    <row r="815" spans="64:69" x14ac:dyDescent="0.25">
      <c r="BL815" s="334" t="s">
        <v>2737</v>
      </c>
      <c r="BM815" s="335" t="s">
        <v>2110</v>
      </c>
      <c r="BN815" s="335" t="s">
        <v>2706</v>
      </c>
      <c r="BO815" s="335" t="str">
        <f t="shared" si="24"/>
        <v>Clayton County, IA</v>
      </c>
      <c r="BP815" s="335" t="str">
        <f t="shared" si="25"/>
        <v>19</v>
      </c>
      <c r="BQ815" s="335" t="str">
        <f>_xlfn.XLOOKUP(BP815, statelist[State FIPS Code], statelist[EPA Region], "not found", 0, 1)</f>
        <v>EPA Region 7</v>
      </c>
    </row>
    <row r="816" spans="64:69" x14ac:dyDescent="0.25">
      <c r="BL816" s="334" t="s">
        <v>2738</v>
      </c>
      <c r="BM816" s="335" t="s">
        <v>2435</v>
      </c>
      <c r="BN816" s="335" t="s">
        <v>2706</v>
      </c>
      <c r="BO816" s="335" t="str">
        <f t="shared" si="24"/>
        <v>Clinton County, IA</v>
      </c>
      <c r="BP816" s="335" t="str">
        <f t="shared" si="25"/>
        <v>19</v>
      </c>
      <c r="BQ816" s="335" t="str">
        <f>_xlfn.XLOOKUP(BP816, statelist[State FIPS Code], statelist[EPA Region], "not found", 0, 1)</f>
        <v>EPA Region 7</v>
      </c>
    </row>
    <row r="817" spans="64:69" x14ac:dyDescent="0.25">
      <c r="BL817" s="334" t="s">
        <v>2739</v>
      </c>
      <c r="BM817" s="335" t="s">
        <v>1551</v>
      </c>
      <c r="BN817" s="335" t="s">
        <v>2706</v>
      </c>
      <c r="BO817" s="335" t="str">
        <f t="shared" si="24"/>
        <v>Crawford County, IA</v>
      </c>
      <c r="BP817" s="335" t="str">
        <f t="shared" si="25"/>
        <v>19</v>
      </c>
      <c r="BQ817" s="335" t="str">
        <f>_xlfn.XLOOKUP(BP817, statelist[State FIPS Code], statelist[EPA Region], "not found", 0, 1)</f>
        <v>EPA Region 7</v>
      </c>
    </row>
    <row r="818" spans="64:69" x14ac:dyDescent="0.25">
      <c r="BL818" s="334" t="s">
        <v>2740</v>
      </c>
      <c r="BM818" s="335" t="s">
        <v>1341</v>
      </c>
      <c r="BN818" s="335" t="s">
        <v>2706</v>
      </c>
      <c r="BO818" s="335" t="str">
        <f t="shared" si="24"/>
        <v>Dallas County, IA</v>
      </c>
      <c r="BP818" s="335" t="str">
        <f t="shared" si="25"/>
        <v>19</v>
      </c>
      <c r="BQ818" s="335" t="str">
        <f>_xlfn.XLOOKUP(BP818, statelist[State FIPS Code], statelist[EPA Region], "not found", 0, 1)</f>
        <v>EPA Region 7</v>
      </c>
    </row>
    <row r="819" spans="64:69" x14ac:dyDescent="0.25">
      <c r="BL819" s="334" t="s">
        <v>2741</v>
      </c>
      <c r="BM819" s="335" t="s">
        <v>2742</v>
      </c>
      <c r="BN819" s="335" t="s">
        <v>2706</v>
      </c>
      <c r="BO819" s="335" t="str">
        <f t="shared" si="24"/>
        <v>Davis County, IA</v>
      </c>
      <c r="BP819" s="335" t="str">
        <f t="shared" si="25"/>
        <v>19</v>
      </c>
      <c r="BQ819" s="335" t="str">
        <f>_xlfn.XLOOKUP(BP819, statelist[State FIPS Code], statelist[EPA Region], "not found", 0, 1)</f>
        <v>EPA Region 7</v>
      </c>
    </row>
    <row r="820" spans="64:69" x14ac:dyDescent="0.25">
      <c r="BL820" s="334" t="s">
        <v>2743</v>
      </c>
      <c r="BM820" s="335" t="s">
        <v>2131</v>
      </c>
      <c r="BN820" s="335" t="s">
        <v>2706</v>
      </c>
      <c r="BO820" s="335" t="str">
        <f t="shared" si="24"/>
        <v>Decatur County, IA</v>
      </c>
      <c r="BP820" s="335" t="str">
        <f t="shared" si="25"/>
        <v>19</v>
      </c>
      <c r="BQ820" s="335" t="str">
        <f>_xlfn.XLOOKUP(BP820, statelist[State FIPS Code], statelist[EPA Region], "not found", 0, 1)</f>
        <v>EPA Region 7</v>
      </c>
    </row>
    <row r="821" spans="64:69" x14ac:dyDescent="0.25">
      <c r="BL821" s="334" t="s">
        <v>2744</v>
      </c>
      <c r="BM821" s="335" t="s">
        <v>2594</v>
      </c>
      <c r="BN821" s="335" t="s">
        <v>2706</v>
      </c>
      <c r="BO821" s="335" t="str">
        <f t="shared" si="24"/>
        <v>Delaware County, IA</v>
      </c>
      <c r="BP821" s="335" t="str">
        <f t="shared" si="25"/>
        <v>19</v>
      </c>
      <c r="BQ821" s="335" t="str">
        <f>_xlfn.XLOOKUP(BP821, statelist[State FIPS Code], statelist[EPA Region], "not found", 0, 1)</f>
        <v>EPA Region 7</v>
      </c>
    </row>
    <row r="822" spans="64:69" x14ac:dyDescent="0.25">
      <c r="BL822" s="334" t="s">
        <v>2745</v>
      </c>
      <c r="BM822" s="335" t="s">
        <v>2746</v>
      </c>
      <c r="BN822" s="335" t="s">
        <v>2706</v>
      </c>
      <c r="BO822" s="335" t="str">
        <f t="shared" si="24"/>
        <v>Des Moines County, IA</v>
      </c>
      <c r="BP822" s="335" t="str">
        <f t="shared" si="25"/>
        <v>19</v>
      </c>
      <c r="BQ822" s="335" t="str">
        <f>_xlfn.XLOOKUP(BP822, statelist[State FIPS Code], statelist[EPA Region], "not found", 0, 1)</f>
        <v>EPA Region 7</v>
      </c>
    </row>
    <row r="823" spans="64:69" x14ac:dyDescent="0.25">
      <c r="BL823" s="334" t="s">
        <v>2747</v>
      </c>
      <c r="BM823" s="335" t="s">
        <v>2748</v>
      </c>
      <c r="BN823" s="335" t="s">
        <v>2706</v>
      </c>
      <c r="BO823" s="335" t="str">
        <f t="shared" si="24"/>
        <v>Dickinson County, IA</v>
      </c>
      <c r="BP823" s="335" t="str">
        <f t="shared" si="25"/>
        <v>19</v>
      </c>
      <c r="BQ823" s="335" t="str">
        <f>_xlfn.XLOOKUP(BP823, statelist[State FIPS Code], statelist[EPA Region], "not found", 0, 1)</f>
        <v>EPA Region 7</v>
      </c>
    </row>
    <row r="824" spans="64:69" x14ac:dyDescent="0.25">
      <c r="BL824" s="334" t="s">
        <v>2749</v>
      </c>
      <c r="BM824" s="335" t="s">
        <v>2750</v>
      </c>
      <c r="BN824" s="335" t="s">
        <v>2706</v>
      </c>
      <c r="BO824" s="335" t="str">
        <f t="shared" si="24"/>
        <v>Dubuque County, IA</v>
      </c>
      <c r="BP824" s="335" t="str">
        <f t="shared" si="25"/>
        <v>19</v>
      </c>
      <c r="BQ824" s="335" t="str">
        <f>_xlfn.XLOOKUP(BP824, statelist[State FIPS Code], statelist[EPA Region], "not found", 0, 1)</f>
        <v>EPA Region 7</v>
      </c>
    </row>
    <row r="825" spans="64:69" x14ac:dyDescent="0.25">
      <c r="BL825" s="334" t="s">
        <v>2751</v>
      </c>
      <c r="BM825" s="335" t="s">
        <v>2752</v>
      </c>
      <c r="BN825" s="335" t="s">
        <v>2706</v>
      </c>
      <c r="BO825" s="335" t="str">
        <f t="shared" si="24"/>
        <v>Emmet County, IA</v>
      </c>
      <c r="BP825" s="335" t="str">
        <f t="shared" si="25"/>
        <v>19</v>
      </c>
      <c r="BQ825" s="335" t="str">
        <f>_xlfn.XLOOKUP(BP825, statelist[State FIPS Code], statelist[EPA Region], "not found", 0, 1)</f>
        <v>EPA Region 7</v>
      </c>
    </row>
    <row r="826" spans="64:69" x14ac:dyDescent="0.25">
      <c r="BL826" s="334" t="s">
        <v>2753</v>
      </c>
      <c r="BM826" s="335" t="s">
        <v>1351</v>
      </c>
      <c r="BN826" s="335" t="s">
        <v>2706</v>
      </c>
      <c r="BO826" s="335" t="str">
        <f t="shared" si="24"/>
        <v>Fayette County, IA</v>
      </c>
      <c r="BP826" s="335" t="str">
        <f t="shared" si="25"/>
        <v>19</v>
      </c>
      <c r="BQ826" s="335" t="str">
        <f>_xlfn.XLOOKUP(BP826, statelist[State FIPS Code], statelist[EPA Region], "not found", 0, 1)</f>
        <v>EPA Region 7</v>
      </c>
    </row>
    <row r="827" spans="64:69" x14ac:dyDescent="0.25">
      <c r="BL827" s="334" t="s">
        <v>2754</v>
      </c>
      <c r="BM827" s="335" t="s">
        <v>2155</v>
      </c>
      <c r="BN827" s="335" t="s">
        <v>2706</v>
      </c>
      <c r="BO827" s="335" t="str">
        <f t="shared" si="24"/>
        <v>Floyd County, IA</v>
      </c>
      <c r="BP827" s="335" t="str">
        <f t="shared" si="25"/>
        <v>19</v>
      </c>
      <c r="BQ827" s="335" t="str">
        <f>_xlfn.XLOOKUP(BP827, statelist[State FIPS Code], statelist[EPA Region], "not found", 0, 1)</f>
        <v>EPA Region 7</v>
      </c>
    </row>
    <row r="828" spans="64:69" x14ac:dyDescent="0.25">
      <c r="BL828" s="334" t="s">
        <v>2755</v>
      </c>
      <c r="BM828" s="335" t="s">
        <v>1353</v>
      </c>
      <c r="BN828" s="335" t="s">
        <v>2706</v>
      </c>
      <c r="BO828" s="335" t="str">
        <f t="shared" si="24"/>
        <v>Franklin County, IA</v>
      </c>
      <c r="BP828" s="335" t="str">
        <f t="shared" si="25"/>
        <v>19</v>
      </c>
      <c r="BQ828" s="335" t="str">
        <f>_xlfn.XLOOKUP(BP828, statelist[State FIPS Code], statelist[EPA Region], "not found", 0, 1)</f>
        <v>EPA Region 7</v>
      </c>
    </row>
    <row r="829" spans="64:69" x14ac:dyDescent="0.25">
      <c r="BL829" s="334" t="s">
        <v>2756</v>
      </c>
      <c r="BM829" s="335" t="s">
        <v>1814</v>
      </c>
      <c r="BN829" s="335" t="s">
        <v>2706</v>
      </c>
      <c r="BO829" s="335" t="str">
        <f t="shared" si="24"/>
        <v>Fremont County, IA</v>
      </c>
      <c r="BP829" s="335" t="str">
        <f t="shared" si="25"/>
        <v>19</v>
      </c>
      <c r="BQ829" s="335" t="str">
        <f>_xlfn.XLOOKUP(BP829, statelist[State FIPS Code], statelist[EPA Region], "not found", 0, 1)</f>
        <v>EPA Region 7</v>
      </c>
    </row>
    <row r="830" spans="64:69" x14ac:dyDescent="0.25">
      <c r="BL830" s="334" t="s">
        <v>2757</v>
      </c>
      <c r="BM830" s="335" t="s">
        <v>1357</v>
      </c>
      <c r="BN830" s="335" t="s">
        <v>2706</v>
      </c>
      <c r="BO830" s="335" t="str">
        <f t="shared" si="24"/>
        <v>Greene County, IA</v>
      </c>
      <c r="BP830" s="335" t="str">
        <f t="shared" si="25"/>
        <v>19</v>
      </c>
      <c r="BQ830" s="335" t="str">
        <f>_xlfn.XLOOKUP(BP830, statelist[State FIPS Code], statelist[EPA Region], "not found", 0, 1)</f>
        <v>EPA Region 7</v>
      </c>
    </row>
    <row r="831" spans="64:69" x14ac:dyDescent="0.25">
      <c r="BL831" s="334" t="s">
        <v>2758</v>
      </c>
      <c r="BM831" s="335" t="s">
        <v>2462</v>
      </c>
      <c r="BN831" s="335" t="s">
        <v>2706</v>
      </c>
      <c r="BO831" s="335" t="str">
        <f t="shared" si="24"/>
        <v>Grundy County, IA</v>
      </c>
      <c r="BP831" s="335" t="str">
        <f t="shared" si="25"/>
        <v>19</v>
      </c>
      <c r="BQ831" s="335" t="str">
        <f>_xlfn.XLOOKUP(BP831, statelist[State FIPS Code], statelist[EPA Region], "not found", 0, 1)</f>
        <v>EPA Region 7</v>
      </c>
    </row>
    <row r="832" spans="64:69" x14ac:dyDescent="0.25">
      <c r="BL832" s="334" t="s">
        <v>2759</v>
      </c>
      <c r="BM832" s="335" t="s">
        <v>2760</v>
      </c>
      <c r="BN832" s="335" t="s">
        <v>2706</v>
      </c>
      <c r="BO832" s="335" t="str">
        <f t="shared" si="24"/>
        <v>Guthrie County, IA</v>
      </c>
      <c r="BP832" s="335" t="str">
        <f t="shared" si="25"/>
        <v>19</v>
      </c>
      <c r="BQ832" s="335" t="str">
        <f>_xlfn.XLOOKUP(BP832, statelist[State FIPS Code], statelist[EPA Region], "not found", 0, 1)</f>
        <v>EPA Region 7</v>
      </c>
    </row>
    <row r="833" spans="64:69" x14ac:dyDescent="0.25">
      <c r="BL833" s="334" t="s">
        <v>2761</v>
      </c>
      <c r="BM833" s="335" t="s">
        <v>1981</v>
      </c>
      <c r="BN833" s="335" t="s">
        <v>2706</v>
      </c>
      <c r="BO833" s="335" t="str">
        <f t="shared" si="24"/>
        <v>Hamilton County, IA</v>
      </c>
      <c r="BP833" s="335" t="str">
        <f t="shared" si="25"/>
        <v>19</v>
      </c>
      <c r="BQ833" s="335" t="str">
        <f>_xlfn.XLOOKUP(BP833, statelist[State FIPS Code], statelist[EPA Region], "not found", 0, 1)</f>
        <v>EPA Region 7</v>
      </c>
    </row>
    <row r="834" spans="64:69" x14ac:dyDescent="0.25">
      <c r="BL834" s="334" t="s">
        <v>2762</v>
      </c>
      <c r="BM834" s="335" t="s">
        <v>2178</v>
      </c>
      <c r="BN834" s="335" t="s">
        <v>2706</v>
      </c>
      <c r="BO834" s="335" t="str">
        <f t="shared" si="24"/>
        <v>Hancock County, IA</v>
      </c>
      <c r="BP834" s="335" t="str">
        <f t="shared" si="25"/>
        <v>19</v>
      </c>
      <c r="BQ834" s="335" t="str">
        <f>_xlfn.XLOOKUP(BP834, statelist[State FIPS Code], statelist[EPA Region], "not found", 0, 1)</f>
        <v>EPA Region 7</v>
      </c>
    </row>
    <row r="835" spans="64:69" x14ac:dyDescent="0.25">
      <c r="BL835" s="334" t="s">
        <v>2763</v>
      </c>
      <c r="BM835" s="335" t="s">
        <v>2466</v>
      </c>
      <c r="BN835" s="335" t="s">
        <v>2706</v>
      </c>
      <c r="BO835" s="335" t="str">
        <f t="shared" si="24"/>
        <v>Hardin County, IA</v>
      </c>
      <c r="BP835" s="335" t="str">
        <f t="shared" si="25"/>
        <v>19</v>
      </c>
      <c r="BQ835" s="335" t="str">
        <f>_xlfn.XLOOKUP(BP835, statelist[State FIPS Code], statelist[EPA Region], "not found", 0, 1)</f>
        <v>EPA Region 7</v>
      </c>
    </row>
    <row r="836" spans="64:69" x14ac:dyDescent="0.25">
      <c r="BL836" s="334" t="s">
        <v>2764</v>
      </c>
      <c r="BM836" s="335" t="s">
        <v>2612</v>
      </c>
      <c r="BN836" s="335" t="s">
        <v>2706</v>
      </c>
      <c r="BO836" s="335" t="str">
        <f t="shared" ref="BO836:BO899" si="26">_xlfn.TEXTJOIN(", ", TRUE, BM836,BN836)</f>
        <v>Harrison County, IA</v>
      </c>
      <c r="BP836" s="335" t="str">
        <f t="shared" ref="BP836:BP899" si="27">LEFT(BL836, 2)</f>
        <v>19</v>
      </c>
      <c r="BQ836" s="335" t="str">
        <f>_xlfn.XLOOKUP(BP836, statelist[State FIPS Code], statelist[EPA Region], "not found", 0, 1)</f>
        <v>EPA Region 7</v>
      </c>
    </row>
    <row r="837" spans="64:69" x14ac:dyDescent="0.25">
      <c r="BL837" s="334" t="s">
        <v>2765</v>
      </c>
      <c r="BM837" s="335" t="s">
        <v>1361</v>
      </c>
      <c r="BN837" s="335" t="s">
        <v>2706</v>
      </c>
      <c r="BO837" s="335" t="str">
        <f t="shared" si="26"/>
        <v>Henry County, IA</v>
      </c>
      <c r="BP837" s="335" t="str">
        <f t="shared" si="27"/>
        <v>19</v>
      </c>
      <c r="BQ837" s="335" t="str">
        <f>_xlfn.XLOOKUP(BP837, statelist[State FIPS Code], statelist[EPA Region], "not found", 0, 1)</f>
        <v>EPA Region 7</v>
      </c>
    </row>
    <row r="838" spans="64:69" x14ac:dyDescent="0.25">
      <c r="BL838" s="334" t="s">
        <v>2766</v>
      </c>
      <c r="BM838" s="335" t="s">
        <v>1576</v>
      </c>
      <c r="BN838" s="335" t="s">
        <v>2706</v>
      </c>
      <c r="BO838" s="335" t="str">
        <f t="shared" si="26"/>
        <v>Howard County, IA</v>
      </c>
      <c r="BP838" s="335" t="str">
        <f t="shared" si="27"/>
        <v>19</v>
      </c>
      <c r="BQ838" s="335" t="str">
        <f>_xlfn.XLOOKUP(BP838, statelist[State FIPS Code], statelist[EPA Region], "not found", 0, 1)</f>
        <v>EPA Region 7</v>
      </c>
    </row>
    <row r="839" spans="64:69" x14ac:dyDescent="0.25">
      <c r="BL839" s="334" t="s">
        <v>2767</v>
      </c>
      <c r="BM839" s="335" t="s">
        <v>1677</v>
      </c>
      <c r="BN839" s="335" t="s">
        <v>2706</v>
      </c>
      <c r="BO839" s="335" t="str">
        <f t="shared" si="26"/>
        <v>Humboldt County, IA</v>
      </c>
      <c r="BP839" s="335" t="str">
        <f t="shared" si="27"/>
        <v>19</v>
      </c>
      <c r="BQ839" s="335" t="str">
        <f>_xlfn.XLOOKUP(BP839, statelist[State FIPS Code], statelist[EPA Region], "not found", 0, 1)</f>
        <v>EPA Region 7</v>
      </c>
    </row>
    <row r="840" spans="64:69" x14ac:dyDescent="0.25">
      <c r="BL840" s="334" t="s">
        <v>2768</v>
      </c>
      <c r="BM840" s="335" t="s">
        <v>2769</v>
      </c>
      <c r="BN840" s="335" t="s">
        <v>2706</v>
      </c>
      <c r="BO840" s="335" t="str">
        <f t="shared" si="26"/>
        <v>Ida County, IA</v>
      </c>
      <c r="BP840" s="335" t="str">
        <f t="shared" si="27"/>
        <v>19</v>
      </c>
      <c r="BQ840" s="335" t="str">
        <f>_xlfn.XLOOKUP(BP840, statelist[State FIPS Code], statelist[EPA Region], "not found", 0, 1)</f>
        <v>EPA Region 7</v>
      </c>
    </row>
    <row r="841" spans="64:69" x14ac:dyDescent="0.25">
      <c r="BL841" s="334" t="s">
        <v>2770</v>
      </c>
      <c r="BM841" s="335" t="s">
        <v>2771</v>
      </c>
      <c r="BN841" s="335" t="s">
        <v>2706</v>
      </c>
      <c r="BO841" s="335" t="str">
        <f t="shared" si="26"/>
        <v>Iowa County, IA</v>
      </c>
      <c r="BP841" s="335" t="str">
        <f t="shared" si="27"/>
        <v>19</v>
      </c>
      <c r="BQ841" s="335" t="str">
        <f>_xlfn.XLOOKUP(BP841, statelist[State FIPS Code], statelist[EPA Region], "not found", 0, 1)</f>
        <v>EPA Region 7</v>
      </c>
    </row>
    <row r="842" spans="64:69" x14ac:dyDescent="0.25">
      <c r="BL842" s="334" t="s">
        <v>2772</v>
      </c>
      <c r="BM842" s="335" t="s">
        <v>1365</v>
      </c>
      <c r="BN842" s="335" t="s">
        <v>2706</v>
      </c>
      <c r="BO842" s="335" t="str">
        <f t="shared" si="26"/>
        <v>Jackson County, IA</v>
      </c>
      <c r="BP842" s="335" t="str">
        <f t="shared" si="27"/>
        <v>19</v>
      </c>
      <c r="BQ842" s="335" t="str">
        <f>_xlfn.XLOOKUP(BP842, statelist[State FIPS Code], statelist[EPA Region], "not found", 0, 1)</f>
        <v>EPA Region 7</v>
      </c>
    </row>
    <row r="843" spans="64:69" x14ac:dyDescent="0.25">
      <c r="BL843" s="334" t="s">
        <v>2773</v>
      </c>
      <c r="BM843" s="335" t="s">
        <v>2193</v>
      </c>
      <c r="BN843" s="335" t="s">
        <v>2706</v>
      </c>
      <c r="BO843" s="335" t="str">
        <f t="shared" si="26"/>
        <v>Jasper County, IA</v>
      </c>
      <c r="BP843" s="335" t="str">
        <f t="shared" si="27"/>
        <v>19</v>
      </c>
      <c r="BQ843" s="335" t="str">
        <f>_xlfn.XLOOKUP(BP843, statelist[State FIPS Code], statelist[EPA Region], "not found", 0, 1)</f>
        <v>EPA Region 7</v>
      </c>
    </row>
    <row r="844" spans="64:69" x14ac:dyDescent="0.25">
      <c r="BL844" s="334" t="s">
        <v>2774</v>
      </c>
      <c r="BM844" s="335" t="s">
        <v>1367</v>
      </c>
      <c r="BN844" s="335" t="s">
        <v>2706</v>
      </c>
      <c r="BO844" s="335" t="str">
        <f t="shared" si="26"/>
        <v>Jefferson County, IA</v>
      </c>
      <c r="BP844" s="335" t="str">
        <f t="shared" si="27"/>
        <v>19</v>
      </c>
      <c r="BQ844" s="335" t="str">
        <f>_xlfn.XLOOKUP(BP844, statelist[State FIPS Code], statelist[EPA Region], "not found", 0, 1)</f>
        <v>EPA Region 7</v>
      </c>
    </row>
    <row r="845" spans="64:69" x14ac:dyDescent="0.25">
      <c r="BL845" s="334" t="s">
        <v>2775</v>
      </c>
      <c r="BM845" s="335" t="s">
        <v>1584</v>
      </c>
      <c r="BN845" s="335" t="s">
        <v>2706</v>
      </c>
      <c r="BO845" s="335" t="str">
        <f t="shared" si="26"/>
        <v>Johnson County, IA</v>
      </c>
      <c r="BP845" s="335" t="str">
        <f t="shared" si="27"/>
        <v>19</v>
      </c>
      <c r="BQ845" s="335" t="str">
        <f>_xlfn.XLOOKUP(BP845, statelist[State FIPS Code], statelist[EPA Region], "not found", 0, 1)</f>
        <v>EPA Region 7</v>
      </c>
    </row>
    <row r="846" spans="64:69" x14ac:dyDescent="0.25">
      <c r="BL846" s="334" t="s">
        <v>2776</v>
      </c>
      <c r="BM846" s="335" t="s">
        <v>2201</v>
      </c>
      <c r="BN846" s="335" t="s">
        <v>2706</v>
      </c>
      <c r="BO846" s="335" t="str">
        <f t="shared" si="26"/>
        <v>Jones County, IA</v>
      </c>
      <c r="BP846" s="335" t="str">
        <f t="shared" si="27"/>
        <v>19</v>
      </c>
      <c r="BQ846" s="335" t="str">
        <f>_xlfn.XLOOKUP(BP846, statelist[State FIPS Code], statelist[EPA Region], "not found", 0, 1)</f>
        <v>EPA Region 7</v>
      </c>
    </row>
    <row r="847" spans="64:69" x14ac:dyDescent="0.25">
      <c r="BL847" s="334" t="s">
        <v>2777</v>
      </c>
      <c r="BM847" s="335" t="s">
        <v>2778</v>
      </c>
      <c r="BN847" s="335" t="s">
        <v>2706</v>
      </c>
      <c r="BO847" s="335" t="str">
        <f t="shared" si="26"/>
        <v>Keokuk County, IA</v>
      </c>
      <c r="BP847" s="335" t="str">
        <f t="shared" si="27"/>
        <v>19</v>
      </c>
      <c r="BQ847" s="335" t="str">
        <f>_xlfn.XLOOKUP(BP847, statelist[State FIPS Code], statelist[EPA Region], "not found", 0, 1)</f>
        <v>EPA Region 7</v>
      </c>
    </row>
    <row r="848" spans="64:69" x14ac:dyDescent="0.25">
      <c r="BL848" s="334" t="s">
        <v>2779</v>
      </c>
      <c r="BM848" s="335" t="s">
        <v>2780</v>
      </c>
      <c r="BN848" s="335" t="s">
        <v>2706</v>
      </c>
      <c r="BO848" s="335" t="str">
        <f t="shared" si="26"/>
        <v>Kossuth County, IA</v>
      </c>
      <c r="BP848" s="335" t="str">
        <f t="shared" si="27"/>
        <v>19</v>
      </c>
      <c r="BQ848" s="335" t="str">
        <f>_xlfn.XLOOKUP(BP848, statelist[State FIPS Code], statelist[EPA Region], "not found", 0, 1)</f>
        <v>EPA Region 7</v>
      </c>
    </row>
    <row r="849" spans="64:69" x14ac:dyDescent="0.25">
      <c r="BL849" s="334" t="s">
        <v>2781</v>
      </c>
      <c r="BM849" s="335" t="s">
        <v>1375</v>
      </c>
      <c r="BN849" s="335" t="s">
        <v>2706</v>
      </c>
      <c r="BO849" s="335" t="str">
        <f t="shared" si="26"/>
        <v>Lee County, IA</v>
      </c>
      <c r="BP849" s="335" t="str">
        <f t="shared" si="27"/>
        <v>19</v>
      </c>
      <c r="BQ849" s="335" t="str">
        <f>_xlfn.XLOOKUP(BP849, statelist[State FIPS Code], statelist[EPA Region], "not found", 0, 1)</f>
        <v>EPA Region 7</v>
      </c>
    </row>
    <row r="850" spans="64:69" x14ac:dyDescent="0.25">
      <c r="BL850" s="334" t="s">
        <v>2782</v>
      </c>
      <c r="BM850" s="335" t="s">
        <v>2783</v>
      </c>
      <c r="BN850" s="335" t="s">
        <v>2706</v>
      </c>
      <c r="BO850" s="335" t="str">
        <f t="shared" si="26"/>
        <v>Linn County, IA</v>
      </c>
      <c r="BP850" s="335" t="str">
        <f t="shared" si="27"/>
        <v>19</v>
      </c>
      <c r="BQ850" s="335" t="str">
        <f>_xlfn.XLOOKUP(BP850, statelist[State FIPS Code], statelist[EPA Region], "not found", 0, 1)</f>
        <v>EPA Region 7</v>
      </c>
    </row>
    <row r="851" spans="64:69" x14ac:dyDescent="0.25">
      <c r="BL851" s="334" t="s">
        <v>2784</v>
      </c>
      <c r="BM851" s="335" t="s">
        <v>2785</v>
      </c>
      <c r="BN851" s="335" t="s">
        <v>2706</v>
      </c>
      <c r="BO851" s="335" t="str">
        <f t="shared" si="26"/>
        <v>Louisa County, IA</v>
      </c>
      <c r="BP851" s="335" t="str">
        <f t="shared" si="27"/>
        <v>19</v>
      </c>
      <c r="BQ851" s="335" t="str">
        <f>_xlfn.XLOOKUP(BP851, statelist[State FIPS Code], statelist[EPA Region], "not found", 0, 1)</f>
        <v>EPA Region 7</v>
      </c>
    </row>
    <row r="852" spans="64:69" x14ac:dyDescent="0.25">
      <c r="BL852" s="334" t="s">
        <v>2786</v>
      </c>
      <c r="BM852" s="335" t="s">
        <v>2787</v>
      </c>
      <c r="BN852" s="335" t="s">
        <v>2706</v>
      </c>
      <c r="BO852" s="335" t="str">
        <f t="shared" si="26"/>
        <v>Lucas County, IA</v>
      </c>
      <c r="BP852" s="335" t="str">
        <f t="shared" si="27"/>
        <v>19</v>
      </c>
      <c r="BQ852" s="335" t="str">
        <f>_xlfn.XLOOKUP(BP852, statelist[State FIPS Code], statelist[EPA Region], "not found", 0, 1)</f>
        <v>EPA Region 7</v>
      </c>
    </row>
    <row r="853" spans="64:69" x14ac:dyDescent="0.25">
      <c r="BL853" s="334" t="s">
        <v>2788</v>
      </c>
      <c r="BM853" s="335" t="s">
        <v>2789</v>
      </c>
      <c r="BN853" s="335" t="s">
        <v>2706</v>
      </c>
      <c r="BO853" s="335" t="str">
        <f t="shared" si="26"/>
        <v>Lyon County, IA</v>
      </c>
      <c r="BP853" s="335" t="str">
        <f t="shared" si="27"/>
        <v>19</v>
      </c>
      <c r="BQ853" s="335" t="str">
        <f>_xlfn.XLOOKUP(BP853, statelist[State FIPS Code], statelist[EPA Region], "not found", 0, 1)</f>
        <v>EPA Region 7</v>
      </c>
    </row>
    <row r="854" spans="64:69" x14ac:dyDescent="0.25">
      <c r="BL854" s="334" t="s">
        <v>2790</v>
      </c>
      <c r="BM854" s="335" t="s">
        <v>1383</v>
      </c>
      <c r="BN854" s="335" t="s">
        <v>2706</v>
      </c>
      <c r="BO854" s="335" t="str">
        <f t="shared" si="26"/>
        <v>Madison County, IA</v>
      </c>
      <c r="BP854" s="335" t="str">
        <f t="shared" si="27"/>
        <v>19</v>
      </c>
      <c r="BQ854" s="335" t="str">
        <f>_xlfn.XLOOKUP(BP854, statelist[State FIPS Code], statelist[EPA Region], "not found", 0, 1)</f>
        <v>EPA Region 7</v>
      </c>
    </row>
    <row r="855" spans="64:69" x14ac:dyDescent="0.25">
      <c r="BL855" s="334" t="s">
        <v>2791</v>
      </c>
      <c r="BM855" s="335" t="s">
        <v>2792</v>
      </c>
      <c r="BN855" s="335" t="s">
        <v>2706</v>
      </c>
      <c r="BO855" s="335" t="str">
        <f t="shared" si="26"/>
        <v>Mahaska County, IA</v>
      </c>
      <c r="BP855" s="335" t="str">
        <f t="shared" si="27"/>
        <v>19</v>
      </c>
      <c r="BQ855" s="335" t="str">
        <f>_xlfn.XLOOKUP(BP855, statelist[State FIPS Code], statelist[EPA Region], "not found", 0, 1)</f>
        <v>EPA Region 7</v>
      </c>
    </row>
    <row r="856" spans="64:69" x14ac:dyDescent="0.25">
      <c r="BL856" s="334" t="s">
        <v>2793</v>
      </c>
      <c r="BM856" s="335" t="s">
        <v>1387</v>
      </c>
      <c r="BN856" s="335" t="s">
        <v>2706</v>
      </c>
      <c r="BO856" s="335" t="str">
        <f t="shared" si="26"/>
        <v>Marion County, IA</v>
      </c>
      <c r="BP856" s="335" t="str">
        <f t="shared" si="27"/>
        <v>19</v>
      </c>
      <c r="BQ856" s="335" t="str">
        <f>_xlfn.XLOOKUP(BP856, statelist[State FIPS Code], statelist[EPA Region], "not found", 0, 1)</f>
        <v>EPA Region 7</v>
      </c>
    </row>
    <row r="857" spans="64:69" x14ac:dyDescent="0.25">
      <c r="BL857" s="334" t="s">
        <v>2794</v>
      </c>
      <c r="BM857" s="335" t="s">
        <v>1389</v>
      </c>
      <c r="BN857" s="335" t="s">
        <v>2706</v>
      </c>
      <c r="BO857" s="335" t="str">
        <f t="shared" si="26"/>
        <v>Marshall County, IA</v>
      </c>
      <c r="BP857" s="335" t="str">
        <f t="shared" si="27"/>
        <v>19</v>
      </c>
      <c r="BQ857" s="335" t="str">
        <f>_xlfn.XLOOKUP(BP857, statelist[State FIPS Code], statelist[EPA Region], "not found", 0, 1)</f>
        <v>EPA Region 7</v>
      </c>
    </row>
    <row r="858" spans="64:69" x14ac:dyDescent="0.25">
      <c r="BL858" s="334" t="s">
        <v>2795</v>
      </c>
      <c r="BM858" s="335" t="s">
        <v>2796</v>
      </c>
      <c r="BN858" s="335" t="s">
        <v>2706</v>
      </c>
      <c r="BO858" s="335" t="str">
        <f t="shared" si="26"/>
        <v>Mills County, IA</v>
      </c>
      <c r="BP858" s="335" t="str">
        <f t="shared" si="27"/>
        <v>19</v>
      </c>
      <c r="BQ858" s="335" t="str">
        <f>_xlfn.XLOOKUP(BP858, statelist[State FIPS Code], statelist[EPA Region], "not found", 0, 1)</f>
        <v>EPA Region 7</v>
      </c>
    </row>
    <row r="859" spans="64:69" x14ac:dyDescent="0.25">
      <c r="BL859" s="334" t="s">
        <v>2797</v>
      </c>
      <c r="BM859" s="335" t="s">
        <v>2226</v>
      </c>
      <c r="BN859" s="335" t="s">
        <v>2706</v>
      </c>
      <c r="BO859" s="335" t="str">
        <f t="shared" si="26"/>
        <v>Mitchell County, IA</v>
      </c>
      <c r="BP859" s="335" t="str">
        <f t="shared" si="27"/>
        <v>19</v>
      </c>
      <c r="BQ859" s="335" t="str">
        <f>_xlfn.XLOOKUP(BP859, statelist[State FIPS Code], statelist[EPA Region], "not found", 0, 1)</f>
        <v>EPA Region 7</v>
      </c>
    </row>
    <row r="860" spans="64:69" x14ac:dyDescent="0.25">
      <c r="BL860" s="334" t="s">
        <v>2798</v>
      </c>
      <c r="BM860" s="335" t="s">
        <v>2799</v>
      </c>
      <c r="BN860" s="335" t="s">
        <v>2706</v>
      </c>
      <c r="BO860" s="335" t="str">
        <f t="shared" si="26"/>
        <v>Monona County, IA</v>
      </c>
      <c r="BP860" s="335" t="str">
        <f t="shared" si="27"/>
        <v>19</v>
      </c>
      <c r="BQ860" s="335" t="str">
        <f>_xlfn.XLOOKUP(BP860, statelist[State FIPS Code], statelist[EPA Region], "not found", 0, 1)</f>
        <v>EPA Region 7</v>
      </c>
    </row>
    <row r="861" spans="64:69" x14ac:dyDescent="0.25">
      <c r="BL861" s="334" t="s">
        <v>2800</v>
      </c>
      <c r="BM861" s="335" t="s">
        <v>1393</v>
      </c>
      <c r="BN861" s="335" t="s">
        <v>2706</v>
      </c>
      <c r="BO861" s="335" t="str">
        <f t="shared" si="26"/>
        <v>Monroe County, IA</v>
      </c>
      <c r="BP861" s="335" t="str">
        <f t="shared" si="27"/>
        <v>19</v>
      </c>
      <c r="BQ861" s="335" t="str">
        <f>_xlfn.XLOOKUP(BP861, statelist[State FIPS Code], statelist[EPA Region], "not found", 0, 1)</f>
        <v>EPA Region 7</v>
      </c>
    </row>
    <row r="862" spans="64:69" x14ac:dyDescent="0.25">
      <c r="BL862" s="334" t="s">
        <v>2801</v>
      </c>
      <c r="BM862" s="335" t="s">
        <v>1395</v>
      </c>
      <c r="BN862" s="335" t="s">
        <v>2706</v>
      </c>
      <c r="BO862" s="335" t="str">
        <f t="shared" si="26"/>
        <v>Montgomery County, IA</v>
      </c>
      <c r="BP862" s="335" t="str">
        <f t="shared" si="27"/>
        <v>19</v>
      </c>
      <c r="BQ862" s="335" t="str">
        <f>_xlfn.XLOOKUP(BP862, statelist[State FIPS Code], statelist[EPA Region], "not found", 0, 1)</f>
        <v>EPA Region 7</v>
      </c>
    </row>
    <row r="863" spans="64:69" x14ac:dyDescent="0.25">
      <c r="BL863" s="334" t="s">
        <v>2802</v>
      </c>
      <c r="BM863" s="335" t="s">
        <v>2803</v>
      </c>
      <c r="BN863" s="335" t="s">
        <v>2706</v>
      </c>
      <c r="BO863" s="335" t="str">
        <f t="shared" si="26"/>
        <v>Muscatine County, IA</v>
      </c>
      <c r="BP863" s="335" t="str">
        <f t="shared" si="27"/>
        <v>19</v>
      </c>
      <c r="BQ863" s="335" t="str">
        <f>_xlfn.XLOOKUP(BP863, statelist[State FIPS Code], statelist[EPA Region], "not found", 0, 1)</f>
        <v>EPA Region 7</v>
      </c>
    </row>
    <row r="864" spans="64:69" x14ac:dyDescent="0.25">
      <c r="BL864" s="334" t="s">
        <v>2804</v>
      </c>
      <c r="BM864" s="335" t="s">
        <v>2805</v>
      </c>
      <c r="BN864" s="335" t="s">
        <v>2706</v>
      </c>
      <c r="BO864" s="335" t="str">
        <f t="shared" si="26"/>
        <v>O'Brien County, IA</v>
      </c>
      <c r="BP864" s="335" t="str">
        <f t="shared" si="27"/>
        <v>19</v>
      </c>
      <c r="BQ864" s="335" t="str">
        <f>_xlfn.XLOOKUP(BP864, statelist[State FIPS Code], statelist[EPA Region], "not found", 0, 1)</f>
        <v>EPA Region 7</v>
      </c>
    </row>
    <row r="865" spans="64:69" x14ac:dyDescent="0.25">
      <c r="BL865" s="334" t="s">
        <v>2806</v>
      </c>
      <c r="BM865" s="335" t="s">
        <v>2023</v>
      </c>
      <c r="BN865" s="335" t="s">
        <v>2706</v>
      </c>
      <c r="BO865" s="335" t="str">
        <f t="shared" si="26"/>
        <v>Osceola County, IA</v>
      </c>
      <c r="BP865" s="335" t="str">
        <f t="shared" si="27"/>
        <v>19</v>
      </c>
      <c r="BQ865" s="335" t="str">
        <f>_xlfn.XLOOKUP(BP865, statelist[State FIPS Code], statelist[EPA Region], "not found", 0, 1)</f>
        <v>EPA Region 7</v>
      </c>
    </row>
    <row r="866" spans="64:69" x14ac:dyDescent="0.25">
      <c r="BL866" s="334" t="s">
        <v>2807</v>
      </c>
      <c r="BM866" s="335" t="s">
        <v>2808</v>
      </c>
      <c r="BN866" s="335" t="s">
        <v>2706</v>
      </c>
      <c r="BO866" s="335" t="str">
        <f t="shared" si="26"/>
        <v>Page County, IA</v>
      </c>
      <c r="BP866" s="335" t="str">
        <f t="shared" si="27"/>
        <v>19</v>
      </c>
      <c r="BQ866" s="335" t="str">
        <f>_xlfn.XLOOKUP(BP866, statelist[State FIPS Code], statelist[EPA Region], "not found", 0, 1)</f>
        <v>EPA Region 7</v>
      </c>
    </row>
    <row r="867" spans="64:69" x14ac:dyDescent="0.25">
      <c r="BL867" s="334" t="s">
        <v>2809</v>
      </c>
      <c r="BM867" s="335" t="s">
        <v>2810</v>
      </c>
      <c r="BN867" s="335" t="s">
        <v>2706</v>
      </c>
      <c r="BO867" s="335" t="str">
        <f t="shared" si="26"/>
        <v>Palo Alto County, IA</v>
      </c>
      <c r="BP867" s="335" t="str">
        <f t="shared" si="27"/>
        <v>19</v>
      </c>
      <c r="BQ867" s="335" t="str">
        <f>_xlfn.XLOOKUP(BP867, statelist[State FIPS Code], statelist[EPA Region], "not found", 0, 1)</f>
        <v>EPA Region 7</v>
      </c>
    </row>
    <row r="868" spans="64:69" x14ac:dyDescent="0.25">
      <c r="BL868" s="334" t="s">
        <v>2811</v>
      </c>
      <c r="BM868" s="335" t="s">
        <v>2812</v>
      </c>
      <c r="BN868" s="335" t="s">
        <v>2706</v>
      </c>
      <c r="BO868" s="335" t="str">
        <f t="shared" si="26"/>
        <v>Plymouth County, IA</v>
      </c>
      <c r="BP868" s="335" t="str">
        <f t="shared" si="27"/>
        <v>19</v>
      </c>
      <c r="BQ868" s="335" t="str">
        <f>_xlfn.XLOOKUP(BP868, statelist[State FIPS Code], statelist[EPA Region], "not found", 0, 1)</f>
        <v>EPA Region 7</v>
      </c>
    </row>
    <row r="869" spans="64:69" x14ac:dyDescent="0.25">
      <c r="BL869" s="334" t="s">
        <v>2813</v>
      </c>
      <c r="BM869" s="335" t="s">
        <v>2814</v>
      </c>
      <c r="BN869" s="335" t="s">
        <v>2706</v>
      </c>
      <c r="BO869" s="335" t="str">
        <f t="shared" si="26"/>
        <v>Pocahontas County, IA</v>
      </c>
      <c r="BP869" s="335" t="str">
        <f t="shared" si="27"/>
        <v>19</v>
      </c>
      <c r="BQ869" s="335" t="str">
        <f>_xlfn.XLOOKUP(BP869, statelist[State FIPS Code], statelist[EPA Region], "not found", 0, 1)</f>
        <v>EPA Region 7</v>
      </c>
    </row>
    <row r="870" spans="64:69" x14ac:dyDescent="0.25">
      <c r="BL870" s="334" t="s">
        <v>2815</v>
      </c>
      <c r="BM870" s="335" t="s">
        <v>1618</v>
      </c>
      <c r="BN870" s="335" t="s">
        <v>2706</v>
      </c>
      <c r="BO870" s="335" t="str">
        <f t="shared" si="26"/>
        <v>Polk County, IA</v>
      </c>
      <c r="BP870" s="335" t="str">
        <f t="shared" si="27"/>
        <v>19</v>
      </c>
      <c r="BQ870" s="335" t="str">
        <f>_xlfn.XLOOKUP(BP870, statelist[State FIPS Code], statelist[EPA Region], "not found", 0, 1)</f>
        <v>EPA Region 7</v>
      </c>
    </row>
    <row r="871" spans="64:69" x14ac:dyDescent="0.25">
      <c r="BL871" s="334" t="s">
        <v>2816</v>
      </c>
      <c r="BM871" s="335" t="s">
        <v>2817</v>
      </c>
      <c r="BN871" s="335" t="s">
        <v>2706</v>
      </c>
      <c r="BO871" s="335" t="str">
        <f t="shared" si="26"/>
        <v>Pottawattamie County, IA</v>
      </c>
      <c r="BP871" s="335" t="str">
        <f t="shared" si="27"/>
        <v>19</v>
      </c>
      <c r="BQ871" s="335" t="str">
        <f>_xlfn.XLOOKUP(BP871, statelist[State FIPS Code], statelist[EPA Region], "not found", 0, 1)</f>
        <v>EPA Region 7</v>
      </c>
    </row>
    <row r="872" spans="64:69" x14ac:dyDescent="0.25">
      <c r="BL872" s="334" t="s">
        <v>2818</v>
      </c>
      <c r="BM872" s="335" t="s">
        <v>2819</v>
      </c>
      <c r="BN872" s="335" t="s">
        <v>2706</v>
      </c>
      <c r="BO872" s="335" t="str">
        <f t="shared" si="26"/>
        <v>Poweshiek County, IA</v>
      </c>
      <c r="BP872" s="335" t="str">
        <f t="shared" si="27"/>
        <v>19</v>
      </c>
      <c r="BQ872" s="335" t="str">
        <f>_xlfn.XLOOKUP(BP872, statelist[State FIPS Code], statelist[EPA Region], "not found", 0, 1)</f>
        <v>EPA Region 7</v>
      </c>
    </row>
    <row r="873" spans="64:69" x14ac:dyDescent="0.25">
      <c r="BL873" s="334" t="s">
        <v>2820</v>
      </c>
      <c r="BM873" s="335" t="s">
        <v>2821</v>
      </c>
      <c r="BN873" s="335" t="s">
        <v>2706</v>
      </c>
      <c r="BO873" s="335" t="str">
        <f t="shared" si="26"/>
        <v>Ringgold County, IA</v>
      </c>
      <c r="BP873" s="335" t="str">
        <f t="shared" si="27"/>
        <v>19</v>
      </c>
      <c r="BQ873" s="335" t="str">
        <f>_xlfn.XLOOKUP(BP873, statelist[State FIPS Code], statelist[EPA Region], "not found", 0, 1)</f>
        <v>EPA Region 7</v>
      </c>
    </row>
    <row r="874" spans="64:69" x14ac:dyDescent="0.25">
      <c r="BL874" s="334" t="s">
        <v>2822</v>
      </c>
      <c r="BM874" s="335" t="s">
        <v>2823</v>
      </c>
      <c r="BN874" s="335" t="s">
        <v>2706</v>
      </c>
      <c r="BO874" s="335" t="str">
        <f t="shared" si="26"/>
        <v>Sac County, IA</v>
      </c>
      <c r="BP874" s="335" t="str">
        <f t="shared" si="27"/>
        <v>19</v>
      </c>
      <c r="BQ874" s="335" t="str">
        <f>_xlfn.XLOOKUP(BP874, statelist[State FIPS Code], statelist[EPA Region], "not found", 0, 1)</f>
        <v>EPA Region 7</v>
      </c>
    </row>
    <row r="875" spans="64:69" x14ac:dyDescent="0.25">
      <c r="BL875" s="334" t="s">
        <v>2824</v>
      </c>
      <c r="BM875" s="335" t="s">
        <v>1631</v>
      </c>
      <c r="BN875" s="335" t="s">
        <v>2706</v>
      </c>
      <c r="BO875" s="335" t="str">
        <f t="shared" si="26"/>
        <v>Scott County, IA</v>
      </c>
      <c r="BP875" s="335" t="str">
        <f t="shared" si="27"/>
        <v>19</v>
      </c>
      <c r="BQ875" s="335" t="str">
        <f>_xlfn.XLOOKUP(BP875, statelist[State FIPS Code], statelist[EPA Region], "not found", 0, 1)</f>
        <v>EPA Region 7</v>
      </c>
    </row>
    <row r="876" spans="64:69" x14ac:dyDescent="0.25">
      <c r="BL876" s="334" t="s">
        <v>2825</v>
      </c>
      <c r="BM876" s="335" t="s">
        <v>1411</v>
      </c>
      <c r="BN876" s="335" t="s">
        <v>2706</v>
      </c>
      <c r="BO876" s="335" t="str">
        <f t="shared" si="26"/>
        <v>Shelby County, IA</v>
      </c>
      <c r="BP876" s="335" t="str">
        <f t="shared" si="27"/>
        <v>19</v>
      </c>
      <c r="BQ876" s="335" t="str">
        <f>_xlfn.XLOOKUP(BP876, statelist[State FIPS Code], statelist[EPA Region], "not found", 0, 1)</f>
        <v>EPA Region 7</v>
      </c>
    </row>
    <row r="877" spans="64:69" x14ac:dyDescent="0.25">
      <c r="BL877" s="334" t="s">
        <v>2826</v>
      </c>
      <c r="BM877" s="335" t="s">
        <v>2827</v>
      </c>
      <c r="BN877" s="335" t="s">
        <v>2706</v>
      </c>
      <c r="BO877" s="335" t="str">
        <f t="shared" si="26"/>
        <v>Sioux County, IA</v>
      </c>
      <c r="BP877" s="335" t="str">
        <f t="shared" si="27"/>
        <v>19</v>
      </c>
      <c r="BQ877" s="335" t="str">
        <f>_xlfn.XLOOKUP(BP877, statelist[State FIPS Code], statelist[EPA Region], "not found", 0, 1)</f>
        <v>EPA Region 7</v>
      </c>
    </row>
    <row r="878" spans="64:69" x14ac:dyDescent="0.25">
      <c r="BL878" s="334" t="s">
        <v>2828</v>
      </c>
      <c r="BM878" s="335" t="s">
        <v>2829</v>
      </c>
      <c r="BN878" s="335" t="s">
        <v>2706</v>
      </c>
      <c r="BO878" s="335" t="str">
        <f t="shared" si="26"/>
        <v>Story County, IA</v>
      </c>
      <c r="BP878" s="335" t="str">
        <f t="shared" si="27"/>
        <v>19</v>
      </c>
      <c r="BQ878" s="335" t="str">
        <f>_xlfn.XLOOKUP(BP878, statelist[State FIPS Code], statelist[EPA Region], "not found", 0, 1)</f>
        <v>EPA Region 7</v>
      </c>
    </row>
    <row r="879" spans="64:69" x14ac:dyDescent="0.25">
      <c r="BL879" s="334" t="s">
        <v>2830</v>
      </c>
      <c r="BM879" s="335" t="s">
        <v>2831</v>
      </c>
      <c r="BN879" s="335" t="s">
        <v>2706</v>
      </c>
      <c r="BO879" s="335" t="str">
        <f t="shared" si="26"/>
        <v>Tama County, IA</v>
      </c>
      <c r="BP879" s="335" t="str">
        <f t="shared" si="27"/>
        <v>19</v>
      </c>
      <c r="BQ879" s="335" t="str">
        <f>_xlfn.XLOOKUP(BP879, statelist[State FIPS Code], statelist[EPA Region], "not found", 0, 1)</f>
        <v>EPA Region 7</v>
      </c>
    </row>
    <row r="880" spans="64:69" x14ac:dyDescent="0.25">
      <c r="BL880" s="334" t="s">
        <v>2832</v>
      </c>
      <c r="BM880" s="335" t="s">
        <v>2047</v>
      </c>
      <c r="BN880" s="335" t="s">
        <v>2706</v>
      </c>
      <c r="BO880" s="335" t="str">
        <f t="shared" si="26"/>
        <v>Taylor County, IA</v>
      </c>
      <c r="BP880" s="335" t="str">
        <f t="shared" si="27"/>
        <v>19</v>
      </c>
      <c r="BQ880" s="335" t="str">
        <f>_xlfn.XLOOKUP(BP880, statelist[State FIPS Code], statelist[EPA Region], "not found", 0, 1)</f>
        <v>EPA Region 7</v>
      </c>
    </row>
    <row r="881" spans="64:69" x14ac:dyDescent="0.25">
      <c r="BL881" s="334" t="s">
        <v>2833</v>
      </c>
      <c r="BM881" s="335" t="s">
        <v>1643</v>
      </c>
      <c r="BN881" s="335" t="s">
        <v>2706</v>
      </c>
      <c r="BO881" s="335" t="str">
        <f t="shared" si="26"/>
        <v>Union County, IA</v>
      </c>
      <c r="BP881" s="335" t="str">
        <f t="shared" si="27"/>
        <v>19</v>
      </c>
      <c r="BQ881" s="335" t="str">
        <f>_xlfn.XLOOKUP(BP881, statelist[State FIPS Code], statelist[EPA Region], "not found", 0, 1)</f>
        <v>EPA Region 7</v>
      </c>
    </row>
    <row r="882" spans="64:69" x14ac:dyDescent="0.25">
      <c r="BL882" s="334" t="s">
        <v>2834</v>
      </c>
      <c r="BM882" s="335" t="s">
        <v>1645</v>
      </c>
      <c r="BN882" s="335" t="s">
        <v>2706</v>
      </c>
      <c r="BO882" s="335" t="str">
        <f t="shared" si="26"/>
        <v>Van Buren County, IA</v>
      </c>
      <c r="BP882" s="335" t="str">
        <f t="shared" si="27"/>
        <v>19</v>
      </c>
      <c r="BQ882" s="335" t="str">
        <f>_xlfn.XLOOKUP(BP882, statelist[State FIPS Code], statelist[EPA Region], "not found", 0, 1)</f>
        <v>EPA Region 7</v>
      </c>
    </row>
    <row r="883" spans="64:69" x14ac:dyDescent="0.25">
      <c r="BL883" s="334" t="s">
        <v>2835</v>
      </c>
      <c r="BM883" s="335" t="s">
        <v>2836</v>
      </c>
      <c r="BN883" s="335" t="s">
        <v>2706</v>
      </c>
      <c r="BO883" s="335" t="str">
        <f t="shared" si="26"/>
        <v>Wapello County, IA</v>
      </c>
      <c r="BP883" s="335" t="str">
        <f t="shared" si="27"/>
        <v>19</v>
      </c>
      <c r="BQ883" s="335" t="str">
        <f>_xlfn.XLOOKUP(BP883, statelist[State FIPS Code], statelist[EPA Region], "not found", 0, 1)</f>
        <v>EPA Region 7</v>
      </c>
    </row>
    <row r="884" spans="64:69" x14ac:dyDescent="0.25">
      <c r="BL884" s="334" t="s">
        <v>2837</v>
      </c>
      <c r="BM884" s="335" t="s">
        <v>2306</v>
      </c>
      <c r="BN884" s="335" t="s">
        <v>2706</v>
      </c>
      <c r="BO884" s="335" t="str">
        <f t="shared" si="26"/>
        <v>Warren County, IA</v>
      </c>
      <c r="BP884" s="335" t="str">
        <f t="shared" si="27"/>
        <v>19</v>
      </c>
      <c r="BQ884" s="335" t="str">
        <f>_xlfn.XLOOKUP(BP884, statelist[State FIPS Code], statelist[EPA Region], "not found", 0, 1)</f>
        <v>EPA Region 7</v>
      </c>
    </row>
    <row r="885" spans="64:69" x14ac:dyDescent="0.25">
      <c r="BL885" s="334" t="s">
        <v>2838</v>
      </c>
      <c r="BM885" s="335" t="s">
        <v>1423</v>
      </c>
      <c r="BN885" s="335" t="s">
        <v>2706</v>
      </c>
      <c r="BO885" s="335" t="str">
        <f t="shared" si="26"/>
        <v>Washington County, IA</v>
      </c>
      <c r="BP885" s="335" t="str">
        <f t="shared" si="27"/>
        <v>19</v>
      </c>
      <c r="BQ885" s="335" t="str">
        <f>_xlfn.XLOOKUP(BP885, statelist[State FIPS Code], statelist[EPA Region], "not found", 0, 1)</f>
        <v>EPA Region 7</v>
      </c>
    </row>
    <row r="886" spans="64:69" x14ac:dyDescent="0.25">
      <c r="BL886" s="334" t="s">
        <v>2839</v>
      </c>
      <c r="BM886" s="335" t="s">
        <v>2309</v>
      </c>
      <c r="BN886" s="335" t="s">
        <v>2706</v>
      </c>
      <c r="BO886" s="335" t="str">
        <f t="shared" si="26"/>
        <v>Wayne County, IA</v>
      </c>
      <c r="BP886" s="335" t="str">
        <f t="shared" si="27"/>
        <v>19</v>
      </c>
      <c r="BQ886" s="335" t="str">
        <f>_xlfn.XLOOKUP(BP886, statelist[State FIPS Code], statelist[EPA Region], "not found", 0, 1)</f>
        <v>EPA Region 7</v>
      </c>
    </row>
    <row r="887" spans="64:69" x14ac:dyDescent="0.25">
      <c r="BL887" s="334" t="s">
        <v>2840</v>
      </c>
      <c r="BM887" s="335" t="s">
        <v>2311</v>
      </c>
      <c r="BN887" s="335" t="s">
        <v>2706</v>
      </c>
      <c r="BO887" s="335" t="str">
        <f t="shared" si="26"/>
        <v>Webster County, IA</v>
      </c>
      <c r="BP887" s="335" t="str">
        <f t="shared" si="27"/>
        <v>19</v>
      </c>
      <c r="BQ887" s="335" t="str">
        <f>_xlfn.XLOOKUP(BP887, statelist[State FIPS Code], statelist[EPA Region], "not found", 0, 1)</f>
        <v>EPA Region 7</v>
      </c>
    </row>
    <row r="888" spans="64:69" x14ac:dyDescent="0.25">
      <c r="BL888" s="334" t="s">
        <v>2841</v>
      </c>
      <c r="BM888" s="335" t="s">
        <v>2567</v>
      </c>
      <c r="BN888" s="335" t="s">
        <v>2706</v>
      </c>
      <c r="BO888" s="335" t="str">
        <f t="shared" si="26"/>
        <v>Winnebago County, IA</v>
      </c>
      <c r="BP888" s="335" t="str">
        <f t="shared" si="27"/>
        <v>19</v>
      </c>
      <c r="BQ888" s="335" t="str">
        <f>_xlfn.XLOOKUP(BP888, statelist[State FIPS Code], statelist[EPA Region], "not found", 0, 1)</f>
        <v>EPA Region 7</v>
      </c>
    </row>
    <row r="889" spans="64:69" x14ac:dyDescent="0.25">
      <c r="BL889" s="334" t="s">
        <v>2842</v>
      </c>
      <c r="BM889" s="335" t="s">
        <v>2843</v>
      </c>
      <c r="BN889" s="335" t="s">
        <v>2706</v>
      </c>
      <c r="BO889" s="335" t="str">
        <f t="shared" si="26"/>
        <v>Winneshiek County, IA</v>
      </c>
      <c r="BP889" s="335" t="str">
        <f t="shared" si="27"/>
        <v>19</v>
      </c>
      <c r="BQ889" s="335" t="str">
        <f>_xlfn.XLOOKUP(BP889, statelist[State FIPS Code], statelist[EPA Region], "not found", 0, 1)</f>
        <v>EPA Region 7</v>
      </c>
    </row>
    <row r="890" spans="64:69" x14ac:dyDescent="0.25">
      <c r="BL890" s="334" t="s">
        <v>2844</v>
      </c>
      <c r="BM890" s="335" t="s">
        <v>2845</v>
      </c>
      <c r="BN890" s="335" t="s">
        <v>2706</v>
      </c>
      <c r="BO890" s="335" t="str">
        <f t="shared" si="26"/>
        <v>Woodbury County, IA</v>
      </c>
      <c r="BP890" s="335" t="str">
        <f t="shared" si="27"/>
        <v>19</v>
      </c>
      <c r="BQ890" s="335" t="str">
        <f>_xlfn.XLOOKUP(BP890, statelist[State FIPS Code], statelist[EPA Region], "not found", 0, 1)</f>
        <v>EPA Region 7</v>
      </c>
    </row>
    <row r="891" spans="64:69" x14ac:dyDescent="0.25">
      <c r="BL891" s="334" t="s">
        <v>2846</v>
      </c>
      <c r="BM891" s="335" t="s">
        <v>2323</v>
      </c>
      <c r="BN891" s="335" t="s">
        <v>2706</v>
      </c>
      <c r="BO891" s="335" t="str">
        <f t="shared" si="26"/>
        <v>Worth County, IA</v>
      </c>
      <c r="BP891" s="335" t="str">
        <f t="shared" si="27"/>
        <v>19</v>
      </c>
      <c r="BQ891" s="335" t="str">
        <f>_xlfn.XLOOKUP(BP891, statelist[State FIPS Code], statelist[EPA Region], "not found", 0, 1)</f>
        <v>EPA Region 7</v>
      </c>
    </row>
    <row r="892" spans="64:69" x14ac:dyDescent="0.25">
      <c r="BL892" s="334" t="s">
        <v>2847</v>
      </c>
      <c r="BM892" s="335" t="s">
        <v>2848</v>
      </c>
      <c r="BN892" s="335" t="s">
        <v>2706</v>
      </c>
      <c r="BO892" s="335" t="str">
        <f t="shared" si="26"/>
        <v>Wright County, IA</v>
      </c>
      <c r="BP892" s="335" t="str">
        <f t="shared" si="27"/>
        <v>19</v>
      </c>
      <c r="BQ892" s="335" t="str">
        <f>_xlfn.XLOOKUP(BP892, statelist[State FIPS Code], statelist[EPA Region], "not found", 0, 1)</f>
        <v>EPA Region 7</v>
      </c>
    </row>
    <row r="893" spans="64:69" x14ac:dyDescent="0.25">
      <c r="BL893" s="334" t="s">
        <v>2849</v>
      </c>
      <c r="BM893" s="335" t="s">
        <v>2573</v>
      </c>
      <c r="BN893" s="335" t="s">
        <v>2850</v>
      </c>
      <c r="BO893" s="335" t="str">
        <f t="shared" si="26"/>
        <v>Allen County, KS</v>
      </c>
      <c r="BP893" s="335" t="str">
        <f t="shared" si="27"/>
        <v>20</v>
      </c>
      <c r="BQ893" s="335" t="str">
        <f>_xlfn.XLOOKUP(BP893, statelist[State FIPS Code], statelist[EPA Region], "not found", 0, 1)</f>
        <v>EPA Region 7</v>
      </c>
    </row>
    <row r="894" spans="64:69" x14ac:dyDescent="0.25">
      <c r="BL894" s="334" t="s">
        <v>2851</v>
      </c>
      <c r="BM894" s="335" t="s">
        <v>2852</v>
      </c>
      <c r="BN894" s="335" t="s">
        <v>2850</v>
      </c>
      <c r="BO894" s="335" t="str">
        <f t="shared" si="26"/>
        <v>Anderson County, KS</v>
      </c>
      <c r="BP894" s="335" t="str">
        <f t="shared" si="27"/>
        <v>20</v>
      </c>
      <c r="BQ894" s="335" t="str">
        <f>_xlfn.XLOOKUP(BP894, statelist[State FIPS Code], statelist[EPA Region], "not found", 0, 1)</f>
        <v>EPA Region 7</v>
      </c>
    </row>
    <row r="895" spans="64:69" x14ac:dyDescent="0.25">
      <c r="BL895" s="334" t="s">
        <v>2853</v>
      </c>
      <c r="BM895" s="335" t="s">
        <v>2854</v>
      </c>
      <c r="BN895" s="335" t="s">
        <v>2850</v>
      </c>
      <c r="BO895" s="335" t="str">
        <f t="shared" si="26"/>
        <v>Atchison County, KS</v>
      </c>
      <c r="BP895" s="335" t="str">
        <f t="shared" si="27"/>
        <v>20</v>
      </c>
      <c r="BQ895" s="335" t="str">
        <f>_xlfn.XLOOKUP(BP895, statelist[State FIPS Code], statelist[EPA Region], "not found", 0, 1)</f>
        <v>EPA Region 7</v>
      </c>
    </row>
    <row r="896" spans="64:69" x14ac:dyDescent="0.25">
      <c r="BL896" s="334" t="s">
        <v>2855</v>
      </c>
      <c r="BM896" s="335" t="s">
        <v>2856</v>
      </c>
      <c r="BN896" s="335" t="s">
        <v>2850</v>
      </c>
      <c r="BO896" s="335" t="str">
        <f t="shared" si="26"/>
        <v>Barber County, KS</v>
      </c>
      <c r="BP896" s="335" t="str">
        <f t="shared" si="27"/>
        <v>20</v>
      </c>
      <c r="BQ896" s="335" t="str">
        <f>_xlfn.XLOOKUP(BP896, statelist[State FIPS Code], statelist[EPA Region], "not found", 0, 1)</f>
        <v>EPA Region 7</v>
      </c>
    </row>
    <row r="897" spans="64:69" x14ac:dyDescent="0.25">
      <c r="BL897" s="334" t="s">
        <v>2857</v>
      </c>
      <c r="BM897" s="335" t="s">
        <v>2858</v>
      </c>
      <c r="BN897" s="335" t="s">
        <v>2850</v>
      </c>
      <c r="BO897" s="335" t="str">
        <f t="shared" si="26"/>
        <v>Barton County, KS</v>
      </c>
      <c r="BP897" s="335" t="str">
        <f t="shared" si="27"/>
        <v>20</v>
      </c>
      <c r="BQ897" s="335" t="str">
        <f>_xlfn.XLOOKUP(BP897, statelist[State FIPS Code], statelist[EPA Region], "not found", 0, 1)</f>
        <v>EPA Region 7</v>
      </c>
    </row>
    <row r="898" spans="64:69" x14ac:dyDescent="0.25">
      <c r="BL898" s="334" t="s">
        <v>2859</v>
      </c>
      <c r="BM898" s="335" t="s">
        <v>2860</v>
      </c>
      <c r="BN898" s="335" t="s">
        <v>2850</v>
      </c>
      <c r="BO898" s="335" t="str">
        <f t="shared" si="26"/>
        <v>Bourbon County, KS</v>
      </c>
      <c r="BP898" s="335" t="str">
        <f t="shared" si="27"/>
        <v>20</v>
      </c>
      <c r="BQ898" s="335" t="str">
        <f>_xlfn.XLOOKUP(BP898, statelist[State FIPS Code], statelist[EPA Region], "not found", 0, 1)</f>
        <v>EPA Region 7</v>
      </c>
    </row>
    <row r="899" spans="64:69" x14ac:dyDescent="0.25">
      <c r="BL899" s="334" t="s">
        <v>2861</v>
      </c>
      <c r="BM899" s="335" t="s">
        <v>2421</v>
      </c>
      <c r="BN899" s="335" t="s">
        <v>2850</v>
      </c>
      <c r="BO899" s="335" t="str">
        <f t="shared" si="26"/>
        <v>Brown County, KS</v>
      </c>
      <c r="BP899" s="335" t="str">
        <f t="shared" si="27"/>
        <v>20</v>
      </c>
      <c r="BQ899" s="335" t="str">
        <f>_xlfn.XLOOKUP(BP899, statelist[State FIPS Code], statelist[EPA Region], "not found", 0, 1)</f>
        <v>EPA Region 7</v>
      </c>
    </row>
    <row r="900" spans="64:69" x14ac:dyDescent="0.25">
      <c r="BL900" s="334" t="s">
        <v>2862</v>
      </c>
      <c r="BM900" s="335" t="s">
        <v>1307</v>
      </c>
      <c r="BN900" s="335" t="s">
        <v>2850</v>
      </c>
      <c r="BO900" s="335" t="str">
        <f t="shared" ref="BO900:BO963" si="28">_xlfn.TEXTJOIN(", ", TRUE, BM900,BN900)</f>
        <v>Butler County, KS</v>
      </c>
      <c r="BP900" s="335" t="str">
        <f t="shared" ref="BP900:BP963" si="29">LEFT(BL900, 2)</f>
        <v>20</v>
      </c>
      <c r="BQ900" s="335" t="str">
        <f>_xlfn.XLOOKUP(BP900, statelist[State FIPS Code], statelist[EPA Region], "not found", 0, 1)</f>
        <v>EPA Region 7</v>
      </c>
    </row>
    <row r="901" spans="64:69" x14ac:dyDescent="0.25">
      <c r="BL901" s="334" t="s">
        <v>2863</v>
      </c>
      <c r="BM901" s="335" t="s">
        <v>2864</v>
      </c>
      <c r="BN901" s="335" t="s">
        <v>2850</v>
      </c>
      <c r="BO901" s="335" t="str">
        <f t="shared" si="28"/>
        <v>Chase County, KS</v>
      </c>
      <c r="BP901" s="335" t="str">
        <f t="shared" si="29"/>
        <v>20</v>
      </c>
      <c r="BQ901" s="335" t="str">
        <f>_xlfn.XLOOKUP(BP901, statelist[State FIPS Code], statelist[EPA Region], "not found", 0, 1)</f>
        <v>EPA Region 7</v>
      </c>
    </row>
    <row r="902" spans="64:69" x14ac:dyDescent="0.25">
      <c r="BL902" s="334" t="s">
        <v>2865</v>
      </c>
      <c r="BM902" s="335" t="s">
        <v>2866</v>
      </c>
      <c r="BN902" s="335" t="s">
        <v>2850</v>
      </c>
      <c r="BO902" s="335" t="str">
        <f t="shared" si="28"/>
        <v>Chautauqua County, KS</v>
      </c>
      <c r="BP902" s="335" t="str">
        <f t="shared" si="29"/>
        <v>20</v>
      </c>
      <c r="BQ902" s="335" t="str">
        <f>_xlfn.XLOOKUP(BP902, statelist[State FIPS Code], statelist[EPA Region], "not found", 0, 1)</f>
        <v>EPA Region 7</v>
      </c>
    </row>
    <row r="903" spans="64:69" x14ac:dyDescent="0.25">
      <c r="BL903" s="334" t="s">
        <v>2867</v>
      </c>
      <c r="BM903" s="335" t="s">
        <v>1313</v>
      </c>
      <c r="BN903" s="335" t="s">
        <v>2850</v>
      </c>
      <c r="BO903" s="335" t="str">
        <f t="shared" si="28"/>
        <v>Cherokee County, KS</v>
      </c>
      <c r="BP903" s="335" t="str">
        <f t="shared" si="29"/>
        <v>20</v>
      </c>
      <c r="BQ903" s="335" t="str">
        <f>_xlfn.XLOOKUP(BP903, statelist[State FIPS Code], statelist[EPA Region], "not found", 0, 1)</f>
        <v>EPA Region 7</v>
      </c>
    </row>
    <row r="904" spans="64:69" x14ac:dyDescent="0.25">
      <c r="BL904" s="334" t="s">
        <v>2868</v>
      </c>
      <c r="BM904" s="335" t="s">
        <v>1788</v>
      </c>
      <c r="BN904" s="335" t="s">
        <v>2850</v>
      </c>
      <c r="BO904" s="335" t="str">
        <f t="shared" si="28"/>
        <v>Cheyenne County, KS</v>
      </c>
      <c r="BP904" s="335" t="str">
        <f t="shared" si="29"/>
        <v>20</v>
      </c>
      <c r="BQ904" s="335" t="str">
        <f>_xlfn.XLOOKUP(BP904, statelist[State FIPS Code], statelist[EPA Region], "not found", 0, 1)</f>
        <v>EPA Region 7</v>
      </c>
    </row>
    <row r="905" spans="64:69" x14ac:dyDescent="0.25">
      <c r="BL905" s="334" t="s">
        <v>2869</v>
      </c>
      <c r="BM905" s="335" t="s">
        <v>1539</v>
      </c>
      <c r="BN905" s="335" t="s">
        <v>2850</v>
      </c>
      <c r="BO905" s="335" t="str">
        <f t="shared" si="28"/>
        <v>Clark County, KS</v>
      </c>
      <c r="BP905" s="335" t="str">
        <f t="shared" si="29"/>
        <v>20</v>
      </c>
      <c r="BQ905" s="335" t="str">
        <f>_xlfn.XLOOKUP(BP905, statelist[State FIPS Code], statelist[EPA Region], "not found", 0, 1)</f>
        <v>EPA Region 7</v>
      </c>
    </row>
    <row r="906" spans="64:69" x14ac:dyDescent="0.25">
      <c r="BL906" s="334" t="s">
        <v>2870</v>
      </c>
      <c r="BM906" s="335" t="s">
        <v>1321</v>
      </c>
      <c r="BN906" s="335" t="s">
        <v>2850</v>
      </c>
      <c r="BO906" s="335" t="str">
        <f t="shared" si="28"/>
        <v>Clay County, KS</v>
      </c>
      <c r="BP906" s="335" t="str">
        <f t="shared" si="29"/>
        <v>20</v>
      </c>
      <c r="BQ906" s="335" t="str">
        <f>_xlfn.XLOOKUP(BP906, statelist[State FIPS Code], statelist[EPA Region], "not found", 0, 1)</f>
        <v>EPA Region 7</v>
      </c>
    </row>
    <row r="907" spans="64:69" x14ac:dyDescent="0.25">
      <c r="BL907" s="334" t="s">
        <v>2871</v>
      </c>
      <c r="BM907" s="335" t="s">
        <v>2872</v>
      </c>
      <c r="BN907" s="335" t="s">
        <v>2850</v>
      </c>
      <c r="BO907" s="335" t="str">
        <f t="shared" si="28"/>
        <v>Cloud County, KS</v>
      </c>
      <c r="BP907" s="335" t="str">
        <f t="shared" si="29"/>
        <v>20</v>
      </c>
      <c r="BQ907" s="335" t="str">
        <f>_xlfn.XLOOKUP(BP907, statelist[State FIPS Code], statelist[EPA Region], "not found", 0, 1)</f>
        <v>EPA Region 7</v>
      </c>
    </row>
    <row r="908" spans="64:69" x14ac:dyDescent="0.25">
      <c r="BL908" s="334" t="s">
        <v>2873</v>
      </c>
      <c r="BM908" s="335" t="s">
        <v>2874</v>
      </c>
      <c r="BN908" s="335" t="s">
        <v>2850</v>
      </c>
      <c r="BO908" s="335" t="str">
        <f t="shared" si="28"/>
        <v>Coffey County, KS</v>
      </c>
      <c r="BP908" s="335" t="str">
        <f t="shared" si="29"/>
        <v>20</v>
      </c>
      <c r="BQ908" s="335" t="str">
        <f>_xlfn.XLOOKUP(BP908, statelist[State FIPS Code], statelist[EPA Region], "not found", 0, 1)</f>
        <v>EPA Region 7</v>
      </c>
    </row>
    <row r="909" spans="64:69" x14ac:dyDescent="0.25">
      <c r="BL909" s="334" t="s">
        <v>2875</v>
      </c>
      <c r="BM909" s="335" t="s">
        <v>2876</v>
      </c>
      <c r="BN909" s="335" t="s">
        <v>2850</v>
      </c>
      <c r="BO909" s="335" t="str">
        <f t="shared" si="28"/>
        <v>Comanche County, KS</v>
      </c>
      <c r="BP909" s="335" t="str">
        <f t="shared" si="29"/>
        <v>20</v>
      </c>
      <c r="BQ909" s="335" t="str">
        <f>_xlfn.XLOOKUP(BP909, statelist[State FIPS Code], statelist[EPA Region], "not found", 0, 1)</f>
        <v>EPA Region 7</v>
      </c>
    </row>
    <row r="910" spans="64:69" x14ac:dyDescent="0.25">
      <c r="BL910" s="334" t="s">
        <v>2877</v>
      </c>
      <c r="BM910" s="335" t="s">
        <v>2878</v>
      </c>
      <c r="BN910" s="335" t="s">
        <v>2850</v>
      </c>
      <c r="BO910" s="335" t="str">
        <f t="shared" si="28"/>
        <v>Cowley County, KS</v>
      </c>
      <c r="BP910" s="335" t="str">
        <f t="shared" si="29"/>
        <v>20</v>
      </c>
      <c r="BQ910" s="335" t="str">
        <f>_xlfn.XLOOKUP(BP910, statelist[State FIPS Code], statelist[EPA Region], "not found", 0, 1)</f>
        <v>EPA Region 7</v>
      </c>
    </row>
    <row r="911" spans="64:69" x14ac:dyDescent="0.25">
      <c r="BL911" s="334" t="s">
        <v>2879</v>
      </c>
      <c r="BM911" s="335" t="s">
        <v>1551</v>
      </c>
      <c r="BN911" s="335" t="s">
        <v>2850</v>
      </c>
      <c r="BO911" s="335" t="str">
        <f t="shared" si="28"/>
        <v>Crawford County, KS</v>
      </c>
      <c r="BP911" s="335" t="str">
        <f t="shared" si="29"/>
        <v>20</v>
      </c>
      <c r="BQ911" s="335" t="str">
        <f>_xlfn.XLOOKUP(BP911, statelist[State FIPS Code], statelist[EPA Region], "not found", 0, 1)</f>
        <v>EPA Region 7</v>
      </c>
    </row>
    <row r="912" spans="64:69" x14ac:dyDescent="0.25">
      <c r="BL912" s="334" t="s">
        <v>2880</v>
      </c>
      <c r="BM912" s="335" t="s">
        <v>2131</v>
      </c>
      <c r="BN912" s="335" t="s">
        <v>2850</v>
      </c>
      <c r="BO912" s="335" t="str">
        <f t="shared" si="28"/>
        <v>Decatur County, KS</v>
      </c>
      <c r="BP912" s="335" t="str">
        <f t="shared" si="29"/>
        <v>20</v>
      </c>
      <c r="BQ912" s="335" t="str">
        <f>_xlfn.XLOOKUP(BP912, statelist[State FIPS Code], statelist[EPA Region], "not found", 0, 1)</f>
        <v>EPA Region 7</v>
      </c>
    </row>
    <row r="913" spans="64:69" x14ac:dyDescent="0.25">
      <c r="BL913" s="334" t="s">
        <v>2881</v>
      </c>
      <c r="BM913" s="335" t="s">
        <v>2748</v>
      </c>
      <c r="BN913" s="335" t="s">
        <v>2850</v>
      </c>
      <c r="BO913" s="335" t="str">
        <f t="shared" si="28"/>
        <v>Dickinson County, KS</v>
      </c>
      <c r="BP913" s="335" t="str">
        <f t="shared" si="29"/>
        <v>20</v>
      </c>
      <c r="BQ913" s="335" t="str">
        <f>_xlfn.XLOOKUP(BP913, statelist[State FIPS Code], statelist[EPA Region], "not found", 0, 1)</f>
        <v>EPA Region 7</v>
      </c>
    </row>
    <row r="914" spans="64:69" x14ac:dyDescent="0.25">
      <c r="BL914" s="334" t="s">
        <v>2882</v>
      </c>
      <c r="BM914" s="335" t="s">
        <v>2883</v>
      </c>
      <c r="BN914" s="335" t="s">
        <v>2850</v>
      </c>
      <c r="BO914" s="335" t="str">
        <f t="shared" si="28"/>
        <v>Doniphan County, KS</v>
      </c>
      <c r="BP914" s="335" t="str">
        <f t="shared" si="29"/>
        <v>20</v>
      </c>
      <c r="BQ914" s="335" t="str">
        <f>_xlfn.XLOOKUP(BP914, statelist[State FIPS Code], statelist[EPA Region], "not found", 0, 1)</f>
        <v>EPA Region 7</v>
      </c>
    </row>
    <row r="915" spans="64:69" x14ac:dyDescent="0.25">
      <c r="BL915" s="334" t="s">
        <v>2884</v>
      </c>
      <c r="BM915" s="335" t="s">
        <v>1806</v>
      </c>
      <c r="BN915" s="335" t="s">
        <v>2850</v>
      </c>
      <c r="BO915" s="335" t="str">
        <f t="shared" si="28"/>
        <v>Douglas County, KS</v>
      </c>
      <c r="BP915" s="335" t="str">
        <f t="shared" si="29"/>
        <v>20</v>
      </c>
      <c r="BQ915" s="335" t="str">
        <f>_xlfn.XLOOKUP(BP915, statelist[State FIPS Code], statelist[EPA Region], "not found", 0, 1)</f>
        <v>EPA Region 7</v>
      </c>
    </row>
    <row r="916" spans="64:69" x14ac:dyDescent="0.25">
      <c r="BL916" s="334" t="s">
        <v>2885</v>
      </c>
      <c r="BM916" s="335" t="s">
        <v>2451</v>
      </c>
      <c r="BN916" s="335" t="s">
        <v>2850</v>
      </c>
      <c r="BO916" s="335" t="str">
        <f t="shared" si="28"/>
        <v>Edwards County, KS</v>
      </c>
      <c r="BP916" s="335" t="str">
        <f t="shared" si="29"/>
        <v>20</v>
      </c>
      <c r="BQ916" s="335" t="str">
        <f>_xlfn.XLOOKUP(BP916, statelist[State FIPS Code], statelist[EPA Region], "not found", 0, 1)</f>
        <v>EPA Region 7</v>
      </c>
    </row>
    <row r="917" spans="64:69" x14ac:dyDescent="0.25">
      <c r="BL917" s="334" t="s">
        <v>2886</v>
      </c>
      <c r="BM917" s="335" t="s">
        <v>2887</v>
      </c>
      <c r="BN917" s="335" t="s">
        <v>2850</v>
      </c>
      <c r="BO917" s="335" t="str">
        <f t="shared" si="28"/>
        <v>Elk County, KS</v>
      </c>
      <c r="BP917" s="335" t="str">
        <f t="shared" si="29"/>
        <v>20</v>
      </c>
      <c r="BQ917" s="335" t="str">
        <f>_xlfn.XLOOKUP(BP917, statelist[State FIPS Code], statelist[EPA Region], "not found", 0, 1)</f>
        <v>EPA Region 7</v>
      </c>
    </row>
    <row r="918" spans="64:69" x14ac:dyDescent="0.25">
      <c r="BL918" s="334" t="s">
        <v>2888</v>
      </c>
      <c r="BM918" s="335" t="s">
        <v>2889</v>
      </c>
      <c r="BN918" s="335" t="s">
        <v>2850</v>
      </c>
      <c r="BO918" s="335" t="str">
        <f t="shared" si="28"/>
        <v>Ellis County, KS</v>
      </c>
      <c r="BP918" s="335" t="str">
        <f t="shared" si="29"/>
        <v>20</v>
      </c>
      <c r="BQ918" s="335" t="str">
        <f>_xlfn.XLOOKUP(BP918, statelist[State FIPS Code], statelist[EPA Region], "not found", 0, 1)</f>
        <v>EPA Region 7</v>
      </c>
    </row>
    <row r="919" spans="64:69" x14ac:dyDescent="0.25">
      <c r="BL919" s="334" t="s">
        <v>2890</v>
      </c>
      <c r="BM919" s="335" t="s">
        <v>2891</v>
      </c>
      <c r="BN919" s="335" t="s">
        <v>2850</v>
      </c>
      <c r="BO919" s="335" t="str">
        <f t="shared" si="28"/>
        <v>Ellsworth County, KS</v>
      </c>
      <c r="BP919" s="335" t="str">
        <f t="shared" si="29"/>
        <v>20</v>
      </c>
      <c r="BQ919" s="335" t="str">
        <f>_xlfn.XLOOKUP(BP919, statelist[State FIPS Code], statelist[EPA Region], "not found", 0, 1)</f>
        <v>EPA Region 7</v>
      </c>
    </row>
    <row r="920" spans="64:69" x14ac:dyDescent="0.25">
      <c r="BL920" s="334" t="s">
        <v>2892</v>
      </c>
      <c r="BM920" s="335" t="s">
        <v>2893</v>
      </c>
      <c r="BN920" s="335" t="s">
        <v>2850</v>
      </c>
      <c r="BO920" s="335" t="str">
        <f t="shared" si="28"/>
        <v>Finney County, KS</v>
      </c>
      <c r="BP920" s="335" t="str">
        <f t="shared" si="29"/>
        <v>20</v>
      </c>
      <c r="BQ920" s="335" t="str">
        <f>_xlfn.XLOOKUP(BP920, statelist[State FIPS Code], statelist[EPA Region], "not found", 0, 1)</f>
        <v>EPA Region 7</v>
      </c>
    </row>
    <row r="921" spans="64:69" x14ac:dyDescent="0.25">
      <c r="BL921" s="334" t="s">
        <v>2894</v>
      </c>
      <c r="BM921" s="335" t="s">
        <v>2455</v>
      </c>
      <c r="BN921" s="335" t="s">
        <v>2850</v>
      </c>
      <c r="BO921" s="335" t="str">
        <f t="shared" si="28"/>
        <v>Ford County, KS</v>
      </c>
      <c r="BP921" s="335" t="str">
        <f t="shared" si="29"/>
        <v>20</v>
      </c>
      <c r="BQ921" s="335" t="str">
        <f>_xlfn.XLOOKUP(BP921, statelist[State FIPS Code], statelist[EPA Region], "not found", 0, 1)</f>
        <v>EPA Region 7</v>
      </c>
    </row>
    <row r="922" spans="64:69" x14ac:dyDescent="0.25">
      <c r="BL922" s="334" t="s">
        <v>2895</v>
      </c>
      <c r="BM922" s="335" t="s">
        <v>1353</v>
      </c>
      <c r="BN922" s="335" t="s">
        <v>2850</v>
      </c>
      <c r="BO922" s="335" t="str">
        <f t="shared" si="28"/>
        <v>Franklin County, KS</v>
      </c>
      <c r="BP922" s="335" t="str">
        <f t="shared" si="29"/>
        <v>20</v>
      </c>
      <c r="BQ922" s="335" t="str">
        <f>_xlfn.XLOOKUP(BP922, statelist[State FIPS Code], statelist[EPA Region], "not found", 0, 1)</f>
        <v>EPA Region 7</v>
      </c>
    </row>
    <row r="923" spans="64:69" x14ac:dyDescent="0.25">
      <c r="BL923" s="334" t="s">
        <v>2896</v>
      </c>
      <c r="BM923" s="335" t="s">
        <v>2897</v>
      </c>
      <c r="BN923" s="335" t="s">
        <v>2850</v>
      </c>
      <c r="BO923" s="335" t="str">
        <f t="shared" si="28"/>
        <v>Geary County, KS</v>
      </c>
      <c r="BP923" s="335" t="str">
        <f t="shared" si="29"/>
        <v>20</v>
      </c>
      <c r="BQ923" s="335" t="str">
        <f>_xlfn.XLOOKUP(BP923, statelist[State FIPS Code], statelist[EPA Region], "not found", 0, 1)</f>
        <v>EPA Region 7</v>
      </c>
    </row>
    <row r="924" spans="64:69" x14ac:dyDescent="0.25">
      <c r="BL924" s="334" t="s">
        <v>2898</v>
      </c>
      <c r="BM924" s="335" t="s">
        <v>2899</v>
      </c>
      <c r="BN924" s="335" t="s">
        <v>2850</v>
      </c>
      <c r="BO924" s="335" t="str">
        <f t="shared" si="28"/>
        <v>Gove County, KS</v>
      </c>
      <c r="BP924" s="335" t="str">
        <f t="shared" si="29"/>
        <v>20</v>
      </c>
      <c r="BQ924" s="335" t="str">
        <f>_xlfn.XLOOKUP(BP924, statelist[State FIPS Code], statelist[EPA Region], "not found", 0, 1)</f>
        <v>EPA Region 7</v>
      </c>
    </row>
    <row r="925" spans="64:69" x14ac:dyDescent="0.25">
      <c r="BL925" s="334" t="s">
        <v>2900</v>
      </c>
      <c r="BM925" s="335" t="s">
        <v>1499</v>
      </c>
      <c r="BN925" s="335" t="s">
        <v>2850</v>
      </c>
      <c r="BO925" s="335" t="str">
        <f t="shared" si="28"/>
        <v>Graham County, KS</v>
      </c>
      <c r="BP925" s="335" t="str">
        <f t="shared" si="29"/>
        <v>20</v>
      </c>
      <c r="BQ925" s="335" t="str">
        <f>_xlfn.XLOOKUP(BP925, statelist[State FIPS Code], statelist[EPA Region], "not found", 0, 1)</f>
        <v>EPA Region 7</v>
      </c>
    </row>
    <row r="926" spans="64:69" x14ac:dyDescent="0.25">
      <c r="BL926" s="334" t="s">
        <v>2901</v>
      </c>
      <c r="BM926" s="335" t="s">
        <v>1569</v>
      </c>
      <c r="BN926" s="335" t="s">
        <v>2850</v>
      </c>
      <c r="BO926" s="335" t="str">
        <f t="shared" si="28"/>
        <v>Grant County, KS</v>
      </c>
      <c r="BP926" s="335" t="str">
        <f t="shared" si="29"/>
        <v>20</v>
      </c>
      <c r="BQ926" s="335" t="str">
        <f>_xlfn.XLOOKUP(BP926, statelist[State FIPS Code], statelist[EPA Region], "not found", 0, 1)</f>
        <v>EPA Region 7</v>
      </c>
    </row>
    <row r="927" spans="64:69" x14ac:dyDescent="0.25">
      <c r="BL927" s="334" t="s">
        <v>2902</v>
      </c>
      <c r="BM927" s="335" t="s">
        <v>2903</v>
      </c>
      <c r="BN927" s="335" t="s">
        <v>2850</v>
      </c>
      <c r="BO927" s="335" t="str">
        <f t="shared" si="28"/>
        <v>Gray County, KS</v>
      </c>
      <c r="BP927" s="335" t="str">
        <f t="shared" si="29"/>
        <v>20</v>
      </c>
      <c r="BQ927" s="335" t="str">
        <f>_xlfn.XLOOKUP(BP927, statelist[State FIPS Code], statelist[EPA Region], "not found", 0, 1)</f>
        <v>EPA Region 7</v>
      </c>
    </row>
    <row r="928" spans="64:69" x14ac:dyDescent="0.25">
      <c r="BL928" s="334" t="s">
        <v>2904</v>
      </c>
      <c r="BM928" s="335" t="s">
        <v>2905</v>
      </c>
      <c r="BN928" s="335" t="s">
        <v>2850</v>
      </c>
      <c r="BO928" s="335" t="str">
        <f t="shared" si="28"/>
        <v>Greeley County, KS</v>
      </c>
      <c r="BP928" s="335" t="str">
        <f t="shared" si="29"/>
        <v>20</v>
      </c>
      <c r="BQ928" s="335" t="str">
        <f>_xlfn.XLOOKUP(BP928, statelist[State FIPS Code], statelist[EPA Region], "not found", 0, 1)</f>
        <v>EPA Region 7</v>
      </c>
    </row>
    <row r="929" spans="64:69" x14ac:dyDescent="0.25">
      <c r="BL929" s="334" t="s">
        <v>2906</v>
      </c>
      <c r="BM929" s="335" t="s">
        <v>2907</v>
      </c>
      <c r="BN929" s="335" t="s">
        <v>2850</v>
      </c>
      <c r="BO929" s="335" t="str">
        <f t="shared" si="28"/>
        <v>Greenwood County, KS</v>
      </c>
      <c r="BP929" s="335" t="str">
        <f t="shared" si="29"/>
        <v>20</v>
      </c>
      <c r="BQ929" s="335" t="str">
        <f>_xlfn.XLOOKUP(BP929, statelist[State FIPS Code], statelist[EPA Region], "not found", 0, 1)</f>
        <v>EPA Region 7</v>
      </c>
    </row>
    <row r="930" spans="64:69" x14ac:dyDescent="0.25">
      <c r="BL930" s="334" t="s">
        <v>2908</v>
      </c>
      <c r="BM930" s="335" t="s">
        <v>1981</v>
      </c>
      <c r="BN930" s="335" t="s">
        <v>2850</v>
      </c>
      <c r="BO930" s="335" t="str">
        <f t="shared" si="28"/>
        <v>Hamilton County, KS</v>
      </c>
      <c r="BP930" s="335" t="str">
        <f t="shared" si="29"/>
        <v>20</v>
      </c>
      <c r="BQ930" s="335" t="str">
        <f>_xlfn.XLOOKUP(BP930, statelist[State FIPS Code], statelist[EPA Region], "not found", 0, 1)</f>
        <v>EPA Region 7</v>
      </c>
    </row>
    <row r="931" spans="64:69" x14ac:dyDescent="0.25">
      <c r="BL931" s="334" t="s">
        <v>2909</v>
      </c>
      <c r="BM931" s="335" t="s">
        <v>2910</v>
      </c>
      <c r="BN931" s="335" t="s">
        <v>2850</v>
      </c>
      <c r="BO931" s="335" t="str">
        <f t="shared" si="28"/>
        <v>Harper County, KS</v>
      </c>
      <c r="BP931" s="335" t="str">
        <f t="shared" si="29"/>
        <v>20</v>
      </c>
      <c r="BQ931" s="335" t="str">
        <f>_xlfn.XLOOKUP(BP931, statelist[State FIPS Code], statelist[EPA Region], "not found", 0, 1)</f>
        <v>EPA Region 7</v>
      </c>
    </row>
    <row r="932" spans="64:69" x14ac:dyDescent="0.25">
      <c r="BL932" s="334" t="s">
        <v>2911</v>
      </c>
      <c r="BM932" s="335" t="s">
        <v>2912</v>
      </c>
      <c r="BN932" s="335" t="s">
        <v>2850</v>
      </c>
      <c r="BO932" s="335" t="str">
        <f t="shared" si="28"/>
        <v>Harvey County, KS</v>
      </c>
      <c r="BP932" s="335" t="str">
        <f t="shared" si="29"/>
        <v>20</v>
      </c>
      <c r="BQ932" s="335" t="str">
        <f>_xlfn.XLOOKUP(BP932, statelist[State FIPS Code], statelist[EPA Region], "not found", 0, 1)</f>
        <v>EPA Region 7</v>
      </c>
    </row>
    <row r="933" spans="64:69" x14ac:dyDescent="0.25">
      <c r="BL933" s="334" t="s">
        <v>2913</v>
      </c>
      <c r="BM933" s="335" t="s">
        <v>2914</v>
      </c>
      <c r="BN933" s="335" t="s">
        <v>2850</v>
      </c>
      <c r="BO933" s="335" t="str">
        <f t="shared" si="28"/>
        <v>Haskell County, KS</v>
      </c>
      <c r="BP933" s="335" t="str">
        <f t="shared" si="29"/>
        <v>20</v>
      </c>
      <c r="BQ933" s="335" t="str">
        <f>_xlfn.XLOOKUP(BP933, statelist[State FIPS Code], statelist[EPA Region], "not found", 0, 1)</f>
        <v>EPA Region 7</v>
      </c>
    </row>
    <row r="934" spans="64:69" x14ac:dyDescent="0.25">
      <c r="BL934" s="334" t="s">
        <v>2915</v>
      </c>
      <c r="BM934" s="335" t="s">
        <v>2916</v>
      </c>
      <c r="BN934" s="335" t="s">
        <v>2850</v>
      </c>
      <c r="BO934" s="335" t="str">
        <f t="shared" si="28"/>
        <v>Hodgeman County, KS</v>
      </c>
      <c r="BP934" s="335" t="str">
        <f t="shared" si="29"/>
        <v>20</v>
      </c>
      <c r="BQ934" s="335" t="str">
        <f>_xlfn.XLOOKUP(BP934, statelist[State FIPS Code], statelist[EPA Region], "not found", 0, 1)</f>
        <v>EPA Region 7</v>
      </c>
    </row>
    <row r="935" spans="64:69" x14ac:dyDescent="0.25">
      <c r="BL935" s="334" t="s">
        <v>2917</v>
      </c>
      <c r="BM935" s="335" t="s">
        <v>1365</v>
      </c>
      <c r="BN935" s="335" t="s">
        <v>2850</v>
      </c>
      <c r="BO935" s="335" t="str">
        <f t="shared" si="28"/>
        <v>Jackson County, KS</v>
      </c>
      <c r="BP935" s="335" t="str">
        <f t="shared" si="29"/>
        <v>20</v>
      </c>
      <c r="BQ935" s="335" t="str">
        <f>_xlfn.XLOOKUP(BP935, statelist[State FIPS Code], statelist[EPA Region], "not found", 0, 1)</f>
        <v>EPA Region 7</v>
      </c>
    </row>
    <row r="936" spans="64:69" x14ac:dyDescent="0.25">
      <c r="BL936" s="334" t="s">
        <v>2918</v>
      </c>
      <c r="BM936" s="335" t="s">
        <v>1367</v>
      </c>
      <c r="BN936" s="335" t="s">
        <v>2850</v>
      </c>
      <c r="BO936" s="335" t="str">
        <f t="shared" si="28"/>
        <v>Jefferson County, KS</v>
      </c>
      <c r="BP936" s="335" t="str">
        <f t="shared" si="29"/>
        <v>20</v>
      </c>
      <c r="BQ936" s="335" t="str">
        <f>_xlfn.XLOOKUP(BP936, statelist[State FIPS Code], statelist[EPA Region], "not found", 0, 1)</f>
        <v>EPA Region 7</v>
      </c>
    </row>
    <row r="937" spans="64:69" x14ac:dyDescent="0.25">
      <c r="BL937" s="334" t="s">
        <v>2919</v>
      </c>
      <c r="BM937" s="335" t="s">
        <v>2920</v>
      </c>
      <c r="BN937" s="335" t="s">
        <v>2850</v>
      </c>
      <c r="BO937" s="335" t="str">
        <f t="shared" si="28"/>
        <v>Jewell County, KS</v>
      </c>
      <c r="BP937" s="335" t="str">
        <f t="shared" si="29"/>
        <v>20</v>
      </c>
      <c r="BQ937" s="335" t="str">
        <f>_xlfn.XLOOKUP(BP937, statelist[State FIPS Code], statelist[EPA Region], "not found", 0, 1)</f>
        <v>EPA Region 7</v>
      </c>
    </row>
    <row r="938" spans="64:69" x14ac:dyDescent="0.25">
      <c r="BL938" s="334" t="s">
        <v>2921</v>
      </c>
      <c r="BM938" s="335" t="s">
        <v>1584</v>
      </c>
      <c r="BN938" s="335" t="s">
        <v>2850</v>
      </c>
      <c r="BO938" s="335" t="str">
        <f t="shared" si="28"/>
        <v>Johnson County, KS</v>
      </c>
      <c r="BP938" s="335" t="str">
        <f t="shared" si="29"/>
        <v>20</v>
      </c>
      <c r="BQ938" s="335" t="str">
        <f>_xlfn.XLOOKUP(BP938, statelist[State FIPS Code], statelist[EPA Region], "not found", 0, 1)</f>
        <v>EPA Region 7</v>
      </c>
    </row>
    <row r="939" spans="64:69" x14ac:dyDescent="0.25">
      <c r="BL939" s="334" t="s">
        <v>2922</v>
      </c>
      <c r="BM939" s="335" t="s">
        <v>2923</v>
      </c>
      <c r="BN939" s="335" t="s">
        <v>2850</v>
      </c>
      <c r="BO939" s="335" t="str">
        <f t="shared" si="28"/>
        <v>Kearny County, KS</v>
      </c>
      <c r="BP939" s="335" t="str">
        <f t="shared" si="29"/>
        <v>20</v>
      </c>
      <c r="BQ939" s="335" t="str">
        <f>_xlfn.XLOOKUP(BP939, statelist[State FIPS Code], statelist[EPA Region], "not found", 0, 1)</f>
        <v>EPA Region 7</v>
      </c>
    </row>
    <row r="940" spans="64:69" x14ac:dyDescent="0.25">
      <c r="BL940" s="334" t="s">
        <v>2924</v>
      </c>
      <c r="BM940" s="335" t="s">
        <v>2925</v>
      </c>
      <c r="BN940" s="335" t="s">
        <v>2850</v>
      </c>
      <c r="BO940" s="335" t="str">
        <f t="shared" si="28"/>
        <v>Kingman County, KS</v>
      </c>
      <c r="BP940" s="335" t="str">
        <f t="shared" si="29"/>
        <v>20</v>
      </c>
      <c r="BQ940" s="335" t="str">
        <f>_xlfn.XLOOKUP(BP940, statelist[State FIPS Code], statelist[EPA Region], "not found", 0, 1)</f>
        <v>EPA Region 7</v>
      </c>
    </row>
    <row r="941" spans="64:69" x14ac:dyDescent="0.25">
      <c r="BL941" s="334" t="s">
        <v>2926</v>
      </c>
      <c r="BM941" s="335" t="s">
        <v>1830</v>
      </c>
      <c r="BN941" s="335" t="s">
        <v>2850</v>
      </c>
      <c r="BO941" s="335" t="str">
        <f t="shared" si="28"/>
        <v>Kiowa County, KS</v>
      </c>
      <c r="BP941" s="335" t="str">
        <f t="shared" si="29"/>
        <v>20</v>
      </c>
      <c r="BQ941" s="335" t="str">
        <f>_xlfn.XLOOKUP(BP941, statelist[State FIPS Code], statelist[EPA Region], "not found", 0, 1)</f>
        <v>EPA Region 7</v>
      </c>
    </row>
    <row r="942" spans="64:69" x14ac:dyDescent="0.25">
      <c r="BL942" s="334" t="s">
        <v>2927</v>
      </c>
      <c r="BM942" s="335" t="s">
        <v>2928</v>
      </c>
      <c r="BN942" s="335" t="s">
        <v>2850</v>
      </c>
      <c r="BO942" s="335" t="str">
        <f t="shared" si="28"/>
        <v>Labette County, KS</v>
      </c>
      <c r="BP942" s="335" t="str">
        <f t="shared" si="29"/>
        <v>20</v>
      </c>
      <c r="BQ942" s="335" t="str">
        <f>_xlfn.XLOOKUP(BP942, statelist[State FIPS Code], statelist[EPA Region], "not found", 0, 1)</f>
        <v>EPA Region 7</v>
      </c>
    </row>
    <row r="943" spans="64:69" x14ac:dyDescent="0.25">
      <c r="BL943" s="334" t="s">
        <v>2929</v>
      </c>
      <c r="BM943" s="335" t="s">
        <v>2930</v>
      </c>
      <c r="BN943" s="335" t="s">
        <v>2850</v>
      </c>
      <c r="BO943" s="335" t="str">
        <f t="shared" si="28"/>
        <v>Lane County, KS</v>
      </c>
      <c r="BP943" s="335" t="str">
        <f t="shared" si="29"/>
        <v>20</v>
      </c>
      <c r="BQ943" s="335" t="str">
        <f>_xlfn.XLOOKUP(BP943, statelist[State FIPS Code], statelist[EPA Region], "not found", 0, 1)</f>
        <v>EPA Region 7</v>
      </c>
    </row>
    <row r="944" spans="64:69" x14ac:dyDescent="0.25">
      <c r="BL944" s="334" t="s">
        <v>2931</v>
      </c>
      <c r="BM944" s="335" t="s">
        <v>2932</v>
      </c>
      <c r="BN944" s="335" t="s">
        <v>2850</v>
      </c>
      <c r="BO944" s="335" t="str">
        <f t="shared" si="28"/>
        <v>Leavenworth County, KS</v>
      </c>
      <c r="BP944" s="335" t="str">
        <f t="shared" si="29"/>
        <v>20</v>
      </c>
      <c r="BQ944" s="335" t="str">
        <f>_xlfn.XLOOKUP(BP944, statelist[State FIPS Code], statelist[EPA Region], "not found", 0, 1)</f>
        <v>EPA Region 7</v>
      </c>
    </row>
    <row r="945" spans="64:69" x14ac:dyDescent="0.25">
      <c r="BL945" s="334" t="s">
        <v>2933</v>
      </c>
      <c r="BM945" s="335" t="s">
        <v>1590</v>
      </c>
      <c r="BN945" s="335" t="s">
        <v>2850</v>
      </c>
      <c r="BO945" s="335" t="str">
        <f t="shared" si="28"/>
        <v>Lincoln County, KS</v>
      </c>
      <c r="BP945" s="335" t="str">
        <f t="shared" si="29"/>
        <v>20</v>
      </c>
      <c r="BQ945" s="335" t="str">
        <f>_xlfn.XLOOKUP(BP945, statelist[State FIPS Code], statelist[EPA Region], "not found", 0, 1)</f>
        <v>EPA Region 7</v>
      </c>
    </row>
    <row r="946" spans="64:69" x14ac:dyDescent="0.25">
      <c r="BL946" s="334" t="s">
        <v>2934</v>
      </c>
      <c r="BM946" s="335" t="s">
        <v>2783</v>
      </c>
      <c r="BN946" s="335" t="s">
        <v>2850</v>
      </c>
      <c r="BO946" s="335" t="str">
        <f t="shared" si="28"/>
        <v>Linn County, KS</v>
      </c>
      <c r="BP946" s="335" t="str">
        <f t="shared" si="29"/>
        <v>20</v>
      </c>
      <c r="BQ946" s="335" t="str">
        <f>_xlfn.XLOOKUP(BP946, statelist[State FIPS Code], statelist[EPA Region], "not found", 0, 1)</f>
        <v>EPA Region 7</v>
      </c>
    </row>
    <row r="947" spans="64:69" x14ac:dyDescent="0.25">
      <c r="BL947" s="334" t="s">
        <v>2935</v>
      </c>
      <c r="BM947" s="335" t="s">
        <v>1594</v>
      </c>
      <c r="BN947" s="335" t="s">
        <v>2850</v>
      </c>
      <c r="BO947" s="335" t="str">
        <f t="shared" si="28"/>
        <v>Logan County, KS</v>
      </c>
      <c r="BP947" s="335" t="str">
        <f t="shared" si="29"/>
        <v>20</v>
      </c>
      <c r="BQ947" s="335" t="str">
        <f>_xlfn.XLOOKUP(BP947, statelist[State FIPS Code], statelist[EPA Region], "not found", 0, 1)</f>
        <v>EPA Region 7</v>
      </c>
    </row>
    <row r="948" spans="64:69" x14ac:dyDescent="0.25">
      <c r="BL948" s="334" t="s">
        <v>2936</v>
      </c>
      <c r="BM948" s="335" t="s">
        <v>2789</v>
      </c>
      <c r="BN948" s="335" t="s">
        <v>2850</v>
      </c>
      <c r="BO948" s="335" t="str">
        <f t="shared" si="28"/>
        <v>Lyon County, KS</v>
      </c>
      <c r="BP948" s="335" t="str">
        <f t="shared" si="29"/>
        <v>20</v>
      </c>
      <c r="BQ948" s="335" t="str">
        <f>_xlfn.XLOOKUP(BP948, statelist[State FIPS Code], statelist[EPA Region], "not found", 0, 1)</f>
        <v>EPA Region 7</v>
      </c>
    </row>
    <row r="949" spans="64:69" x14ac:dyDescent="0.25">
      <c r="BL949" s="334" t="s">
        <v>2937</v>
      </c>
      <c r="BM949" s="335" t="s">
        <v>2938</v>
      </c>
      <c r="BN949" s="335" t="s">
        <v>2850</v>
      </c>
      <c r="BO949" s="335" t="str">
        <f t="shared" si="28"/>
        <v>McPherson County, KS</v>
      </c>
      <c r="BP949" s="335" t="str">
        <f t="shared" si="29"/>
        <v>20</v>
      </c>
      <c r="BQ949" s="335" t="str">
        <f>_xlfn.XLOOKUP(BP949, statelist[State FIPS Code], statelist[EPA Region], "not found", 0, 1)</f>
        <v>EPA Region 7</v>
      </c>
    </row>
    <row r="950" spans="64:69" x14ac:dyDescent="0.25">
      <c r="BL950" s="334" t="s">
        <v>2939</v>
      </c>
      <c r="BM950" s="335" t="s">
        <v>1387</v>
      </c>
      <c r="BN950" s="335" t="s">
        <v>2850</v>
      </c>
      <c r="BO950" s="335" t="str">
        <f t="shared" si="28"/>
        <v>Marion County, KS</v>
      </c>
      <c r="BP950" s="335" t="str">
        <f t="shared" si="29"/>
        <v>20</v>
      </c>
      <c r="BQ950" s="335" t="str">
        <f>_xlfn.XLOOKUP(BP950, statelist[State FIPS Code], statelist[EPA Region], "not found", 0, 1)</f>
        <v>EPA Region 7</v>
      </c>
    </row>
    <row r="951" spans="64:69" x14ac:dyDescent="0.25">
      <c r="BL951" s="334" t="s">
        <v>2940</v>
      </c>
      <c r="BM951" s="335" t="s">
        <v>1389</v>
      </c>
      <c r="BN951" s="335" t="s">
        <v>2850</v>
      </c>
      <c r="BO951" s="335" t="str">
        <f t="shared" si="28"/>
        <v>Marshall County, KS</v>
      </c>
      <c r="BP951" s="335" t="str">
        <f t="shared" si="29"/>
        <v>20</v>
      </c>
      <c r="BQ951" s="335" t="str">
        <f>_xlfn.XLOOKUP(BP951, statelist[State FIPS Code], statelist[EPA Region], "not found", 0, 1)</f>
        <v>EPA Region 7</v>
      </c>
    </row>
    <row r="952" spans="64:69" x14ac:dyDescent="0.25">
      <c r="BL952" s="334" t="s">
        <v>2941</v>
      </c>
      <c r="BM952" s="335" t="s">
        <v>2942</v>
      </c>
      <c r="BN952" s="335" t="s">
        <v>2850</v>
      </c>
      <c r="BO952" s="335" t="str">
        <f t="shared" si="28"/>
        <v>Meade County, KS</v>
      </c>
      <c r="BP952" s="335" t="str">
        <f t="shared" si="29"/>
        <v>20</v>
      </c>
      <c r="BQ952" s="335" t="str">
        <f>_xlfn.XLOOKUP(BP952, statelist[State FIPS Code], statelist[EPA Region], "not found", 0, 1)</f>
        <v>EPA Region 7</v>
      </c>
    </row>
    <row r="953" spans="64:69" x14ac:dyDescent="0.25">
      <c r="BL953" s="334" t="s">
        <v>2943</v>
      </c>
      <c r="BM953" s="335" t="s">
        <v>2641</v>
      </c>
      <c r="BN953" s="335" t="s">
        <v>2850</v>
      </c>
      <c r="BO953" s="335" t="str">
        <f t="shared" si="28"/>
        <v>Miami County, KS</v>
      </c>
      <c r="BP953" s="335" t="str">
        <f t="shared" si="29"/>
        <v>20</v>
      </c>
      <c r="BQ953" s="335" t="str">
        <f>_xlfn.XLOOKUP(BP953, statelist[State FIPS Code], statelist[EPA Region], "not found", 0, 1)</f>
        <v>EPA Region 7</v>
      </c>
    </row>
    <row r="954" spans="64:69" x14ac:dyDescent="0.25">
      <c r="BL954" s="334" t="s">
        <v>2944</v>
      </c>
      <c r="BM954" s="335" t="s">
        <v>2226</v>
      </c>
      <c r="BN954" s="335" t="s">
        <v>2850</v>
      </c>
      <c r="BO954" s="335" t="str">
        <f t="shared" si="28"/>
        <v>Mitchell County, KS</v>
      </c>
      <c r="BP954" s="335" t="str">
        <f t="shared" si="29"/>
        <v>20</v>
      </c>
      <c r="BQ954" s="335" t="str">
        <f>_xlfn.XLOOKUP(BP954, statelist[State FIPS Code], statelist[EPA Region], "not found", 0, 1)</f>
        <v>EPA Region 7</v>
      </c>
    </row>
    <row r="955" spans="64:69" x14ac:dyDescent="0.25">
      <c r="BL955" s="334" t="s">
        <v>2945</v>
      </c>
      <c r="BM955" s="335" t="s">
        <v>1395</v>
      </c>
      <c r="BN955" s="335" t="s">
        <v>2850</v>
      </c>
      <c r="BO955" s="335" t="str">
        <f t="shared" si="28"/>
        <v>Montgomery County, KS</v>
      </c>
      <c r="BP955" s="335" t="str">
        <f t="shared" si="29"/>
        <v>20</v>
      </c>
      <c r="BQ955" s="335" t="str">
        <f>_xlfn.XLOOKUP(BP955, statelist[State FIPS Code], statelist[EPA Region], "not found", 0, 1)</f>
        <v>EPA Region 7</v>
      </c>
    </row>
    <row r="956" spans="64:69" x14ac:dyDescent="0.25">
      <c r="BL956" s="334" t="s">
        <v>2946</v>
      </c>
      <c r="BM956" s="335" t="s">
        <v>2947</v>
      </c>
      <c r="BN956" s="335" t="s">
        <v>2850</v>
      </c>
      <c r="BO956" s="335" t="str">
        <f t="shared" si="28"/>
        <v>Morris County, KS</v>
      </c>
      <c r="BP956" s="335" t="str">
        <f t="shared" si="29"/>
        <v>20</v>
      </c>
      <c r="BQ956" s="335" t="str">
        <f>_xlfn.XLOOKUP(BP956, statelist[State FIPS Code], statelist[EPA Region], "not found", 0, 1)</f>
        <v>EPA Region 7</v>
      </c>
    </row>
    <row r="957" spans="64:69" x14ac:dyDescent="0.25">
      <c r="BL957" s="334" t="s">
        <v>2948</v>
      </c>
      <c r="BM957" s="335" t="s">
        <v>2949</v>
      </c>
      <c r="BN957" s="335" t="s">
        <v>2850</v>
      </c>
      <c r="BO957" s="335" t="str">
        <f t="shared" si="28"/>
        <v>Morton County, KS</v>
      </c>
      <c r="BP957" s="335" t="str">
        <f t="shared" si="29"/>
        <v>20</v>
      </c>
      <c r="BQ957" s="335" t="str">
        <f>_xlfn.XLOOKUP(BP957, statelist[State FIPS Code], statelist[EPA Region], "not found", 0, 1)</f>
        <v>EPA Region 7</v>
      </c>
    </row>
    <row r="958" spans="64:69" x14ac:dyDescent="0.25">
      <c r="BL958" s="334" t="s">
        <v>2950</v>
      </c>
      <c r="BM958" s="335" t="s">
        <v>2951</v>
      </c>
      <c r="BN958" s="335" t="s">
        <v>2850</v>
      </c>
      <c r="BO958" s="335" t="str">
        <f t="shared" si="28"/>
        <v>Nemaha County, KS</v>
      </c>
      <c r="BP958" s="335" t="str">
        <f t="shared" si="29"/>
        <v>20</v>
      </c>
      <c r="BQ958" s="335" t="str">
        <f>_xlfn.XLOOKUP(BP958, statelist[State FIPS Code], statelist[EPA Region], "not found", 0, 1)</f>
        <v>EPA Region 7</v>
      </c>
    </row>
    <row r="959" spans="64:69" x14ac:dyDescent="0.25">
      <c r="BL959" s="334" t="s">
        <v>2952</v>
      </c>
      <c r="BM959" s="335" t="s">
        <v>2953</v>
      </c>
      <c r="BN959" s="335" t="s">
        <v>2850</v>
      </c>
      <c r="BO959" s="335" t="str">
        <f t="shared" si="28"/>
        <v>Neosho County, KS</v>
      </c>
      <c r="BP959" s="335" t="str">
        <f t="shared" si="29"/>
        <v>20</v>
      </c>
      <c r="BQ959" s="335" t="str">
        <f>_xlfn.XLOOKUP(BP959, statelist[State FIPS Code], statelist[EPA Region], "not found", 0, 1)</f>
        <v>EPA Region 7</v>
      </c>
    </row>
    <row r="960" spans="64:69" x14ac:dyDescent="0.25">
      <c r="BL960" s="334" t="s">
        <v>2954</v>
      </c>
      <c r="BM960" s="335" t="s">
        <v>2955</v>
      </c>
      <c r="BN960" s="335" t="s">
        <v>2850</v>
      </c>
      <c r="BO960" s="335" t="str">
        <f t="shared" si="28"/>
        <v>Ness County, KS</v>
      </c>
      <c r="BP960" s="335" t="str">
        <f t="shared" si="29"/>
        <v>20</v>
      </c>
      <c r="BQ960" s="335" t="str">
        <f>_xlfn.XLOOKUP(BP960, statelist[State FIPS Code], statelist[EPA Region], "not found", 0, 1)</f>
        <v>EPA Region 7</v>
      </c>
    </row>
    <row r="961" spans="64:69" x14ac:dyDescent="0.25">
      <c r="BL961" s="334" t="s">
        <v>2956</v>
      </c>
      <c r="BM961" s="335" t="s">
        <v>2957</v>
      </c>
      <c r="BN961" s="335" t="s">
        <v>2850</v>
      </c>
      <c r="BO961" s="335" t="str">
        <f t="shared" si="28"/>
        <v>Norton County, KS</v>
      </c>
      <c r="BP961" s="335" t="str">
        <f t="shared" si="29"/>
        <v>20</v>
      </c>
      <c r="BQ961" s="335" t="str">
        <f>_xlfn.XLOOKUP(BP961, statelist[State FIPS Code], statelist[EPA Region], "not found", 0, 1)</f>
        <v>EPA Region 7</v>
      </c>
    </row>
    <row r="962" spans="64:69" x14ac:dyDescent="0.25">
      <c r="BL962" s="334" t="s">
        <v>2958</v>
      </c>
      <c r="BM962" s="335" t="s">
        <v>2959</v>
      </c>
      <c r="BN962" s="335" t="s">
        <v>2850</v>
      </c>
      <c r="BO962" s="335" t="str">
        <f t="shared" si="28"/>
        <v>Osage County, KS</v>
      </c>
      <c r="BP962" s="335" t="str">
        <f t="shared" si="29"/>
        <v>20</v>
      </c>
      <c r="BQ962" s="335" t="str">
        <f>_xlfn.XLOOKUP(BP962, statelist[State FIPS Code], statelist[EPA Region], "not found", 0, 1)</f>
        <v>EPA Region 7</v>
      </c>
    </row>
    <row r="963" spans="64:69" x14ac:dyDescent="0.25">
      <c r="BL963" s="334" t="s">
        <v>2960</v>
      </c>
      <c r="BM963" s="335" t="s">
        <v>2961</v>
      </c>
      <c r="BN963" s="335" t="s">
        <v>2850</v>
      </c>
      <c r="BO963" s="335" t="str">
        <f t="shared" si="28"/>
        <v>Osborne County, KS</v>
      </c>
      <c r="BP963" s="335" t="str">
        <f t="shared" si="29"/>
        <v>20</v>
      </c>
      <c r="BQ963" s="335" t="str">
        <f>_xlfn.XLOOKUP(BP963, statelist[State FIPS Code], statelist[EPA Region], "not found", 0, 1)</f>
        <v>EPA Region 7</v>
      </c>
    </row>
    <row r="964" spans="64:69" x14ac:dyDescent="0.25">
      <c r="BL964" s="334" t="s">
        <v>2962</v>
      </c>
      <c r="BM964" s="335" t="s">
        <v>2963</v>
      </c>
      <c r="BN964" s="335" t="s">
        <v>2850</v>
      </c>
      <c r="BO964" s="335" t="str">
        <f t="shared" ref="BO964:BO1027" si="30">_xlfn.TEXTJOIN(", ", TRUE, BM964,BN964)</f>
        <v>Ottawa County, KS</v>
      </c>
      <c r="BP964" s="335" t="str">
        <f t="shared" ref="BP964:BP1027" si="31">LEFT(BL964, 2)</f>
        <v>20</v>
      </c>
      <c r="BQ964" s="335" t="str">
        <f>_xlfn.XLOOKUP(BP964, statelist[State FIPS Code], statelist[EPA Region], "not found", 0, 1)</f>
        <v>EPA Region 7</v>
      </c>
    </row>
    <row r="965" spans="64:69" x14ac:dyDescent="0.25">
      <c r="BL965" s="334" t="s">
        <v>2964</v>
      </c>
      <c r="BM965" s="335" t="s">
        <v>2965</v>
      </c>
      <c r="BN965" s="335" t="s">
        <v>2850</v>
      </c>
      <c r="BO965" s="335" t="str">
        <f t="shared" si="30"/>
        <v>Pawnee County, KS</v>
      </c>
      <c r="BP965" s="335" t="str">
        <f t="shared" si="31"/>
        <v>20</v>
      </c>
      <c r="BQ965" s="335" t="str">
        <f>_xlfn.XLOOKUP(BP965, statelist[State FIPS Code], statelist[EPA Region], "not found", 0, 1)</f>
        <v>EPA Region 7</v>
      </c>
    </row>
    <row r="966" spans="64:69" x14ac:dyDescent="0.25">
      <c r="BL966" s="334" t="s">
        <v>2966</v>
      </c>
      <c r="BM966" s="335" t="s">
        <v>1613</v>
      </c>
      <c r="BN966" s="335" t="s">
        <v>2850</v>
      </c>
      <c r="BO966" s="335" t="str">
        <f t="shared" si="30"/>
        <v>Phillips County, KS</v>
      </c>
      <c r="BP966" s="335" t="str">
        <f t="shared" si="31"/>
        <v>20</v>
      </c>
      <c r="BQ966" s="335" t="str">
        <f>_xlfn.XLOOKUP(BP966, statelist[State FIPS Code], statelist[EPA Region], "not found", 0, 1)</f>
        <v>EPA Region 7</v>
      </c>
    </row>
    <row r="967" spans="64:69" x14ac:dyDescent="0.25">
      <c r="BL967" s="334" t="s">
        <v>2967</v>
      </c>
      <c r="BM967" s="335" t="s">
        <v>2968</v>
      </c>
      <c r="BN967" s="335" t="s">
        <v>2850</v>
      </c>
      <c r="BO967" s="335" t="str">
        <f t="shared" si="30"/>
        <v>Pottawatomie County, KS</v>
      </c>
      <c r="BP967" s="335" t="str">
        <f t="shared" si="31"/>
        <v>20</v>
      </c>
      <c r="BQ967" s="335" t="str">
        <f>_xlfn.XLOOKUP(BP967, statelist[State FIPS Code], statelist[EPA Region], "not found", 0, 1)</f>
        <v>EPA Region 7</v>
      </c>
    </row>
    <row r="968" spans="64:69" x14ac:dyDescent="0.25">
      <c r="BL968" s="334" t="s">
        <v>2969</v>
      </c>
      <c r="BM968" s="335" t="s">
        <v>2970</v>
      </c>
      <c r="BN968" s="335" t="s">
        <v>2850</v>
      </c>
      <c r="BO968" s="335" t="str">
        <f t="shared" si="30"/>
        <v>Pratt County, KS</v>
      </c>
      <c r="BP968" s="335" t="str">
        <f t="shared" si="31"/>
        <v>20</v>
      </c>
      <c r="BQ968" s="335" t="str">
        <f>_xlfn.XLOOKUP(BP968, statelist[State FIPS Code], statelist[EPA Region], "not found", 0, 1)</f>
        <v>EPA Region 7</v>
      </c>
    </row>
    <row r="969" spans="64:69" x14ac:dyDescent="0.25">
      <c r="BL969" s="334" t="s">
        <v>2971</v>
      </c>
      <c r="BM969" s="335" t="s">
        <v>2972</v>
      </c>
      <c r="BN969" s="335" t="s">
        <v>2850</v>
      </c>
      <c r="BO969" s="335" t="str">
        <f t="shared" si="30"/>
        <v>Rawlins County, KS</v>
      </c>
      <c r="BP969" s="335" t="str">
        <f t="shared" si="31"/>
        <v>20</v>
      </c>
      <c r="BQ969" s="335" t="str">
        <f>_xlfn.XLOOKUP(BP969, statelist[State FIPS Code], statelist[EPA Region], "not found", 0, 1)</f>
        <v>EPA Region 7</v>
      </c>
    </row>
    <row r="970" spans="64:69" x14ac:dyDescent="0.25">
      <c r="BL970" s="334" t="s">
        <v>2973</v>
      </c>
      <c r="BM970" s="335" t="s">
        <v>2974</v>
      </c>
      <c r="BN970" s="335" t="s">
        <v>2850</v>
      </c>
      <c r="BO970" s="335" t="str">
        <f t="shared" si="30"/>
        <v>Reno County, KS</v>
      </c>
      <c r="BP970" s="335" t="str">
        <f t="shared" si="31"/>
        <v>20</v>
      </c>
      <c r="BQ970" s="335" t="str">
        <f>_xlfn.XLOOKUP(BP970, statelist[State FIPS Code], statelist[EPA Region], "not found", 0, 1)</f>
        <v>EPA Region 7</v>
      </c>
    </row>
    <row r="971" spans="64:69" x14ac:dyDescent="0.25">
      <c r="BL971" s="334" t="s">
        <v>2975</v>
      </c>
      <c r="BM971" s="335" t="s">
        <v>2976</v>
      </c>
      <c r="BN971" s="335" t="s">
        <v>2850</v>
      </c>
      <c r="BO971" s="335" t="str">
        <f t="shared" si="30"/>
        <v>Republic County, KS</v>
      </c>
      <c r="BP971" s="335" t="str">
        <f t="shared" si="31"/>
        <v>20</v>
      </c>
      <c r="BQ971" s="335" t="str">
        <f>_xlfn.XLOOKUP(BP971, statelist[State FIPS Code], statelist[EPA Region], "not found", 0, 1)</f>
        <v>EPA Region 7</v>
      </c>
    </row>
    <row r="972" spans="64:69" x14ac:dyDescent="0.25">
      <c r="BL972" s="334" t="s">
        <v>2977</v>
      </c>
      <c r="BM972" s="335" t="s">
        <v>2978</v>
      </c>
      <c r="BN972" s="335" t="s">
        <v>2850</v>
      </c>
      <c r="BO972" s="335" t="str">
        <f t="shared" si="30"/>
        <v>Rice County, KS</v>
      </c>
      <c r="BP972" s="335" t="str">
        <f t="shared" si="31"/>
        <v>20</v>
      </c>
      <c r="BQ972" s="335" t="str">
        <f>_xlfn.XLOOKUP(BP972, statelist[State FIPS Code], statelist[EPA Region], "not found", 0, 1)</f>
        <v>EPA Region 7</v>
      </c>
    </row>
    <row r="973" spans="64:69" x14ac:dyDescent="0.25">
      <c r="BL973" s="334" t="s">
        <v>2979</v>
      </c>
      <c r="BM973" s="335" t="s">
        <v>2980</v>
      </c>
      <c r="BN973" s="335" t="s">
        <v>2850</v>
      </c>
      <c r="BO973" s="335" t="str">
        <f t="shared" si="30"/>
        <v>Riley County, KS</v>
      </c>
      <c r="BP973" s="335" t="str">
        <f t="shared" si="31"/>
        <v>20</v>
      </c>
      <c r="BQ973" s="335" t="str">
        <f>_xlfn.XLOOKUP(BP973, statelist[State FIPS Code], statelist[EPA Region], "not found", 0, 1)</f>
        <v>EPA Region 7</v>
      </c>
    </row>
    <row r="974" spans="64:69" x14ac:dyDescent="0.25">
      <c r="BL974" s="334" t="s">
        <v>2981</v>
      </c>
      <c r="BM974" s="335" t="s">
        <v>2982</v>
      </c>
      <c r="BN974" s="335" t="s">
        <v>2850</v>
      </c>
      <c r="BO974" s="335" t="str">
        <f t="shared" si="30"/>
        <v>Rooks County, KS</v>
      </c>
      <c r="BP974" s="335" t="str">
        <f t="shared" si="31"/>
        <v>20</v>
      </c>
      <c r="BQ974" s="335" t="str">
        <f>_xlfn.XLOOKUP(BP974, statelist[State FIPS Code], statelist[EPA Region], "not found", 0, 1)</f>
        <v>EPA Region 7</v>
      </c>
    </row>
    <row r="975" spans="64:69" x14ac:dyDescent="0.25">
      <c r="BL975" s="334" t="s">
        <v>2983</v>
      </c>
      <c r="BM975" s="335" t="s">
        <v>2667</v>
      </c>
      <c r="BN975" s="335" t="s">
        <v>2850</v>
      </c>
      <c r="BO975" s="335" t="str">
        <f t="shared" si="30"/>
        <v>Rush County, KS</v>
      </c>
      <c r="BP975" s="335" t="str">
        <f t="shared" si="31"/>
        <v>20</v>
      </c>
      <c r="BQ975" s="335" t="str">
        <f>_xlfn.XLOOKUP(BP975, statelist[State FIPS Code], statelist[EPA Region], "not found", 0, 1)</f>
        <v>EPA Region 7</v>
      </c>
    </row>
    <row r="976" spans="64:69" x14ac:dyDescent="0.25">
      <c r="BL976" s="334" t="s">
        <v>2984</v>
      </c>
      <c r="BM976" s="335" t="s">
        <v>1407</v>
      </c>
      <c r="BN976" s="335" t="s">
        <v>2850</v>
      </c>
      <c r="BO976" s="335" t="str">
        <f t="shared" si="30"/>
        <v>Russell County, KS</v>
      </c>
      <c r="BP976" s="335" t="str">
        <f t="shared" si="31"/>
        <v>20</v>
      </c>
      <c r="BQ976" s="335" t="str">
        <f>_xlfn.XLOOKUP(BP976, statelist[State FIPS Code], statelist[EPA Region], "not found", 0, 1)</f>
        <v>EPA Region 7</v>
      </c>
    </row>
    <row r="977" spans="64:69" x14ac:dyDescent="0.25">
      <c r="BL977" s="334" t="s">
        <v>2985</v>
      </c>
      <c r="BM977" s="335" t="s">
        <v>1629</v>
      </c>
      <c r="BN977" s="335" t="s">
        <v>2850</v>
      </c>
      <c r="BO977" s="335" t="str">
        <f t="shared" si="30"/>
        <v>Saline County, KS</v>
      </c>
      <c r="BP977" s="335" t="str">
        <f t="shared" si="31"/>
        <v>20</v>
      </c>
      <c r="BQ977" s="335" t="str">
        <f>_xlfn.XLOOKUP(BP977, statelist[State FIPS Code], statelist[EPA Region], "not found", 0, 1)</f>
        <v>EPA Region 7</v>
      </c>
    </row>
    <row r="978" spans="64:69" x14ac:dyDescent="0.25">
      <c r="BL978" s="334" t="s">
        <v>2986</v>
      </c>
      <c r="BM978" s="335" t="s">
        <v>1631</v>
      </c>
      <c r="BN978" s="335" t="s">
        <v>2850</v>
      </c>
      <c r="BO978" s="335" t="str">
        <f t="shared" si="30"/>
        <v>Scott County, KS</v>
      </c>
      <c r="BP978" s="335" t="str">
        <f t="shared" si="31"/>
        <v>20</v>
      </c>
      <c r="BQ978" s="335" t="str">
        <f>_xlfn.XLOOKUP(BP978, statelist[State FIPS Code], statelist[EPA Region], "not found", 0, 1)</f>
        <v>EPA Region 7</v>
      </c>
    </row>
    <row r="979" spans="64:69" x14ac:dyDescent="0.25">
      <c r="BL979" s="334" t="s">
        <v>2987</v>
      </c>
      <c r="BM979" s="335" t="s">
        <v>1879</v>
      </c>
      <c r="BN979" s="335" t="s">
        <v>2850</v>
      </c>
      <c r="BO979" s="335" t="str">
        <f t="shared" si="30"/>
        <v>Sedgwick County, KS</v>
      </c>
      <c r="BP979" s="335" t="str">
        <f t="shared" si="31"/>
        <v>20</v>
      </c>
      <c r="BQ979" s="335" t="str">
        <f>_xlfn.XLOOKUP(BP979, statelist[State FIPS Code], statelist[EPA Region], "not found", 0, 1)</f>
        <v>EPA Region 7</v>
      </c>
    </row>
    <row r="980" spans="64:69" x14ac:dyDescent="0.25">
      <c r="BL980" s="334" t="s">
        <v>2988</v>
      </c>
      <c r="BM980" s="335" t="s">
        <v>2989</v>
      </c>
      <c r="BN980" s="335" t="s">
        <v>2850</v>
      </c>
      <c r="BO980" s="335" t="str">
        <f t="shared" si="30"/>
        <v>Seward County, KS</v>
      </c>
      <c r="BP980" s="335" t="str">
        <f t="shared" si="31"/>
        <v>20</v>
      </c>
      <c r="BQ980" s="335" t="str">
        <f>_xlfn.XLOOKUP(BP980, statelist[State FIPS Code], statelist[EPA Region], "not found", 0, 1)</f>
        <v>EPA Region 7</v>
      </c>
    </row>
    <row r="981" spans="64:69" x14ac:dyDescent="0.25">
      <c r="BL981" s="334" t="s">
        <v>2990</v>
      </c>
      <c r="BM981" s="335" t="s">
        <v>2991</v>
      </c>
      <c r="BN981" s="335" t="s">
        <v>2850</v>
      </c>
      <c r="BO981" s="335" t="str">
        <f t="shared" si="30"/>
        <v>Shawnee County, KS</v>
      </c>
      <c r="BP981" s="335" t="str">
        <f t="shared" si="31"/>
        <v>20</v>
      </c>
      <c r="BQ981" s="335" t="str">
        <f>_xlfn.XLOOKUP(BP981, statelist[State FIPS Code], statelist[EPA Region], "not found", 0, 1)</f>
        <v>EPA Region 7</v>
      </c>
    </row>
    <row r="982" spans="64:69" x14ac:dyDescent="0.25">
      <c r="BL982" s="334" t="s">
        <v>2992</v>
      </c>
      <c r="BM982" s="335" t="s">
        <v>2993</v>
      </c>
      <c r="BN982" s="335" t="s">
        <v>2850</v>
      </c>
      <c r="BO982" s="335" t="str">
        <f t="shared" si="30"/>
        <v>Sheridan County, KS</v>
      </c>
      <c r="BP982" s="335" t="str">
        <f t="shared" si="31"/>
        <v>20</v>
      </c>
      <c r="BQ982" s="335" t="str">
        <f>_xlfn.XLOOKUP(BP982, statelist[State FIPS Code], statelist[EPA Region], "not found", 0, 1)</f>
        <v>EPA Region 7</v>
      </c>
    </row>
    <row r="983" spans="64:69" x14ac:dyDescent="0.25">
      <c r="BL983" s="334" t="s">
        <v>2994</v>
      </c>
      <c r="BM983" s="335" t="s">
        <v>2995</v>
      </c>
      <c r="BN983" s="335" t="s">
        <v>2850</v>
      </c>
      <c r="BO983" s="335" t="str">
        <f t="shared" si="30"/>
        <v>Sherman County, KS</v>
      </c>
      <c r="BP983" s="335" t="str">
        <f t="shared" si="31"/>
        <v>20</v>
      </c>
      <c r="BQ983" s="335" t="str">
        <f>_xlfn.XLOOKUP(BP983, statelist[State FIPS Code], statelist[EPA Region], "not found", 0, 1)</f>
        <v>EPA Region 7</v>
      </c>
    </row>
    <row r="984" spans="64:69" x14ac:dyDescent="0.25">
      <c r="BL984" s="334" t="s">
        <v>2996</v>
      </c>
      <c r="BM984" s="335" t="s">
        <v>2997</v>
      </c>
      <c r="BN984" s="335" t="s">
        <v>2850</v>
      </c>
      <c r="BO984" s="335" t="str">
        <f t="shared" si="30"/>
        <v>Smith County, KS</v>
      </c>
      <c r="BP984" s="335" t="str">
        <f t="shared" si="31"/>
        <v>20</v>
      </c>
      <c r="BQ984" s="335" t="str">
        <f>_xlfn.XLOOKUP(BP984, statelist[State FIPS Code], statelist[EPA Region], "not found", 0, 1)</f>
        <v>EPA Region 7</v>
      </c>
    </row>
    <row r="985" spans="64:69" x14ac:dyDescent="0.25">
      <c r="BL985" s="334" t="s">
        <v>2998</v>
      </c>
      <c r="BM985" s="335" t="s">
        <v>2999</v>
      </c>
      <c r="BN985" s="335" t="s">
        <v>2850</v>
      </c>
      <c r="BO985" s="335" t="str">
        <f t="shared" si="30"/>
        <v>Stafford County, KS</v>
      </c>
      <c r="BP985" s="335" t="str">
        <f t="shared" si="31"/>
        <v>20</v>
      </c>
      <c r="BQ985" s="335" t="str">
        <f>_xlfn.XLOOKUP(BP985, statelist[State FIPS Code], statelist[EPA Region], "not found", 0, 1)</f>
        <v>EPA Region 7</v>
      </c>
    </row>
    <row r="986" spans="64:69" x14ac:dyDescent="0.25">
      <c r="BL986" s="334" t="s">
        <v>3000</v>
      </c>
      <c r="BM986" s="335" t="s">
        <v>3001</v>
      </c>
      <c r="BN986" s="335" t="s">
        <v>2850</v>
      </c>
      <c r="BO986" s="335" t="str">
        <f t="shared" si="30"/>
        <v>Stanton County, KS</v>
      </c>
      <c r="BP986" s="335" t="str">
        <f t="shared" si="31"/>
        <v>20</v>
      </c>
      <c r="BQ986" s="335" t="str">
        <f>_xlfn.XLOOKUP(BP986, statelist[State FIPS Code], statelist[EPA Region], "not found", 0, 1)</f>
        <v>EPA Region 7</v>
      </c>
    </row>
    <row r="987" spans="64:69" x14ac:dyDescent="0.25">
      <c r="BL987" s="334" t="s">
        <v>3002</v>
      </c>
      <c r="BM987" s="335" t="s">
        <v>3003</v>
      </c>
      <c r="BN987" s="335" t="s">
        <v>2850</v>
      </c>
      <c r="BO987" s="335" t="str">
        <f t="shared" si="30"/>
        <v>Stevens County, KS</v>
      </c>
      <c r="BP987" s="335" t="str">
        <f t="shared" si="31"/>
        <v>20</v>
      </c>
      <c r="BQ987" s="335" t="str">
        <f>_xlfn.XLOOKUP(BP987, statelist[State FIPS Code], statelist[EPA Region], "not found", 0, 1)</f>
        <v>EPA Region 7</v>
      </c>
    </row>
    <row r="988" spans="64:69" x14ac:dyDescent="0.25">
      <c r="BL988" s="334" t="s">
        <v>3004</v>
      </c>
      <c r="BM988" s="335" t="s">
        <v>3005</v>
      </c>
      <c r="BN988" s="335" t="s">
        <v>2850</v>
      </c>
      <c r="BO988" s="335" t="str">
        <f t="shared" si="30"/>
        <v>Sumner County, KS</v>
      </c>
      <c r="BP988" s="335" t="str">
        <f t="shared" si="31"/>
        <v>20</v>
      </c>
      <c r="BQ988" s="335" t="str">
        <f>_xlfn.XLOOKUP(BP988, statelist[State FIPS Code], statelist[EPA Region], "not found", 0, 1)</f>
        <v>EPA Region 7</v>
      </c>
    </row>
    <row r="989" spans="64:69" x14ac:dyDescent="0.25">
      <c r="BL989" s="334" t="s">
        <v>3006</v>
      </c>
      <c r="BM989" s="335" t="s">
        <v>2283</v>
      </c>
      <c r="BN989" s="335" t="s">
        <v>2850</v>
      </c>
      <c r="BO989" s="335" t="str">
        <f t="shared" si="30"/>
        <v>Thomas County, KS</v>
      </c>
      <c r="BP989" s="335" t="str">
        <f t="shared" si="31"/>
        <v>20</v>
      </c>
      <c r="BQ989" s="335" t="str">
        <f>_xlfn.XLOOKUP(BP989, statelist[State FIPS Code], statelist[EPA Region], "not found", 0, 1)</f>
        <v>EPA Region 7</v>
      </c>
    </row>
    <row r="990" spans="64:69" x14ac:dyDescent="0.25">
      <c r="BL990" s="334" t="s">
        <v>3007</v>
      </c>
      <c r="BM990" s="335" t="s">
        <v>3008</v>
      </c>
      <c r="BN990" s="335" t="s">
        <v>2850</v>
      </c>
      <c r="BO990" s="335" t="str">
        <f t="shared" si="30"/>
        <v>Trego County, KS</v>
      </c>
      <c r="BP990" s="335" t="str">
        <f t="shared" si="31"/>
        <v>20</v>
      </c>
      <c r="BQ990" s="335" t="str">
        <f>_xlfn.XLOOKUP(BP990, statelist[State FIPS Code], statelist[EPA Region], "not found", 0, 1)</f>
        <v>EPA Region 7</v>
      </c>
    </row>
    <row r="991" spans="64:69" x14ac:dyDescent="0.25">
      <c r="BL991" s="334" t="s">
        <v>3009</v>
      </c>
      <c r="BM991" s="335" t="s">
        <v>3010</v>
      </c>
      <c r="BN991" s="335" t="s">
        <v>2850</v>
      </c>
      <c r="BO991" s="335" t="str">
        <f t="shared" si="30"/>
        <v>Wabaunsee County, KS</v>
      </c>
      <c r="BP991" s="335" t="str">
        <f t="shared" si="31"/>
        <v>20</v>
      </c>
      <c r="BQ991" s="335" t="str">
        <f>_xlfn.XLOOKUP(BP991, statelist[State FIPS Code], statelist[EPA Region], "not found", 0, 1)</f>
        <v>EPA Region 7</v>
      </c>
    </row>
    <row r="992" spans="64:69" x14ac:dyDescent="0.25">
      <c r="BL992" s="334" t="s">
        <v>3011</v>
      </c>
      <c r="BM992" s="335" t="s">
        <v>3012</v>
      </c>
      <c r="BN992" s="335" t="s">
        <v>2850</v>
      </c>
      <c r="BO992" s="335" t="str">
        <f t="shared" si="30"/>
        <v>Wallace County, KS</v>
      </c>
      <c r="BP992" s="335" t="str">
        <f t="shared" si="31"/>
        <v>20</v>
      </c>
      <c r="BQ992" s="335" t="str">
        <f>_xlfn.XLOOKUP(BP992, statelist[State FIPS Code], statelist[EPA Region], "not found", 0, 1)</f>
        <v>EPA Region 7</v>
      </c>
    </row>
    <row r="993" spans="64:69" x14ac:dyDescent="0.25">
      <c r="BL993" s="334" t="s">
        <v>3013</v>
      </c>
      <c r="BM993" s="335" t="s">
        <v>1423</v>
      </c>
      <c r="BN993" s="335" t="s">
        <v>2850</v>
      </c>
      <c r="BO993" s="335" t="str">
        <f t="shared" si="30"/>
        <v>Washington County, KS</v>
      </c>
      <c r="BP993" s="335" t="str">
        <f t="shared" si="31"/>
        <v>20</v>
      </c>
      <c r="BQ993" s="335" t="str">
        <f>_xlfn.XLOOKUP(BP993, statelist[State FIPS Code], statelist[EPA Region], "not found", 0, 1)</f>
        <v>EPA Region 7</v>
      </c>
    </row>
    <row r="994" spans="64:69" x14ac:dyDescent="0.25">
      <c r="BL994" s="334" t="s">
        <v>3014</v>
      </c>
      <c r="BM994" s="335" t="s">
        <v>3015</v>
      </c>
      <c r="BN994" s="335" t="s">
        <v>2850</v>
      </c>
      <c r="BO994" s="335" t="str">
        <f t="shared" si="30"/>
        <v>Wichita County, KS</v>
      </c>
      <c r="BP994" s="335" t="str">
        <f t="shared" si="31"/>
        <v>20</v>
      </c>
      <c r="BQ994" s="335" t="str">
        <f>_xlfn.XLOOKUP(BP994, statelist[State FIPS Code], statelist[EPA Region], "not found", 0, 1)</f>
        <v>EPA Region 7</v>
      </c>
    </row>
    <row r="995" spans="64:69" x14ac:dyDescent="0.25">
      <c r="BL995" s="334" t="s">
        <v>3016</v>
      </c>
      <c r="BM995" s="335" t="s">
        <v>3017</v>
      </c>
      <c r="BN995" s="335" t="s">
        <v>2850</v>
      </c>
      <c r="BO995" s="335" t="str">
        <f t="shared" si="30"/>
        <v>Wilson County, KS</v>
      </c>
      <c r="BP995" s="335" t="str">
        <f t="shared" si="31"/>
        <v>20</v>
      </c>
      <c r="BQ995" s="335" t="str">
        <f>_xlfn.XLOOKUP(BP995, statelist[State FIPS Code], statelist[EPA Region], "not found", 0, 1)</f>
        <v>EPA Region 7</v>
      </c>
    </row>
    <row r="996" spans="64:69" x14ac:dyDescent="0.25">
      <c r="BL996" s="334" t="s">
        <v>3018</v>
      </c>
      <c r="BM996" s="335" t="s">
        <v>3019</v>
      </c>
      <c r="BN996" s="335" t="s">
        <v>2850</v>
      </c>
      <c r="BO996" s="335" t="str">
        <f t="shared" si="30"/>
        <v>Woodson County, KS</v>
      </c>
      <c r="BP996" s="335" t="str">
        <f t="shared" si="31"/>
        <v>20</v>
      </c>
      <c r="BQ996" s="335" t="str">
        <f>_xlfn.XLOOKUP(BP996, statelist[State FIPS Code], statelist[EPA Region], "not found", 0, 1)</f>
        <v>EPA Region 7</v>
      </c>
    </row>
    <row r="997" spans="64:69" x14ac:dyDescent="0.25">
      <c r="BL997" s="334" t="s">
        <v>3020</v>
      </c>
      <c r="BM997" s="335" t="s">
        <v>3021</v>
      </c>
      <c r="BN997" s="335" t="s">
        <v>2850</v>
      </c>
      <c r="BO997" s="335" t="str">
        <f t="shared" si="30"/>
        <v>Wyandotte County, KS</v>
      </c>
      <c r="BP997" s="335" t="str">
        <f t="shared" si="31"/>
        <v>20</v>
      </c>
      <c r="BQ997" s="335" t="str">
        <f>_xlfn.XLOOKUP(BP997, statelist[State FIPS Code], statelist[EPA Region], "not found", 0, 1)</f>
        <v>EPA Region 7</v>
      </c>
    </row>
    <row r="998" spans="64:69" x14ac:dyDescent="0.25">
      <c r="BL998" s="334" t="s">
        <v>3022</v>
      </c>
      <c r="BM998" s="335" t="s">
        <v>2705</v>
      </c>
      <c r="BN998" s="335" t="s">
        <v>3023</v>
      </c>
      <c r="BO998" s="335" t="str">
        <f t="shared" si="30"/>
        <v>Adair County, KY</v>
      </c>
      <c r="BP998" s="335" t="str">
        <f t="shared" si="31"/>
        <v>21</v>
      </c>
      <c r="BQ998" s="335" t="str">
        <f>_xlfn.XLOOKUP(BP998, statelist[State FIPS Code], statelist[EPA Region], "not found", 0, 1)</f>
        <v>EPA Region 4</v>
      </c>
    </row>
    <row r="999" spans="64:69" x14ac:dyDescent="0.25">
      <c r="BL999" s="334" t="s">
        <v>3024</v>
      </c>
      <c r="BM999" s="335" t="s">
        <v>2573</v>
      </c>
      <c r="BN999" s="335" t="s">
        <v>3023</v>
      </c>
      <c r="BO999" s="335" t="str">
        <f t="shared" si="30"/>
        <v>Allen County, KY</v>
      </c>
      <c r="BP999" s="335" t="str">
        <f t="shared" si="31"/>
        <v>21</v>
      </c>
      <c r="BQ999" s="335" t="str">
        <f>_xlfn.XLOOKUP(BP999, statelist[State FIPS Code], statelist[EPA Region], "not found", 0, 1)</f>
        <v>EPA Region 4</v>
      </c>
    </row>
    <row r="1000" spans="64:69" x14ac:dyDescent="0.25">
      <c r="BL1000" s="334" t="s">
        <v>3025</v>
      </c>
      <c r="BM1000" s="335" t="s">
        <v>2852</v>
      </c>
      <c r="BN1000" s="335" t="s">
        <v>3023</v>
      </c>
      <c r="BO1000" s="335" t="str">
        <f t="shared" si="30"/>
        <v>Anderson County, KY</v>
      </c>
      <c r="BP1000" s="335" t="str">
        <f t="shared" si="31"/>
        <v>21</v>
      </c>
      <c r="BQ1000" s="335" t="str">
        <f>_xlfn.XLOOKUP(BP1000, statelist[State FIPS Code], statelist[EPA Region], "not found", 0, 1)</f>
        <v>EPA Region 4</v>
      </c>
    </row>
    <row r="1001" spans="64:69" x14ac:dyDescent="0.25">
      <c r="BL1001" s="334" t="s">
        <v>3026</v>
      </c>
      <c r="BM1001" s="335" t="s">
        <v>3027</v>
      </c>
      <c r="BN1001" s="335" t="s">
        <v>3023</v>
      </c>
      <c r="BO1001" s="335" t="str">
        <f t="shared" si="30"/>
        <v>Ballard County, KY</v>
      </c>
      <c r="BP1001" s="335" t="str">
        <f t="shared" si="31"/>
        <v>21</v>
      </c>
      <c r="BQ1001" s="335" t="str">
        <f>_xlfn.XLOOKUP(BP1001, statelist[State FIPS Code], statelist[EPA Region], "not found", 0, 1)</f>
        <v>EPA Region 4</v>
      </c>
    </row>
    <row r="1002" spans="64:69" x14ac:dyDescent="0.25">
      <c r="BL1002" s="334" t="s">
        <v>3028</v>
      </c>
      <c r="BM1002" s="335" t="s">
        <v>3029</v>
      </c>
      <c r="BN1002" s="335" t="s">
        <v>3023</v>
      </c>
      <c r="BO1002" s="335" t="str">
        <f t="shared" si="30"/>
        <v>Barren County, KY</v>
      </c>
      <c r="BP1002" s="335" t="str">
        <f t="shared" si="31"/>
        <v>21</v>
      </c>
      <c r="BQ1002" s="335" t="str">
        <f>_xlfn.XLOOKUP(BP1002, statelist[State FIPS Code], statelist[EPA Region], "not found", 0, 1)</f>
        <v>EPA Region 4</v>
      </c>
    </row>
    <row r="1003" spans="64:69" x14ac:dyDescent="0.25">
      <c r="BL1003" s="334" t="s">
        <v>3030</v>
      </c>
      <c r="BM1003" s="335" t="s">
        <v>3031</v>
      </c>
      <c r="BN1003" s="335" t="s">
        <v>3023</v>
      </c>
      <c r="BO1003" s="335" t="str">
        <f t="shared" si="30"/>
        <v>Bath County, KY</v>
      </c>
      <c r="BP1003" s="335" t="str">
        <f t="shared" si="31"/>
        <v>21</v>
      </c>
      <c r="BQ1003" s="335" t="str">
        <f>_xlfn.XLOOKUP(BP1003, statelist[State FIPS Code], statelist[EPA Region], "not found", 0, 1)</f>
        <v>EPA Region 4</v>
      </c>
    </row>
    <row r="1004" spans="64:69" x14ac:dyDescent="0.25">
      <c r="BL1004" s="334" t="s">
        <v>3032</v>
      </c>
      <c r="BM1004" s="335" t="s">
        <v>3033</v>
      </c>
      <c r="BN1004" s="335" t="s">
        <v>3023</v>
      </c>
      <c r="BO1004" s="335" t="str">
        <f t="shared" si="30"/>
        <v>Bell County, KY</v>
      </c>
      <c r="BP1004" s="335" t="str">
        <f t="shared" si="31"/>
        <v>21</v>
      </c>
      <c r="BQ1004" s="335" t="str">
        <f>_xlfn.XLOOKUP(BP1004, statelist[State FIPS Code], statelist[EPA Region], "not found", 0, 1)</f>
        <v>EPA Region 4</v>
      </c>
    </row>
    <row r="1005" spans="64:69" x14ac:dyDescent="0.25">
      <c r="BL1005" s="334" t="s">
        <v>3034</v>
      </c>
      <c r="BM1005" s="335" t="s">
        <v>1530</v>
      </c>
      <c r="BN1005" s="335" t="s">
        <v>3023</v>
      </c>
      <c r="BO1005" s="335" t="str">
        <f t="shared" si="30"/>
        <v>Boone County, KY</v>
      </c>
      <c r="BP1005" s="335" t="str">
        <f t="shared" si="31"/>
        <v>21</v>
      </c>
      <c r="BQ1005" s="335" t="str">
        <f>_xlfn.XLOOKUP(BP1005, statelist[State FIPS Code], statelist[EPA Region], "not found", 0, 1)</f>
        <v>EPA Region 4</v>
      </c>
    </row>
    <row r="1006" spans="64:69" x14ac:dyDescent="0.25">
      <c r="BL1006" s="334" t="s">
        <v>3035</v>
      </c>
      <c r="BM1006" s="335" t="s">
        <v>2860</v>
      </c>
      <c r="BN1006" s="335" t="s">
        <v>3023</v>
      </c>
      <c r="BO1006" s="335" t="str">
        <f t="shared" si="30"/>
        <v>Bourbon County, KY</v>
      </c>
      <c r="BP1006" s="335" t="str">
        <f t="shared" si="31"/>
        <v>21</v>
      </c>
      <c r="BQ1006" s="335" t="str">
        <f>_xlfn.XLOOKUP(BP1006, statelist[State FIPS Code], statelist[EPA Region], "not found", 0, 1)</f>
        <v>EPA Region 4</v>
      </c>
    </row>
    <row r="1007" spans="64:69" x14ac:dyDescent="0.25">
      <c r="BL1007" s="334" t="s">
        <v>3036</v>
      </c>
      <c r="BM1007" s="335" t="s">
        <v>3037</v>
      </c>
      <c r="BN1007" s="335" t="s">
        <v>3023</v>
      </c>
      <c r="BO1007" s="335" t="str">
        <f t="shared" si="30"/>
        <v>Boyd County, KY</v>
      </c>
      <c r="BP1007" s="335" t="str">
        <f t="shared" si="31"/>
        <v>21</v>
      </c>
      <c r="BQ1007" s="335" t="str">
        <f>_xlfn.XLOOKUP(BP1007, statelist[State FIPS Code], statelist[EPA Region], "not found", 0, 1)</f>
        <v>EPA Region 4</v>
      </c>
    </row>
    <row r="1008" spans="64:69" x14ac:dyDescent="0.25">
      <c r="BL1008" s="334" t="s">
        <v>3038</v>
      </c>
      <c r="BM1008" s="335" t="s">
        <v>3039</v>
      </c>
      <c r="BN1008" s="335" t="s">
        <v>3023</v>
      </c>
      <c r="BO1008" s="335" t="str">
        <f t="shared" si="30"/>
        <v>Boyle County, KY</v>
      </c>
      <c r="BP1008" s="335" t="str">
        <f t="shared" si="31"/>
        <v>21</v>
      </c>
      <c r="BQ1008" s="335" t="str">
        <f>_xlfn.XLOOKUP(BP1008, statelist[State FIPS Code], statelist[EPA Region], "not found", 0, 1)</f>
        <v>EPA Region 4</v>
      </c>
    </row>
    <row r="1009" spans="64:69" x14ac:dyDescent="0.25">
      <c r="BL1009" s="334" t="s">
        <v>3040</v>
      </c>
      <c r="BM1009" s="335" t="s">
        <v>3041</v>
      </c>
      <c r="BN1009" s="335" t="s">
        <v>3023</v>
      </c>
      <c r="BO1009" s="335" t="str">
        <f t="shared" si="30"/>
        <v>Bracken County, KY</v>
      </c>
      <c r="BP1009" s="335" t="str">
        <f t="shared" si="31"/>
        <v>21</v>
      </c>
      <c r="BQ1009" s="335" t="str">
        <f>_xlfn.XLOOKUP(BP1009, statelist[State FIPS Code], statelist[EPA Region], "not found", 0, 1)</f>
        <v>EPA Region 4</v>
      </c>
    </row>
    <row r="1010" spans="64:69" x14ac:dyDescent="0.25">
      <c r="BL1010" s="334" t="s">
        <v>3042</v>
      </c>
      <c r="BM1010" s="335" t="s">
        <v>3043</v>
      </c>
      <c r="BN1010" s="335" t="s">
        <v>3023</v>
      </c>
      <c r="BO1010" s="335" t="str">
        <f t="shared" si="30"/>
        <v>Breathitt County, KY</v>
      </c>
      <c r="BP1010" s="335" t="str">
        <f t="shared" si="31"/>
        <v>21</v>
      </c>
      <c r="BQ1010" s="335" t="str">
        <f>_xlfn.XLOOKUP(BP1010, statelist[State FIPS Code], statelist[EPA Region], "not found", 0, 1)</f>
        <v>EPA Region 4</v>
      </c>
    </row>
    <row r="1011" spans="64:69" x14ac:dyDescent="0.25">
      <c r="BL1011" s="334" t="s">
        <v>3044</v>
      </c>
      <c r="BM1011" s="335" t="s">
        <v>3045</v>
      </c>
      <c r="BN1011" s="335" t="s">
        <v>3023</v>
      </c>
      <c r="BO1011" s="335" t="str">
        <f t="shared" si="30"/>
        <v>Breckinridge County, KY</v>
      </c>
      <c r="BP1011" s="335" t="str">
        <f t="shared" si="31"/>
        <v>21</v>
      </c>
      <c r="BQ1011" s="335" t="str">
        <f>_xlfn.XLOOKUP(BP1011, statelist[State FIPS Code], statelist[EPA Region], "not found", 0, 1)</f>
        <v>EPA Region 4</v>
      </c>
    </row>
    <row r="1012" spans="64:69" x14ac:dyDescent="0.25">
      <c r="BL1012" s="334" t="s">
        <v>3046</v>
      </c>
      <c r="BM1012" s="335" t="s">
        <v>3047</v>
      </c>
      <c r="BN1012" s="335" t="s">
        <v>3023</v>
      </c>
      <c r="BO1012" s="335" t="str">
        <f t="shared" si="30"/>
        <v>Bullitt County, KY</v>
      </c>
      <c r="BP1012" s="335" t="str">
        <f t="shared" si="31"/>
        <v>21</v>
      </c>
      <c r="BQ1012" s="335" t="str">
        <f>_xlfn.XLOOKUP(BP1012, statelist[State FIPS Code], statelist[EPA Region], "not found", 0, 1)</f>
        <v>EPA Region 4</v>
      </c>
    </row>
    <row r="1013" spans="64:69" x14ac:dyDescent="0.25">
      <c r="BL1013" s="334" t="s">
        <v>3048</v>
      </c>
      <c r="BM1013" s="335" t="s">
        <v>1307</v>
      </c>
      <c r="BN1013" s="335" t="s">
        <v>3023</v>
      </c>
      <c r="BO1013" s="335" t="str">
        <f t="shared" si="30"/>
        <v>Butler County, KY</v>
      </c>
      <c r="BP1013" s="335" t="str">
        <f t="shared" si="31"/>
        <v>21</v>
      </c>
      <c r="BQ1013" s="335" t="str">
        <f>_xlfn.XLOOKUP(BP1013, statelist[State FIPS Code], statelist[EPA Region], "not found", 0, 1)</f>
        <v>EPA Region 4</v>
      </c>
    </row>
    <row r="1014" spans="64:69" x14ac:dyDescent="0.25">
      <c r="BL1014" s="334" t="s">
        <v>3049</v>
      </c>
      <c r="BM1014" s="335" t="s">
        <v>3050</v>
      </c>
      <c r="BN1014" s="335" t="s">
        <v>3023</v>
      </c>
      <c r="BO1014" s="335" t="str">
        <f t="shared" si="30"/>
        <v>Caldwell County, KY</v>
      </c>
      <c r="BP1014" s="335" t="str">
        <f t="shared" si="31"/>
        <v>21</v>
      </c>
      <c r="BQ1014" s="335" t="str">
        <f>_xlfn.XLOOKUP(BP1014, statelist[State FIPS Code], statelist[EPA Region], "not found", 0, 1)</f>
        <v>EPA Region 4</v>
      </c>
    </row>
    <row r="1015" spans="64:69" x14ac:dyDescent="0.25">
      <c r="BL1015" s="334" t="s">
        <v>3051</v>
      </c>
      <c r="BM1015" s="335" t="s">
        <v>3052</v>
      </c>
      <c r="BN1015" s="335" t="s">
        <v>3023</v>
      </c>
      <c r="BO1015" s="335" t="str">
        <f t="shared" si="30"/>
        <v>Calloway County, KY</v>
      </c>
      <c r="BP1015" s="335" t="str">
        <f t="shared" si="31"/>
        <v>21</v>
      </c>
      <c r="BQ1015" s="335" t="str">
        <f>_xlfn.XLOOKUP(BP1015, statelist[State FIPS Code], statelist[EPA Region], "not found", 0, 1)</f>
        <v>EPA Region 4</v>
      </c>
    </row>
    <row r="1016" spans="64:69" x14ac:dyDescent="0.25">
      <c r="BL1016" s="334" t="s">
        <v>3053</v>
      </c>
      <c r="BM1016" s="335" t="s">
        <v>3054</v>
      </c>
      <c r="BN1016" s="335" t="s">
        <v>3023</v>
      </c>
      <c r="BO1016" s="335" t="str">
        <f t="shared" si="30"/>
        <v>Campbell County, KY</v>
      </c>
      <c r="BP1016" s="335" t="str">
        <f t="shared" si="31"/>
        <v>21</v>
      </c>
      <c r="BQ1016" s="335" t="str">
        <f>_xlfn.XLOOKUP(BP1016, statelist[State FIPS Code], statelist[EPA Region], "not found", 0, 1)</f>
        <v>EPA Region 4</v>
      </c>
    </row>
    <row r="1017" spans="64:69" x14ac:dyDescent="0.25">
      <c r="BL1017" s="334" t="s">
        <v>3055</v>
      </c>
      <c r="BM1017" s="335" t="s">
        <v>3056</v>
      </c>
      <c r="BN1017" s="335" t="s">
        <v>3023</v>
      </c>
      <c r="BO1017" s="335" t="str">
        <f t="shared" si="30"/>
        <v>Carlisle County, KY</v>
      </c>
      <c r="BP1017" s="335" t="str">
        <f t="shared" si="31"/>
        <v>21</v>
      </c>
      <c r="BQ1017" s="335" t="str">
        <f>_xlfn.XLOOKUP(BP1017, statelist[State FIPS Code], statelist[EPA Region], "not found", 0, 1)</f>
        <v>EPA Region 4</v>
      </c>
    </row>
    <row r="1018" spans="64:69" x14ac:dyDescent="0.25">
      <c r="BL1018" s="334" t="s">
        <v>3057</v>
      </c>
      <c r="BM1018" s="335" t="s">
        <v>1535</v>
      </c>
      <c r="BN1018" s="335" t="s">
        <v>3023</v>
      </c>
      <c r="BO1018" s="335" t="str">
        <f t="shared" si="30"/>
        <v>Carroll County, KY</v>
      </c>
      <c r="BP1018" s="335" t="str">
        <f t="shared" si="31"/>
        <v>21</v>
      </c>
      <c r="BQ1018" s="335" t="str">
        <f>_xlfn.XLOOKUP(BP1018, statelist[State FIPS Code], statelist[EPA Region], "not found", 0, 1)</f>
        <v>EPA Region 4</v>
      </c>
    </row>
    <row r="1019" spans="64:69" x14ac:dyDescent="0.25">
      <c r="BL1019" s="334" t="s">
        <v>3058</v>
      </c>
      <c r="BM1019" s="335" t="s">
        <v>3059</v>
      </c>
      <c r="BN1019" s="335" t="s">
        <v>3023</v>
      </c>
      <c r="BO1019" s="335" t="str">
        <f t="shared" si="30"/>
        <v>Carter County, KY</v>
      </c>
      <c r="BP1019" s="335" t="str">
        <f t="shared" si="31"/>
        <v>21</v>
      </c>
      <c r="BQ1019" s="335" t="str">
        <f>_xlfn.XLOOKUP(BP1019, statelist[State FIPS Code], statelist[EPA Region], "not found", 0, 1)</f>
        <v>EPA Region 4</v>
      </c>
    </row>
    <row r="1020" spans="64:69" x14ac:dyDescent="0.25">
      <c r="BL1020" s="334" t="s">
        <v>3060</v>
      </c>
      <c r="BM1020" s="335" t="s">
        <v>3061</v>
      </c>
      <c r="BN1020" s="335" t="s">
        <v>3023</v>
      </c>
      <c r="BO1020" s="335" t="str">
        <f t="shared" si="30"/>
        <v>Casey County, KY</v>
      </c>
      <c r="BP1020" s="335" t="str">
        <f t="shared" si="31"/>
        <v>21</v>
      </c>
      <c r="BQ1020" s="335" t="str">
        <f>_xlfn.XLOOKUP(BP1020, statelist[State FIPS Code], statelist[EPA Region], "not found", 0, 1)</f>
        <v>EPA Region 4</v>
      </c>
    </row>
    <row r="1021" spans="64:69" x14ac:dyDescent="0.25">
      <c r="BL1021" s="334" t="s">
        <v>3062</v>
      </c>
      <c r="BM1021" s="335" t="s">
        <v>2431</v>
      </c>
      <c r="BN1021" s="335" t="s">
        <v>3023</v>
      </c>
      <c r="BO1021" s="335" t="str">
        <f t="shared" si="30"/>
        <v>Christian County, KY</v>
      </c>
      <c r="BP1021" s="335" t="str">
        <f t="shared" si="31"/>
        <v>21</v>
      </c>
      <c r="BQ1021" s="335" t="str">
        <f>_xlfn.XLOOKUP(BP1021, statelist[State FIPS Code], statelist[EPA Region], "not found", 0, 1)</f>
        <v>EPA Region 4</v>
      </c>
    </row>
    <row r="1022" spans="64:69" x14ac:dyDescent="0.25">
      <c r="BL1022" s="334" t="s">
        <v>3063</v>
      </c>
      <c r="BM1022" s="335" t="s">
        <v>1539</v>
      </c>
      <c r="BN1022" s="335" t="s">
        <v>3023</v>
      </c>
      <c r="BO1022" s="335" t="str">
        <f t="shared" si="30"/>
        <v>Clark County, KY</v>
      </c>
      <c r="BP1022" s="335" t="str">
        <f t="shared" si="31"/>
        <v>21</v>
      </c>
      <c r="BQ1022" s="335" t="str">
        <f>_xlfn.XLOOKUP(BP1022, statelist[State FIPS Code], statelist[EPA Region], "not found", 0, 1)</f>
        <v>EPA Region 4</v>
      </c>
    </row>
    <row r="1023" spans="64:69" x14ac:dyDescent="0.25">
      <c r="BL1023" s="334" t="s">
        <v>3064</v>
      </c>
      <c r="BM1023" s="335" t="s">
        <v>1321</v>
      </c>
      <c r="BN1023" s="335" t="s">
        <v>3023</v>
      </c>
      <c r="BO1023" s="335" t="str">
        <f t="shared" si="30"/>
        <v>Clay County, KY</v>
      </c>
      <c r="BP1023" s="335" t="str">
        <f t="shared" si="31"/>
        <v>21</v>
      </c>
      <c r="BQ1023" s="335" t="str">
        <f>_xlfn.XLOOKUP(BP1023, statelist[State FIPS Code], statelist[EPA Region], "not found", 0, 1)</f>
        <v>EPA Region 4</v>
      </c>
    </row>
    <row r="1024" spans="64:69" x14ac:dyDescent="0.25">
      <c r="BL1024" s="334" t="s">
        <v>3065</v>
      </c>
      <c r="BM1024" s="335" t="s">
        <v>2435</v>
      </c>
      <c r="BN1024" s="335" t="s">
        <v>3023</v>
      </c>
      <c r="BO1024" s="335" t="str">
        <f t="shared" si="30"/>
        <v>Clinton County, KY</v>
      </c>
      <c r="BP1024" s="335" t="str">
        <f t="shared" si="31"/>
        <v>21</v>
      </c>
      <c r="BQ1024" s="335" t="str">
        <f>_xlfn.XLOOKUP(BP1024, statelist[State FIPS Code], statelist[EPA Region], "not found", 0, 1)</f>
        <v>EPA Region 4</v>
      </c>
    </row>
    <row r="1025" spans="64:69" x14ac:dyDescent="0.25">
      <c r="BL1025" s="334" t="s">
        <v>3066</v>
      </c>
      <c r="BM1025" s="335" t="s">
        <v>1553</v>
      </c>
      <c r="BN1025" s="335" t="s">
        <v>3023</v>
      </c>
      <c r="BO1025" s="335" t="str">
        <f t="shared" si="30"/>
        <v>Crittenden County, KY</v>
      </c>
      <c r="BP1025" s="335" t="str">
        <f t="shared" si="31"/>
        <v>21</v>
      </c>
      <c r="BQ1025" s="335" t="str">
        <f>_xlfn.XLOOKUP(BP1025, statelist[State FIPS Code], statelist[EPA Region], "not found", 0, 1)</f>
        <v>EPA Region 4</v>
      </c>
    </row>
    <row r="1026" spans="64:69" x14ac:dyDescent="0.25">
      <c r="BL1026" s="334" t="s">
        <v>3067</v>
      </c>
      <c r="BM1026" s="335" t="s">
        <v>2441</v>
      </c>
      <c r="BN1026" s="335" t="s">
        <v>3023</v>
      </c>
      <c r="BO1026" s="335" t="str">
        <f t="shared" si="30"/>
        <v>Cumberland County, KY</v>
      </c>
      <c r="BP1026" s="335" t="str">
        <f t="shared" si="31"/>
        <v>21</v>
      </c>
      <c r="BQ1026" s="335" t="str">
        <f>_xlfn.XLOOKUP(BP1026, statelist[State FIPS Code], statelist[EPA Region], "not found", 0, 1)</f>
        <v>EPA Region 4</v>
      </c>
    </row>
    <row r="1027" spans="64:69" x14ac:dyDescent="0.25">
      <c r="BL1027" s="334" t="s">
        <v>3068</v>
      </c>
      <c r="BM1027" s="335" t="s">
        <v>2588</v>
      </c>
      <c r="BN1027" s="335" t="s">
        <v>3023</v>
      </c>
      <c r="BO1027" s="335" t="str">
        <f t="shared" si="30"/>
        <v>Daviess County, KY</v>
      </c>
      <c r="BP1027" s="335" t="str">
        <f t="shared" si="31"/>
        <v>21</v>
      </c>
      <c r="BQ1027" s="335" t="str">
        <f>_xlfn.XLOOKUP(BP1027, statelist[State FIPS Code], statelist[EPA Region], "not found", 0, 1)</f>
        <v>EPA Region 4</v>
      </c>
    </row>
    <row r="1028" spans="64:69" x14ac:dyDescent="0.25">
      <c r="BL1028" s="334" t="s">
        <v>3069</v>
      </c>
      <c r="BM1028" s="335" t="s">
        <v>3070</v>
      </c>
      <c r="BN1028" s="335" t="s">
        <v>3023</v>
      </c>
      <c r="BO1028" s="335" t="str">
        <f t="shared" ref="BO1028:BO1091" si="32">_xlfn.TEXTJOIN(", ", TRUE, BM1028,BN1028)</f>
        <v>Edmonson County, KY</v>
      </c>
      <c r="BP1028" s="335" t="str">
        <f t="shared" ref="BP1028:BP1091" si="33">LEFT(BL1028, 2)</f>
        <v>21</v>
      </c>
      <c r="BQ1028" s="335" t="str">
        <f>_xlfn.XLOOKUP(BP1028, statelist[State FIPS Code], statelist[EPA Region], "not found", 0, 1)</f>
        <v>EPA Region 4</v>
      </c>
    </row>
    <row r="1029" spans="64:69" x14ac:dyDescent="0.25">
      <c r="BL1029" s="334" t="s">
        <v>3071</v>
      </c>
      <c r="BM1029" s="335" t="s">
        <v>3072</v>
      </c>
      <c r="BN1029" s="335" t="s">
        <v>3023</v>
      </c>
      <c r="BO1029" s="335" t="str">
        <f t="shared" si="32"/>
        <v>Elliott County, KY</v>
      </c>
      <c r="BP1029" s="335" t="str">
        <f t="shared" si="33"/>
        <v>21</v>
      </c>
      <c r="BQ1029" s="335" t="str">
        <f>_xlfn.XLOOKUP(BP1029, statelist[State FIPS Code], statelist[EPA Region], "not found", 0, 1)</f>
        <v>EPA Region 4</v>
      </c>
    </row>
    <row r="1030" spans="64:69" x14ac:dyDescent="0.25">
      <c r="BL1030" s="334" t="s">
        <v>3073</v>
      </c>
      <c r="BM1030" s="335" t="s">
        <v>3074</v>
      </c>
      <c r="BN1030" s="335" t="s">
        <v>3023</v>
      </c>
      <c r="BO1030" s="335" t="str">
        <f t="shared" si="32"/>
        <v>Estill County, KY</v>
      </c>
      <c r="BP1030" s="335" t="str">
        <f t="shared" si="33"/>
        <v>21</v>
      </c>
      <c r="BQ1030" s="335" t="str">
        <f>_xlfn.XLOOKUP(BP1030, statelist[State FIPS Code], statelist[EPA Region], "not found", 0, 1)</f>
        <v>EPA Region 4</v>
      </c>
    </row>
    <row r="1031" spans="64:69" x14ac:dyDescent="0.25">
      <c r="BL1031" s="334" t="s">
        <v>3075</v>
      </c>
      <c r="BM1031" s="335" t="s">
        <v>1351</v>
      </c>
      <c r="BN1031" s="335" t="s">
        <v>3023</v>
      </c>
      <c r="BO1031" s="335" t="str">
        <f t="shared" si="32"/>
        <v>Fayette County, KY</v>
      </c>
      <c r="BP1031" s="335" t="str">
        <f t="shared" si="33"/>
        <v>21</v>
      </c>
      <c r="BQ1031" s="335" t="str">
        <f>_xlfn.XLOOKUP(BP1031, statelist[State FIPS Code], statelist[EPA Region], "not found", 0, 1)</f>
        <v>EPA Region 4</v>
      </c>
    </row>
    <row r="1032" spans="64:69" x14ac:dyDescent="0.25">
      <c r="BL1032" s="334" t="s">
        <v>3076</v>
      </c>
      <c r="BM1032" s="335" t="s">
        <v>3077</v>
      </c>
      <c r="BN1032" s="335" t="s">
        <v>3023</v>
      </c>
      <c r="BO1032" s="335" t="str">
        <f t="shared" si="32"/>
        <v>Fleming County, KY</v>
      </c>
      <c r="BP1032" s="335" t="str">
        <f t="shared" si="33"/>
        <v>21</v>
      </c>
      <c r="BQ1032" s="335" t="str">
        <f>_xlfn.XLOOKUP(BP1032, statelist[State FIPS Code], statelist[EPA Region], "not found", 0, 1)</f>
        <v>EPA Region 4</v>
      </c>
    </row>
    <row r="1033" spans="64:69" x14ac:dyDescent="0.25">
      <c r="BL1033" s="334" t="s">
        <v>3078</v>
      </c>
      <c r="BM1033" s="335" t="s">
        <v>2155</v>
      </c>
      <c r="BN1033" s="335" t="s">
        <v>3023</v>
      </c>
      <c r="BO1033" s="335" t="str">
        <f t="shared" si="32"/>
        <v>Floyd County, KY</v>
      </c>
      <c r="BP1033" s="335" t="str">
        <f t="shared" si="33"/>
        <v>21</v>
      </c>
      <c r="BQ1033" s="335" t="str">
        <f>_xlfn.XLOOKUP(BP1033, statelist[State FIPS Code], statelist[EPA Region], "not found", 0, 1)</f>
        <v>EPA Region 4</v>
      </c>
    </row>
    <row r="1034" spans="64:69" x14ac:dyDescent="0.25">
      <c r="BL1034" s="334" t="s">
        <v>3079</v>
      </c>
      <c r="BM1034" s="335" t="s">
        <v>1353</v>
      </c>
      <c r="BN1034" s="335" t="s">
        <v>3023</v>
      </c>
      <c r="BO1034" s="335" t="str">
        <f t="shared" si="32"/>
        <v>Franklin County, KY</v>
      </c>
      <c r="BP1034" s="335" t="str">
        <f t="shared" si="33"/>
        <v>21</v>
      </c>
      <c r="BQ1034" s="335" t="str">
        <f>_xlfn.XLOOKUP(BP1034, statelist[State FIPS Code], statelist[EPA Region], "not found", 0, 1)</f>
        <v>EPA Region 4</v>
      </c>
    </row>
    <row r="1035" spans="64:69" x14ac:dyDescent="0.25">
      <c r="BL1035" s="334" t="s">
        <v>3080</v>
      </c>
      <c r="BM1035" s="335" t="s">
        <v>1565</v>
      </c>
      <c r="BN1035" s="335" t="s">
        <v>3023</v>
      </c>
      <c r="BO1035" s="335" t="str">
        <f t="shared" si="32"/>
        <v>Fulton County, KY</v>
      </c>
      <c r="BP1035" s="335" t="str">
        <f t="shared" si="33"/>
        <v>21</v>
      </c>
      <c r="BQ1035" s="335" t="str">
        <f>_xlfn.XLOOKUP(BP1035, statelist[State FIPS Code], statelist[EPA Region], "not found", 0, 1)</f>
        <v>EPA Region 4</v>
      </c>
    </row>
    <row r="1036" spans="64:69" x14ac:dyDescent="0.25">
      <c r="BL1036" s="334" t="s">
        <v>3081</v>
      </c>
      <c r="BM1036" s="335" t="s">
        <v>2459</v>
      </c>
      <c r="BN1036" s="335" t="s">
        <v>3023</v>
      </c>
      <c r="BO1036" s="335" t="str">
        <f t="shared" si="32"/>
        <v>Gallatin County, KY</v>
      </c>
      <c r="BP1036" s="335" t="str">
        <f t="shared" si="33"/>
        <v>21</v>
      </c>
      <c r="BQ1036" s="335" t="str">
        <f>_xlfn.XLOOKUP(BP1036, statelist[State FIPS Code], statelist[EPA Region], "not found", 0, 1)</f>
        <v>EPA Region 4</v>
      </c>
    </row>
    <row r="1037" spans="64:69" x14ac:dyDescent="0.25">
      <c r="BL1037" s="334" t="s">
        <v>3082</v>
      </c>
      <c r="BM1037" s="335" t="s">
        <v>3083</v>
      </c>
      <c r="BN1037" s="335" t="s">
        <v>3023</v>
      </c>
      <c r="BO1037" s="335" t="str">
        <f t="shared" si="32"/>
        <v>Garrard County, KY</v>
      </c>
      <c r="BP1037" s="335" t="str">
        <f t="shared" si="33"/>
        <v>21</v>
      </c>
      <c r="BQ1037" s="335" t="str">
        <f>_xlfn.XLOOKUP(BP1037, statelist[State FIPS Code], statelist[EPA Region], "not found", 0, 1)</f>
        <v>EPA Region 4</v>
      </c>
    </row>
    <row r="1038" spans="64:69" x14ac:dyDescent="0.25">
      <c r="BL1038" s="334" t="s">
        <v>3084</v>
      </c>
      <c r="BM1038" s="335" t="s">
        <v>1569</v>
      </c>
      <c r="BN1038" s="335" t="s">
        <v>3023</v>
      </c>
      <c r="BO1038" s="335" t="str">
        <f t="shared" si="32"/>
        <v>Grant County, KY</v>
      </c>
      <c r="BP1038" s="335" t="str">
        <f t="shared" si="33"/>
        <v>21</v>
      </c>
      <c r="BQ1038" s="335" t="str">
        <f>_xlfn.XLOOKUP(BP1038, statelist[State FIPS Code], statelist[EPA Region], "not found", 0, 1)</f>
        <v>EPA Region 4</v>
      </c>
    </row>
    <row r="1039" spans="64:69" x14ac:dyDescent="0.25">
      <c r="BL1039" s="334" t="s">
        <v>3085</v>
      </c>
      <c r="BM1039" s="335" t="s">
        <v>3086</v>
      </c>
      <c r="BN1039" s="335" t="s">
        <v>3023</v>
      </c>
      <c r="BO1039" s="335" t="str">
        <f t="shared" si="32"/>
        <v>Graves County, KY</v>
      </c>
      <c r="BP1039" s="335" t="str">
        <f t="shared" si="33"/>
        <v>21</v>
      </c>
      <c r="BQ1039" s="335" t="str">
        <f>_xlfn.XLOOKUP(BP1039, statelist[State FIPS Code], statelist[EPA Region], "not found", 0, 1)</f>
        <v>EPA Region 4</v>
      </c>
    </row>
    <row r="1040" spans="64:69" x14ac:dyDescent="0.25">
      <c r="BL1040" s="334" t="s">
        <v>3087</v>
      </c>
      <c r="BM1040" s="335" t="s">
        <v>3088</v>
      </c>
      <c r="BN1040" s="335" t="s">
        <v>3023</v>
      </c>
      <c r="BO1040" s="335" t="str">
        <f t="shared" si="32"/>
        <v>Grayson County, KY</v>
      </c>
      <c r="BP1040" s="335" t="str">
        <f t="shared" si="33"/>
        <v>21</v>
      </c>
      <c r="BQ1040" s="335" t="str">
        <f>_xlfn.XLOOKUP(BP1040, statelist[State FIPS Code], statelist[EPA Region], "not found", 0, 1)</f>
        <v>EPA Region 4</v>
      </c>
    </row>
    <row r="1041" spans="64:69" x14ac:dyDescent="0.25">
      <c r="BL1041" s="334" t="s">
        <v>3089</v>
      </c>
      <c r="BM1041" s="335" t="s">
        <v>3090</v>
      </c>
      <c r="BN1041" s="335" t="s">
        <v>3023</v>
      </c>
      <c r="BO1041" s="335" t="str">
        <f t="shared" si="32"/>
        <v>Green County, KY</v>
      </c>
      <c r="BP1041" s="335" t="str">
        <f t="shared" si="33"/>
        <v>21</v>
      </c>
      <c r="BQ1041" s="335" t="str">
        <f>_xlfn.XLOOKUP(BP1041, statelist[State FIPS Code], statelist[EPA Region], "not found", 0, 1)</f>
        <v>EPA Region 4</v>
      </c>
    </row>
    <row r="1042" spans="64:69" x14ac:dyDescent="0.25">
      <c r="BL1042" s="334" t="s">
        <v>3091</v>
      </c>
      <c r="BM1042" s="335" t="s">
        <v>3092</v>
      </c>
      <c r="BN1042" s="335" t="s">
        <v>3023</v>
      </c>
      <c r="BO1042" s="335" t="str">
        <f t="shared" si="32"/>
        <v>Greenup County, KY</v>
      </c>
      <c r="BP1042" s="335" t="str">
        <f t="shared" si="33"/>
        <v>21</v>
      </c>
      <c r="BQ1042" s="335" t="str">
        <f>_xlfn.XLOOKUP(BP1042, statelist[State FIPS Code], statelist[EPA Region], "not found", 0, 1)</f>
        <v>EPA Region 4</v>
      </c>
    </row>
    <row r="1043" spans="64:69" x14ac:dyDescent="0.25">
      <c r="BL1043" s="334" t="s">
        <v>3093</v>
      </c>
      <c r="BM1043" s="335" t="s">
        <v>2178</v>
      </c>
      <c r="BN1043" s="335" t="s">
        <v>3023</v>
      </c>
      <c r="BO1043" s="335" t="str">
        <f t="shared" si="32"/>
        <v>Hancock County, KY</v>
      </c>
      <c r="BP1043" s="335" t="str">
        <f t="shared" si="33"/>
        <v>21</v>
      </c>
      <c r="BQ1043" s="335" t="str">
        <f>_xlfn.XLOOKUP(BP1043, statelist[State FIPS Code], statelist[EPA Region], "not found", 0, 1)</f>
        <v>EPA Region 4</v>
      </c>
    </row>
    <row r="1044" spans="64:69" x14ac:dyDescent="0.25">
      <c r="BL1044" s="334" t="s">
        <v>3094</v>
      </c>
      <c r="BM1044" s="335" t="s">
        <v>2466</v>
      </c>
      <c r="BN1044" s="335" t="s">
        <v>3023</v>
      </c>
      <c r="BO1044" s="335" t="str">
        <f t="shared" si="32"/>
        <v>Hardin County, KY</v>
      </c>
      <c r="BP1044" s="335" t="str">
        <f t="shared" si="33"/>
        <v>21</v>
      </c>
      <c r="BQ1044" s="335" t="str">
        <f>_xlfn.XLOOKUP(BP1044, statelist[State FIPS Code], statelist[EPA Region], "not found", 0, 1)</f>
        <v>EPA Region 4</v>
      </c>
    </row>
    <row r="1045" spans="64:69" x14ac:dyDescent="0.25">
      <c r="BL1045" s="334" t="s">
        <v>3095</v>
      </c>
      <c r="BM1045" s="335" t="s">
        <v>3096</v>
      </c>
      <c r="BN1045" s="335" t="s">
        <v>3023</v>
      </c>
      <c r="BO1045" s="335" t="str">
        <f t="shared" si="32"/>
        <v>Harlan County, KY</v>
      </c>
      <c r="BP1045" s="335" t="str">
        <f t="shared" si="33"/>
        <v>21</v>
      </c>
      <c r="BQ1045" s="335" t="str">
        <f>_xlfn.XLOOKUP(BP1045, statelist[State FIPS Code], statelist[EPA Region], "not found", 0, 1)</f>
        <v>EPA Region 4</v>
      </c>
    </row>
    <row r="1046" spans="64:69" x14ac:dyDescent="0.25">
      <c r="BL1046" s="334" t="s">
        <v>3097</v>
      </c>
      <c r="BM1046" s="335" t="s">
        <v>2612</v>
      </c>
      <c r="BN1046" s="335" t="s">
        <v>3023</v>
      </c>
      <c r="BO1046" s="335" t="str">
        <f t="shared" si="32"/>
        <v>Harrison County, KY</v>
      </c>
      <c r="BP1046" s="335" t="str">
        <f t="shared" si="33"/>
        <v>21</v>
      </c>
      <c r="BQ1046" s="335" t="str">
        <f>_xlfn.XLOOKUP(BP1046, statelist[State FIPS Code], statelist[EPA Region], "not found", 0, 1)</f>
        <v>EPA Region 4</v>
      </c>
    </row>
    <row r="1047" spans="64:69" x14ac:dyDescent="0.25">
      <c r="BL1047" s="334" t="s">
        <v>3098</v>
      </c>
      <c r="BM1047" s="335" t="s">
        <v>2184</v>
      </c>
      <c r="BN1047" s="335" t="s">
        <v>3023</v>
      </c>
      <c r="BO1047" s="335" t="str">
        <f t="shared" si="32"/>
        <v>Hart County, KY</v>
      </c>
      <c r="BP1047" s="335" t="str">
        <f t="shared" si="33"/>
        <v>21</v>
      </c>
      <c r="BQ1047" s="335" t="str">
        <f>_xlfn.XLOOKUP(BP1047, statelist[State FIPS Code], statelist[EPA Region], "not found", 0, 1)</f>
        <v>EPA Region 4</v>
      </c>
    </row>
    <row r="1048" spans="64:69" x14ac:dyDescent="0.25">
      <c r="BL1048" s="334" t="s">
        <v>3099</v>
      </c>
      <c r="BM1048" s="335" t="s">
        <v>2468</v>
      </c>
      <c r="BN1048" s="335" t="s">
        <v>3023</v>
      </c>
      <c r="BO1048" s="335" t="str">
        <f t="shared" si="32"/>
        <v>Henderson County, KY</v>
      </c>
      <c r="BP1048" s="335" t="str">
        <f t="shared" si="33"/>
        <v>21</v>
      </c>
      <c r="BQ1048" s="335" t="str">
        <f>_xlfn.XLOOKUP(BP1048, statelist[State FIPS Code], statelist[EPA Region], "not found", 0, 1)</f>
        <v>EPA Region 4</v>
      </c>
    </row>
    <row r="1049" spans="64:69" x14ac:dyDescent="0.25">
      <c r="BL1049" s="334" t="s">
        <v>3100</v>
      </c>
      <c r="BM1049" s="335" t="s">
        <v>1361</v>
      </c>
      <c r="BN1049" s="335" t="s">
        <v>3023</v>
      </c>
      <c r="BO1049" s="335" t="str">
        <f t="shared" si="32"/>
        <v>Henry County, KY</v>
      </c>
      <c r="BP1049" s="335" t="str">
        <f t="shared" si="33"/>
        <v>21</v>
      </c>
      <c r="BQ1049" s="335" t="str">
        <f>_xlfn.XLOOKUP(BP1049, statelist[State FIPS Code], statelist[EPA Region], "not found", 0, 1)</f>
        <v>EPA Region 4</v>
      </c>
    </row>
    <row r="1050" spans="64:69" x14ac:dyDescent="0.25">
      <c r="BL1050" s="334" t="s">
        <v>3101</v>
      </c>
      <c r="BM1050" s="335" t="s">
        <v>3102</v>
      </c>
      <c r="BN1050" s="335" t="s">
        <v>3023</v>
      </c>
      <c r="BO1050" s="335" t="str">
        <f t="shared" si="32"/>
        <v>Hickman County, KY</v>
      </c>
      <c r="BP1050" s="335" t="str">
        <f t="shared" si="33"/>
        <v>21</v>
      </c>
      <c r="BQ1050" s="335" t="str">
        <f>_xlfn.XLOOKUP(BP1050, statelist[State FIPS Code], statelist[EPA Region], "not found", 0, 1)</f>
        <v>EPA Region 4</v>
      </c>
    </row>
    <row r="1051" spans="64:69" x14ac:dyDescent="0.25">
      <c r="BL1051" s="334" t="s">
        <v>3103</v>
      </c>
      <c r="BM1051" s="335" t="s">
        <v>3104</v>
      </c>
      <c r="BN1051" s="335" t="s">
        <v>3023</v>
      </c>
      <c r="BO1051" s="335" t="str">
        <f t="shared" si="32"/>
        <v>Hopkins County, KY</v>
      </c>
      <c r="BP1051" s="335" t="str">
        <f t="shared" si="33"/>
        <v>21</v>
      </c>
      <c r="BQ1051" s="335" t="str">
        <f>_xlfn.XLOOKUP(BP1051, statelist[State FIPS Code], statelist[EPA Region], "not found", 0, 1)</f>
        <v>EPA Region 4</v>
      </c>
    </row>
    <row r="1052" spans="64:69" x14ac:dyDescent="0.25">
      <c r="BL1052" s="334" t="s">
        <v>3105</v>
      </c>
      <c r="BM1052" s="335" t="s">
        <v>1365</v>
      </c>
      <c r="BN1052" s="335" t="s">
        <v>3023</v>
      </c>
      <c r="BO1052" s="335" t="str">
        <f t="shared" si="32"/>
        <v>Jackson County, KY</v>
      </c>
      <c r="BP1052" s="335" t="str">
        <f t="shared" si="33"/>
        <v>21</v>
      </c>
      <c r="BQ1052" s="335" t="str">
        <f>_xlfn.XLOOKUP(BP1052, statelist[State FIPS Code], statelist[EPA Region], "not found", 0, 1)</f>
        <v>EPA Region 4</v>
      </c>
    </row>
    <row r="1053" spans="64:69" x14ac:dyDescent="0.25">
      <c r="BL1053" s="334" t="s">
        <v>3106</v>
      </c>
      <c r="BM1053" s="335" t="s">
        <v>1367</v>
      </c>
      <c r="BN1053" s="335" t="s">
        <v>3023</v>
      </c>
      <c r="BO1053" s="335" t="str">
        <f t="shared" si="32"/>
        <v>Jefferson County, KY</v>
      </c>
      <c r="BP1053" s="335" t="str">
        <f t="shared" si="33"/>
        <v>21</v>
      </c>
      <c r="BQ1053" s="335" t="str">
        <f>_xlfn.XLOOKUP(BP1053, statelist[State FIPS Code], statelist[EPA Region], "not found", 0, 1)</f>
        <v>EPA Region 4</v>
      </c>
    </row>
    <row r="1054" spans="64:69" x14ac:dyDescent="0.25">
      <c r="BL1054" s="334" t="s">
        <v>3107</v>
      </c>
      <c r="BM1054" s="335" t="s">
        <v>3108</v>
      </c>
      <c r="BN1054" s="335" t="s">
        <v>3023</v>
      </c>
      <c r="BO1054" s="335" t="str">
        <f t="shared" si="32"/>
        <v>Jessamine County, KY</v>
      </c>
      <c r="BP1054" s="335" t="str">
        <f t="shared" si="33"/>
        <v>21</v>
      </c>
      <c r="BQ1054" s="335" t="str">
        <f>_xlfn.XLOOKUP(BP1054, statelist[State FIPS Code], statelist[EPA Region], "not found", 0, 1)</f>
        <v>EPA Region 4</v>
      </c>
    </row>
    <row r="1055" spans="64:69" x14ac:dyDescent="0.25">
      <c r="BL1055" s="334" t="s">
        <v>3109</v>
      </c>
      <c r="BM1055" s="335" t="s">
        <v>1584</v>
      </c>
      <c r="BN1055" s="335" t="s">
        <v>3023</v>
      </c>
      <c r="BO1055" s="335" t="str">
        <f t="shared" si="32"/>
        <v>Johnson County, KY</v>
      </c>
      <c r="BP1055" s="335" t="str">
        <f t="shared" si="33"/>
        <v>21</v>
      </c>
      <c r="BQ1055" s="335" t="str">
        <f>_xlfn.XLOOKUP(BP1055, statelist[State FIPS Code], statelist[EPA Region], "not found", 0, 1)</f>
        <v>EPA Region 4</v>
      </c>
    </row>
    <row r="1056" spans="64:69" x14ac:dyDescent="0.25">
      <c r="BL1056" s="334" t="s">
        <v>3110</v>
      </c>
      <c r="BM1056" s="335" t="s">
        <v>3111</v>
      </c>
      <c r="BN1056" s="335" t="s">
        <v>3023</v>
      </c>
      <c r="BO1056" s="335" t="str">
        <f t="shared" si="32"/>
        <v>Kenton County, KY</v>
      </c>
      <c r="BP1056" s="335" t="str">
        <f t="shared" si="33"/>
        <v>21</v>
      </c>
      <c r="BQ1056" s="335" t="str">
        <f>_xlfn.XLOOKUP(BP1056, statelist[State FIPS Code], statelist[EPA Region], "not found", 0, 1)</f>
        <v>EPA Region 4</v>
      </c>
    </row>
    <row r="1057" spans="64:69" x14ac:dyDescent="0.25">
      <c r="BL1057" s="334" t="s">
        <v>3112</v>
      </c>
      <c r="BM1057" s="335" t="s">
        <v>3113</v>
      </c>
      <c r="BN1057" s="335" t="s">
        <v>3023</v>
      </c>
      <c r="BO1057" s="335" t="str">
        <f t="shared" si="32"/>
        <v>Knott County, KY</v>
      </c>
      <c r="BP1057" s="335" t="str">
        <f t="shared" si="33"/>
        <v>21</v>
      </c>
      <c r="BQ1057" s="335" t="str">
        <f>_xlfn.XLOOKUP(BP1057, statelist[State FIPS Code], statelist[EPA Region], "not found", 0, 1)</f>
        <v>EPA Region 4</v>
      </c>
    </row>
    <row r="1058" spans="64:69" x14ac:dyDescent="0.25">
      <c r="BL1058" s="334" t="s">
        <v>3114</v>
      </c>
      <c r="BM1058" s="335" t="s">
        <v>2487</v>
      </c>
      <c r="BN1058" s="335" t="s">
        <v>3023</v>
      </c>
      <c r="BO1058" s="335" t="str">
        <f t="shared" si="32"/>
        <v>Knox County, KY</v>
      </c>
      <c r="BP1058" s="335" t="str">
        <f t="shared" si="33"/>
        <v>21</v>
      </c>
      <c r="BQ1058" s="335" t="str">
        <f>_xlfn.XLOOKUP(BP1058, statelist[State FIPS Code], statelist[EPA Region], "not found", 0, 1)</f>
        <v>EPA Region 4</v>
      </c>
    </row>
    <row r="1059" spans="64:69" x14ac:dyDescent="0.25">
      <c r="BL1059" s="334" t="s">
        <v>3115</v>
      </c>
      <c r="BM1059" s="335" t="s">
        <v>3116</v>
      </c>
      <c r="BN1059" s="335" t="s">
        <v>3023</v>
      </c>
      <c r="BO1059" s="335" t="str">
        <f t="shared" si="32"/>
        <v>Larue County, KY</v>
      </c>
      <c r="BP1059" s="335" t="str">
        <f t="shared" si="33"/>
        <v>21</v>
      </c>
      <c r="BQ1059" s="335" t="str">
        <f>_xlfn.XLOOKUP(BP1059, statelist[State FIPS Code], statelist[EPA Region], "not found", 0, 1)</f>
        <v>EPA Region 4</v>
      </c>
    </row>
    <row r="1060" spans="64:69" x14ac:dyDescent="0.25">
      <c r="BL1060" s="334" t="s">
        <v>3117</v>
      </c>
      <c r="BM1060" s="335" t="s">
        <v>3118</v>
      </c>
      <c r="BN1060" s="335" t="s">
        <v>3023</v>
      </c>
      <c r="BO1060" s="335" t="str">
        <f t="shared" si="32"/>
        <v>Laurel County, KY</v>
      </c>
      <c r="BP1060" s="335" t="str">
        <f t="shared" si="33"/>
        <v>21</v>
      </c>
      <c r="BQ1060" s="335" t="str">
        <f>_xlfn.XLOOKUP(BP1060, statelist[State FIPS Code], statelist[EPA Region], "not found", 0, 1)</f>
        <v>EPA Region 4</v>
      </c>
    </row>
    <row r="1061" spans="64:69" x14ac:dyDescent="0.25">
      <c r="BL1061" s="334" t="s">
        <v>3119</v>
      </c>
      <c r="BM1061" s="335" t="s">
        <v>1373</v>
      </c>
      <c r="BN1061" s="335" t="s">
        <v>3023</v>
      </c>
      <c r="BO1061" s="335" t="str">
        <f t="shared" si="32"/>
        <v>Lawrence County, KY</v>
      </c>
      <c r="BP1061" s="335" t="str">
        <f t="shared" si="33"/>
        <v>21</v>
      </c>
      <c r="BQ1061" s="335" t="str">
        <f>_xlfn.XLOOKUP(BP1061, statelist[State FIPS Code], statelist[EPA Region], "not found", 0, 1)</f>
        <v>EPA Region 4</v>
      </c>
    </row>
    <row r="1062" spans="64:69" x14ac:dyDescent="0.25">
      <c r="BL1062" s="334" t="s">
        <v>3120</v>
      </c>
      <c r="BM1062" s="335" t="s">
        <v>1375</v>
      </c>
      <c r="BN1062" s="335" t="s">
        <v>3023</v>
      </c>
      <c r="BO1062" s="335" t="str">
        <f t="shared" si="32"/>
        <v>Lee County, KY</v>
      </c>
      <c r="BP1062" s="335" t="str">
        <f t="shared" si="33"/>
        <v>21</v>
      </c>
      <c r="BQ1062" s="335" t="str">
        <f>_xlfn.XLOOKUP(BP1062, statelist[State FIPS Code], statelist[EPA Region], "not found", 0, 1)</f>
        <v>EPA Region 4</v>
      </c>
    </row>
    <row r="1063" spans="64:69" x14ac:dyDescent="0.25">
      <c r="BL1063" s="334" t="s">
        <v>3121</v>
      </c>
      <c r="BM1063" s="335" t="s">
        <v>3122</v>
      </c>
      <c r="BN1063" s="335" t="s">
        <v>3023</v>
      </c>
      <c r="BO1063" s="335" t="str">
        <f t="shared" si="32"/>
        <v>Leslie County, KY</v>
      </c>
      <c r="BP1063" s="335" t="str">
        <f t="shared" si="33"/>
        <v>21</v>
      </c>
      <c r="BQ1063" s="335" t="str">
        <f>_xlfn.XLOOKUP(BP1063, statelist[State FIPS Code], statelist[EPA Region], "not found", 0, 1)</f>
        <v>EPA Region 4</v>
      </c>
    </row>
    <row r="1064" spans="64:69" x14ac:dyDescent="0.25">
      <c r="BL1064" s="334" t="s">
        <v>3123</v>
      </c>
      <c r="BM1064" s="335" t="s">
        <v>3124</v>
      </c>
      <c r="BN1064" s="335" t="s">
        <v>3023</v>
      </c>
      <c r="BO1064" s="335" t="str">
        <f t="shared" si="32"/>
        <v>Letcher County, KY</v>
      </c>
      <c r="BP1064" s="335" t="str">
        <f t="shared" si="33"/>
        <v>21</v>
      </c>
      <c r="BQ1064" s="335" t="str">
        <f>_xlfn.XLOOKUP(BP1064, statelist[State FIPS Code], statelist[EPA Region], "not found", 0, 1)</f>
        <v>EPA Region 4</v>
      </c>
    </row>
    <row r="1065" spans="64:69" x14ac:dyDescent="0.25">
      <c r="BL1065" s="334" t="s">
        <v>3125</v>
      </c>
      <c r="BM1065" s="335" t="s">
        <v>2389</v>
      </c>
      <c r="BN1065" s="335" t="s">
        <v>3023</v>
      </c>
      <c r="BO1065" s="335" t="str">
        <f t="shared" si="32"/>
        <v>Lewis County, KY</v>
      </c>
      <c r="BP1065" s="335" t="str">
        <f t="shared" si="33"/>
        <v>21</v>
      </c>
      <c r="BQ1065" s="335" t="str">
        <f>_xlfn.XLOOKUP(BP1065, statelist[State FIPS Code], statelist[EPA Region], "not found", 0, 1)</f>
        <v>EPA Region 4</v>
      </c>
    </row>
    <row r="1066" spans="64:69" x14ac:dyDescent="0.25">
      <c r="BL1066" s="334" t="s">
        <v>3126</v>
      </c>
      <c r="BM1066" s="335" t="s">
        <v>1590</v>
      </c>
      <c r="BN1066" s="335" t="s">
        <v>3023</v>
      </c>
      <c r="BO1066" s="335" t="str">
        <f t="shared" si="32"/>
        <v>Lincoln County, KY</v>
      </c>
      <c r="BP1066" s="335" t="str">
        <f t="shared" si="33"/>
        <v>21</v>
      </c>
      <c r="BQ1066" s="335" t="str">
        <f>_xlfn.XLOOKUP(BP1066, statelist[State FIPS Code], statelist[EPA Region], "not found", 0, 1)</f>
        <v>EPA Region 4</v>
      </c>
    </row>
    <row r="1067" spans="64:69" x14ac:dyDescent="0.25">
      <c r="BL1067" s="334" t="s">
        <v>3127</v>
      </c>
      <c r="BM1067" s="335" t="s">
        <v>2494</v>
      </c>
      <c r="BN1067" s="335" t="s">
        <v>3023</v>
      </c>
      <c r="BO1067" s="335" t="str">
        <f t="shared" si="32"/>
        <v>Livingston County, KY</v>
      </c>
      <c r="BP1067" s="335" t="str">
        <f t="shared" si="33"/>
        <v>21</v>
      </c>
      <c r="BQ1067" s="335" t="str">
        <f>_xlfn.XLOOKUP(BP1067, statelist[State FIPS Code], statelist[EPA Region], "not found", 0, 1)</f>
        <v>EPA Region 4</v>
      </c>
    </row>
    <row r="1068" spans="64:69" x14ac:dyDescent="0.25">
      <c r="BL1068" s="334" t="s">
        <v>3128</v>
      </c>
      <c r="BM1068" s="335" t="s">
        <v>1594</v>
      </c>
      <c r="BN1068" s="335" t="s">
        <v>3023</v>
      </c>
      <c r="BO1068" s="335" t="str">
        <f t="shared" si="32"/>
        <v>Logan County, KY</v>
      </c>
      <c r="BP1068" s="335" t="str">
        <f t="shared" si="33"/>
        <v>21</v>
      </c>
      <c r="BQ1068" s="335" t="str">
        <f>_xlfn.XLOOKUP(BP1068, statelist[State FIPS Code], statelist[EPA Region], "not found", 0, 1)</f>
        <v>EPA Region 4</v>
      </c>
    </row>
    <row r="1069" spans="64:69" x14ac:dyDescent="0.25">
      <c r="BL1069" s="334" t="s">
        <v>3129</v>
      </c>
      <c r="BM1069" s="335" t="s">
        <v>2789</v>
      </c>
      <c r="BN1069" s="335" t="s">
        <v>3023</v>
      </c>
      <c r="BO1069" s="335" t="str">
        <f t="shared" si="32"/>
        <v>Lyon County, KY</v>
      </c>
      <c r="BP1069" s="335" t="str">
        <f t="shared" si="33"/>
        <v>21</v>
      </c>
      <c r="BQ1069" s="335" t="str">
        <f>_xlfn.XLOOKUP(BP1069, statelist[State FIPS Code], statelist[EPA Region], "not found", 0, 1)</f>
        <v>EPA Region 4</v>
      </c>
    </row>
    <row r="1070" spans="64:69" x14ac:dyDescent="0.25">
      <c r="BL1070" s="334" t="s">
        <v>3130</v>
      </c>
      <c r="BM1070" s="335" t="s">
        <v>3131</v>
      </c>
      <c r="BN1070" s="335" t="s">
        <v>3023</v>
      </c>
      <c r="BO1070" s="335" t="str">
        <f t="shared" si="32"/>
        <v>McCracken County, KY</v>
      </c>
      <c r="BP1070" s="335" t="str">
        <f t="shared" si="33"/>
        <v>21</v>
      </c>
      <c r="BQ1070" s="335" t="str">
        <f>_xlfn.XLOOKUP(BP1070, statelist[State FIPS Code], statelist[EPA Region], "not found", 0, 1)</f>
        <v>EPA Region 4</v>
      </c>
    </row>
    <row r="1071" spans="64:69" x14ac:dyDescent="0.25">
      <c r="BL1071" s="334" t="s">
        <v>3132</v>
      </c>
      <c r="BM1071" s="335" t="s">
        <v>3133</v>
      </c>
      <c r="BN1071" s="335" t="s">
        <v>3023</v>
      </c>
      <c r="BO1071" s="335" t="str">
        <f t="shared" si="32"/>
        <v>McCreary County, KY</v>
      </c>
      <c r="BP1071" s="335" t="str">
        <f t="shared" si="33"/>
        <v>21</v>
      </c>
      <c r="BQ1071" s="335" t="str">
        <f>_xlfn.XLOOKUP(BP1071, statelist[State FIPS Code], statelist[EPA Region], "not found", 0, 1)</f>
        <v>EPA Region 4</v>
      </c>
    </row>
    <row r="1072" spans="64:69" x14ac:dyDescent="0.25">
      <c r="BL1072" s="334" t="s">
        <v>3134</v>
      </c>
      <c r="BM1072" s="335" t="s">
        <v>2501</v>
      </c>
      <c r="BN1072" s="335" t="s">
        <v>3023</v>
      </c>
      <c r="BO1072" s="335" t="str">
        <f t="shared" si="32"/>
        <v>McLean County, KY</v>
      </c>
      <c r="BP1072" s="335" t="str">
        <f t="shared" si="33"/>
        <v>21</v>
      </c>
      <c r="BQ1072" s="335" t="str">
        <f>_xlfn.XLOOKUP(BP1072, statelist[State FIPS Code], statelist[EPA Region], "not found", 0, 1)</f>
        <v>EPA Region 4</v>
      </c>
    </row>
    <row r="1073" spans="64:69" x14ac:dyDescent="0.25">
      <c r="BL1073" s="334" t="s">
        <v>3135</v>
      </c>
      <c r="BM1073" s="335" t="s">
        <v>1383</v>
      </c>
      <c r="BN1073" s="335" t="s">
        <v>3023</v>
      </c>
      <c r="BO1073" s="335" t="str">
        <f t="shared" si="32"/>
        <v>Madison County, KY</v>
      </c>
      <c r="BP1073" s="335" t="str">
        <f t="shared" si="33"/>
        <v>21</v>
      </c>
      <c r="BQ1073" s="335" t="str">
        <f>_xlfn.XLOOKUP(BP1073, statelist[State FIPS Code], statelist[EPA Region], "not found", 0, 1)</f>
        <v>EPA Region 4</v>
      </c>
    </row>
    <row r="1074" spans="64:69" x14ac:dyDescent="0.25">
      <c r="BL1074" s="334" t="s">
        <v>3136</v>
      </c>
      <c r="BM1074" s="335" t="s">
        <v>3137</v>
      </c>
      <c r="BN1074" s="335" t="s">
        <v>3023</v>
      </c>
      <c r="BO1074" s="335" t="str">
        <f t="shared" si="32"/>
        <v>Magoffin County, KY</v>
      </c>
      <c r="BP1074" s="335" t="str">
        <f t="shared" si="33"/>
        <v>21</v>
      </c>
      <c r="BQ1074" s="335" t="str">
        <f>_xlfn.XLOOKUP(BP1074, statelist[State FIPS Code], statelist[EPA Region], "not found", 0, 1)</f>
        <v>EPA Region 4</v>
      </c>
    </row>
    <row r="1075" spans="64:69" x14ac:dyDescent="0.25">
      <c r="BL1075" s="334" t="s">
        <v>3138</v>
      </c>
      <c r="BM1075" s="335" t="s">
        <v>1387</v>
      </c>
      <c r="BN1075" s="335" t="s">
        <v>3023</v>
      </c>
      <c r="BO1075" s="335" t="str">
        <f t="shared" si="32"/>
        <v>Marion County, KY</v>
      </c>
      <c r="BP1075" s="335" t="str">
        <f t="shared" si="33"/>
        <v>21</v>
      </c>
      <c r="BQ1075" s="335" t="str">
        <f>_xlfn.XLOOKUP(BP1075, statelist[State FIPS Code], statelist[EPA Region], "not found", 0, 1)</f>
        <v>EPA Region 4</v>
      </c>
    </row>
    <row r="1076" spans="64:69" x14ac:dyDescent="0.25">
      <c r="BL1076" s="334" t="s">
        <v>3139</v>
      </c>
      <c r="BM1076" s="335" t="s">
        <v>1389</v>
      </c>
      <c r="BN1076" s="335" t="s">
        <v>3023</v>
      </c>
      <c r="BO1076" s="335" t="str">
        <f t="shared" si="32"/>
        <v>Marshall County, KY</v>
      </c>
      <c r="BP1076" s="335" t="str">
        <f t="shared" si="33"/>
        <v>21</v>
      </c>
      <c r="BQ1076" s="335" t="str">
        <f>_xlfn.XLOOKUP(BP1076, statelist[State FIPS Code], statelist[EPA Region], "not found", 0, 1)</f>
        <v>EPA Region 4</v>
      </c>
    </row>
    <row r="1077" spans="64:69" x14ac:dyDescent="0.25">
      <c r="BL1077" s="334" t="s">
        <v>3140</v>
      </c>
      <c r="BM1077" s="335" t="s">
        <v>2012</v>
      </c>
      <c r="BN1077" s="335" t="s">
        <v>3023</v>
      </c>
      <c r="BO1077" s="335" t="str">
        <f t="shared" si="32"/>
        <v>Martin County, KY</v>
      </c>
      <c r="BP1077" s="335" t="str">
        <f t="shared" si="33"/>
        <v>21</v>
      </c>
      <c r="BQ1077" s="335" t="str">
        <f>_xlfn.XLOOKUP(BP1077, statelist[State FIPS Code], statelist[EPA Region], "not found", 0, 1)</f>
        <v>EPA Region 4</v>
      </c>
    </row>
    <row r="1078" spans="64:69" x14ac:dyDescent="0.25">
      <c r="BL1078" s="334" t="s">
        <v>3141</v>
      </c>
      <c r="BM1078" s="335" t="s">
        <v>2509</v>
      </c>
      <c r="BN1078" s="335" t="s">
        <v>3023</v>
      </c>
      <c r="BO1078" s="335" t="str">
        <f t="shared" si="32"/>
        <v>Mason County, KY</v>
      </c>
      <c r="BP1078" s="335" t="str">
        <f t="shared" si="33"/>
        <v>21</v>
      </c>
      <c r="BQ1078" s="335" t="str">
        <f>_xlfn.XLOOKUP(BP1078, statelist[State FIPS Code], statelist[EPA Region], "not found", 0, 1)</f>
        <v>EPA Region 4</v>
      </c>
    </row>
    <row r="1079" spans="64:69" x14ac:dyDescent="0.25">
      <c r="BL1079" s="334" t="s">
        <v>3142</v>
      </c>
      <c r="BM1079" s="335" t="s">
        <v>2942</v>
      </c>
      <c r="BN1079" s="335" t="s">
        <v>3023</v>
      </c>
      <c r="BO1079" s="335" t="str">
        <f t="shared" si="32"/>
        <v>Meade County, KY</v>
      </c>
      <c r="BP1079" s="335" t="str">
        <f t="shared" si="33"/>
        <v>21</v>
      </c>
      <c r="BQ1079" s="335" t="str">
        <f>_xlfn.XLOOKUP(BP1079, statelist[State FIPS Code], statelist[EPA Region], "not found", 0, 1)</f>
        <v>EPA Region 4</v>
      </c>
    </row>
    <row r="1080" spans="64:69" x14ac:dyDescent="0.25">
      <c r="BL1080" s="334" t="s">
        <v>3143</v>
      </c>
      <c r="BM1080" s="335" t="s">
        <v>3144</v>
      </c>
      <c r="BN1080" s="335" t="s">
        <v>3023</v>
      </c>
      <c r="BO1080" s="335" t="str">
        <f t="shared" si="32"/>
        <v>Menifee County, KY</v>
      </c>
      <c r="BP1080" s="335" t="str">
        <f t="shared" si="33"/>
        <v>21</v>
      </c>
      <c r="BQ1080" s="335" t="str">
        <f>_xlfn.XLOOKUP(BP1080, statelist[State FIPS Code], statelist[EPA Region], "not found", 0, 1)</f>
        <v>EPA Region 4</v>
      </c>
    </row>
    <row r="1081" spans="64:69" x14ac:dyDescent="0.25">
      <c r="BL1081" s="334" t="s">
        <v>3145</v>
      </c>
      <c r="BM1081" s="335" t="s">
        <v>2515</v>
      </c>
      <c r="BN1081" s="335" t="s">
        <v>3023</v>
      </c>
      <c r="BO1081" s="335" t="str">
        <f t="shared" si="32"/>
        <v>Mercer County, KY</v>
      </c>
      <c r="BP1081" s="335" t="str">
        <f t="shared" si="33"/>
        <v>21</v>
      </c>
      <c r="BQ1081" s="335" t="str">
        <f>_xlfn.XLOOKUP(BP1081, statelist[State FIPS Code], statelist[EPA Region], "not found", 0, 1)</f>
        <v>EPA Region 4</v>
      </c>
    </row>
    <row r="1082" spans="64:69" x14ac:dyDescent="0.25">
      <c r="BL1082" s="334" t="s">
        <v>3146</v>
      </c>
      <c r="BM1082" s="335" t="s">
        <v>3147</v>
      </c>
      <c r="BN1082" s="335" t="s">
        <v>3023</v>
      </c>
      <c r="BO1082" s="335" t="str">
        <f t="shared" si="32"/>
        <v>Metcalfe County, KY</v>
      </c>
      <c r="BP1082" s="335" t="str">
        <f t="shared" si="33"/>
        <v>21</v>
      </c>
      <c r="BQ1082" s="335" t="str">
        <f>_xlfn.XLOOKUP(BP1082, statelist[State FIPS Code], statelist[EPA Region], "not found", 0, 1)</f>
        <v>EPA Region 4</v>
      </c>
    </row>
    <row r="1083" spans="64:69" x14ac:dyDescent="0.25">
      <c r="BL1083" s="334" t="s">
        <v>3148</v>
      </c>
      <c r="BM1083" s="335" t="s">
        <v>1393</v>
      </c>
      <c r="BN1083" s="335" t="s">
        <v>3023</v>
      </c>
      <c r="BO1083" s="335" t="str">
        <f t="shared" si="32"/>
        <v>Monroe County, KY</v>
      </c>
      <c r="BP1083" s="335" t="str">
        <f t="shared" si="33"/>
        <v>21</v>
      </c>
      <c r="BQ1083" s="335" t="str">
        <f>_xlfn.XLOOKUP(BP1083, statelist[State FIPS Code], statelist[EPA Region], "not found", 0, 1)</f>
        <v>EPA Region 4</v>
      </c>
    </row>
    <row r="1084" spans="64:69" x14ac:dyDescent="0.25">
      <c r="BL1084" s="334" t="s">
        <v>3149</v>
      </c>
      <c r="BM1084" s="335" t="s">
        <v>1395</v>
      </c>
      <c r="BN1084" s="335" t="s">
        <v>3023</v>
      </c>
      <c r="BO1084" s="335" t="str">
        <f t="shared" si="32"/>
        <v>Montgomery County, KY</v>
      </c>
      <c r="BP1084" s="335" t="str">
        <f t="shared" si="33"/>
        <v>21</v>
      </c>
      <c r="BQ1084" s="335" t="str">
        <f>_xlfn.XLOOKUP(BP1084, statelist[State FIPS Code], statelist[EPA Region], "not found", 0, 1)</f>
        <v>EPA Region 4</v>
      </c>
    </row>
    <row r="1085" spans="64:69" x14ac:dyDescent="0.25">
      <c r="BL1085" s="334" t="s">
        <v>3150</v>
      </c>
      <c r="BM1085" s="335" t="s">
        <v>1397</v>
      </c>
      <c r="BN1085" s="335" t="s">
        <v>3023</v>
      </c>
      <c r="BO1085" s="335" t="str">
        <f t="shared" si="32"/>
        <v>Morgan County, KY</v>
      </c>
      <c r="BP1085" s="335" t="str">
        <f t="shared" si="33"/>
        <v>21</v>
      </c>
      <c r="BQ1085" s="335" t="str">
        <f>_xlfn.XLOOKUP(BP1085, statelist[State FIPS Code], statelist[EPA Region], "not found", 0, 1)</f>
        <v>EPA Region 4</v>
      </c>
    </row>
    <row r="1086" spans="64:69" x14ac:dyDescent="0.25">
      <c r="BL1086" s="334" t="s">
        <v>3151</v>
      </c>
      <c r="BM1086" s="335" t="s">
        <v>3152</v>
      </c>
      <c r="BN1086" s="335" t="s">
        <v>3023</v>
      </c>
      <c r="BO1086" s="335" t="str">
        <f t="shared" si="32"/>
        <v>Muhlenberg County, KY</v>
      </c>
      <c r="BP1086" s="335" t="str">
        <f t="shared" si="33"/>
        <v>21</v>
      </c>
      <c r="BQ1086" s="335" t="str">
        <f>_xlfn.XLOOKUP(BP1086, statelist[State FIPS Code], statelist[EPA Region], "not found", 0, 1)</f>
        <v>EPA Region 4</v>
      </c>
    </row>
    <row r="1087" spans="64:69" x14ac:dyDescent="0.25">
      <c r="BL1087" s="334" t="s">
        <v>3153</v>
      </c>
      <c r="BM1087" s="335" t="s">
        <v>3154</v>
      </c>
      <c r="BN1087" s="335" t="s">
        <v>3023</v>
      </c>
      <c r="BO1087" s="335" t="str">
        <f t="shared" si="32"/>
        <v>Nelson County, KY</v>
      </c>
      <c r="BP1087" s="335" t="str">
        <f t="shared" si="33"/>
        <v>21</v>
      </c>
      <c r="BQ1087" s="335" t="str">
        <f>_xlfn.XLOOKUP(BP1087, statelist[State FIPS Code], statelist[EPA Region], "not found", 0, 1)</f>
        <v>EPA Region 4</v>
      </c>
    </row>
    <row r="1088" spans="64:69" x14ac:dyDescent="0.25">
      <c r="BL1088" s="334" t="s">
        <v>3155</v>
      </c>
      <c r="BM1088" s="335" t="s">
        <v>3156</v>
      </c>
      <c r="BN1088" s="335" t="s">
        <v>3023</v>
      </c>
      <c r="BO1088" s="335" t="str">
        <f t="shared" si="32"/>
        <v>Nicholas County, KY</v>
      </c>
      <c r="BP1088" s="335" t="str">
        <f t="shared" si="33"/>
        <v>21</v>
      </c>
      <c r="BQ1088" s="335" t="str">
        <f>_xlfn.XLOOKUP(BP1088, statelist[State FIPS Code], statelist[EPA Region], "not found", 0, 1)</f>
        <v>EPA Region 4</v>
      </c>
    </row>
    <row r="1089" spans="64:69" x14ac:dyDescent="0.25">
      <c r="BL1089" s="334" t="s">
        <v>3157</v>
      </c>
      <c r="BM1089" s="335" t="s">
        <v>2649</v>
      </c>
      <c r="BN1089" s="335" t="s">
        <v>3023</v>
      </c>
      <c r="BO1089" s="335" t="str">
        <f t="shared" si="32"/>
        <v>Ohio County, KY</v>
      </c>
      <c r="BP1089" s="335" t="str">
        <f t="shared" si="33"/>
        <v>21</v>
      </c>
      <c r="BQ1089" s="335" t="str">
        <f>_xlfn.XLOOKUP(BP1089, statelist[State FIPS Code], statelist[EPA Region], "not found", 0, 1)</f>
        <v>EPA Region 4</v>
      </c>
    </row>
    <row r="1090" spans="64:69" x14ac:dyDescent="0.25">
      <c r="BL1090" s="334" t="s">
        <v>3158</v>
      </c>
      <c r="BM1090" s="335" t="s">
        <v>3159</v>
      </c>
      <c r="BN1090" s="335" t="s">
        <v>3023</v>
      </c>
      <c r="BO1090" s="335" t="str">
        <f t="shared" si="32"/>
        <v>Oldham County, KY</v>
      </c>
      <c r="BP1090" s="335" t="str">
        <f t="shared" si="33"/>
        <v>21</v>
      </c>
      <c r="BQ1090" s="335" t="str">
        <f>_xlfn.XLOOKUP(BP1090, statelist[State FIPS Code], statelist[EPA Region], "not found", 0, 1)</f>
        <v>EPA Region 4</v>
      </c>
    </row>
    <row r="1091" spans="64:69" x14ac:dyDescent="0.25">
      <c r="BL1091" s="334" t="s">
        <v>3160</v>
      </c>
      <c r="BM1091" s="335" t="s">
        <v>2652</v>
      </c>
      <c r="BN1091" s="335" t="s">
        <v>3023</v>
      </c>
      <c r="BO1091" s="335" t="str">
        <f t="shared" si="32"/>
        <v>Owen County, KY</v>
      </c>
      <c r="BP1091" s="335" t="str">
        <f t="shared" si="33"/>
        <v>21</v>
      </c>
      <c r="BQ1091" s="335" t="str">
        <f>_xlfn.XLOOKUP(BP1091, statelist[State FIPS Code], statelist[EPA Region], "not found", 0, 1)</f>
        <v>EPA Region 4</v>
      </c>
    </row>
    <row r="1092" spans="64:69" x14ac:dyDescent="0.25">
      <c r="BL1092" s="334" t="s">
        <v>3161</v>
      </c>
      <c r="BM1092" s="335" t="s">
        <v>3162</v>
      </c>
      <c r="BN1092" s="335" t="s">
        <v>3023</v>
      </c>
      <c r="BO1092" s="335" t="str">
        <f t="shared" ref="BO1092:BO1155" si="34">_xlfn.TEXTJOIN(", ", TRUE, BM1092,BN1092)</f>
        <v>Owsley County, KY</v>
      </c>
      <c r="BP1092" s="335" t="str">
        <f t="shared" ref="BP1092:BP1155" si="35">LEFT(BL1092, 2)</f>
        <v>21</v>
      </c>
      <c r="BQ1092" s="335" t="str">
        <f>_xlfn.XLOOKUP(BP1092, statelist[State FIPS Code], statelist[EPA Region], "not found", 0, 1)</f>
        <v>EPA Region 4</v>
      </c>
    </row>
    <row r="1093" spans="64:69" x14ac:dyDescent="0.25">
      <c r="BL1093" s="334" t="s">
        <v>3163</v>
      </c>
      <c r="BM1093" s="335" t="s">
        <v>3164</v>
      </c>
      <c r="BN1093" s="335" t="s">
        <v>3023</v>
      </c>
      <c r="BO1093" s="335" t="str">
        <f t="shared" si="34"/>
        <v>Pendleton County, KY</v>
      </c>
      <c r="BP1093" s="335" t="str">
        <f t="shared" si="35"/>
        <v>21</v>
      </c>
      <c r="BQ1093" s="335" t="str">
        <f>_xlfn.XLOOKUP(BP1093, statelist[State FIPS Code], statelist[EPA Region], "not found", 0, 1)</f>
        <v>EPA Region 4</v>
      </c>
    </row>
    <row r="1094" spans="64:69" x14ac:dyDescent="0.25">
      <c r="BL1094" s="334" t="s">
        <v>3165</v>
      </c>
      <c r="BM1094" s="335" t="s">
        <v>1399</v>
      </c>
      <c r="BN1094" s="335" t="s">
        <v>3023</v>
      </c>
      <c r="BO1094" s="335" t="str">
        <f t="shared" si="34"/>
        <v>Perry County, KY</v>
      </c>
      <c r="BP1094" s="335" t="str">
        <f t="shared" si="35"/>
        <v>21</v>
      </c>
      <c r="BQ1094" s="335" t="str">
        <f>_xlfn.XLOOKUP(BP1094, statelist[State FIPS Code], statelist[EPA Region], "not found", 0, 1)</f>
        <v>EPA Region 4</v>
      </c>
    </row>
    <row r="1095" spans="64:69" x14ac:dyDescent="0.25">
      <c r="BL1095" s="334" t="s">
        <v>3166</v>
      </c>
      <c r="BM1095" s="335" t="s">
        <v>1403</v>
      </c>
      <c r="BN1095" s="335" t="s">
        <v>3023</v>
      </c>
      <c r="BO1095" s="335" t="str">
        <f t="shared" si="34"/>
        <v>Pike County, KY</v>
      </c>
      <c r="BP1095" s="335" t="str">
        <f t="shared" si="35"/>
        <v>21</v>
      </c>
      <c r="BQ1095" s="335" t="str">
        <f>_xlfn.XLOOKUP(BP1095, statelist[State FIPS Code], statelist[EPA Region], "not found", 0, 1)</f>
        <v>EPA Region 4</v>
      </c>
    </row>
    <row r="1096" spans="64:69" x14ac:dyDescent="0.25">
      <c r="BL1096" s="334" t="s">
        <v>3167</v>
      </c>
      <c r="BM1096" s="335" t="s">
        <v>3168</v>
      </c>
      <c r="BN1096" s="335" t="s">
        <v>3023</v>
      </c>
      <c r="BO1096" s="335" t="str">
        <f t="shared" si="34"/>
        <v>Powell County, KY</v>
      </c>
      <c r="BP1096" s="335" t="str">
        <f t="shared" si="35"/>
        <v>21</v>
      </c>
      <c r="BQ1096" s="335" t="str">
        <f>_xlfn.XLOOKUP(BP1096, statelist[State FIPS Code], statelist[EPA Region], "not found", 0, 1)</f>
        <v>EPA Region 4</v>
      </c>
    </row>
    <row r="1097" spans="64:69" x14ac:dyDescent="0.25">
      <c r="BL1097" s="334" t="s">
        <v>3169</v>
      </c>
      <c r="BM1097" s="335" t="s">
        <v>1624</v>
      </c>
      <c r="BN1097" s="335" t="s">
        <v>3023</v>
      </c>
      <c r="BO1097" s="335" t="str">
        <f t="shared" si="34"/>
        <v>Pulaski County, KY</v>
      </c>
      <c r="BP1097" s="335" t="str">
        <f t="shared" si="35"/>
        <v>21</v>
      </c>
      <c r="BQ1097" s="335" t="str">
        <f>_xlfn.XLOOKUP(BP1097, statelist[State FIPS Code], statelist[EPA Region], "not found", 0, 1)</f>
        <v>EPA Region 4</v>
      </c>
    </row>
    <row r="1098" spans="64:69" x14ac:dyDescent="0.25">
      <c r="BL1098" s="334" t="s">
        <v>3170</v>
      </c>
      <c r="BM1098" s="335" t="s">
        <v>3171</v>
      </c>
      <c r="BN1098" s="335" t="s">
        <v>3023</v>
      </c>
      <c r="BO1098" s="335" t="str">
        <f t="shared" si="34"/>
        <v>Robertson County, KY</v>
      </c>
      <c r="BP1098" s="335" t="str">
        <f t="shared" si="35"/>
        <v>21</v>
      </c>
      <c r="BQ1098" s="335" t="str">
        <f>_xlfn.XLOOKUP(BP1098, statelist[State FIPS Code], statelist[EPA Region], "not found", 0, 1)</f>
        <v>EPA Region 4</v>
      </c>
    </row>
    <row r="1099" spans="64:69" x14ac:dyDescent="0.25">
      <c r="BL1099" s="334" t="s">
        <v>3172</v>
      </c>
      <c r="BM1099" s="335" t="s">
        <v>3173</v>
      </c>
      <c r="BN1099" s="335" t="s">
        <v>3023</v>
      </c>
      <c r="BO1099" s="335" t="str">
        <f t="shared" si="34"/>
        <v>Rockcastle County, KY</v>
      </c>
      <c r="BP1099" s="335" t="str">
        <f t="shared" si="35"/>
        <v>21</v>
      </c>
      <c r="BQ1099" s="335" t="str">
        <f>_xlfn.XLOOKUP(BP1099, statelist[State FIPS Code], statelist[EPA Region], "not found", 0, 1)</f>
        <v>EPA Region 4</v>
      </c>
    </row>
    <row r="1100" spans="64:69" x14ac:dyDescent="0.25">
      <c r="BL1100" s="334" t="s">
        <v>3174</v>
      </c>
      <c r="BM1100" s="335" t="s">
        <v>3175</v>
      </c>
      <c r="BN1100" s="335" t="s">
        <v>3023</v>
      </c>
      <c r="BO1100" s="335" t="str">
        <f t="shared" si="34"/>
        <v>Rowan County, KY</v>
      </c>
      <c r="BP1100" s="335" t="str">
        <f t="shared" si="35"/>
        <v>21</v>
      </c>
      <c r="BQ1100" s="335" t="str">
        <f>_xlfn.XLOOKUP(BP1100, statelist[State FIPS Code], statelist[EPA Region], "not found", 0, 1)</f>
        <v>EPA Region 4</v>
      </c>
    </row>
    <row r="1101" spans="64:69" x14ac:dyDescent="0.25">
      <c r="BL1101" s="334" t="s">
        <v>3176</v>
      </c>
      <c r="BM1101" s="335" t="s">
        <v>1407</v>
      </c>
      <c r="BN1101" s="335" t="s">
        <v>3023</v>
      </c>
      <c r="BO1101" s="335" t="str">
        <f t="shared" si="34"/>
        <v>Russell County, KY</v>
      </c>
      <c r="BP1101" s="335" t="str">
        <f t="shared" si="35"/>
        <v>21</v>
      </c>
      <c r="BQ1101" s="335" t="str">
        <f>_xlfn.XLOOKUP(BP1101, statelist[State FIPS Code], statelist[EPA Region], "not found", 0, 1)</f>
        <v>EPA Region 4</v>
      </c>
    </row>
    <row r="1102" spans="64:69" x14ac:dyDescent="0.25">
      <c r="BL1102" s="334" t="s">
        <v>3177</v>
      </c>
      <c r="BM1102" s="335" t="s">
        <v>1631</v>
      </c>
      <c r="BN1102" s="335" t="s">
        <v>3023</v>
      </c>
      <c r="BO1102" s="335" t="str">
        <f t="shared" si="34"/>
        <v>Scott County, KY</v>
      </c>
      <c r="BP1102" s="335" t="str">
        <f t="shared" si="35"/>
        <v>21</v>
      </c>
      <c r="BQ1102" s="335" t="str">
        <f>_xlfn.XLOOKUP(BP1102, statelist[State FIPS Code], statelist[EPA Region], "not found", 0, 1)</f>
        <v>EPA Region 4</v>
      </c>
    </row>
    <row r="1103" spans="64:69" x14ac:dyDescent="0.25">
      <c r="BL1103" s="334" t="s">
        <v>3178</v>
      </c>
      <c r="BM1103" s="335" t="s">
        <v>1411</v>
      </c>
      <c r="BN1103" s="335" t="s">
        <v>3023</v>
      </c>
      <c r="BO1103" s="335" t="str">
        <f t="shared" si="34"/>
        <v>Shelby County, KY</v>
      </c>
      <c r="BP1103" s="335" t="str">
        <f t="shared" si="35"/>
        <v>21</v>
      </c>
      <c r="BQ1103" s="335" t="str">
        <f>_xlfn.XLOOKUP(BP1103, statelist[State FIPS Code], statelist[EPA Region], "not found", 0, 1)</f>
        <v>EPA Region 4</v>
      </c>
    </row>
    <row r="1104" spans="64:69" x14ac:dyDescent="0.25">
      <c r="BL1104" s="334" t="s">
        <v>3179</v>
      </c>
      <c r="BM1104" s="335" t="s">
        <v>3180</v>
      </c>
      <c r="BN1104" s="335" t="s">
        <v>3023</v>
      </c>
      <c r="BO1104" s="335" t="str">
        <f t="shared" si="34"/>
        <v>Simpson County, KY</v>
      </c>
      <c r="BP1104" s="335" t="str">
        <f t="shared" si="35"/>
        <v>21</v>
      </c>
      <c r="BQ1104" s="335" t="str">
        <f>_xlfn.XLOOKUP(BP1104, statelist[State FIPS Code], statelist[EPA Region], "not found", 0, 1)</f>
        <v>EPA Region 4</v>
      </c>
    </row>
    <row r="1105" spans="64:69" x14ac:dyDescent="0.25">
      <c r="BL1105" s="334" t="s">
        <v>3181</v>
      </c>
      <c r="BM1105" s="335" t="s">
        <v>2673</v>
      </c>
      <c r="BN1105" s="335" t="s">
        <v>3023</v>
      </c>
      <c r="BO1105" s="335" t="str">
        <f t="shared" si="34"/>
        <v>Spencer County, KY</v>
      </c>
      <c r="BP1105" s="335" t="str">
        <f t="shared" si="35"/>
        <v>21</v>
      </c>
      <c r="BQ1105" s="335" t="str">
        <f>_xlfn.XLOOKUP(BP1105, statelist[State FIPS Code], statelist[EPA Region], "not found", 0, 1)</f>
        <v>EPA Region 4</v>
      </c>
    </row>
    <row r="1106" spans="64:69" x14ac:dyDescent="0.25">
      <c r="BL1106" s="334" t="s">
        <v>3182</v>
      </c>
      <c r="BM1106" s="335" t="s">
        <v>2047</v>
      </c>
      <c r="BN1106" s="335" t="s">
        <v>3023</v>
      </c>
      <c r="BO1106" s="335" t="str">
        <f t="shared" si="34"/>
        <v>Taylor County, KY</v>
      </c>
      <c r="BP1106" s="335" t="str">
        <f t="shared" si="35"/>
        <v>21</v>
      </c>
      <c r="BQ1106" s="335" t="str">
        <f>_xlfn.XLOOKUP(BP1106, statelist[State FIPS Code], statelist[EPA Region], "not found", 0, 1)</f>
        <v>EPA Region 4</v>
      </c>
    </row>
    <row r="1107" spans="64:69" x14ac:dyDescent="0.25">
      <c r="BL1107" s="334" t="s">
        <v>3183</v>
      </c>
      <c r="BM1107" s="335" t="s">
        <v>3184</v>
      </c>
      <c r="BN1107" s="335" t="s">
        <v>3023</v>
      </c>
      <c r="BO1107" s="335" t="str">
        <f t="shared" si="34"/>
        <v>Todd County, KY</v>
      </c>
      <c r="BP1107" s="335" t="str">
        <f t="shared" si="35"/>
        <v>21</v>
      </c>
      <c r="BQ1107" s="335" t="str">
        <f>_xlfn.XLOOKUP(BP1107, statelist[State FIPS Code], statelist[EPA Region], "not found", 0, 1)</f>
        <v>EPA Region 4</v>
      </c>
    </row>
    <row r="1108" spans="64:69" x14ac:dyDescent="0.25">
      <c r="BL1108" s="334" t="s">
        <v>3185</v>
      </c>
      <c r="BM1108" s="335" t="s">
        <v>3186</v>
      </c>
      <c r="BN1108" s="335" t="s">
        <v>3023</v>
      </c>
      <c r="BO1108" s="335" t="str">
        <f t="shared" si="34"/>
        <v>Trigg County, KY</v>
      </c>
      <c r="BP1108" s="335" t="str">
        <f t="shared" si="35"/>
        <v>21</v>
      </c>
      <c r="BQ1108" s="335" t="str">
        <f>_xlfn.XLOOKUP(BP1108, statelist[State FIPS Code], statelist[EPA Region], "not found", 0, 1)</f>
        <v>EPA Region 4</v>
      </c>
    </row>
    <row r="1109" spans="64:69" x14ac:dyDescent="0.25">
      <c r="BL1109" s="334" t="s">
        <v>3187</v>
      </c>
      <c r="BM1109" s="335" t="s">
        <v>3188</v>
      </c>
      <c r="BN1109" s="335" t="s">
        <v>3023</v>
      </c>
      <c r="BO1109" s="335" t="str">
        <f t="shared" si="34"/>
        <v>Trimble County, KY</v>
      </c>
      <c r="BP1109" s="335" t="str">
        <f t="shared" si="35"/>
        <v>21</v>
      </c>
      <c r="BQ1109" s="335" t="str">
        <f>_xlfn.XLOOKUP(BP1109, statelist[State FIPS Code], statelist[EPA Region], "not found", 0, 1)</f>
        <v>EPA Region 4</v>
      </c>
    </row>
    <row r="1110" spans="64:69" x14ac:dyDescent="0.25">
      <c r="BL1110" s="334" t="s">
        <v>3189</v>
      </c>
      <c r="BM1110" s="335" t="s">
        <v>1643</v>
      </c>
      <c r="BN1110" s="335" t="s">
        <v>3023</v>
      </c>
      <c r="BO1110" s="335" t="str">
        <f t="shared" si="34"/>
        <v>Union County, KY</v>
      </c>
      <c r="BP1110" s="335" t="str">
        <f t="shared" si="35"/>
        <v>21</v>
      </c>
      <c r="BQ1110" s="335" t="str">
        <f>_xlfn.XLOOKUP(BP1110, statelist[State FIPS Code], statelist[EPA Region], "not found", 0, 1)</f>
        <v>EPA Region 4</v>
      </c>
    </row>
    <row r="1111" spans="64:69" x14ac:dyDescent="0.25">
      <c r="BL1111" s="334" t="s">
        <v>3190</v>
      </c>
      <c r="BM1111" s="335" t="s">
        <v>2306</v>
      </c>
      <c r="BN1111" s="335" t="s">
        <v>3023</v>
      </c>
      <c r="BO1111" s="335" t="str">
        <f t="shared" si="34"/>
        <v>Warren County, KY</v>
      </c>
      <c r="BP1111" s="335" t="str">
        <f t="shared" si="35"/>
        <v>21</v>
      </c>
      <c r="BQ1111" s="335" t="str">
        <f>_xlfn.XLOOKUP(BP1111, statelist[State FIPS Code], statelist[EPA Region], "not found", 0, 1)</f>
        <v>EPA Region 4</v>
      </c>
    </row>
    <row r="1112" spans="64:69" x14ac:dyDescent="0.25">
      <c r="BL1112" s="334" t="s">
        <v>3191</v>
      </c>
      <c r="BM1112" s="335" t="s">
        <v>1423</v>
      </c>
      <c r="BN1112" s="335" t="s">
        <v>3023</v>
      </c>
      <c r="BO1112" s="335" t="str">
        <f t="shared" si="34"/>
        <v>Washington County, KY</v>
      </c>
      <c r="BP1112" s="335" t="str">
        <f t="shared" si="35"/>
        <v>21</v>
      </c>
      <c r="BQ1112" s="335" t="str">
        <f>_xlfn.XLOOKUP(BP1112, statelist[State FIPS Code], statelist[EPA Region], "not found", 0, 1)</f>
        <v>EPA Region 4</v>
      </c>
    </row>
    <row r="1113" spans="64:69" x14ac:dyDescent="0.25">
      <c r="BL1113" s="334" t="s">
        <v>3192</v>
      </c>
      <c r="BM1113" s="335" t="s">
        <v>2309</v>
      </c>
      <c r="BN1113" s="335" t="s">
        <v>3023</v>
      </c>
      <c r="BO1113" s="335" t="str">
        <f t="shared" si="34"/>
        <v>Wayne County, KY</v>
      </c>
      <c r="BP1113" s="335" t="str">
        <f t="shared" si="35"/>
        <v>21</v>
      </c>
      <c r="BQ1113" s="335" t="str">
        <f>_xlfn.XLOOKUP(BP1113, statelist[State FIPS Code], statelist[EPA Region], "not found", 0, 1)</f>
        <v>EPA Region 4</v>
      </c>
    </row>
    <row r="1114" spans="64:69" x14ac:dyDescent="0.25">
      <c r="BL1114" s="334" t="s">
        <v>3193</v>
      </c>
      <c r="BM1114" s="335" t="s">
        <v>2311</v>
      </c>
      <c r="BN1114" s="335" t="s">
        <v>3023</v>
      </c>
      <c r="BO1114" s="335" t="str">
        <f t="shared" si="34"/>
        <v>Webster County, KY</v>
      </c>
      <c r="BP1114" s="335" t="str">
        <f t="shared" si="35"/>
        <v>21</v>
      </c>
      <c r="BQ1114" s="335" t="str">
        <f>_xlfn.XLOOKUP(BP1114, statelist[State FIPS Code], statelist[EPA Region], "not found", 0, 1)</f>
        <v>EPA Region 4</v>
      </c>
    </row>
    <row r="1115" spans="64:69" x14ac:dyDescent="0.25">
      <c r="BL1115" s="334" t="s">
        <v>3194</v>
      </c>
      <c r="BM1115" s="335" t="s">
        <v>2703</v>
      </c>
      <c r="BN1115" s="335" t="s">
        <v>3023</v>
      </c>
      <c r="BO1115" s="335" t="str">
        <f t="shared" si="34"/>
        <v>Whitley County, KY</v>
      </c>
      <c r="BP1115" s="335" t="str">
        <f t="shared" si="35"/>
        <v>21</v>
      </c>
      <c r="BQ1115" s="335" t="str">
        <f>_xlfn.XLOOKUP(BP1115, statelist[State FIPS Code], statelist[EPA Region], "not found", 0, 1)</f>
        <v>EPA Region 4</v>
      </c>
    </row>
    <row r="1116" spans="64:69" x14ac:dyDescent="0.25">
      <c r="BL1116" s="334" t="s">
        <v>3195</v>
      </c>
      <c r="BM1116" s="335" t="s">
        <v>3196</v>
      </c>
      <c r="BN1116" s="335" t="s">
        <v>3023</v>
      </c>
      <c r="BO1116" s="335" t="str">
        <f t="shared" si="34"/>
        <v>Wolfe County, KY</v>
      </c>
      <c r="BP1116" s="335" t="str">
        <f t="shared" si="35"/>
        <v>21</v>
      </c>
      <c r="BQ1116" s="335" t="str">
        <f>_xlfn.XLOOKUP(BP1116, statelist[State FIPS Code], statelist[EPA Region], "not found", 0, 1)</f>
        <v>EPA Region 4</v>
      </c>
    </row>
    <row r="1117" spans="64:69" x14ac:dyDescent="0.25">
      <c r="BL1117" s="334" t="s">
        <v>3197</v>
      </c>
      <c r="BM1117" s="335" t="s">
        <v>2569</v>
      </c>
      <c r="BN1117" s="335" t="s">
        <v>3023</v>
      </c>
      <c r="BO1117" s="335" t="str">
        <f t="shared" si="34"/>
        <v>Woodford County, KY</v>
      </c>
      <c r="BP1117" s="335" t="str">
        <f t="shared" si="35"/>
        <v>21</v>
      </c>
      <c r="BQ1117" s="335" t="str">
        <f>_xlfn.XLOOKUP(BP1117, statelist[State FIPS Code], statelist[EPA Region], "not found", 0, 1)</f>
        <v>EPA Region 4</v>
      </c>
    </row>
    <row r="1118" spans="64:69" x14ac:dyDescent="0.25">
      <c r="BL1118" s="334" t="s">
        <v>3198</v>
      </c>
      <c r="BM1118" s="335" t="s">
        <v>3199</v>
      </c>
      <c r="BN1118" s="335" t="s">
        <v>3200</v>
      </c>
      <c r="BO1118" s="335" t="str">
        <f t="shared" si="34"/>
        <v>Acadia Parish, LA</v>
      </c>
      <c r="BP1118" s="335" t="str">
        <f t="shared" si="35"/>
        <v>22</v>
      </c>
      <c r="BQ1118" s="335" t="str">
        <f>_xlfn.XLOOKUP(BP1118, statelist[State FIPS Code], statelist[EPA Region], "not found", 0, 1)</f>
        <v>EPA Region 6</v>
      </c>
    </row>
    <row r="1119" spans="64:69" x14ac:dyDescent="0.25">
      <c r="BL1119" s="334" t="s">
        <v>3201</v>
      </c>
      <c r="BM1119" s="335" t="s">
        <v>3202</v>
      </c>
      <c r="BN1119" s="335" t="s">
        <v>3200</v>
      </c>
      <c r="BO1119" s="335" t="str">
        <f t="shared" si="34"/>
        <v>Allen Parish, LA</v>
      </c>
      <c r="BP1119" s="335" t="str">
        <f t="shared" si="35"/>
        <v>22</v>
      </c>
      <c r="BQ1119" s="335" t="str">
        <f>_xlfn.XLOOKUP(BP1119, statelist[State FIPS Code], statelist[EPA Region], "not found", 0, 1)</f>
        <v>EPA Region 6</v>
      </c>
    </row>
    <row r="1120" spans="64:69" x14ac:dyDescent="0.25">
      <c r="BL1120" s="334" t="s">
        <v>3203</v>
      </c>
      <c r="BM1120" s="335" t="s">
        <v>3204</v>
      </c>
      <c r="BN1120" s="335" t="s">
        <v>3200</v>
      </c>
      <c r="BO1120" s="335" t="str">
        <f t="shared" si="34"/>
        <v>Ascension Parish, LA</v>
      </c>
      <c r="BP1120" s="335" t="str">
        <f t="shared" si="35"/>
        <v>22</v>
      </c>
      <c r="BQ1120" s="335" t="str">
        <f>_xlfn.XLOOKUP(BP1120, statelist[State FIPS Code], statelist[EPA Region], "not found", 0, 1)</f>
        <v>EPA Region 6</v>
      </c>
    </row>
    <row r="1121" spans="64:69" x14ac:dyDescent="0.25">
      <c r="BL1121" s="334" t="s">
        <v>3205</v>
      </c>
      <c r="BM1121" s="335" t="s">
        <v>3206</v>
      </c>
      <c r="BN1121" s="335" t="s">
        <v>3200</v>
      </c>
      <c r="BO1121" s="335" t="str">
        <f t="shared" si="34"/>
        <v>Assumption Parish, LA</v>
      </c>
      <c r="BP1121" s="335" t="str">
        <f t="shared" si="35"/>
        <v>22</v>
      </c>
      <c r="BQ1121" s="335" t="str">
        <f>_xlfn.XLOOKUP(BP1121, statelist[State FIPS Code], statelist[EPA Region], "not found", 0, 1)</f>
        <v>EPA Region 6</v>
      </c>
    </row>
    <row r="1122" spans="64:69" x14ac:dyDescent="0.25">
      <c r="BL1122" s="334" t="s">
        <v>3207</v>
      </c>
      <c r="BM1122" s="335" t="s">
        <v>3208</v>
      </c>
      <c r="BN1122" s="335" t="s">
        <v>3200</v>
      </c>
      <c r="BO1122" s="335" t="str">
        <f t="shared" si="34"/>
        <v>Avoyelles Parish, LA</v>
      </c>
      <c r="BP1122" s="335" t="str">
        <f t="shared" si="35"/>
        <v>22</v>
      </c>
      <c r="BQ1122" s="335" t="str">
        <f>_xlfn.XLOOKUP(BP1122, statelist[State FIPS Code], statelist[EPA Region], "not found", 0, 1)</f>
        <v>EPA Region 6</v>
      </c>
    </row>
    <row r="1123" spans="64:69" x14ac:dyDescent="0.25">
      <c r="BL1123" s="334" t="s">
        <v>3209</v>
      </c>
      <c r="BM1123" s="335" t="s">
        <v>3210</v>
      </c>
      <c r="BN1123" s="335" t="s">
        <v>3200</v>
      </c>
      <c r="BO1123" s="335" t="str">
        <f t="shared" si="34"/>
        <v>Beauregard Parish, LA</v>
      </c>
      <c r="BP1123" s="335" t="str">
        <f t="shared" si="35"/>
        <v>22</v>
      </c>
      <c r="BQ1123" s="335" t="str">
        <f>_xlfn.XLOOKUP(BP1123, statelist[State FIPS Code], statelist[EPA Region], "not found", 0, 1)</f>
        <v>EPA Region 6</v>
      </c>
    </row>
    <row r="1124" spans="64:69" x14ac:dyDescent="0.25">
      <c r="BL1124" s="334" t="s">
        <v>3211</v>
      </c>
      <c r="BM1124" s="335" t="s">
        <v>3212</v>
      </c>
      <c r="BN1124" s="335" t="s">
        <v>3200</v>
      </c>
      <c r="BO1124" s="335" t="str">
        <f t="shared" si="34"/>
        <v>Bienville Parish, LA</v>
      </c>
      <c r="BP1124" s="335" t="str">
        <f t="shared" si="35"/>
        <v>22</v>
      </c>
      <c r="BQ1124" s="335" t="str">
        <f>_xlfn.XLOOKUP(BP1124, statelist[State FIPS Code], statelist[EPA Region], "not found", 0, 1)</f>
        <v>EPA Region 6</v>
      </c>
    </row>
    <row r="1125" spans="64:69" x14ac:dyDescent="0.25">
      <c r="BL1125" s="334" t="s">
        <v>3213</v>
      </c>
      <c r="BM1125" s="335" t="s">
        <v>3214</v>
      </c>
      <c r="BN1125" s="335" t="s">
        <v>3200</v>
      </c>
      <c r="BO1125" s="335" t="str">
        <f t="shared" si="34"/>
        <v>Bossier Parish, LA</v>
      </c>
      <c r="BP1125" s="335" t="str">
        <f t="shared" si="35"/>
        <v>22</v>
      </c>
      <c r="BQ1125" s="335" t="str">
        <f>_xlfn.XLOOKUP(BP1125, statelist[State FIPS Code], statelist[EPA Region], "not found", 0, 1)</f>
        <v>EPA Region 6</v>
      </c>
    </row>
    <row r="1126" spans="64:69" x14ac:dyDescent="0.25">
      <c r="BL1126" s="334" t="s">
        <v>3215</v>
      </c>
      <c r="BM1126" s="335" t="s">
        <v>3216</v>
      </c>
      <c r="BN1126" s="335" t="s">
        <v>3200</v>
      </c>
      <c r="BO1126" s="335" t="str">
        <f t="shared" si="34"/>
        <v>Caddo Parish, LA</v>
      </c>
      <c r="BP1126" s="335" t="str">
        <f t="shared" si="35"/>
        <v>22</v>
      </c>
      <c r="BQ1126" s="335" t="str">
        <f>_xlfn.XLOOKUP(BP1126, statelist[State FIPS Code], statelist[EPA Region], "not found", 0, 1)</f>
        <v>EPA Region 6</v>
      </c>
    </row>
    <row r="1127" spans="64:69" x14ac:dyDescent="0.25">
      <c r="BL1127" s="334" t="s">
        <v>3217</v>
      </c>
      <c r="BM1127" s="335" t="s">
        <v>3218</v>
      </c>
      <c r="BN1127" s="335" t="s">
        <v>3200</v>
      </c>
      <c r="BO1127" s="335" t="str">
        <f t="shared" si="34"/>
        <v>Calcasieu Parish, LA</v>
      </c>
      <c r="BP1127" s="335" t="str">
        <f t="shared" si="35"/>
        <v>22</v>
      </c>
      <c r="BQ1127" s="335" t="str">
        <f>_xlfn.XLOOKUP(BP1127, statelist[State FIPS Code], statelist[EPA Region], "not found", 0, 1)</f>
        <v>EPA Region 6</v>
      </c>
    </row>
    <row r="1128" spans="64:69" x14ac:dyDescent="0.25">
      <c r="BL1128" s="334" t="s">
        <v>3219</v>
      </c>
      <c r="BM1128" s="335" t="s">
        <v>3220</v>
      </c>
      <c r="BN1128" s="335" t="s">
        <v>3200</v>
      </c>
      <c r="BO1128" s="335" t="str">
        <f t="shared" si="34"/>
        <v>Caldwell Parish, LA</v>
      </c>
      <c r="BP1128" s="335" t="str">
        <f t="shared" si="35"/>
        <v>22</v>
      </c>
      <c r="BQ1128" s="335" t="str">
        <f>_xlfn.XLOOKUP(BP1128, statelist[State FIPS Code], statelist[EPA Region], "not found", 0, 1)</f>
        <v>EPA Region 6</v>
      </c>
    </row>
    <row r="1129" spans="64:69" x14ac:dyDescent="0.25">
      <c r="BL1129" s="334" t="s">
        <v>3221</v>
      </c>
      <c r="BM1129" s="335" t="s">
        <v>3222</v>
      </c>
      <c r="BN1129" s="335" t="s">
        <v>3200</v>
      </c>
      <c r="BO1129" s="335" t="str">
        <f t="shared" si="34"/>
        <v>Cameron Parish, LA</v>
      </c>
      <c r="BP1129" s="335" t="str">
        <f t="shared" si="35"/>
        <v>22</v>
      </c>
      <c r="BQ1129" s="335" t="str">
        <f>_xlfn.XLOOKUP(BP1129, statelist[State FIPS Code], statelist[EPA Region], "not found", 0, 1)</f>
        <v>EPA Region 6</v>
      </c>
    </row>
    <row r="1130" spans="64:69" x14ac:dyDescent="0.25">
      <c r="BL1130" s="334" t="s">
        <v>3223</v>
      </c>
      <c r="BM1130" s="335" t="s">
        <v>3224</v>
      </c>
      <c r="BN1130" s="335" t="s">
        <v>3200</v>
      </c>
      <c r="BO1130" s="335" t="str">
        <f t="shared" si="34"/>
        <v>Catahoula Parish, LA</v>
      </c>
      <c r="BP1130" s="335" t="str">
        <f t="shared" si="35"/>
        <v>22</v>
      </c>
      <c r="BQ1130" s="335" t="str">
        <f>_xlfn.XLOOKUP(BP1130, statelist[State FIPS Code], statelist[EPA Region], "not found", 0, 1)</f>
        <v>EPA Region 6</v>
      </c>
    </row>
    <row r="1131" spans="64:69" x14ac:dyDescent="0.25">
      <c r="BL1131" s="334" t="s">
        <v>3225</v>
      </c>
      <c r="BM1131" s="335" t="s">
        <v>3226</v>
      </c>
      <c r="BN1131" s="335" t="s">
        <v>3200</v>
      </c>
      <c r="BO1131" s="335" t="str">
        <f t="shared" si="34"/>
        <v>Claiborne Parish, LA</v>
      </c>
      <c r="BP1131" s="335" t="str">
        <f t="shared" si="35"/>
        <v>22</v>
      </c>
      <c r="BQ1131" s="335" t="str">
        <f>_xlfn.XLOOKUP(BP1131, statelist[State FIPS Code], statelist[EPA Region], "not found", 0, 1)</f>
        <v>EPA Region 6</v>
      </c>
    </row>
    <row r="1132" spans="64:69" x14ac:dyDescent="0.25">
      <c r="BL1132" s="334" t="s">
        <v>3227</v>
      </c>
      <c r="BM1132" s="335" t="s">
        <v>3228</v>
      </c>
      <c r="BN1132" s="335" t="s">
        <v>3200</v>
      </c>
      <c r="BO1132" s="335" t="str">
        <f t="shared" si="34"/>
        <v>Concordia Parish, LA</v>
      </c>
      <c r="BP1132" s="335" t="str">
        <f t="shared" si="35"/>
        <v>22</v>
      </c>
      <c r="BQ1132" s="335" t="str">
        <f>_xlfn.XLOOKUP(BP1132, statelist[State FIPS Code], statelist[EPA Region], "not found", 0, 1)</f>
        <v>EPA Region 6</v>
      </c>
    </row>
    <row r="1133" spans="64:69" x14ac:dyDescent="0.25">
      <c r="BL1133" s="334" t="s">
        <v>3229</v>
      </c>
      <c r="BM1133" s="335" t="s">
        <v>3230</v>
      </c>
      <c r="BN1133" s="335" t="s">
        <v>3200</v>
      </c>
      <c r="BO1133" s="335" t="str">
        <f t="shared" si="34"/>
        <v>De Soto Parish, LA</v>
      </c>
      <c r="BP1133" s="335" t="str">
        <f t="shared" si="35"/>
        <v>22</v>
      </c>
      <c r="BQ1133" s="335" t="str">
        <f>_xlfn.XLOOKUP(BP1133, statelist[State FIPS Code], statelist[EPA Region], "not found", 0, 1)</f>
        <v>EPA Region 6</v>
      </c>
    </row>
    <row r="1134" spans="64:69" x14ac:dyDescent="0.25">
      <c r="BL1134" s="334" t="s">
        <v>3231</v>
      </c>
      <c r="BM1134" s="335" t="s">
        <v>3232</v>
      </c>
      <c r="BN1134" s="335" t="s">
        <v>3200</v>
      </c>
      <c r="BO1134" s="335" t="str">
        <f t="shared" si="34"/>
        <v>East Baton Rouge Parish, LA</v>
      </c>
      <c r="BP1134" s="335" t="str">
        <f t="shared" si="35"/>
        <v>22</v>
      </c>
      <c r="BQ1134" s="335" t="str">
        <f>_xlfn.XLOOKUP(BP1134, statelist[State FIPS Code], statelist[EPA Region], "not found", 0, 1)</f>
        <v>EPA Region 6</v>
      </c>
    </row>
    <row r="1135" spans="64:69" x14ac:dyDescent="0.25">
      <c r="BL1135" s="334" t="s">
        <v>3233</v>
      </c>
      <c r="BM1135" s="335" t="s">
        <v>3234</v>
      </c>
      <c r="BN1135" s="335" t="s">
        <v>3200</v>
      </c>
      <c r="BO1135" s="335" t="str">
        <f t="shared" si="34"/>
        <v>East Carroll Parish, LA</v>
      </c>
      <c r="BP1135" s="335" t="str">
        <f t="shared" si="35"/>
        <v>22</v>
      </c>
      <c r="BQ1135" s="335" t="str">
        <f>_xlfn.XLOOKUP(BP1135, statelist[State FIPS Code], statelist[EPA Region], "not found", 0, 1)</f>
        <v>EPA Region 6</v>
      </c>
    </row>
    <row r="1136" spans="64:69" x14ac:dyDescent="0.25">
      <c r="BL1136" s="334" t="s">
        <v>3235</v>
      </c>
      <c r="BM1136" s="335" t="s">
        <v>3236</v>
      </c>
      <c r="BN1136" s="335" t="s">
        <v>3200</v>
      </c>
      <c r="BO1136" s="335" t="str">
        <f t="shared" si="34"/>
        <v>East Feliciana Parish, LA</v>
      </c>
      <c r="BP1136" s="335" t="str">
        <f t="shared" si="35"/>
        <v>22</v>
      </c>
      <c r="BQ1136" s="335" t="str">
        <f>_xlfn.XLOOKUP(BP1136, statelist[State FIPS Code], statelist[EPA Region], "not found", 0, 1)</f>
        <v>EPA Region 6</v>
      </c>
    </row>
    <row r="1137" spans="64:69" x14ac:dyDescent="0.25">
      <c r="BL1137" s="334" t="s">
        <v>3237</v>
      </c>
      <c r="BM1137" s="335" t="s">
        <v>3238</v>
      </c>
      <c r="BN1137" s="335" t="s">
        <v>3200</v>
      </c>
      <c r="BO1137" s="335" t="str">
        <f t="shared" si="34"/>
        <v>Evangeline Parish, LA</v>
      </c>
      <c r="BP1137" s="335" t="str">
        <f t="shared" si="35"/>
        <v>22</v>
      </c>
      <c r="BQ1137" s="335" t="str">
        <f>_xlfn.XLOOKUP(BP1137, statelist[State FIPS Code], statelist[EPA Region], "not found", 0, 1)</f>
        <v>EPA Region 6</v>
      </c>
    </row>
    <row r="1138" spans="64:69" x14ac:dyDescent="0.25">
      <c r="BL1138" s="334" t="s">
        <v>3239</v>
      </c>
      <c r="BM1138" s="335" t="s">
        <v>3240</v>
      </c>
      <c r="BN1138" s="335" t="s">
        <v>3200</v>
      </c>
      <c r="BO1138" s="335" t="str">
        <f t="shared" si="34"/>
        <v>Franklin Parish, LA</v>
      </c>
      <c r="BP1138" s="335" t="str">
        <f t="shared" si="35"/>
        <v>22</v>
      </c>
      <c r="BQ1138" s="335" t="str">
        <f>_xlfn.XLOOKUP(BP1138, statelist[State FIPS Code], statelist[EPA Region], "not found", 0, 1)</f>
        <v>EPA Region 6</v>
      </c>
    </row>
    <row r="1139" spans="64:69" x14ac:dyDescent="0.25">
      <c r="BL1139" s="334" t="s">
        <v>3241</v>
      </c>
      <c r="BM1139" s="335" t="s">
        <v>3242</v>
      </c>
      <c r="BN1139" s="335" t="s">
        <v>3200</v>
      </c>
      <c r="BO1139" s="335" t="str">
        <f t="shared" si="34"/>
        <v>Grant Parish, LA</v>
      </c>
      <c r="BP1139" s="335" t="str">
        <f t="shared" si="35"/>
        <v>22</v>
      </c>
      <c r="BQ1139" s="335" t="str">
        <f>_xlfn.XLOOKUP(BP1139, statelist[State FIPS Code], statelist[EPA Region], "not found", 0, 1)</f>
        <v>EPA Region 6</v>
      </c>
    </row>
    <row r="1140" spans="64:69" x14ac:dyDescent="0.25">
      <c r="BL1140" s="334" t="s">
        <v>3243</v>
      </c>
      <c r="BM1140" s="335" t="s">
        <v>3244</v>
      </c>
      <c r="BN1140" s="335" t="s">
        <v>3200</v>
      </c>
      <c r="BO1140" s="335" t="str">
        <f t="shared" si="34"/>
        <v>Iberia Parish, LA</v>
      </c>
      <c r="BP1140" s="335" t="str">
        <f t="shared" si="35"/>
        <v>22</v>
      </c>
      <c r="BQ1140" s="335" t="str">
        <f>_xlfn.XLOOKUP(BP1140, statelist[State FIPS Code], statelist[EPA Region], "not found", 0, 1)</f>
        <v>EPA Region 6</v>
      </c>
    </row>
    <row r="1141" spans="64:69" x14ac:dyDescent="0.25">
      <c r="BL1141" s="334" t="s">
        <v>3245</v>
      </c>
      <c r="BM1141" s="335" t="s">
        <v>3246</v>
      </c>
      <c r="BN1141" s="335" t="s">
        <v>3200</v>
      </c>
      <c r="BO1141" s="335" t="str">
        <f t="shared" si="34"/>
        <v>Iberville Parish, LA</v>
      </c>
      <c r="BP1141" s="335" t="str">
        <f t="shared" si="35"/>
        <v>22</v>
      </c>
      <c r="BQ1141" s="335" t="str">
        <f>_xlfn.XLOOKUP(BP1141, statelist[State FIPS Code], statelist[EPA Region], "not found", 0, 1)</f>
        <v>EPA Region 6</v>
      </c>
    </row>
    <row r="1142" spans="64:69" x14ac:dyDescent="0.25">
      <c r="BL1142" s="334" t="s">
        <v>3247</v>
      </c>
      <c r="BM1142" s="335" t="s">
        <v>3248</v>
      </c>
      <c r="BN1142" s="335" t="s">
        <v>3200</v>
      </c>
      <c r="BO1142" s="335" t="str">
        <f t="shared" si="34"/>
        <v>Jackson Parish, LA</v>
      </c>
      <c r="BP1142" s="335" t="str">
        <f t="shared" si="35"/>
        <v>22</v>
      </c>
      <c r="BQ1142" s="335" t="str">
        <f>_xlfn.XLOOKUP(BP1142, statelist[State FIPS Code], statelist[EPA Region], "not found", 0, 1)</f>
        <v>EPA Region 6</v>
      </c>
    </row>
    <row r="1143" spans="64:69" x14ac:dyDescent="0.25">
      <c r="BL1143" s="334" t="s">
        <v>3249</v>
      </c>
      <c r="BM1143" s="335" t="s">
        <v>3250</v>
      </c>
      <c r="BN1143" s="335" t="s">
        <v>3200</v>
      </c>
      <c r="BO1143" s="335" t="str">
        <f t="shared" si="34"/>
        <v>Jefferson Parish, LA</v>
      </c>
      <c r="BP1143" s="335" t="str">
        <f t="shared" si="35"/>
        <v>22</v>
      </c>
      <c r="BQ1143" s="335" t="str">
        <f>_xlfn.XLOOKUP(BP1143, statelist[State FIPS Code], statelist[EPA Region], "not found", 0, 1)</f>
        <v>EPA Region 6</v>
      </c>
    </row>
    <row r="1144" spans="64:69" x14ac:dyDescent="0.25">
      <c r="BL1144" s="334" t="s">
        <v>3251</v>
      </c>
      <c r="BM1144" s="335" t="s">
        <v>3252</v>
      </c>
      <c r="BN1144" s="335" t="s">
        <v>3200</v>
      </c>
      <c r="BO1144" s="335" t="str">
        <f t="shared" si="34"/>
        <v>Jefferson Davis Parish, LA</v>
      </c>
      <c r="BP1144" s="335" t="str">
        <f t="shared" si="35"/>
        <v>22</v>
      </c>
      <c r="BQ1144" s="335" t="str">
        <f>_xlfn.XLOOKUP(BP1144, statelist[State FIPS Code], statelist[EPA Region], "not found", 0, 1)</f>
        <v>EPA Region 6</v>
      </c>
    </row>
    <row r="1145" spans="64:69" x14ac:dyDescent="0.25">
      <c r="BL1145" s="334" t="s">
        <v>3253</v>
      </c>
      <c r="BM1145" s="335" t="s">
        <v>3254</v>
      </c>
      <c r="BN1145" s="335" t="s">
        <v>3200</v>
      </c>
      <c r="BO1145" s="335" t="str">
        <f t="shared" si="34"/>
        <v>Lafayette Parish, LA</v>
      </c>
      <c r="BP1145" s="335" t="str">
        <f t="shared" si="35"/>
        <v>22</v>
      </c>
      <c r="BQ1145" s="335" t="str">
        <f>_xlfn.XLOOKUP(BP1145, statelist[State FIPS Code], statelist[EPA Region], "not found", 0, 1)</f>
        <v>EPA Region 6</v>
      </c>
    </row>
    <row r="1146" spans="64:69" x14ac:dyDescent="0.25">
      <c r="BL1146" s="334" t="s">
        <v>3255</v>
      </c>
      <c r="BM1146" s="335" t="s">
        <v>3256</v>
      </c>
      <c r="BN1146" s="335" t="s">
        <v>3200</v>
      </c>
      <c r="BO1146" s="335" t="str">
        <f t="shared" si="34"/>
        <v>Lafourche Parish, LA</v>
      </c>
      <c r="BP1146" s="335" t="str">
        <f t="shared" si="35"/>
        <v>22</v>
      </c>
      <c r="BQ1146" s="335" t="str">
        <f>_xlfn.XLOOKUP(BP1146, statelist[State FIPS Code], statelist[EPA Region], "not found", 0, 1)</f>
        <v>EPA Region 6</v>
      </c>
    </row>
    <row r="1147" spans="64:69" x14ac:dyDescent="0.25">
      <c r="BL1147" s="334" t="s">
        <v>3257</v>
      </c>
      <c r="BM1147" s="335" t="s">
        <v>3258</v>
      </c>
      <c r="BN1147" s="335" t="s">
        <v>3200</v>
      </c>
      <c r="BO1147" s="335" t="str">
        <f t="shared" si="34"/>
        <v>La Salle Parish, LA</v>
      </c>
      <c r="BP1147" s="335" t="str">
        <f t="shared" si="35"/>
        <v>22</v>
      </c>
      <c r="BQ1147" s="335" t="str">
        <f>_xlfn.XLOOKUP(BP1147, statelist[State FIPS Code], statelist[EPA Region], "not found", 0, 1)</f>
        <v>EPA Region 6</v>
      </c>
    </row>
    <row r="1148" spans="64:69" x14ac:dyDescent="0.25">
      <c r="BL1148" s="334" t="s">
        <v>3259</v>
      </c>
      <c r="BM1148" s="335" t="s">
        <v>3260</v>
      </c>
      <c r="BN1148" s="335" t="s">
        <v>3200</v>
      </c>
      <c r="BO1148" s="335" t="str">
        <f t="shared" si="34"/>
        <v>Lincoln Parish, LA</v>
      </c>
      <c r="BP1148" s="335" t="str">
        <f t="shared" si="35"/>
        <v>22</v>
      </c>
      <c r="BQ1148" s="335" t="str">
        <f>_xlfn.XLOOKUP(BP1148, statelist[State FIPS Code], statelist[EPA Region], "not found", 0, 1)</f>
        <v>EPA Region 6</v>
      </c>
    </row>
    <row r="1149" spans="64:69" x14ac:dyDescent="0.25">
      <c r="BL1149" s="334" t="s">
        <v>3261</v>
      </c>
      <c r="BM1149" s="335" t="s">
        <v>3262</v>
      </c>
      <c r="BN1149" s="335" t="s">
        <v>3200</v>
      </c>
      <c r="BO1149" s="335" t="str">
        <f t="shared" si="34"/>
        <v>Livingston Parish, LA</v>
      </c>
      <c r="BP1149" s="335" t="str">
        <f t="shared" si="35"/>
        <v>22</v>
      </c>
      <c r="BQ1149" s="335" t="str">
        <f>_xlfn.XLOOKUP(BP1149, statelist[State FIPS Code], statelist[EPA Region], "not found", 0, 1)</f>
        <v>EPA Region 6</v>
      </c>
    </row>
    <row r="1150" spans="64:69" x14ac:dyDescent="0.25">
      <c r="BL1150" s="334" t="s">
        <v>3263</v>
      </c>
      <c r="BM1150" s="335" t="s">
        <v>3264</v>
      </c>
      <c r="BN1150" s="335" t="s">
        <v>3200</v>
      </c>
      <c r="BO1150" s="335" t="str">
        <f t="shared" si="34"/>
        <v>Madison Parish, LA</v>
      </c>
      <c r="BP1150" s="335" t="str">
        <f t="shared" si="35"/>
        <v>22</v>
      </c>
      <c r="BQ1150" s="335" t="str">
        <f>_xlfn.XLOOKUP(BP1150, statelist[State FIPS Code], statelist[EPA Region], "not found", 0, 1)</f>
        <v>EPA Region 6</v>
      </c>
    </row>
    <row r="1151" spans="64:69" x14ac:dyDescent="0.25">
      <c r="BL1151" s="334" t="s">
        <v>3265</v>
      </c>
      <c r="BM1151" s="335" t="s">
        <v>3266</v>
      </c>
      <c r="BN1151" s="335" t="s">
        <v>3200</v>
      </c>
      <c r="BO1151" s="335" t="str">
        <f t="shared" si="34"/>
        <v>Morehouse Parish, LA</v>
      </c>
      <c r="BP1151" s="335" t="str">
        <f t="shared" si="35"/>
        <v>22</v>
      </c>
      <c r="BQ1151" s="335" t="str">
        <f>_xlfn.XLOOKUP(BP1151, statelist[State FIPS Code], statelist[EPA Region], "not found", 0, 1)</f>
        <v>EPA Region 6</v>
      </c>
    </row>
    <row r="1152" spans="64:69" x14ac:dyDescent="0.25">
      <c r="BL1152" s="334" t="s">
        <v>3267</v>
      </c>
      <c r="BM1152" s="335" t="s">
        <v>3268</v>
      </c>
      <c r="BN1152" s="335" t="s">
        <v>3200</v>
      </c>
      <c r="BO1152" s="335" t="str">
        <f t="shared" si="34"/>
        <v>Natchitoches Parish, LA</v>
      </c>
      <c r="BP1152" s="335" t="str">
        <f t="shared" si="35"/>
        <v>22</v>
      </c>
      <c r="BQ1152" s="335" t="str">
        <f>_xlfn.XLOOKUP(BP1152, statelist[State FIPS Code], statelist[EPA Region], "not found", 0, 1)</f>
        <v>EPA Region 6</v>
      </c>
    </row>
    <row r="1153" spans="64:69" x14ac:dyDescent="0.25">
      <c r="BL1153" s="334" t="s">
        <v>3269</v>
      </c>
      <c r="BM1153" s="335" t="s">
        <v>3270</v>
      </c>
      <c r="BN1153" s="335" t="s">
        <v>3200</v>
      </c>
      <c r="BO1153" s="335" t="str">
        <f t="shared" si="34"/>
        <v>Orleans Parish, LA</v>
      </c>
      <c r="BP1153" s="335" t="str">
        <f t="shared" si="35"/>
        <v>22</v>
      </c>
      <c r="BQ1153" s="335" t="str">
        <f>_xlfn.XLOOKUP(BP1153, statelist[State FIPS Code], statelist[EPA Region], "not found", 0, 1)</f>
        <v>EPA Region 6</v>
      </c>
    </row>
    <row r="1154" spans="64:69" x14ac:dyDescent="0.25">
      <c r="BL1154" s="334" t="s">
        <v>3271</v>
      </c>
      <c r="BM1154" s="335" t="s">
        <v>3272</v>
      </c>
      <c r="BN1154" s="335" t="s">
        <v>3200</v>
      </c>
      <c r="BO1154" s="335" t="str">
        <f t="shared" si="34"/>
        <v>Ouachita Parish, LA</v>
      </c>
      <c r="BP1154" s="335" t="str">
        <f t="shared" si="35"/>
        <v>22</v>
      </c>
      <c r="BQ1154" s="335" t="str">
        <f>_xlfn.XLOOKUP(BP1154, statelist[State FIPS Code], statelist[EPA Region], "not found", 0, 1)</f>
        <v>EPA Region 6</v>
      </c>
    </row>
    <row r="1155" spans="64:69" x14ac:dyDescent="0.25">
      <c r="BL1155" s="334" t="s">
        <v>3273</v>
      </c>
      <c r="BM1155" s="335" t="s">
        <v>3274</v>
      </c>
      <c r="BN1155" s="335" t="s">
        <v>3200</v>
      </c>
      <c r="BO1155" s="335" t="str">
        <f t="shared" si="34"/>
        <v>Plaquemines Parish, LA</v>
      </c>
      <c r="BP1155" s="335" t="str">
        <f t="shared" si="35"/>
        <v>22</v>
      </c>
      <c r="BQ1155" s="335" t="str">
        <f>_xlfn.XLOOKUP(BP1155, statelist[State FIPS Code], statelist[EPA Region], "not found", 0, 1)</f>
        <v>EPA Region 6</v>
      </c>
    </row>
    <row r="1156" spans="64:69" x14ac:dyDescent="0.25">
      <c r="BL1156" s="334" t="s">
        <v>3275</v>
      </c>
      <c r="BM1156" s="335" t="s">
        <v>3276</v>
      </c>
      <c r="BN1156" s="335" t="s">
        <v>3200</v>
      </c>
      <c r="BO1156" s="335" t="str">
        <f t="shared" ref="BO1156:BO1219" si="36">_xlfn.TEXTJOIN(", ", TRUE, BM1156,BN1156)</f>
        <v>Pointe Coupee Parish, LA</v>
      </c>
      <c r="BP1156" s="335" t="str">
        <f t="shared" ref="BP1156:BP1219" si="37">LEFT(BL1156, 2)</f>
        <v>22</v>
      </c>
      <c r="BQ1156" s="335" t="str">
        <f>_xlfn.XLOOKUP(BP1156, statelist[State FIPS Code], statelist[EPA Region], "not found", 0, 1)</f>
        <v>EPA Region 6</v>
      </c>
    </row>
    <row r="1157" spans="64:69" x14ac:dyDescent="0.25">
      <c r="BL1157" s="334" t="s">
        <v>3277</v>
      </c>
      <c r="BM1157" s="335" t="s">
        <v>3278</v>
      </c>
      <c r="BN1157" s="335" t="s">
        <v>3200</v>
      </c>
      <c r="BO1157" s="335" t="str">
        <f t="shared" si="36"/>
        <v>Rapides Parish, LA</v>
      </c>
      <c r="BP1157" s="335" t="str">
        <f t="shared" si="37"/>
        <v>22</v>
      </c>
      <c r="BQ1157" s="335" t="str">
        <f>_xlfn.XLOOKUP(BP1157, statelist[State FIPS Code], statelist[EPA Region], "not found", 0, 1)</f>
        <v>EPA Region 6</v>
      </c>
    </row>
    <row r="1158" spans="64:69" x14ac:dyDescent="0.25">
      <c r="BL1158" s="334" t="s">
        <v>3279</v>
      </c>
      <c r="BM1158" s="335" t="s">
        <v>3280</v>
      </c>
      <c r="BN1158" s="335" t="s">
        <v>3200</v>
      </c>
      <c r="BO1158" s="335" t="str">
        <f t="shared" si="36"/>
        <v>Red River Parish, LA</v>
      </c>
      <c r="BP1158" s="335" t="str">
        <f t="shared" si="37"/>
        <v>22</v>
      </c>
      <c r="BQ1158" s="335" t="str">
        <f>_xlfn.XLOOKUP(BP1158, statelist[State FIPS Code], statelist[EPA Region], "not found", 0, 1)</f>
        <v>EPA Region 6</v>
      </c>
    </row>
    <row r="1159" spans="64:69" x14ac:dyDescent="0.25">
      <c r="BL1159" s="334" t="s">
        <v>3281</v>
      </c>
      <c r="BM1159" s="335" t="s">
        <v>3282</v>
      </c>
      <c r="BN1159" s="335" t="s">
        <v>3200</v>
      </c>
      <c r="BO1159" s="335" t="str">
        <f t="shared" si="36"/>
        <v>Richland Parish, LA</v>
      </c>
      <c r="BP1159" s="335" t="str">
        <f t="shared" si="37"/>
        <v>22</v>
      </c>
      <c r="BQ1159" s="335" t="str">
        <f>_xlfn.XLOOKUP(BP1159, statelist[State FIPS Code], statelist[EPA Region], "not found", 0, 1)</f>
        <v>EPA Region 6</v>
      </c>
    </row>
    <row r="1160" spans="64:69" x14ac:dyDescent="0.25">
      <c r="BL1160" s="334" t="s">
        <v>3283</v>
      </c>
      <c r="BM1160" s="335" t="s">
        <v>3284</v>
      </c>
      <c r="BN1160" s="335" t="s">
        <v>3200</v>
      </c>
      <c r="BO1160" s="335" t="str">
        <f t="shared" si="36"/>
        <v>Sabine Parish, LA</v>
      </c>
      <c r="BP1160" s="335" t="str">
        <f t="shared" si="37"/>
        <v>22</v>
      </c>
      <c r="BQ1160" s="335" t="str">
        <f>_xlfn.XLOOKUP(BP1160, statelist[State FIPS Code], statelist[EPA Region], "not found", 0, 1)</f>
        <v>EPA Region 6</v>
      </c>
    </row>
    <row r="1161" spans="64:69" x14ac:dyDescent="0.25">
      <c r="BL1161" s="334" t="s">
        <v>3285</v>
      </c>
      <c r="BM1161" s="335" t="s">
        <v>3286</v>
      </c>
      <c r="BN1161" s="335" t="s">
        <v>3200</v>
      </c>
      <c r="BO1161" s="335" t="str">
        <f t="shared" si="36"/>
        <v>St. Bernard Parish, LA</v>
      </c>
      <c r="BP1161" s="335" t="str">
        <f t="shared" si="37"/>
        <v>22</v>
      </c>
      <c r="BQ1161" s="335" t="str">
        <f>_xlfn.XLOOKUP(BP1161, statelist[State FIPS Code], statelist[EPA Region], "not found", 0, 1)</f>
        <v>EPA Region 6</v>
      </c>
    </row>
    <row r="1162" spans="64:69" x14ac:dyDescent="0.25">
      <c r="BL1162" s="334" t="s">
        <v>3287</v>
      </c>
      <c r="BM1162" s="335" t="s">
        <v>3288</v>
      </c>
      <c r="BN1162" s="335" t="s">
        <v>3200</v>
      </c>
      <c r="BO1162" s="335" t="str">
        <f t="shared" si="36"/>
        <v>St. Charles Parish, LA</v>
      </c>
      <c r="BP1162" s="335" t="str">
        <f t="shared" si="37"/>
        <v>22</v>
      </c>
      <c r="BQ1162" s="335" t="str">
        <f>_xlfn.XLOOKUP(BP1162, statelist[State FIPS Code], statelist[EPA Region], "not found", 0, 1)</f>
        <v>EPA Region 6</v>
      </c>
    </row>
    <row r="1163" spans="64:69" x14ac:dyDescent="0.25">
      <c r="BL1163" s="334" t="s">
        <v>3289</v>
      </c>
      <c r="BM1163" s="335" t="s">
        <v>3290</v>
      </c>
      <c r="BN1163" s="335" t="s">
        <v>3200</v>
      </c>
      <c r="BO1163" s="335" t="str">
        <f t="shared" si="36"/>
        <v>St. Helena Parish, LA</v>
      </c>
      <c r="BP1163" s="335" t="str">
        <f t="shared" si="37"/>
        <v>22</v>
      </c>
      <c r="BQ1163" s="335" t="str">
        <f>_xlfn.XLOOKUP(BP1163, statelist[State FIPS Code], statelist[EPA Region], "not found", 0, 1)</f>
        <v>EPA Region 6</v>
      </c>
    </row>
    <row r="1164" spans="64:69" x14ac:dyDescent="0.25">
      <c r="BL1164" s="334" t="s">
        <v>3291</v>
      </c>
      <c r="BM1164" s="335" t="s">
        <v>3292</v>
      </c>
      <c r="BN1164" s="335" t="s">
        <v>3200</v>
      </c>
      <c r="BO1164" s="335" t="str">
        <f t="shared" si="36"/>
        <v>St. James Parish, LA</v>
      </c>
      <c r="BP1164" s="335" t="str">
        <f t="shared" si="37"/>
        <v>22</v>
      </c>
      <c r="BQ1164" s="335" t="str">
        <f>_xlfn.XLOOKUP(BP1164, statelist[State FIPS Code], statelist[EPA Region], "not found", 0, 1)</f>
        <v>EPA Region 6</v>
      </c>
    </row>
    <row r="1165" spans="64:69" x14ac:dyDescent="0.25">
      <c r="BL1165" s="334" t="s">
        <v>3293</v>
      </c>
      <c r="BM1165" s="335" t="s">
        <v>3294</v>
      </c>
      <c r="BN1165" s="335" t="s">
        <v>3200</v>
      </c>
      <c r="BO1165" s="335" t="str">
        <f t="shared" si="36"/>
        <v>St. John the Baptist Parish, LA</v>
      </c>
      <c r="BP1165" s="335" t="str">
        <f t="shared" si="37"/>
        <v>22</v>
      </c>
      <c r="BQ1165" s="335" t="str">
        <f>_xlfn.XLOOKUP(BP1165, statelist[State FIPS Code], statelist[EPA Region], "not found", 0, 1)</f>
        <v>EPA Region 6</v>
      </c>
    </row>
    <row r="1166" spans="64:69" x14ac:dyDescent="0.25">
      <c r="BL1166" s="334" t="s">
        <v>3295</v>
      </c>
      <c r="BM1166" s="335" t="s">
        <v>3296</v>
      </c>
      <c r="BN1166" s="335" t="s">
        <v>3200</v>
      </c>
      <c r="BO1166" s="335" t="str">
        <f t="shared" si="36"/>
        <v>St. Landry Parish, LA</v>
      </c>
      <c r="BP1166" s="335" t="str">
        <f t="shared" si="37"/>
        <v>22</v>
      </c>
      <c r="BQ1166" s="335" t="str">
        <f>_xlfn.XLOOKUP(BP1166, statelist[State FIPS Code], statelist[EPA Region], "not found", 0, 1)</f>
        <v>EPA Region 6</v>
      </c>
    </row>
    <row r="1167" spans="64:69" x14ac:dyDescent="0.25">
      <c r="BL1167" s="334" t="s">
        <v>3297</v>
      </c>
      <c r="BM1167" s="335" t="s">
        <v>3298</v>
      </c>
      <c r="BN1167" s="335" t="s">
        <v>3200</v>
      </c>
      <c r="BO1167" s="335" t="str">
        <f t="shared" si="36"/>
        <v>St. Martin Parish, LA</v>
      </c>
      <c r="BP1167" s="335" t="str">
        <f t="shared" si="37"/>
        <v>22</v>
      </c>
      <c r="BQ1167" s="335" t="str">
        <f>_xlfn.XLOOKUP(BP1167, statelist[State FIPS Code], statelist[EPA Region], "not found", 0, 1)</f>
        <v>EPA Region 6</v>
      </c>
    </row>
    <row r="1168" spans="64:69" x14ac:dyDescent="0.25">
      <c r="BL1168" s="334" t="s">
        <v>3299</v>
      </c>
      <c r="BM1168" s="335" t="s">
        <v>3300</v>
      </c>
      <c r="BN1168" s="335" t="s">
        <v>3200</v>
      </c>
      <c r="BO1168" s="335" t="str">
        <f t="shared" si="36"/>
        <v>St. Mary Parish, LA</v>
      </c>
      <c r="BP1168" s="335" t="str">
        <f t="shared" si="37"/>
        <v>22</v>
      </c>
      <c r="BQ1168" s="335" t="str">
        <f>_xlfn.XLOOKUP(BP1168, statelist[State FIPS Code], statelist[EPA Region], "not found", 0, 1)</f>
        <v>EPA Region 6</v>
      </c>
    </row>
    <row r="1169" spans="64:69" x14ac:dyDescent="0.25">
      <c r="BL1169" s="334" t="s">
        <v>3301</v>
      </c>
      <c r="BM1169" s="335" t="s">
        <v>3302</v>
      </c>
      <c r="BN1169" s="335" t="s">
        <v>3200</v>
      </c>
      <c r="BO1169" s="335" t="str">
        <f t="shared" si="36"/>
        <v>St. Tammany Parish, LA</v>
      </c>
      <c r="BP1169" s="335" t="str">
        <f t="shared" si="37"/>
        <v>22</v>
      </c>
      <c r="BQ1169" s="335" t="str">
        <f>_xlfn.XLOOKUP(BP1169, statelist[State FIPS Code], statelist[EPA Region], "not found", 0, 1)</f>
        <v>EPA Region 6</v>
      </c>
    </row>
    <row r="1170" spans="64:69" x14ac:dyDescent="0.25">
      <c r="BL1170" s="334" t="s">
        <v>3303</v>
      </c>
      <c r="BM1170" s="335" t="s">
        <v>3304</v>
      </c>
      <c r="BN1170" s="335" t="s">
        <v>3200</v>
      </c>
      <c r="BO1170" s="335" t="str">
        <f t="shared" si="36"/>
        <v>Tangipahoa Parish, LA</v>
      </c>
      <c r="BP1170" s="335" t="str">
        <f t="shared" si="37"/>
        <v>22</v>
      </c>
      <c r="BQ1170" s="335" t="str">
        <f>_xlfn.XLOOKUP(BP1170, statelist[State FIPS Code], statelist[EPA Region], "not found", 0, 1)</f>
        <v>EPA Region 6</v>
      </c>
    </row>
    <row r="1171" spans="64:69" x14ac:dyDescent="0.25">
      <c r="BL1171" s="334" t="s">
        <v>3305</v>
      </c>
      <c r="BM1171" s="335" t="s">
        <v>3306</v>
      </c>
      <c r="BN1171" s="335" t="s">
        <v>3200</v>
      </c>
      <c r="BO1171" s="335" t="str">
        <f t="shared" si="36"/>
        <v>Tensas Parish, LA</v>
      </c>
      <c r="BP1171" s="335" t="str">
        <f t="shared" si="37"/>
        <v>22</v>
      </c>
      <c r="BQ1171" s="335" t="str">
        <f>_xlfn.XLOOKUP(BP1171, statelist[State FIPS Code], statelist[EPA Region], "not found", 0, 1)</f>
        <v>EPA Region 6</v>
      </c>
    </row>
    <row r="1172" spans="64:69" x14ac:dyDescent="0.25">
      <c r="BL1172" s="334" t="s">
        <v>3307</v>
      </c>
      <c r="BM1172" s="335" t="s">
        <v>3308</v>
      </c>
      <c r="BN1172" s="335" t="s">
        <v>3200</v>
      </c>
      <c r="BO1172" s="335" t="str">
        <f t="shared" si="36"/>
        <v>Terrebonne Parish, LA</v>
      </c>
      <c r="BP1172" s="335" t="str">
        <f t="shared" si="37"/>
        <v>22</v>
      </c>
      <c r="BQ1172" s="335" t="str">
        <f>_xlfn.XLOOKUP(BP1172, statelist[State FIPS Code], statelist[EPA Region], "not found", 0, 1)</f>
        <v>EPA Region 6</v>
      </c>
    </row>
    <row r="1173" spans="64:69" x14ac:dyDescent="0.25">
      <c r="BL1173" s="334" t="s">
        <v>3309</v>
      </c>
      <c r="BM1173" s="335" t="s">
        <v>3310</v>
      </c>
      <c r="BN1173" s="335" t="s">
        <v>3200</v>
      </c>
      <c r="BO1173" s="335" t="str">
        <f t="shared" si="36"/>
        <v>Union Parish, LA</v>
      </c>
      <c r="BP1173" s="335" t="str">
        <f t="shared" si="37"/>
        <v>22</v>
      </c>
      <c r="BQ1173" s="335" t="str">
        <f>_xlfn.XLOOKUP(BP1173, statelist[State FIPS Code], statelist[EPA Region], "not found", 0, 1)</f>
        <v>EPA Region 6</v>
      </c>
    </row>
    <row r="1174" spans="64:69" x14ac:dyDescent="0.25">
      <c r="BL1174" s="334" t="s">
        <v>3311</v>
      </c>
      <c r="BM1174" s="335" t="s">
        <v>3312</v>
      </c>
      <c r="BN1174" s="335" t="s">
        <v>3200</v>
      </c>
      <c r="BO1174" s="335" t="str">
        <f t="shared" si="36"/>
        <v>Vermilion Parish, LA</v>
      </c>
      <c r="BP1174" s="335" t="str">
        <f t="shared" si="37"/>
        <v>22</v>
      </c>
      <c r="BQ1174" s="335" t="str">
        <f>_xlfn.XLOOKUP(BP1174, statelist[State FIPS Code], statelist[EPA Region], "not found", 0, 1)</f>
        <v>EPA Region 6</v>
      </c>
    </row>
    <row r="1175" spans="64:69" x14ac:dyDescent="0.25">
      <c r="BL1175" s="334" t="s">
        <v>3313</v>
      </c>
      <c r="BM1175" s="335" t="s">
        <v>3314</v>
      </c>
      <c r="BN1175" s="335" t="s">
        <v>3200</v>
      </c>
      <c r="BO1175" s="335" t="str">
        <f t="shared" si="36"/>
        <v>Vernon Parish, LA</v>
      </c>
      <c r="BP1175" s="335" t="str">
        <f t="shared" si="37"/>
        <v>22</v>
      </c>
      <c r="BQ1175" s="335" t="str">
        <f>_xlfn.XLOOKUP(BP1175, statelist[State FIPS Code], statelist[EPA Region], "not found", 0, 1)</f>
        <v>EPA Region 6</v>
      </c>
    </row>
    <row r="1176" spans="64:69" x14ac:dyDescent="0.25">
      <c r="BL1176" s="334" t="s">
        <v>3315</v>
      </c>
      <c r="BM1176" s="335" t="s">
        <v>3316</v>
      </c>
      <c r="BN1176" s="335" t="s">
        <v>3200</v>
      </c>
      <c r="BO1176" s="335" t="str">
        <f t="shared" si="36"/>
        <v>Washington Parish, LA</v>
      </c>
      <c r="BP1176" s="335" t="str">
        <f t="shared" si="37"/>
        <v>22</v>
      </c>
      <c r="BQ1176" s="335" t="str">
        <f>_xlfn.XLOOKUP(BP1176, statelist[State FIPS Code], statelist[EPA Region], "not found", 0, 1)</f>
        <v>EPA Region 6</v>
      </c>
    </row>
    <row r="1177" spans="64:69" x14ac:dyDescent="0.25">
      <c r="BL1177" s="334" t="s">
        <v>3317</v>
      </c>
      <c r="BM1177" s="335" t="s">
        <v>3318</v>
      </c>
      <c r="BN1177" s="335" t="s">
        <v>3200</v>
      </c>
      <c r="BO1177" s="335" t="str">
        <f t="shared" si="36"/>
        <v>Webster Parish, LA</v>
      </c>
      <c r="BP1177" s="335" t="str">
        <f t="shared" si="37"/>
        <v>22</v>
      </c>
      <c r="BQ1177" s="335" t="str">
        <f>_xlfn.XLOOKUP(BP1177, statelist[State FIPS Code], statelist[EPA Region], "not found", 0, 1)</f>
        <v>EPA Region 6</v>
      </c>
    </row>
    <row r="1178" spans="64:69" x14ac:dyDescent="0.25">
      <c r="BL1178" s="334" t="s">
        <v>3319</v>
      </c>
      <c r="BM1178" s="335" t="s">
        <v>3320</v>
      </c>
      <c r="BN1178" s="335" t="s">
        <v>3200</v>
      </c>
      <c r="BO1178" s="335" t="str">
        <f t="shared" si="36"/>
        <v>West Baton Rouge Parish, LA</v>
      </c>
      <c r="BP1178" s="335" t="str">
        <f t="shared" si="37"/>
        <v>22</v>
      </c>
      <c r="BQ1178" s="335" t="str">
        <f>_xlfn.XLOOKUP(BP1178, statelist[State FIPS Code], statelist[EPA Region], "not found", 0, 1)</f>
        <v>EPA Region 6</v>
      </c>
    </row>
    <row r="1179" spans="64:69" x14ac:dyDescent="0.25">
      <c r="BL1179" s="334" t="s">
        <v>3321</v>
      </c>
      <c r="BM1179" s="335" t="s">
        <v>3322</v>
      </c>
      <c r="BN1179" s="335" t="s">
        <v>3200</v>
      </c>
      <c r="BO1179" s="335" t="str">
        <f t="shared" si="36"/>
        <v>West Carroll Parish, LA</v>
      </c>
      <c r="BP1179" s="335" t="str">
        <f t="shared" si="37"/>
        <v>22</v>
      </c>
      <c r="BQ1179" s="335" t="str">
        <f>_xlfn.XLOOKUP(BP1179, statelist[State FIPS Code], statelist[EPA Region], "not found", 0, 1)</f>
        <v>EPA Region 6</v>
      </c>
    </row>
    <row r="1180" spans="64:69" x14ac:dyDescent="0.25">
      <c r="BL1180" s="334" t="s">
        <v>3323</v>
      </c>
      <c r="BM1180" s="335" t="s">
        <v>3324</v>
      </c>
      <c r="BN1180" s="335" t="s">
        <v>3200</v>
      </c>
      <c r="BO1180" s="335" t="str">
        <f t="shared" si="36"/>
        <v>West Feliciana Parish, LA</v>
      </c>
      <c r="BP1180" s="335" t="str">
        <f t="shared" si="37"/>
        <v>22</v>
      </c>
      <c r="BQ1180" s="335" t="str">
        <f>_xlfn.XLOOKUP(BP1180, statelist[State FIPS Code], statelist[EPA Region], "not found", 0, 1)</f>
        <v>EPA Region 6</v>
      </c>
    </row>
    <row r="1181" spans="64:69" x14ac:dyDescent="0.25">
      <c r="BL1181" s="334" t="s">
        <v>3325</v>
      </c>
      <c r="BM1181" s="335" t="s">
        <v>3326</v>
      </c>
      <c r="BN1181" s="335" t="s">
        <v>3200</v>
      </c>
      <c r="BO1181" s="335" t="str">
        <f t="shared" si="36"/>
        <v>Winn Parish, LA</v>
      </c>
      <c r="BP1181" s="335" t="str">
        <f t="shared" si="37"/>
        <v>22</v>
      </c>
      <c r="BQ1181" s="335" t="str">
        <f>_xlfn.XLOOKUP(BP1181, statelist[State FIPS Code], statelist[EPA Region], "not found", 0, 1)</f>
        <v>EPA Region 6</v>
      </c>
    </row>
    <row r="1182" spans="64:69" x14ac:dyDescent="0.25">
      <c r="BL1182" s="334" t="s">
        <v>3327</v>
      </c>
      <c r="BM1182" s="335" t="s">
        <v>3328</v>
      </c>
      <c r="BN1182" s="335" t="s">
        <v>3329</v>
      </c>
      <c r="BO1182" s="335" t="str">
        <f t="shared" si="36"/>
        <v>Androscoggin County, ME</v>
      </c>
      <c r="BP1182" s="335" t="str">
        <f t="shared" si="37"/>
        <v>23</v>
      </c>
      <c r="BQ1182" s="335" t="str">
        <f>_xlfn.XLOOKUP(BP1182, statelist[State FIPS Code], statelist[EPA Region], "not found", 0, 1)</f>
        <v>EPA Region 1</v>
      </c>
    </row>
    <row r="1183" spans="64:69" x14ac:dyDescent="0.25">
      <c r="BL1183" s="334" t="s">
        <v>3330</v>
      </c>
      <c r="BM1183" s="335" t="s">
        <v>3331</v>
      </c>
      <c r="BN1183" s="335" t="s">
        <v>3329</v>
      </c>
      <c r="BO1183" s="335" t="str">
        <f t="shared" si="36"/>
        <v>Aroostook County, ME</v>
      </c>
      <c r="BP1183" s="335" t="str">
        <f t="shared" si="37"/>
        <v>23</v>
      </c>
      <c r="BQ1183" s="335" t="str">
        <f>_xlfn.XLOOKUP(BP1183, statelist[State FIPS Code], statelist[EPA Region], "not found", 0, 1)</f>
        <v>EPA Region 1</v>
      </c>
    </row>
    <row r="1184" spans="64:69" x14ac:dyDescent="0.25">
      <c r="BL1184" s="334" t="s">
        <v>3332</v>
      </c>
      <c r="BM1184" s="335" t="s">
        <v>2441</v>
      </c>
      <c r="BN1184" s="335" t="s">
        <v>3329</v>
      </c>
      <c r="BO1184" s="335" t="str">
        <f t="shared" si="36"/>
        <v>Cumberland County, ME</v>
      </c>
      <c r="BP1184" s="335" t="str">
        <f t="shared" si="37"/>
        <v>23</v>
      </c>
      <c r="BQ1184" s="335" t="str">
        <f>_xlfn.XLOOKUP(BP1184, statelist[State FIPS Code], statelist[EPA Region], "not found", 0, 1)</f>
        <v>EPA Region 1</v>
      </c>
    </row>
    <row r="1185" spans="64:69" x14ac:dyDescent="0.25">
      <c r="BL1185" s="334" t="s">
        <v>3333</v>
      </c>
      <c r="BM1185" s="335" t="s">
        <v>1353</v>
      </c>
      <c r="BN1185" s="335" t="s">
        <v>3329</v>
      </c>
      <c r="BO1185" s="335" t="str">
        <f t="shared" si="36"/>
        <v>Franklin County, ME</v>
      </c>
      <c r="BP1185" s="335" t="str">
        <f t="shared" si="37"/>
        <v>23</v>
      </c>
      <c r="BQ1185" s="335" t="str">
        <f>_xlfn.XLOOKUP(BP1185, statelist[State FIPS Code], statelist[EPA Region], "not found", 0, 1)</f>
        <v>EPA Region 1</v>
      </c>
    </row>
    <row r="1186" spans="64:69" x14ac:dyDescent="0.25">
      <c r="BL1186" s="334" t="s">
        <v>3334</v>
      </c>
      <c r="BM1186" s="335" t="s">
        <v>2178</v>
      </c>
      <c r="BN1186" s="335" t="s">
        <v>3329</v>
      </c>
      <c r="BO1186" s="335" t="str">
        <f t="shared" si="36"/>
        <v>Hancock County, ME</v>
      </c>
      <c r="BP1186" s="335" t="str">
        <f t="shared" si="37"/>
        <v>23</v>
      </c>
      <c r="BQ1186" s="335" t="str">
        <f>_xlfn.XLOOKUP(BP1186, statelist[State FIPS Code], statelist[EPA Region], "not found", 0, 1)</f>
        <v>EPA Region 1</v>
      </c>
    </row>
    <row r="1187" spans="64:69" x14ac:dyDescent="0.25">
      <c r="BL1187" s="334" t="s">
        <v>3335</v>
      </c>
      <c r="BM1187" s="335" t="s">
        <v>3336</v>
      </c>
      <c r="BN1187" s="335" t="s">
        <v>3329</v>
      </c>
      <c r="BO1187" s="335" t="str">
        <f t="shared" si="36"/>
        <v>Kennebec County, ME</v>
      </c>
      <c r="BP1187" s="335" t="str">
        <f t="shared" si="37"/>
        <v>23</v>
      </c>
      <c r="BQ1187" s="335" t="str">
        <f>_xlfn.XLOOKUP(BP1187, statelist[State FIPS Code], statelist[EPA Region], "not found", 0, 1)</f>
        <v>EPA Region 1</v>
      </c>
    </row>
    <row r="1188" spans="64:69" x14ac:dyDescent="0.25">
      <c r="BL1188" s="334" t="s">
        <v>3337</v>
      </c>
      <c r="BM1188" s="335" t="s">
        <v>2487</v>
      </c>
      <c r="BN1188" s="335" t="s">
        <v>3329</v>
      </c>
      <c r="BO1188" s="335" t="str">
        <f t="shared" si="36"/>
        <v>Knox County, ME</v>
      </c>
      <c r="BP1188" s="335" t="str">
        <f t="shared" si="37"/>
        <v>23</v>
      </c>
      <c r="BQ1188" s="335" t="str">
        <f>_xlfn.XLOOKUP(BP1188, statelist[State FIPS Code], statelist[EPA Region], "not found", 0, 1)</f>
        <v>EPA Region 1</v>
      </c>
    </row>
    <row r="1189" spans="64:69" x14ac:dyDescent="0.25">
      <c r="BL1189" s="334" t="s">
        <v>3338</v>
      </c>
      <c r="BM1189" s="335" t="s">
        <v>1590</v>
      </c>
      <c r="BN1189" s="335" t="s">
        <v>3329</v>
      </c>
      <c r="BO1189" s="335" t="str">
        <f t="shared" si="36"/>
        <v>Lincoln County, ME</v>
      </c>
      <c r="BP1189" s="335" t="str">
        <f t="shared" si="37"/>
        <v>23</v>
      </c>
      <c r="BQ1189" s="335" t="str">
        <f>_xlfn.XLOOKUP(BP1189, statelist[State FIPS Code], statelist[EPA Region], "not found", 0, 1)</f>
        <v>EPA Region 1</v>
      </c>
    </row>
    <row r="1190" spans="64:69" x14ac:dyDescent="0.25">
      <c r="BL1190" s="334" t="s">
        <v>3339</v>
      </c>
      <c r="BM1190" s="335" t="s">
        <v>3340</v>
      </c>
      <c r="BN1190" s="335" t="s">
        <v>3329</v>
      </c>
      <c r="BO1190" s="335" t="str">
        <f t="shared" si="36"/>
        <v>Oxford County, ME</v>
      </c>
      <c r="BP1190" s="335" t="str">
        <f t="shared" si="37"/>
        <v>23</v>
      </c>
      <c r="BQ1190" s="335" t="str">
        <f>_xlfn.XLOOKUP(BP1190, statelist[State FIPS Code], statelist[EPA Region], "not found", 0, 1)</f>
        <v>EPA Region 1</v>
      </c>
    </row>
    <row r="1191" spans="64:69" x14ac:dyDescent="0.25">
      <c r="BL1191" s="334" t="s">
        <v>3341</v>
      </c>
      <c r="BM1191" s="335" t="s">
        <v>3342</v>
      </c>
      <c r="BN1191" s="335" t="s">
        <v>3329</v>
      </c>
      <c r="BO1191" s="335" t="str">
        <f t="shared" si="36"/>
        <v>Penobscot County, ME</v>
      </c>
      <c r="BP1191" s="335" t="str">
        <f t="shared" si="37"/>
        <v>23</v>
      </c>
      <c r="BQ1191" s="335" t="str">
        <f>_xlfn.XLOOKUP(BP1191, statelist[State FIPS Code], statelist[EPA Region], "not found", 0, 1)</f>
        <v>EPA Region 1</v>
      </c>
    </row>
    <row r="1192" spans="64:69" x14ac:dyDescent="0.25">
      <c r="BL1192" s="334" t="s">
        <v>3343</v>
      </c>
      <c r="BM1192" s="335" t="s">
        <v>3344</v>
      </c>
      <c r="BN1192" s="335" t="s">
        <v>3329</v>
      </c>
      <c r="BO1192" s="335" t="str">
        <f t="shared" si="36"/>
        <v>Piscataquis County, ME</v>
      </c>
      <c r="BP1192" s="335" t="str">
        <f t="shared" si="37"/>
        <v>23</v>
      </c>
      <c r="BQ1192" s="335" t="str">
        <f>_xlfn.XLOOKUP(BP1192, statelist[State FIPS Code], statelist[EPA Region], "not found", 0, 1)</f>
        <v>EPA Region 1</v>
      </c>
    </row>
    <row r="1193" spans="64:69" x14ac:dyDescent="0.25">
      <c r="BL1193" s="334" t="s">
        <v>3345</v>
      </c>
      <c r="BM1193" s="335" t="s">
        <v>3346</v>
      </c>
      <c r="BN1193" s="335" t="s">
        <v>3329</v>
      </c>
      <c r="BO1193" s="335" t="str">
        <f t="shared" si="36"/>
        <v>Sagadahoc County, ME</v>
      </c>
      <c r="BP1193" s="335" t="str">
        <f t="shared" si="37"/>
        <v>23</v>
      </c>
      <c r="BQ1193" s="335" t="str">
        <f>_xlfn.XLOOKUP(BP1193, statelist[State FIPS Code], statelist[EPA Region], "not found", 0, 1)</f>
        <v>EPA Region 1</v>
      </c>
    </row>
    <row r="1194" spans="64:69" x14ac:dyDescent="0.25">
      <c r="BL1194" s="334" t="s">
        <v>3347</v>
      </c>
      <c r="BM1194" s="335" t="s">
        <v>3348</v>
      </c>
      <c r="BN1194" s="335" t="s">
        <v>3329</v>
      </c>
      <c r="BO1194" s="335" t="str">
        <f t="shared" si="36"/>
        <v>Somerset County, ME</v>
      </c>
      <c r="BP1194" s="335" t="str">
        <f t="shared" si="37"/>
        <v>23</v>
      </c>
      <c r="BQ1194" s="335" t="str">
        <f>_xlfn.XLOOKUP(BP1194, statelist[State FIPS Code], statelist[EPA Region], "not found", 0, 1)</f>
        <v>EPA Region 1</v>
      </c>
    </row>
    <row r="1195" spans="64:69" x14ac:dyDescent="0.25">
      <c r="BL1195" s="334" t="s">
        <v>3349</v>
      </c>
      <c r="BM1195" s="335" t="s">
        <v>3350</v>
      </c>
      <c r="BN1195" s="335" t="s">
        <v>3329</v>
      </c>
      <c r="BO1195" s="335" t="str">
        <f t="shared" si="36"/>
        <v>Waldo County, ME</v>
      </c>
      <c r="BP1195" s="335" t="str">
        <f t="shared" si="37"/>
        <v>23</v>
      </c>
      <c r="BQ1195" s="335" t="str">
        <f>_xlfn.XLOOKUP(BP1195, statelist[State FIPS Code], statelist[EPA Region], "not found", 0, 1)</f>
        <v>EPA Region 1</v>
      </c>
    </row>
    <row r="1196" spans="64:69" x14ac:dyDescent="0.25">
      <c r="BL1196" s="334" t="s">
        <v>3351</v>
      </c>
      <c r="BM1196" s="335" t="s">
        <v>1423</v>
      </c>
      <c r="BN1196" s="335" t="s">
        <v>3329</v>
      </c>
      <c r="BO1196" s="335" t="str">
        <f t="shared" si="36"/>
        <v>Washington County, ME</v>
      </c>
      <c r="BP1196" s="335" t="str">
        <f t="shared" si="37"/>
        <v>23</v>
      </c>
      <c r="BQ1196" s="335" t="str">
        <f>_xlfn.XLOOKUP(BP1196, statelist[State FIPS Code], statelist[EPA Region], "not found", 0, 1)</f>
        <v>EPA Region 1</v>
      </c>
    </row>
    <row r="1197" spans="64:69" x14ac:dyDescent="0.25">
      <c r="BL1197" s="334" t="s">
        <v>3352</v>
      </c>
      <c r="BM1197" s="335" t="s">
        <v>3353</v>
      </c>
      <c r="BN1197" s="335" t="s">
        <v>3329</v>
      </c>
      <c r="BO1197" s="335" t="str">
        <f t="shared" si="36"/>
        <v>York County, ME</v>
      </c>
      <c r="BP1197" s="335" t="str">
        <f t="shared" si="37"/>
        <v>23</v>
      </c>
      <c r="BQ1197" s="335" t="str">
        <f>_xlfn.XLOOKUP(BP1197, statelist[State FIPS Code], statelist[EPA Region], "not found", 0, 1)</f>
        <v>EPA Region 1</v>
      </c>
    </row>
    <row r="1198" spans="64:69" x14ac:dyDescent="0.25">
      <c r="BL1198" s="334" t="s">
        <v>3354</v>
      </c>
      <c r="BM1198" s="335" t="s">
        <v>3355</v>
      </c>
      <c r="BN1198" s="335" t="s">
        <v>3356</v>
      </c>
      <c r="BO1198" s="335" t="str">
        <f t="shared" si="36"/>
        <v>Allegany County, MD</v>
      </c>
      <c r="BP1198" s="335" t="str">
        <f t="shared" si="37"/>
        <v>24</v>
      </c>
      <c r="BQ1198" s="335" t="str">
        <f>_xlfn.XLOOKUP(BP1198, statelist[State FIPS Code], statelist[EPA Region], "not found", 0, 1)</f>
        <v>EPA Region 3</v>
      </c>
    </row>
    <row r="1199" spans="64:69" x14ac:dyDescent="0.25">
      <c r="BL1199" s="334" t="s">
        <v>3357</v>
      </c>
      <c r="BM1199" s="335" t="s">
        <v>3358</v>
      </c>
      <c r="BN1199" s="335" t="s">
        <v>3356</v>
      </c>
      <c r="BO1199" s="335" t="str">
        <f t="shared" si="36"/>
        <v>Anne Arundel County, MD</v>
      </c>
      <c r="BP1199" s="335" t="str">
        <f t="shared" si="37"/>
        <v>24</v>
      </c>
      <c r="BQ1199" s="335" t="str">
        <f>_xlfn.XLOOKUP(BP1199, statelist[State FIPS Code], statelist[EPA Region], "not found", 0, 1)</f>
        <v>EPA Region 3</v>
      </c>
    </row>
    <row r="1200" spans="64:69" x14ac:dyDescent="0.25">
      <c r="BL1200" s="334" t="s">
        <v>3359</v>
      </c>
      <c r="BM1200" s="335" t="s">
        <v>3360</v>
      </c>
      <c r="BN1200" s="335" t="s">
        <v>3356</v>
      </c>
      <c r="BO1200" s="335" t="str">
        <f t="shared" si="36"/>
        <v>Baltimore County, MD</v>
      </c>
      <c r="BP1200" s="335" t="str">
        <f t="shared" si="37"/>
        <v>24</v>
      </c>
      <c r="BQ1200" s="335" t="str">
        <f>_xlfn.XLOOKUP(BP1200, statelist[State FIPS Code], statelist[EPA Region], "not found", 0, 1)</f>
        <v>EPA Region 3</v>
      </c>
    </row>
    <row r="1201" spans="64:69" x14ac:dyDescent="0.25">
      <c r="BL1201" s="334" t="s">
        <v>3361</v>
      </c>
      <c r="BM1201" s="335" t="s">
        <v>3362</v>
      </c>
      <c r="BN1201" s="335" t="s">
        <v>3356</v>
      </c>
      <c r="BO1201" s="335" t="str">
        <f t="shared" si="36"/>
        <v>Calvert County, MD</v>
      </c>
      <c r="BP1201" s="335" t="str">
        <f t="shared" si="37"/>
        <v>24</v>
      </c>
      <c r="BQ1201" s="335" t="str">
        <f>_xlfn.XLOOKUP(BP1201, statelist[State FIPS Code], statelist[EPA Region], "not found", 0, 1)</f>
        <v>EPA Region 3</v>
      </c>
    </row>
    <row r="1202" spans="64:69" x14ac:dyDescent="0.25">
      <c r="BL1202" s="334" t="s">
        <v>3363</v>
      </c>
      <c r="BM1202" s="335" t="s">
        <v>3364</v>
      </c>
      <c r="BN1202" s="335" t="s">
        <v>3356</v>
      </c>
      <c r="BO1202" s="335" t="str">
        <f t="shared" si="36"/>
        <v>Caroline County, MD</v>
      </c>
      <c r="BP1202" s="335" t="str">
        <f t="shared" si="37"/>
        <v>24</v>
      </c>
      <c r="BQ1202" s="335" t="str">
        <f>_xlfn.XLOOKUP(BP1202, statelist[State FIPS Code], statelist[EPA Region], "not found", 0, 1)</f>
        <v>EPA Region 3</v>
      </c>
    </row>
    <row r="1203" spans="64:69" x14ac:dyDescent="0.25">
      <c r="BL1203" s="334" t="s">
        <v>3365</v>
      </c>
      <c r="BM1203" s="335" t="s">
        <v>1535</v>
      </c>
      <c r="BN1203" s="335" t="s">
        <v>3356</v>
      </c>
      <c r="BO1203" s="335" t="str">
        <f t="shared" si="36"/>
        <v>Carroll County, MD</v>
      </c>
      <c r="BP1203" s="335" t="str">
        <f t="shared" si="37"/>
        <v>24</v>
      </c>
      <c r="BQ1203" s="335" t="str">
        <f>_xlfn.XLOOKUP(BP1203, statelist[State FIPS Code], statelist[EPA Region], "not found", 0, 1)</f>
        <v>EPA Region 3</v>
      </c>
    </row>
    <row r="1204" spans="64:69" x14ac:dyDescent="0.25">
      <c r="BL1204" s="334" t="s">
        <v>3366</v>
      </c>
      <c r="BM1204" s="335" t="s">
        <v>3367</v>
      </c>
      <c r="BN1204" s="335" t="s">
        <v>3356</v>
      </c>
      <c r="BO1204" s="335" t="str">
        <f t="shared" si="36"/>
        <v>Cecil County, MD</v>
      </c>
      <c r="BP1204" s="335" t="str">
        <f t="shared" si="37"/>
        <v>24</v>
      </c>
      <c r="BQ1204" s="335" t="str">
        <f>_xlfn.XLOOKUP(BP1204, statelist[State FIPS Code], statelist[EPA Region], "not found", 0, 1)</f>
        <v>EPA Region 3</v>
      </c>
    </row>
    <row r="1205" spans="64:69" x14ac:dyDescent="0.25">
      <c r="BL1205" s="334" t="s">
        <v>3368</v>
      </c>
      <c r="BM1205" s="335" t="s">
        <v>3369</v>
      </c>
      <c r="BN1205" s="335" t="s">
        <v>3356</v>
      </c>
      <c r="BO1205" s="335" t="str">
        <f t="shared" si="36"/>
        <v>Charles County, MD</v>
      </c>
      <c r="BP1205" s="335" t="str">
        <f t="shared" si="37"/>
        <v>24</v>
      </c>
      <c r="BQ1205" s="335" t="str">
        <f>_xlfn.XLOOKUP(BP1205, statelist[State FIPS Code], statelist[EPA Region], "not found", 0, 1)</f>
        <v>EPA Region 3</v>
      </c>
    </row>
    <row r="1206" spans="64:69" x14ac:dyDescent="0.25">
      <c r="BL1206" s="334" t="s">
        <v>3370</v>
      </c>
      <c r="BM1206" s="335" t="s">
        <v>3371</v>
      </c>
      <c r="BN1206" s="335" t="s">
        <v>3356</v>
      </c>
      <c r="BO1206" s="335" t="str">
        <f t="shared" si="36"/>
        <v>Dorchester County, MD</v>
      </c>
      <c r="BP1206" s="335" t="str">
        <f t="shared" si="37"/>
        <v>24</v>
      </c>
      <c r="BQ1206" s="335" t="str">
        <f>_xlfn.XLOOKUP(BP1206, statelist[State FIPS Code], statelist[EPA Region], "not found", 0, 1)</f>
        <v>EPA Region 3</v>
      </c>
    </row>
    <row r="1207" spans="64:69" x14ac:dyDescent="0.25">
      <c r="BL1207" s="334" t="s">
        <v>3372</v>
      </c>
      <c r="BM1207" s="335" t="s">
        <v>3373</v>
      </c>
      <c r="BN1207" s="335" t="s">
        <v>3356</v>
      </c>
      <c r="BO1207" s="335" t="str">
        <f t="shared" si="36"/>
        <v>Frederick County, MD</v>
      </c>
      <c r="BP1207" s="335" t="str">
        <f t="shared" si="37"/>
        <v>24</v>
      </c>
      <c r="BQ1207" s="335" t="str">
        <f>_xlfn.XLOOKUP(BP1207, statelist[State FIPS Code], statelist[EPA Region], "not found", 0, 1)</f>
        <v>EPA Region 3</v>
      </c>
    </row>
    <row r="1208" spans="64:69" x14ac:dyDescent="0.25">
      <c r="BL1208" s="334" t="s">
        <v>3374</v>
      </c>
      <c r="BM1208" s="335" t="s">
        <v>3375</v>
      </c>
      <c r="BN1208" s="335" t="s">
        <v>3356</v>
      </c>
      <c r="BO1208" s="335" t="str">
        <f t="shared" si="36"/>
        <v>Garrett County, MD</v>
      </c>
      <c r="BP1208" s="335" t="str">
        <f t="shared" si="37"/>
        <v>24</v>
      </c>
      <c r="BQ1208" s="335" t="str">
        <f>_xlfn.XLOOKUP(BP1208, statelist[State FIPS Code], statelist[EPA Region], "not found", 0, 1)</f>
        <v>EPA Region 3</v>
      </c>
    </row>
    <row r="1209" spans="64:69" x14ac:dyDescent="0.25">
      <c r="BL1209" s="334" t="s">
        <v>3376</v>
      </c>
      <c r="BM1209" s="335" t="s">
        <v>3377</v>
      </c>
      <c r="BN1209" s="335" t="s">
        <v>3356</v>
      </c>
      <c r="BO1209" s="335" t="str">
        <f t="shared" si="36"/>
        <v>Harford County, MD</v>
      </c>
      <c r="BP1209" s="335" t="str">
        <f t="shared" si="37"/>
        <v>24</v>
      </c>
      <c r="BQ1209" s="335" t="str">
        <f>_xlfn.XLOOKUP(BP1209, statelist[State FIPS Code], statelist[EPA Region], "not found", 0, 1)</f>
        <v>EPA Region 3</v>
      </c>
    </row>
    <row r="1210" spans="64:69" x14ac:dyDescent="0.25">
      <c r="BL1210" s="334" t="s">
        <v>3378</v>
      </c>
      <c r="BM1210" s="335" t="s">
        <v>1576</v>
      </c>
      <c r="BN1210" s="335" t="s">
        <v>3356</v>
      </c>
      <c r="BO1210" s="335" t="str">
        <f t="shared" si="36"/>
        <v>Howard County, MD</v>
      </c>
      <c r="BP1210" s="335" t="str">
        <f t="shared" si="37"/>
        <v>24</v>
      </c>
      <c r="BQ1210" s="335" t="str">
        <f>_xlfn.XLOOKUP(BP1210, statelist[State FIPS Code], statelist[EPA Region], "not found", 0, 1)</f>
        <v>EPA Region 3</v>
      </c>
    </row>
    <row r="1211" spans="64:69" x14ac:dyDescent="0.25">
      <c r="BL1211" s="334" t="s">
        <v>3379</v>
      </c>
      <c r="BM1211" s="335" t="s">
        <v>1932</v>
      </c>
      <c r="BN1211" s="335" t="s">
        <v>3356</v>
      </c>
      <c r="BO1211" s="335" t="str">
        <f t="shared" si="36"/>
        <v>Kent County, MD</v>
      </c>
      <c r="BP1211" s="335" t="str">
        <f t="shared" si="37"/>
        <v>24</v>
      </c>
      <c r="BQ1211" s="335" t="str">
        <f>_xlfn.XLOOKUP(BP1211, statelist[State FIPS Code], statelist[EPA Region], "not found", 0, 1)</f>
        <v>EPA Region 3</v>
      </c>
    </row>
    <row r="1212" spans="64:69" x14ac:dyDescent="0.25">
      <c r="BL1212" s="334" t="s">
        <v>3380</v>
      </c>
      <c r="BM1212" s="335" t="s">
        <v>1395</v>
      </c>
      <c r="BN1212" s="335" t="s">
        <v>3356</v>
      </c>
      <c r="BO1212" s="335" t="str">
        <f t="shared" si="36"/>
        <v>Montgomery County, MD</v>
      </c>
      <c r="BP1212" s="335" t="str">
        <f t="shared" si="37"/>
        <v>24</v>
      </c>
      <c r="BQ1212" s="335" t="str">
        <f>_xlfn.XLOOKUP(BP1212, statelist[State FIPS Code], statelist[EPA Region], "not found", 0, 1)</f>
        <v>EPA Region 3</v>
      </c>
    </row>
    <row r="1213" spans="64:69" x14ac:dyDescent="0.25">
      <c r="BL1213" s="334" t="s">
        <v>3381</v>
      </c>
      <c r="BM1213" s="335" t="s">
        <v>3382</v>
      </c>
      <c r="BN1213" s="335" t="s">
        <v>3356</v>
      </c>
      <c r="BO1213" s="335" t="str">
        <f t="shared" si="36"/>
        <v>Prince George's County, MD</v>
      </c>
      <c r="BP1213" s="335" t="str">
        <f t="shared" si="37"/>
        <v>24</v>
      </c>
      <c r="BQ1213" s="335" t="str">
        <f>_xlfn.XLOOKUP(BP1213, statelist[State FIPS Code], statelist[EPA Region], "not found", 0, 1)</f>
        <v>EPA Region 3</v>
      </c>
    </row>
    <row r="1214" spans="64:69" x14ac:dyDescent="0.25">
      <c r="BL1214" s="334" t="s">
        <v>3383</v>
      </c>
      <c r="BM1214" s="335" t="s">
        <v>3384</v>
      </c>
      <c r="BN1214" s="335" t="s">
        <v>3356</v>
      </c>
      <c r="BO1214" s="335" t="str">
        <f t="shared" si="36"/>
        <v>Queen Anne's County, MD</v>
      </c>
      <c r="BP1214" s="335" t="str">
        <f t="shared" si="37"/>
        <v>24</v>
      </c>
      <c r="BQ1214" s="335" t="str">
        <f>_xlfn.XLOOKUP(BP1214, statelist[State FIPS Code], statelist[EPA Region], "not found", 0, 1)</f>
        <v>EPA Region 3</v>
      </c>
    </row>
    <row r="1215" spans="64:69" x14ac:dyDescent="0.25">
      <c r="BL1215" s="334" t="s">
        <v>3385</v>
      </c>
      <c r="BM1215" s="335" t="s">
        <v>3386</v>
      </c>
      <c r="BN1215" s="335" t="s">
        <v>3356</v>
      </c>
      <c r="BO1215" s="335" t="str">
        <f t="shared" si="36"/>
        <v>St. Mary's County, MD</v>
      </c>
      <c r="BP1215" s="335" t="str">
        <f t="shared" si="37"/>
        <v>24</v>
      </c>
      <c r="BQ1215" s="335" t="str">
        <f>_xlfn.XLOOKUP(BP1215, statelist[State FIPS Code], statelist[EPA Region], "not found", 0, 1)</f>
        <v>EPA Region 3</v>
      </c>
    </row>
    <row r="1216" spans="64:69" x14ac:dyDescent="0.25">
      <c r="BL1216" s="334" t="s">
        <v>3387</v>
      </c>
      <c r="BM1216" s="335" t="s">
        <v>3348</v>
      </c>
      <c r="BN1216" s="335" t="s">
        <v>3356</v>
      </c>
      <c r="BO1216" s="335" t="str">
        <f t="shared" si="36"/>
        <v>Somerset County, MD</v>
      </c>
      <c r="BP1216" s="335" t="str">
        <f t="shared" si="37"/>
        <v>24</v>
      </c>
      <c r="BQ1216" s="335" t="str">
        <f>_xlfn.XLOOKUP(BP1216, statelist[State FIPS Code], statelist[EPA Region], "not found", 0, 1)</f>
        <v>EPA Region 3</v>
      </c>
    </row>
    <row r="1217" spans="64:69" x14ac:dyDescent="0.25">
      <c r="BL1217" s="334" t="s">
        <v>3388</v>
      </c>
      <c r="BM1217" s="335" t="s">
        <v>2272</v>
      </c>
      <c r="BN1217" s="335" t="s">
        <v>3356</v>
      </c>
      <c r="BO1217" s="335" t="str">
        <f t="shared" si="36"/>
        <v>Talbot County, MD</v>
      </c>
      <c r="BP1217" s="335" t="str">
        <f t="shared" si="37"/>
        <v>24</v>
      </c>
      <c r="BQ1217" s="335" t="str">
        <f>_xlfn.XLOOKUP(BP1217, statelist[State FIPS Code], statelist[EPA Region], "not found", 0, 1)</f>
        <v>EPA Region 3</v>
      </c>
    </row>
    <row r="1218" spans="64:69" x14ac:dyDescent="0.25">
      <c r="BL1218" s="334" t="s">
        <v>3389</v>
      </c>
      <c r="BM1218" s="335" t="s">
        <v>1423</v>
      </c>
      <c r="BN1218" s="335" t="s">
        <v>3356</v>
      </c>
      <c r="BO1218" s="335" t="str">
        <f t="shared" si="36"/>
        <v>Washington County, MD</v>
      </c>
      <c r="BP1218" s="335" t="str">
        <f t="shared" si="37"/>
        <v>24</v>
      </c>
      <c r="BQ1218" s="335" t="str">
        <f>_xlfn.XLOOKUP(BP1218, statelist[State FIPS Code], statelist[EPA Region], "not found", 0, 1)</f>
        <v>EPA Region 3</v>
      </c>
    </row>
    <row r="1219" spans="64:69" x14ac:dyDescent="0.25">
      <c r="BL1219" s="334" t="s">
        <v>3390</v>
      </c>
      <c r="BM1219" s="335" t="s">
        <v>3391</v>
      </c>
      <c r="BN1219" s="335" t="s">
        <v>3356</v>
      </c>
      <c r="BO1219" s="335" t="str">
        <f t="shared" si="36"/>
        <v>Wicomico County, MD</v>
      </c>
      <c r="BP1219" s="335" t="str">
        <f t="shared" si="37"/>
        <v>24</v>
      </c>
      <c r="BQ1219" s="335" t="str">
        <f>_xlfn.XLOOKUP(BP1219, statelist[State FIPS Code], statelist[EPA Region], "not found", 0, 1)</f>
        <v>EPA Region 3</v>
      </c>
    </row>
    <row r="1220" spans="64:69" x14ac:dyDescent="0.25">
      <c r="BL1220" s="334" t="s">
        <v>3392</v>
      </c>
      <c r="BM1220" s="335" t="s">
        <v>3393</v>
      </c>
      <c r="BN1220" s="335" t="s">
        <v>3356</v>
      </c>
      <c r="BO1220" s="335" t="str">
        <f t="shared" ref="BO1220:BO1283" si="38">_xlfn.TEXTJOIN(", ", TRUE, BM1220,BN1220)</f>
        <v>Worcester County, MD</v>
      </c>
      <c r="BP1220" s="335" t="str">
        <f t="shared" ref="BP1220:BP1283" si="39">LEFT(BL1220, 2)</f>
        <v>24</v>
      </c>
      <c r="BQ1220" s="335" t="str">
        <f>_xlfn.XLOOKUP(BP1220, statelist[State FIPS Code], statelist[EPA Region], "not found", 0, 1)</f>
        <v>EPA Region 3</v>
      </c>
    </row>
    <row r="1221" spans="64:69" x14ac:dyDescent="0.25">
      <c r="BL1221" s="334" t="s">
        <v>3394</v>
      </c>
      <c r="BM1221" s="335" t="s">
        <v>3395</v>
      </c>
      <c r="BN1221" s="335" t="s">
        <v>3356</v>
      </c>
      <c r="BO1221" s="335" t="str">
        <f t="shared" si="38"/>
        <v>Baltimore city, MD</v>
      </c>
      <c r="BP1221" s="335" t="str">
        <f t="shared" si="39"/>
        <v>24</v>
      </c>
      <c r="BQ1221" s="335" t="str">
        <f>_xlfn.XLOOKUP(BP1221, statelist[State FIPS Code], statelist[EPA Region], "not found", 0, 1)</f>
        <v>EPA Region 3</v>
      </c>
    </row>
    <row r="1222" spans="64:69" x14ac:dyDescent="0.25">
      <c r="BL1222" s="334" t="s">
        <v>3396</v>
      </c>
      <c r="BM1222" s="335" t="s">
        <v>3397</v>
      </c>
      <c r="BN1222" s="335" t="s">
        <v>3398</v>
      </c>
      <c r="BO1222" s="335" t="str">
        <f t="shared" si="38"/>
        <v>Barnstable County, MA</v>
      </c>
      <c r="BP1222" s="335" t="str">
        <f t="shared" si="39"/>
        <v>25</v>
      </c>
      <c r="BQ1222" s="335" t="str">
        <f>_xlfn.XLOOKUP(BP1222, statelist[State FIPS Code], statelist[EPA Region], "not found", 0, 1)</f>
        <v>EPA Region 1</v>
      </c>
    </row>
    <row r="1223" spans="64:69" x14ac:dyDescent="0.25">
      <c r="BL1223" s="334" t="s">
        <v>3399</v>
      </c>
      <c r="BM1223" s="335" t="s">
        <v>3400</v>
      </c>
      <c r="BN1223" s="335" t="s">
        <v>3398</v>
      </c>
      <c r="BO1223" s="335" t="str">
        <f t="shared" si="38"/>
        <v>Berkshire County, MA</v>
      </c>
      <c r="BP1223" s="335" t="str">
        <f t="shared" si="39"/>
        <v>25</v>
      </c>
      <c r="BQ1223" s="335" t="str">
        <f>_xlfn.XLOOKUP(BP1223, statelist[State FIPS Code], statelist[EPA Region], "not found", 0, 1)</f>
        <v>EPA Region 1</v>
      </c>
    </row>
    <row r="1224" spans="64:69" x14ac:dyDescent="0.25">
      <c r="BL1224" s="334" t="s">
        <v>3401</v>
      </c>
      <c r="BM1224" s="335" t="s">
        <v>3402</v>
      </c>
      <c r="BN1224" s="335" t="s">
        <v>3398</v>
      </c>
      <c r="BO1224" s="335" t="str">
        <f t="shared" si="38"/>
        <v>Bristol County, MA</v>
      </c>
      <c r="BP1224" s="335" t="str">
        <f t="shared" si="39"/>
        <v>25</v>
      </c>
      <c r="BQ1224" s="335" t="str">
        <f>_xlfn.XLOOKUP(BP1224, statelist[State FIPS Code], statelist[EPA Region], "not found", 0, 1)</f>
        <v>EPA Region 1</v>
      </c>
    </row>
    <row r="1225" spans="64:69" x14ac:dyDescent="0.25">
      <c r="BL1225" s="334" t="s">
        <v>3403</v>
      </c>
      <c r="BM1225" s="335" t="s">
        <v>3404</v>
      </c>
      <c r="BN1225" s="335" t="s">
        <v>3398</v>
      </c>
      <c r="BO1225" s="335" t="str">
        <f t="shared" si="38"/>
        <v>Dukes County, MA</v>
      </c>
      <c r="BP1225" s="335" t="str">
        <f t="shared" si="39"/>
        <v>25</v>
      </c>
      <c r="BQ1225" s="335" t="str">
        <f>_xlfn.XLOOKUP(BP1225, statelist[State FIPS Code], statelist[EPA Region], "not found", 0, 1)</f>
        <v>EPA Region 1</v>
      </c>
    </row>
    <row r="1226" spans="64:69" x14ac:dyDescent="0.25">
      <c r="BL1226" s="334" t="s">
        <v>3405</v>
      </c>
      <c r="BM1226" s="335" t="s">
        <v>3406</v>
      </c>
      <c r="BN1226" s="335" t="s">
        <v>3398</v>
      </c>
      <c r="BO1226" s="335" t="str">
        <f t="shared" si="38"/>
        <v>Essex County, MA</v>
      </c>
      <c r="BP1226" s="335" t="str">
        <f t="shared" si="39"/>
        <v>25</v>
      </c>
      <c r="BQ1226" s="335" t="str">
        <f>_xlfn.XLOOKUP(BP1226, statelist[State FIPS Code], statelist[EPA Region], "not found", 0, 1)</f>
        <v>EPA Region 1</v>
      </c>
    </row>
    <row r="1227" spans="64:69" x14ac:dyDescent="0.25">
      <c r="BL1227" s="334" t="s">
        <v>3407</v>
      </c>
      <c r="BM1227" s="335" t="s">
        <v>1353</v>
      </c>
      <c r="BN1227" s="335" t="s">
        <v>3398</v>
      </c>
      <c r="BO1227" s="335" t="str">
        <f t="shared" si="38"/>
        <v>Franklin County, MA</v>
      </c>
      <c r="BP1227" s="335" t="str">
        <f t="shared" si="39"/>
        <v>25</v>
      </c>
      <c r="BQ1227" s="335" t="str">
        <f>_xlfn.XLOOKUP(BP1227, statelist[State FIPS Code], statelist[EPA Region], "not found", 0, 1)</f>
        <v>EPA Region 1</v>
      </c>
    </row>
    <row r="1228" spans="64:69" x14ac:dyDescent="0.25">
      <c r="BL1228" s="334" t="s">
        <v>3408</v>
      </c>
      <c r="BM1228" s="335" t="s">
        <v>3409</v>
      </c>
      <c r="BN1228" s="335" t="s">
        <v>3398</v>
      </c>
      <c r="BO1228" s="335" t="str">
        <f t="shared" si="38"/>
        <v>Hampden County, MA</v>
      </c>
      <c r="BP1228" s="335" t="str">
        <f t="shared" si="39"/>
        <v>25</v>
      </c>
      <c r="BQ1228" s="335" t="str">
        <f>_xlfn.XLOOKUP(BP1228, statelist[State FIPS Code], statelist[EPA Region], "not found", 0, 1)</f>
        <v>EPA Region 1</v>
      </c>
    </row>
    <row r="1229" spans="64:69" x14ac:dyDescent="0.25">
      <c r="BL1229" s="334" t="s">
        <v>3410</v>
      </c>
      <c r="BM1229" s="335" t="s">
        <v>3411</v>
      </c>
      <c r="BN1229" s="335" t="s">
        <v>3398</v>
      </c>
      <c r="BO1229" s="335" t="str">
        <f t="shared" si="38"/>
        <v>Hampshire County, MA</v>
      </c>
      <c r="BP1229" s="335" t="str">
        <f t="shared" si="39"/>
        <v>25</v>
      </c>
      <c r="BQ1229" s="335" t="str">
        <f>_xlfn.XLOOKUP(BP1229, statelist[State FIPS Code], statelist[EPA Region], "not found", 0, 1)</f>
        <v>EPA Region 1</v>
      </c>
    </row>
    <row r="1230" spans="64:69" x14ac:dyDescent="0.25">
      <c r="BL1230" s="334" t="s">
        <v>3412</v>
      </c>
      <c r="BM1230" s="335" t="s">
        <v>1917</v>
      </c>
      <c r="BN1230" s="335" t="s">
        <v>3398</v>
      </c>
      <c r="BO1230" s="335" t="str">
        <f t="shared" si="38"/>
        <v>Middlesex County, MA</v>
      </c>
      <c r="BP1230" s="335" t="str">
        <f t="shared" si="39"/>
        <v>25</v>
      </c>
      <c r="BQ1230" s="335" t="str">
        <f>_xlfn.XLOOKUP(BP1230, statelist[State FIPS Code], statelist[EPA Region], "not found", 0, 1)</f>
        <v>EPA Region 1</v>
      </c>
    </row>
    <row r="1231" spans="64:69" x14ac:dyDescent="0.25">
      <c r="BL1231" s="334" t="s">
        <v>3413</v>
      </c>
      <c r="BM1231" s="335" t="s">
        <v>3414</v>
      </c>
      <c r="BN1231" s="335" t="s">
        <v>3398</v>
      </c>
      <c r="BO1231" s="335" t="str">
        <f t="shared" si="38"/>
        <v>Nantucket County, MA</v>
      </c>
      <c r="BP1231" s="335" t="str">
        <f t="shared" si="39"/>
        <v>25</v>
      </c>
      <c r="BQ1231" s="335" t="str">
        <f>_xlfn.XLOOKUP(BP1231, statelist[State FIPS Code], statelist[EPA Region], "not found", 0, 1)</f>
        <v>EPA Region 1</v>
      </c>
    </row>
    <row r="1232" spans="64:69" x14ac:dyDescent="0.25">
      <c r="BL1232" s="334" t="s">
        <v>3415</v>
      </c>
      <c r="BM1232" s="335" t="s">
        <v>3416</v>
      </c>
      <c r="BN1232" s="335" t="s">
        <v>3398</v>
      </c>
      <c r="BO1232" s="335" t="str">
        <f t="shared" si="38"/>
        <v>Norfolk County, MA</v>
      </c>
      <c r="BP1232" s="335" t="str">
        <f t="shared" si="39"/>
        <v>25</v>
      </c>
      <c r="BQ1232" s="335" t="str">
        <f>_xlfn.XLOOKUP(BP1232, statelist[State FIPS Code], statelist[EPA Region], "not found", 0, 1)</f>
        <v>EPA Region 1</v>
      </c>
    </row>
    <row r="1233" spans="64:69" x14ac:dyDescent="0.25">
      <c r="BL1233" s="334" t="s">
        <v>3417</v>
      </c>
      <c r="BM1233" s="335" t="s">
        <v>2812</v>
      </c>
      <c r="BN1233" s="335" t="s">
        <v>3398</v>
      </c>
      <c r="BO1233" s="335" t="str">
        <f t="shared" si="38"/>
        <v>Plymouth County, MA</v>
      </c>
      <c r="BP1233" s="335" t="str">
        <f t="shared" si="39"/>
        <v>25</v>
      </c>
      <c r="BQ1233" s="335" t="str">
        <f>_xlfn.XLOOKUP(BP1233, statelist[State FIPS Code], statelist[EPA Region], "not found", 0, 1)</f>
        <v>EPA Region 1</v>
      </c>
    </row>
    <row r="1234" spans="64:69" x14ac:dyDescent="0.25">
      <c r="BL1234" s="334" t="s">
        <v>3418</v>
      </c>
      <c r="BM1234" s="335" t="s">
        <v>3419</v>
      </c>
      <c r="BN1234" s="335" t="s">
        <v>3398</v>
      </c>
      <c r="BO1234" s="335" t="str">
        <f t="shared" si="38"/>
        <v>Suffolk County, MA</v>
      </c>
      <c r="BP1234" s="335" t="str">
        <f t="shared" si="39"/>
        <v>25</v>
      </c>
      <c r="BQ1234" s="335" t="str">
        <f>_xlfn.XLOOKUP(BP1234, statelist[State FIPS Code], statelist[EPA Region], "not found", 0, 1)</f>
        <v>EPA Region 1</v>
      </c>
    </row>
    <row r="1235" spans="64:69" x14ac:dyDescent="0.25">
      <c r="BL1235" s="334" t="s">
        <v>3420</v>
      </c>
      <c r="BM1235" s="335" t="s">
        <v>3393</v>
      </c>
      <c r="BN1235" s="335" t="s">
        <v>3398</v>
      </c>
      <c r="BO1235" s="335" t="str">
        <f t="shared" si="38"/>
        <v>Worcester County, MA</v>
      </c>
      <c r="BP1235" s="335" t="str">
        <f t="shared" si="39"/>
        <v>25</v>
      </c>
      <c r="BQ1235" s="335" t="str">
        <f>_xlfn.XLOOKUP(BP1235, statelist[State FIPS Code], statelist[EPA Region], "not found", 0, 1)</f>
        <v>EPA Region 1</v>
      </c>
    </row>
    <row r="1236" spans="64:69" x14ac:dyDescent="0.25">
      <c r="BL1236" s="334" t="s">
        <v>3421</v>
      </c>
      <c r="BM1236" s="335" t="s">
        <v>3422</v>
      </c>
      <c r="BN1236" s="335" t="s">
        <v>3423</v>
      </c>
      <c r="BO1236" s="335" t="str">
        <f t="shared" si="38"/>
        <v>Alcona County, MI</v>
      </c>
      <c r="BP1236" s="335" t="str">
        <f t="shared" si="39"/>
        <v>26</v>
      </c>
      <c r="BQ1236" s="335" t="str">
        <f>_xlfn.XLOOKUP(BP1236, statelist[State FIPS Code], statelist[EPA Region], "not found", 0, 1)</f>
        <v>EPA Region 5</v>
      </c>
    </row>
    <row r="1237" spans="64:69" x14ac:dyDescent="0.25">
      <c r="BL1237" s="334" t="s">
        <v>3424</v>
      </c>
      <c r="BM1237" s="335" t="s">
        <v>3425</v>
      </c>
      <c r="BN1237" s="335" t="s">
        <v>3423</v>
      </c>
      <c r="BO1237" s="335" t="str">
        <f t="shared" si="38"/>
        <v>Alger County, MI</v>
      </c>
      <c r="BP1237" s="335" t="str">
        <f t="shared" si="39"/>
        <v>26</v>
      </c>
      <c r="BQ1237" s="335" t="str">
        <f>_xlfn.XLOOKUP(BP1237, statelist[State FIPS Code], statelist[EPA Region], "not found", 0, 1)</f>
        <v>EPA Region 5</v>
      </c>
    </row>
    <row r="1238" spans="64:69" x14ac:dyDescent="0.25">
      <c r="BL1238" s="334" t="s">
        <v>3426</v>
      </c>
      <c r="BM1238" s="335" t="s">
        <v>3427</v>
      </c>
      <c r="BN1238" s="335" t="s">
        <v>3423</v>
      </c>
      <c r="BO1238" s="335" t="str">
        <f t="shared" si="38"/>
        <v>Allegan County, MI</v>
      </c>
      <c r="BP1238" s="335" t="str">
        <f t="shared" si="39"/>
        <v>26</v>
      </c>
      <c r="BQ1238" s="335" t="str">
        <f>_xlfn.XLOOKUP(BP1238, statelist[State FIPS Code], statelist[EPA Region], "not found", 0, 1)</f>
        <v>EPA Region 5</v>
      </c>
    </row>
    <row r="1239" spans="64:69" x14ac:dyDescent="0.25">
      <c r="BL1239" s="334" t="s">
        <v>3428</v>
      </c>
      <c r="BM1239" s="335" t="s">
        <v>3429</v>
      </c>
      <c r="BN1239" s="335" t="s">
        <v>3423</v>
      </c>
      <c r="BO1239" s="335" t="str">
        <f t="shared" si="38"/>
        <v>Alpena County, MI</v>
      </c>
      <c r="BP1239" s="335" t="str">
        <f t="shared" si="39"/>
        <v>26</v>
      </c>
      <c r="BQ1239" s="335" t="str">
        <f>_xlfn.XLOOKUP(BP1239, statelist[State FIPS Code], statelist[EPA Region], "not found", 0, 1)</f>
        <v>EPA Region 5</v>
      </c>
    </row>
    <row r="1240" spans="64:69" x14ac:dyDescent="0.25">
      <c r="BL1240" s="334" t="s">
        <v>3430</v>
      </c>
      <c r="BM1240" s="335" t="s">
        <v>3431</v>
      </c>
      <c r="BN1240" s="335" t="s">
        <v>3423</v>
      </c>
      <c r="BO1240" s="335" t="str">
        <f t="shared" si="38"/>
        <v>Antrim County, MI</v>
      </c>
      <c r="BP1240" s="335" t="str">
        <f t="shared" si="39"/>
        <v>26</v>
      </c>
      <c r="BQ1240" s="335" t="str">
        <f>_xlfn.XLOOKUP(BP1240, statelist[State FIPS Code], statelist[EPA Region], "not found", 0, 1)</f>
        <v>EPA Region 5</v>
      </c>
    </row>
    <row r="1241" spans="64:69" x14ac:dyDescent="0.25">
      <c r="BL1241" s="334" t="s">
        <v>3432</v>
      </c>
      <c r="BM1241" s="335" t="s">
        <v>3433</v>
      </c>
      <c r="BN1241" s="335" t="s">
        <v>3423</v>
      </c>
      <c r="BO1241" s="335" t="str">
        <f t="shared" si="38"/>
        <v>Arenac County, MI</v>
      </c>
      <c r="BP1241" s="335" t="str">
        <f t="shared" si="39"/>
        <v>26</v>
      </c>
      <c r="BQ1241" s="335" t="str">
        <f>_xlfn.XLOOKUP(BP1241, statelist[State FIPS Code], statelist[EPA Region], "not found", 0, 1)</f>
        <v>EPA Region 5</v>
      </c>
    </row>
    <row r="1242" spans="64:69" x14ac:dyDescent="0.25">
      <c r="BL1242" s="334" t="s">
        <v>3434</v>
      </c>
      <c r="BM1242" s="335" t="s">
        <v>3435</v>
      </c>
      <c r="BN1242" s="335" t="s">
        <v>3423</v>
      </c>
      <c r="BO1242" s="335" t="str">
        <f t="shared" si="38"/>
        <v>Baraga County, MI</v>
      </c>
      <c r="BP1242" s="335" t="str">
        <f t="shared" si="39"/>
        <v>26</v>
      </c>
      <c r="BQ1242" s="335" t="str">
        <f>_xlfn.XLOOKUP(BP1242, statelist[State FIPS Code], statelist[EPA Region], "not found", 0, 1)</f>
        <v>EPA Region 5</v>
      </c>
    </row>
    <row r="1243" spans="64:69" x14ac:dyDescent="0.25">
      <c r="BL1243" s="334" t="s">
        <v>3436</v>
      </c>
      <c r="BM1243" s="335" t="s">
        <v>3437</v>
      </c>
      <c r="BN1243" s="335" t="s">
        <v>3423</v>
      </c>
      <c r="BO1243" s="335" t="str">
        <f t="shared" si="38"/>
        <v>Barry County, MI</v>
      </c>
      <c r="BP1243" s="335" t="str">
        <f t="shared" si="39"/>
        <v>26</v>
      </c>
      <c r="BQ1243" s="335" t="str">
        <f>_xlfn.XLOOKUP(BP1243, statelist[State FIPS Code], statelist[EPA Region], "not found", 0, 1)</f>
        <v>EPA Region 5</v>
      </c>
    </row>
    <row r="1244" spans="64:69" x14ac:dyDescent="0.25">
      <c r="BL1244" s="334" t="s">
        <v>3438</v>
      </c>
      <c r="BM1244" s="335" t="s">
        <v>1946</v>
      </c>
      <c r="BN1244" s="335" t="s">
        <v>3423</v>
      </c>
      <c r="BO1244" s="335" t="str">
        <f t="shared" si="38"/>
        <v>Bay County, MI</v>
      </c>
      <c r="BP1244" s="335" t="str">
        <f t="shared" si="39"/>
        <v>26</v>
      </c>
      <c r="BQ1244" s="335" t="str">
        <f>_xlfn.XLOOKUP(BP1244, statelist[State FIPS Code], statelist[EPA Region], "not found", 0, 1)</f>
        <v>EPA Region 5</v>
      </c>
    </row>
    <row r="1245" spans="64:69" x14ac:dyDescent="0.25">
      <c r="BL1245" s="334" t="s">
        <v>3439</v>
      </c>
      <c r="BM1245" s="335" t="s">
        <v>3440</v>
      </c>
      <c r="BN1245" s="335" t="s">
        <v>3423</v>
      </c>
      <c r="BO1245" s="335" t="str">
        <f t="shared" si="38"/>
        <v>Benzie County, MI</v>
      </c>
      <c r="BP1245" s="335" t="str">
        <f t="shared" si="39"/>
        <v>26</v>
      </c>
      <c r="BQ1245" s="335" t="str">
        <f>_xlfn.XLOOKUP(BP1245, statelist[State FIPS Code], statelist[EPA Region], "not found", 0, 1)</f>
        <v>EPA Region 5</v>
      </c>
    </row>
    <row r="1246" spans="64:69" x14ac:dyDescent="0.25">
      <c r="BL1246" s="334" t="s">
        <v>3441</v>
      </c>
      <c r="BM1246" s="335" t="s">
        <v>2074</v>
      </c>
      <c r="BN1246" s="335" t="s">
        <v>3423</v>
      </c>
      <c r="BO1246" s="335" t="str">
        <f t="shared" si="38"/>
        <v>Berrien County, MI</v>
      </c>
      <c r="BP1246" s="335" t="str">
        <f t="shared" si="39"/>
        <v>26</v>
      </c>
      <c r="BQ1246" s="335" t="str">
        <f>_xlfn.XLOOKUP(BP1246, statelist[State FIPS Code], statelist[EPA Region], "not found", 0, 1)</f>
        <v>EPA Region 5</v>
      </c>
    </row>
    <row r="1247" spans="64:69" x14ac:dyDescent="0.25">
      <c r="BL1247" s="334" t="s">
        <v>3442</v>
      </c>
      <c r="BM1247" s="335" t="s">
        <v>3443</v>
      </c>
      <c r="BN1247" s="335" t="s">
        <v>3423</v>
      </c>
      <c r="BO1247" s="335" t="str">
        <f t="shared" si="38"/>
        <v>Branch County, MI</v>
      </c>
      <c r="BP1247" s="335" t="str">
        <f t="shared" si="39"/>
        <v>26</v>
      </c>
      <c r="BQ1247" s="335" t="str">
        <f>_xlfn.XLOOKUP(BP1247, statelist[State FIPS Code], statelist[EPA Region], "not found", 0, 1)</f>
        <v>EPA Region 5</v>
      </c>
    </row>
    <row r="1248" spans="64:69" x14ac:dyDescent="0.25">
      <c r="BL1248" s="334" t="s">
        <v>3444</v>
      </c>
      <c r="BM1248" s="335" t="s">
        <v>1309</v>
      </c>
      <c r="BN1248" s="335" t="s">
        <v>3423</v>
      </c>
      <c r="BO1248" s="335" t="str">
        <f t="shared" si="38"/>
        <v>Calhoun County, MI</v>
      </c>
      <c r="BP1248" s="335" t="str">
        <f t="shared" si="39"/>
        <v>26</v>
      </c>
      <c r="BQ1248" s="335" t="str">
        <f>_xlfn.XLOOKUP(BP1248, statelist[State FIPS Code], statelist[EPA Region], "not found", 0, 1)</f>
        <v>EPA Region 5</v>
      </c>
    </row>
    <row r="1249" spans="64:69" x14ac:dyDescent="0.25">
      <c r="BL1249" s="334" t="s">
        <v>3445</v>
      </c>
      <c r="BM1249" s="335" t="s">
        <v>2427</v>
      </c>
      <c r="BN1249" s="335" t="s">
        <v>3423</v>
      </c>
      <c r="BO1249" s="335" t="str">
        <f t="shared" si="38"/>
        <v>Cass County, MI</v>
      </c>
      <c r="BP1249" s="335" t="str">
        <f t="shared" si="39"/>
        <v>26</v>
      </c>
      <c r="BQ1249" s="335" t="str">
        <f>_xlfn.XLOOKUP(BP1249, statelist[State FIPS Code], statelist[EPA Region], "not found", 0, 1)</f>
        <v>EPA Region 5</v>
      </c>
    </row>
    <row r="1250" spans="64:69" x14ac:dyDescent="0.25">
      <c r="BL1250" s="334" t="s">
        <v>3446</v>
      </c>
      <c r="BM1250" s="335" t="s">
        <v>3447</v>
      </c>
      <c r="BN1250" s="335" t="s">
        <v>3423</v>
      </c>
      <c r="BO1250" s="335" t="str">
        <f t="shared" si="38"/>
        <v>Charlevoix County, MI</v>
      </c>
      <c r="BP1250" s="335" t="str">
        <f t="shared" si="39"/>
        <v>26</v>
      </c>
      <c r="BQ1250" s="335" t="str">
        <f>_xlfn.XLOOKUP(BP1250, statelist[State FIPS Code], statelist[EPA Region], "not found", 0, 1)</f>
        <v>EPA Region 5</v>
      </c>
    </row>
    <row r="1251" spans="64:69" x14ac:dyDescent="0.25">
      <c r="BL1251" s="334" t="s">
        <v>3448</v>
      </c>
      <c r="BM1251" s="335" t="s">
        <v>3449</v>
      </c>
      <c r="BN1251" s="335" t="s">
        <v>3423</v>
      </c>
      <c r="BO1251" s="335" t="str">
        <f t="shared" si="38"/>
        <v>Cheboygan County, MI</v>
      </c>
      <c r="BP1251" s="335" t="str">
        <f t="shared" si="39"/>
        <v>26</v>
      </c>
      <c r="BQ1251" s="335" t="str">
        <f>_xlfn.XLOOKUP(BP1251, statelist[State FIPS Code], statelist[EPA Region], "not found", 0, 1)</f>
        <v>EPA Region 5</v>
      </c>
    </row>
    <row r="1252" spans="64:69" x14ac:dyDescent="0.25">
      <c r="BL1252" s="334" t="s">
        <v>3450</v>
      </c>
      <c r="BM1252" s="335" t="s">
        <v>3451</v>
      </c>
      <c r="BN1252" s="335" t="s">
        <v>3423</v>
      </c>
      <c r="BO1252" s="335" t="str">
        <f t="shared" si="38"/>
        <v>Chippewa County, MI</v>
      </c>
      <c r="BP1252" s="335" t="str">
        <f t="shared" si="39"/>
        <v>26</v>
      </c>
      <c r="BQ1252" s="335" t="str">
        <f>_xlfn.XLOOKUP(BP1252, statelist[State FIPS Code], statelist[EPA Region], "not found", 0, 1)</f>
        <v>EPA Region 5</v>
      </c>
    </row>
    <row r="1253" spans="64:69" x14ac:dyDescent="0.25">
      <c r="BL1253" s="334" t="s">
        <v>3452</v>
      </c>
      <c r="BM1253" s="335" t="s">
        <v>3453</v>
      </c>
      <c r="BN1253" s="335" t="s">
        <v>3423</v>
      </c>
      <c r="BO1253" s="335" t="str">
        <f t="shared" si="38"/>
        <v>Clare County, MI</v>
      </c>
      <c r="BP1253" s="335" t="str">
        <f t="shared" si="39"/>
        <v>26</v>
      </c>
      <c r="BQ1253" s="335" t="str">
        <f>_xlfn.XLOOKUP(BP1253, statelist[State FIPS Code], statelist[EPA Region], "not found", 0, 1)</f>
        <v>EPA Region 5</v>
      </c>
    </row>
    <row r="1254" spans="64:69" x14ac:dyDescent="0.25">
      <c r="BL1254" s="334" t="s">
        <v>3454</v>
      </c>
      <c r="BM1254" s="335" t="s">
        <v>2435</v>
      </c>
      <c r="BN1254" s="335" t="s">
        <v>3423</v>
      </c>
      <c r="BO1254" s="335" t="str">
        <f t="shared" si="38"/>
        <v>Clinton County, MI</v>
      </c>
      <c r="BP1254" s="335" t="str">
        <f t="shared" si="39"/>
        <v>26</v>
      </c>
      <c r="BQ1254" s="335" t="str">
        <f>_xlfn.XLOOKUP(BP1254, statelist[State FIPS Code], statelist[EPA Region], "not found", 0, 1)</f>
        <v>EPA Region 5</v>
      </c>
    </row>
    <row r="1255" spans="64:69" x14ac:dyDescent="0.25">
      <c r="BL1255" s="334" t="s">
        <v>3455</v>
      </c>
      <c r="BM1255" s="335" t="s">
        <v>1551</v>
      </c>
      <c r="BN1255" s="335" t="s">
        <v>3423</v>
      </c>
      <c r="BO1255" s="335" t="str">
        <f t="shared" si="38"/>
        <v>Crawford County, MI</v>
      </c>
      <c r="BP1255" s="335" t="str">
        <f t="shared" si="39"/>
        <v>26</v>
      </c>
      <c r="BQ1255" s="335" t="str">
        <f>_xlfn.XLOOKUP(BP1255, statelist[State FIPS Code], statelist[EPA Region], "not found", 0, 1)</f>
        <v>EPA Region 5</v>
      </c>
    </row>
    <row r="1256" spans="64:69" x14ac:dyDescent="0.25">
      <c r="BL1256" s="334" t="s">
        <v>3456</v>
      </c>
      <c r="BM1256" s="335" t="s">
        <v>1800</v>
      </c>
      <c r="BN1256" s="335" t="s">
        <v>3423</v>
      </c>
      <c r="BO1256" s="335" t="str">
        <f t="shared" si="38"/>
        <v>Delta County, MI</v>
      </c>
      <c r="BP1256" s="335" t="str">
        <f t="shared" si="39"/>
        <v>26</v>
      </c>
      <c r="BQ1256" s="335" t="str">
        <f>_xlfn.XLOOKUP(BP1256, statelist[State FIPS Code], statelist[EPA Region], "not found", 0, 1)</f>
        <v>EPA Region 5</v>
      </c>
    </row>
    <row r="1257" spans="64:69" x14ac:dyDescent="0.25">
      <c r="BL1257" s="334" t="s">
        <v>3457</v>
      </c>
      <c r="BM1257" s="335" t="s">
        <v>2748</v>
      </c>
      <c r="BN1257" s="335" t="s">
        <v>3423</v>
      </c>
      <c r="BO1257" s="335" t="str">
        <f t="shared" si="38"/>
        <v>Dickinson County, MI</v>
      </c>
      <c r="BP1257" s="335" t="str">
        <f t="shared" si="39"/>
        <v>26</v>
      </c>
      <c r="BQ1257" s="335" t="str">
        <f>_xlfn.XLOOKUP(BP1257, statelist[State FIPS Code], statelist[EPA Region], "not found", 0, 1)</f>
        <v>EPA Region 5</v>
      </c>
    </row>
    <row r="1258" spans="64:69" x14ac:dyDescent="0.25">
      <c r="BL1258" s="334" t="s">
        <v>3458</v>
      </c>
      <c r="BM1258" s="335" t="s">
        <v>3459</v>
      </c>
      <c r="BN1258" s="335" t="s">
        <v>3423</v>
      </c>
      <c r="BO1258" s="335" t="str">
        <f t="shared" si="38"/>
        <v>Eaton County, MI</v>
      </c>
      <c r="BP1258" s="335" t="str">
        <f t="shared" si="39"/>
        <v>26</v>
      </c>
      <c r="BQ1258" s="335" t="str">
        <f>_xlfn.XLOOKUP(BP1258, statelist[State FIPS Code], statelist[EPA Region], "not found", 0, 1)</f>
        <v>EPA Region 5</v>
      </c>
    </row>
    <row r="1259" spans="64:69" x14ac:dyDescent="0.25">
      <c r="BL1259" s="334" t="s">
        <v>3460</v>
      </c>
      <c r="BM1259" s="335" t="s">
        <v>2752</v>
      </c>
      <c r="BN1259" s="335" t="s">
        <v>3423</v>
      </c>
      <c r="BO1259" s="335" t="str">
        <f t="shared" si="38"/>
        <v>Emmet County, MI</v>
      </c>
      <c r="BP1259" s="335" t="str">
        <f t="shared" si="39"/>
        <v>26</v>
      </c>
      <c r="BQ1259" s="335" t="str">
        <f>_xlfn.XLOOKUP(BP1259, statelist[State FIPS Code], statelist[EPA Region], "not found", 0, 1)</f>
        <v>EPA Region 5</v>
      </c>
    </row>
    <row r="1260" spans="64:69" x14ac:dyDescent="0.25">
      <c r="BL1260" s="334" t="s">
        <v>3461</v>
      </c>
      <c r="BM1260" s="335" t="s">
        <v>3462</v>
      </c>
      <c r="BN1260" s="335" t="s">
        <v>3423</v>
      </c>
      <c r="BO1260" s="335" t="str">
        <f t="shared" si="38"/>
        <v>Genesee County, MI</v>
      </c>
      <c r="BP1260" s="335" t="str">
        <f t="shared" si="39"/>
        <v>26</v>
      </c>
      <c r="BQ1260" s="335" t="str">
        <f>_xlfn.XLOOKUP(BP1260, statelist[State FIPS Code], statelist[EPA Region], "not found", 0, 1)</f>
        <v>EPA Region 5</v>
      </c>
    </row>
    <row r="1261" spans="64:69" x14ac:dyDescent="0.25">
      <c r="BL1261" s="334" t="s">
        <v>3463</v>
      </c>
      <c r="BM1261" s="335" t="s">
        <v>3464</v>
      </c>
      <c r="BN1261" s="335" t="s">
        <v>3423</v>
      </c>
      <c r="BO1261" s="335" t="str">
        <f t="shared" si="38"/>
        <v>Gladwin County, MI</v>
      </c>
      <c r="BP1261" s="335" t="str">
        <f t="shared" si="39"/>
        <v>26</v>
      </c>
      <c r="BQ1261" s="335" t="str">
        <f>_xlfn.XLOOKUP(BP1261, statelist[State FIPS Code], statelist[EPA Region], "not found", 0, 1)</f>
        <v>EPA Region 5</v>
      </c>
    </row>
    <row r="1262" spans="64:69" x14ac:dyDescent="0.25">
      <c r="BL1262" s="334" t="s">
        <v>3465</v>
      </c>
      <c r="BM1262" s="335" t="s">
        <v>3466</v>
      </c>
      <c r="BN1262" s="335" t="s">
        <v>3423</v>
      </c>
      <c r="BO1262" s="335" t="str">
        <f t="shared" si="38"/>
        <v>Gogebic County, MI</v>
      </c>
      <c r="BP1262" s="335" t="str">
        <f t="shared" si="39"/>
        <v>26</v>
      </c>
      <c r="BQ1262" s="335" t="str">
        <f>_xlfn.XLOOKUP(BP1262, statelist[State FIPS Code], statelist[EPA Region], "not found", 0, 1)</f>
        <v>EPA Region 5</v>
      </c>
    </row>
    <row r="1263" spans="64:69" x14ac:dyDescent="0.25">
      <c r="BL1263" s="334" t="s">
        <v>3467</v>
      </c>
      <c r="BM1263" s="335" t="s">
        <v>3468</v>
      </c>
      <c r="BN1263" s="335" t="s">
        <v>3423</v>
      </c>
      <c r="BO1263" s="335" t="str">
        <f t="shared" si="38"/>
        <v>Grand Traverse County, MI</v>
      </c>
      <c r="BP1263" s="335" t="str">
        <f t="shared" si="39"/>
        <v>26</v>
      </c>
      <c r="BQ1263" s="335" t="str">
        <f>_xlfn.XLOOKUP(BP1263, statelist[State FIPS Code], statelist[EPA Region], "not found", 0, 1)</f>
        <v>EPA Region 5</v>
      </c>
    </row>
    <row r="1264" spans="64:69" x14ac:dyDescent="0.25">
      <c r="BL1264" s="334" t="s">
        <v>3469</v>
      </c>
      <c r="BM1264" s="335" t="s">
        <v>3470</v>
      </c>
      <c r="BN1264" s="335" t="s">
        <v>3423</v>
      </c>
      <c r="BO1264" s="335" t="str">
        <f t="shared" si="38"/>
        <v>Gratiot County, MI</v>
      </c>
      <c r="BP1264" s="335" t="str">
        <f t="shared" si="39"/>
        <v>26</v>
      </c>
      <c r="BQ1264" s="335" t="str">
        <f>_xlfn.XLOOKUP(BP1264, statelist[State FIPS Code], statelist[EPA Region], "not found", 0, 1)</f>
        <v>EPA Region 5</v>
      </c>
    </row>
    <row r="1265" spans="64:69" x14ac:dyDescent="0.25">
      <c r="BL1265" s="334" t="s">
        <v>3471</v>
      </c>
      <c r="BM1265" s="335" t="s">
        <v>3472</v>
      </c>
      <c r="BN1265" s="335" t="s">
        <v>3423</v>
      </c>
      <c r="BO1265" s="335" t="str">
        <f t="shared" si="38"/>
        <v>Hillsdale County, MI</v>
      </c>
      <c r="BP1265" s="335" t="str">
        <f t="shared" si="39"/>
        <v>26</v>
      </c>
      <c r="BQ1265" s="335" t="str">
        <f>_xlfn.XLOOKUP(BP1265, statelist[State FIPS Code], statelist[EPA Region], "not found", 0, 1)</f>
        <v>EPA Region 5</v>
      </c>
    </row>
    <row r="1266" spans="64:69" x14ac:dyDescent="0.25">
      <c r="BL1266" s="334" t="s">
        <v>3473</v>
      </c>
      <c r="BM1266" s="335" t="s">
        <v>3474</v>
      </c>
      <c r="BN1266" s="335" t="s">
        <v>3423</v>
      </c>
      <c r="BO1266" s="335" t="str">
        <f t="shared" si="38"/>
        <v>Houghton County, MI</v>
      </c>
      <c r="BP1266" s="335" t="str">
        <f t="shared" si="39"/>
        <v>26</v>
      </c>
      <c r="BQ1266" s="335" t="str">
        <f>_xlfn.XLOOKUP(BP1266, statelist[State FIPS Code], statelist[EPA Region], "not found", 0, 1)</f>
        <v>EPA Region 5</v>
      </c>
    </row>
    <row r="1267" spans="64:69" x14ac:dyDescent="0.25">
      <c r="BL1267" s="334" t="s">
        <v>3475</v>
      </c>
      <c r="BM1267" s="335" t="s">
        <v>3476</v>
      </c>
      <c r="BN1267" s="335" t="s">
        <v>3423</v>
      </c>
      <c r="BO1267" s="335" t="str">
        <f t="shared" si="38"/>
        <v>Huron County, MI</v>
      </c>
      <c r="BP1267" s="335" t="str">
        <f t="shared" si="39"/>
        <v>26</v>
      </c>
      <c r="BQ1267" s="335" t="str">
        <f>_xlfn.XLOOKUP(BP1267, statelist[State FIPS Code], statelist[EPA Region], "not found", 0, 1)</f>
        <v>EPA Region 5</v>
      </c>
    </row>
    <row r="1268" spans="64:69" x14ac:dyDescent="0.25">
      <c r="BL1268" s="334" t="s">
        <v>3477</v>
      </c>
      <c r="BM1268" s="335" t="s">
        <v>3478</v>
      </c>
      <c r="BN1268" s="335" t="s">
        <v>3423</v>
      </c>
      <c r="BO1268" s="335" t="str">
        <f t="shared" si="38"/>
        <v>Ingham County, MI</v>
      </c>
      <c r="BP1268" s="335" t="str">
        <f t="shared" si="39"/>
        <v>26</v>
      </c>
      <c r="BQ1268" s="335" t="str">
        <f>_xlfn.XLOOKUP(BP1268, statelist[State FIPS Code], statelist[EPA Region], "not found", 0, 1)</f>
        <v>EPA Region 5</v>
      </c>
    </row>
    <row r="1269" spans="64:69" x14ac:dyDescent="0.25">
      <c r="BL1269" s="334" t="s">
        <v>3479</v>
      </c>
      <c r="BM1269" s="335" t="s">
        <v>3480</v>
      </c>
      <c r="BN1269" s="335" t="s">
        <v>3423</v>
      </c>
      <c r="BO1269" s="335" t="str">
        <f t="shared" si="38"/>
        <v>Ionia County, MI</v>
      </c>
      <c r="BP1269" s="335" t="str">
        <f t="shared" si="39"/>
        <v>26</v>
      </c>
      <c r="BQ1269" s="335" t="str">
        <f>_xlfn.XLOOKUP(BP1269, statelist[State FIPS Code], statelist[EPA Region], "not found", 0, 1)</f>
        <v>EPA Region 5</v>
      </c>
    </row>
    <row r="1270" spans="64:69" x14ac:dyDescent="0.25">
      <c r="BL1270" s="334" t="s">
        <v>3481</v>
      </c>
      <c r="BM1270" s="335" t="s">
        <v>3482</v>
      </c>
      <c r="BN1270" s="335" t="s">
        <v>3423</v>
      </c>
      <c r="BO1270" s="335" t="str">
        <f t="shared" si="38"/>
        <v>Iosco County, MI</v>
      </c>
      <c r="BP1270" s="335" t="str">
        <f t="shared" si="39"/>
        <v>26</v>
      </c>
      <c r="BQ1270" s="335" t="str">
        <f>_xlfn.XLOOKUP(BP1270, statelist[State FIPS Code], statelist[EPA Region], "not found", 0, 1)</f>
        <v>EPA Region 5</v>
      </c>
    </row>
    <row r="1271" spans="64:69" x14ac:dyDescent="0.25">
      <c r="BL1271" s="334" t="s">
        <v>3483</v>
      </c>
      <c r="BM1271" s="335" t="s">
        <v>3484</v>
      </c>
      <c r="BN1271" s="335" t="s">
        <v>3423</v>
      </c>
      <c r="BO1271" s="335" t="str">
        <f t="shared" si="38"/>
        <v>Iron County, MI</v>
      </c>
      <c r="BP1271" s="335" t="str">
        <f t="shared" si="39"/>
        <v>26</v>
      </c>
      <c r="BQ1271" s="335" t="str">
        <f>_xlfn.XLOOKUP(BP1271, statelist[State FIPS Code], statelist[EPA Region], "not found", 0, 1)</f>
        <v>EPA Region 5</v>
      </c>
    </row>
    <row r="1272" spans="64:69" x14ac:dyDescent="0.25">
      <c r="BL1272" s="334" t="s">
        <v>3485</v>
      </c>
      <c r="BM1272" s="335" t="s">
        <v>3486</v>
      </c>
      <c r="BN1272" s="335" t="s">
        <v>3423</v>
      </c>
      <c r="BO1272" s="335" t="str">
        <f t="shared" si="38"/>
        <v>Isabella County, MI</v>
      </c>
      <c r="BP1272" s="335" t="str">
        <f t="shared" si="39"/>
        <v>26</v>
      </c>
      <c r="BQ1272" s="335" t="str">
        <f>_xlfn.XLOOKUP(BP1272, statelist[State FIPS Code], statelist[EPA Region], "not found", 0, 1)</f>
        <v>EPA Region 5</v>
      </c>
    </row>
    <row r="1273" spans="64:69" x14ac:dyDescent="0.25">
      <c r="BL1273" s="334" t="s">
        <v>3487</v>
      </c>
      <c r="BM1273" s="335" t="s">
        <v>1365</v>
      </c>
      <c r="BN1273" s="335" t="s">
        <v>3423</v>
      </c>
      <c r="BO1273" s="335" t="str">
        <f t="shared" si="38"/>
        <v>Jackson County, MI</v>
      </c>
      <c r="BP1273" s="335" t="str">
        <f t="shared" si="39"/>
        <v>26</v>
      </c>
      <c r="BQ1273" s="335" t="str">
        <f>_xlfn.XLOOKUP(BP1273, statelist[State FIPS Code], statelist[EPA Region], "not found", 0, 1)</f>
        <v>EPA Region 5</v>
      </c>
    </row>
    <row r="1274" spans="64:69" x14ac:dyDescent="0.25">
      <c r="BL1274" s="334" t="s">
        <v>3488</v>
      </c>
      <c r="BM1274" s="335" t="s">
        <v>3489</v>
      </c>
      <c r="BN1274" s="335" t="s">
        <v>3423</v>
      </c>
      <c r="BO1274" s="335" t="str">
        <f t="shared" si="38"/>
        <v>Kalamazoo County, MI</v>
      </c>
      <c r="BP1274" s="335" t="str">
        <f t="shared" si="39"/>
        <v>26</v>
      </c>
      <c r="BQ1274" s="335" t="str">
        <f>_xlfn.XLOOKUP(BP1274, statelist[State FIPS Code], statelist[EPA Region], "not found", 0, 1)</f>
        <v>EPA Region 5</v>
      </c>
    </row>
    <row r="1275" spans="64:69" x14ac:dyDescent="0.25">
      <c r="BL1275" s="334" t="s">
        <v>3490</v>
      </c>
      <c r="BM1275" s="335" t="s">
        <v>3491</v>
      </c>
      <c r="BN1275" s="335" t="s">
        <v>3423</v>
      </c>
      <c r="BO1275" s="335" t="str">
        <f t="shared" si="38"/>
        <v>Kalkaska County, MI</v>
      </c>
      <c r="BP1275" s="335" t="str">
        <f t="shared" si="39"/>
        <v>26</v>
      </c>
      <c r="BQ1275" s="335" t="str">
        <f>_xlfn.XLOOKUP(BP1275, statelist[State FIPS Code], statelist[EPA Region], "not found", 0, 1)</f>
        <v>EPA Region 5</v>
      </c>
    </row>
    <row r="1276" spans="64:69" x14ac:dyDescent="0.25">
      <c r="BL1276" s="334" t="s">
        <v>3492</v>
      </c>
      <c r="BM1276" s="335" t="s">
        <v>1932</v>
      </c>
      <c r="BN1276" s="335" t="s">
        <v>3423</v>
      </c>
      <c r="BO1276" s="335" t="str">
        <f t="shared" si="38"/>
        <v>Kent County, MI</v>
      </c>
      <c r="BP1276" s="335" t="str">
        <f t="shared" si="39"/>
        <v>26</v>
      </c>
      <c r="BQ1276" s="335" t="str">
        <f>_xlfn.XLOOKUP(BP1276, statelist[State FIPS Code], statelist[EPA Region], "not found", 0, 1)</f>
        <v>EPA Region 5</v>
      </c>
    </row>
    <row r="1277" spans="64:69" x14ac:dyDescent="0.25">
      <c r="BL1277" s="334" t="s">
        <v>3493</v>
      </c>
      <c r="BM1277" s="335" t="s">
        <v>3494</v>
      </c>
      <c r="BN1277" s="335" t="s">
        <v>3423</v>
      </c>
      <c r="BO1277" s="335" t="str">
        <f t="shared" si="38"/>
        <v>Keweenaw County, MI</v>
      </c>
      <c r="BP1277" s="335" t="str">
        <f t="shared" si="39"/>
        <v>26</v>
      </c>
      <c r="BQ1277" s="335" t="str">
        <f>_xlfn.XLOOKUP(BP1277, statelist[State FIPS Code], statelist[EPA Region], "not found", 0, 1)</f>
        <v>EPA Region 5</v>
      </c>
    </row>
    <row r="1278" spans="64:69" x14ac:dyDescent="0.25">
      <c r="BL1278" s="334" t="s">
        <v>3495</v>
      </c>
      <c r="BM1278" s="335" t="s">
        <v>1687</v>
      </c>
      <c r="BN1278" s="335" t="s">
        <v>3423</v>
      </c>
      <c r="BO1278" s="335" t="str">
        <f t="shared" si="38"/>
        <v>Lake County, MI</v>
      </c>
      <c r="BP1278" s="335" t="str">
        <f t="shared" si="39"/>
        <v>26</v>
      </c>
      <c r="BQ1278" s="335" t="str">
        <f>_xlfn.XLOOKUP(BP1278, statelist[State FIPS Code], statelist[EPA Region], "not found", 0, 1)</f>
        <v>EPA Region 5</v>
      </c>
    </row>
    <row r="1279" spans="64:69" x14ac:dyDescent="0.25">
      <c r="BL1279" s="334" t="s">
        <v>3496</v>
      </c>
      <c r="BM1279" s="335" t="s">
        <v>3497</v>
      </c>
      <c r="BN1279" s="335" t="s">
        <v>3423</v>
      </c>
      <c r="BO1279" s="335" t="str">
        <f t="shared" si="38"/>
        <v>Lapeer County, MI</v>
      </c>
      <c r="BP1279" s="335" t="str">
        <f t="shared" si="39"/>
        <v>26</v>
      </c>
      <c r="BQ1279" s="335" t="str">
        <f>_xlfn.XLOOKUP(BP1279, statelist[State FIPS Code], statelist[EPA Region], "not found", 0, 1)</f>
        <v>EPA Region 5</v>
      </c>
    </row>
    <row r="1280" spans="64:69" x14ac:dyDescent="0.25">
      <c r="BL1280" s="334" t="s">
        <v>3498</v>
      </c>
      <c r="BM1280" s="335" t="s">
        <v>3499</v>
      </c>
      <c r="BN1280" s="335" t="s">
        <v>3423</v>
      </c>
      <c r="BO1280" s="335" t="str">
        <f t="shared" si="38"/>
        <v>Leelanau County, MI</v>
      </c>
      <c r="BP1280" s="335" t="str">
        <f t="shared" si="39"/>
        <v>26</v>
      </c>
      <c r="BQ1280" s="335" t="str">
        <f>_xlfn.XLOOKUP(BP1280, statelist[State FIPS Code], statelist[EPA Region], "not found", 0, 1)</f>
        <v>EPA Region 5</v>
      </c>
    </row>
    <row r="1281" spans="64:69" x14ac:dyDescent="0.25">
      <c r="BL1281" s="334" t="s">
        <v>3500</v>
      </c>
      <c r="BM1281" s="335" t="s">
        <v>3501</v>
      </c>
      <c r="BN1281" s="335" t="s">
        <v>3423</v>
      </c>
      <c r="BO1281" s="335" t="str">
        <f t="shared" si="38"/>
        <v>Lenawee County, MI</v>
      </c>
      <c r="BP1281" s="335" t="str">
        <f t="shared" si="39"/>
        <v>26</v>
      </c>
      <c r="BQ1281" s="335" t="str">
        <f>_xlfn.XLOOKUP(BP1281, statelist[State FIPS Code], statelist[EPA Region], "not found", 0, 1)</f>
        <v>EPA Region 5</v>
      </c>
    </row>
    <row r="1282" spans="64:69" x14ac:dyDescent="0.25">
      <c r="BL1282" s="334" t="s">
        <v>3502</v>
      </c>
      <c r="BM1282" s="335" t="s">
        <v>2494</v>
      </c>
      <c r="BN1282" s="335" t="s">
        <v>3423</v>
      </c>
      <c r="BO1282" s="335" t="str">
        <f t="shared" si="38"/>
        <v>Livingston County, MI</v>
      </c>
      <c r="BP1282" s="335" t="str">
        <f t="shared" si="39"/>
        <v>26</v>
      </c>
      <c r="BQ1282" s="335" t="str">
        <f>_xlfn.XLOOKUP(BP1282, statelist[State FIPS Code], statelist[EPA Region], "not found", 0, 1)</f>
        <v>EPA Region 5</v>
      </c>
    </row>
    <row r="1283" spans="64:69" x14ac:dyDescent="0.25">
      <c r="BL1283" s="334" t="s">
        <v>3503</v>
      </c>
      <c r="BM1283" s="335" t="s">
        <v>3504</v>
      </c>
      <c r="BN1283" s="335" t="s">
        <v>3423</v>
      </c>
      <c r="BO1283" s="335" t="str">
        <f t="shared" si="38"/>
        <v>Luce County, MI</v>
      </c>
      <c r="BP1283" s="335" t="str">
        <f t="shared" si="39"/>
        <v>26</v>
      </c>
      <c r="BQ1283" s="335" t="str">
        <f>_xlfn.XLOOKUP(BP1283, statelist[State FIPS Code], statelist[EPA Region], "not found", 0, 1)</f>
        <v>EPA Region 5</v>
      </c>
    </row>
    <row r="1284" spans="64:69" x14ac:dyDescent="0.25">
      <c r="BL1284" s="334" t="s">
        <v>3505</v>
      </c>
      <c r="BM1284" s="335" t="s">
        <v>3506</v>
      </c>
      <c r="BN1284" s="335" t="s">
        <v>3423</v>
      </c>
      <c r="BO1284" s="335" t="str">
        <f t="shared" ref="BO1284:BO1347" si="40">_xlfn.TEXTJOIN(", ", TRUE, BM1284,BN1284)</f>
        <v>Mackinac County, MI</v>
      </c>
      <c r="BP1284" s="335" t="str">
        <f t="shared" ref="BP1284:BP1347" si="41">LEFT(BL1284, 2)</f>
        <v>26</v>
      </c>
      <c r="BQ1284" s="335" t="str">
        <f>_xlfn.XLOOKUP(BP1284, statelist[State FIPS Code], statelist[EPA Region], "not found", 0, 1)</f>
        <v>EPA Region 5</v>
      </c>
    </row>
    <row r="1285" spans="64:69" x14ac:dyDescent="0.25">
      <c r="BL1285" s="334" t="s">
        <v>3507</v>
      </c>
      <c r="BM1285" s="335" t="s">
        <v>3508</v>
      </c>
      <c r="BN1285" s="335" t="s">
        <v>3423</v>
      </c>
      <c r="BO1285" s="335" t="str">
        <f t="shared" si="40"/>
        <v>Macomb County, MI</v>
      </c>
      <c r="BP1285" s="335" t="str">
        <f t="shared" si="41"/>
        <v>26</v>
      </c>
      <c r="BQ1285" s="335" t="str">
        <f>_xlfn.XLOOKUP(BP1285, statelist[State FIPS Code], statelist[EPA Region], "not found", 0, 1)</f>
        <v>EPA Region 5</v>
      </c>
    </row>
    <row r="1286" spans="64:69" x14ac:dyDescent="0.25">
      <c r="BL1286" s="334" t="s">
        <v>3509</v>
      </c>
      <c r="BM1286" s="335" t="s">
        <v>3510</v>
      </c>
      <c r="BN1286" s="335" t="s">
        <v>3423</v>
      </c>
      <c r="BO1286" s="335" t="str">
        <f t="shared" si="40"/>
        <v>Manistee County, MI</v>
      </c>
      <c r="BP1286" s="335" t="str">
        <f t="shared" si="41"/>
        <v>26</v>
      </c>
      <c r="BQ1286" s="335" t="str">
        <f>_xlfn.XLOOKUP(BP1286, statelist[State FIPS Code], statelist[EPA Region], "not found", 0, 1)</f>
        <v>EPA Region 5</v>
      </c>
    </row>
    <row r="1287" spans="64:69" x14ac:dyDescent="0.25">
      <c r="BL1287" s="334" t="s">
        <v>3511</v>
      </c>
      <c r="BM1287" s="335" t="s">
        <v>3512</v>
      </c>
      <c r="BN1287" s="335" t="s">
        <v>3423</v>
      </c>
      <c r="BO1287" s="335" t="str">
        <f t="shared" si="40"/>
        <v>Marquette County, MI</v>
      </c>
      <c r="BP1287" s="335" t="str">
        <f t="shared" si="41"/>
        <v>26</v>
      </c>
      <c r="BQ1287" s="335" t="str">
        <f>_xlfn.XLOOKUP(BP1287, statelist[State FIPS Code], statelist[EPA Region], "not found", 0, 1)</f>
        <v>EPA Region 5</v>
      </c>
    </row>
    <row r="1288" spans="64:69" x14ac:dyDescent="0.25">
      <c r="BL1288" s="334" t="s">
        <v>3513</v>
      </c>
      <c r="BM1288" s="335" t="s">
        <v>2509</v>
      </c>
      <c r="BN1288" s="335" t="s">
        <v>3423</v>
      </c>
      <c r="BO1288" s="335" t="str">
        <f t="shared" si="40"/>
        <v>Mason County, MI</v>
      </c>
      <c r="BP1288" s="335" t="str">
        <f t="shared" si="41"/>
        <v>26</v>
      </c>
      <c r="BQ1288" s="335" t="str">
        <f>_xlfn.XLOOKUP(BP1288, statelist[State FIPS Code], statelist[EPA Region], "not found", 0, 1)</f>
        <v>EPA Region 5</v>
      </c>
    </row>
    <row r="1289" spans="64:69" x14ac:dyDescent="0.25">
      <c r="BL1289" s="334" t="s">
        <v>3514</v>
      </c>
      <c r="BM1289" s="335" t="s">
        <v>3515</v>
      </c>
      <c r="BN1289" s="335" t="s">
        <v>3423</v>
      </c>
      <c r="BO1289" s="335" t="str">
        <f t="shared" si="40"/>
        <v>Mecosta County, MI</v>
      </c>
      <c r="BP1289" s="335" t="str">
        <f t="shared" si="41"/>
        <v>26</v>
      </c>
      <c r="BQ1289" s="335" t="str">
        <f>_xlfn.XLOOKUP(BP1289, statelist[State FIPS Code], statelist[EPA Region], "not found", 0, 1)</f>
        <v>EPA Region 5</v>
      </c>
    </row>
    <row r="1290" spans="64:69" x14ac:dyDescent="0.25">
      <c r="BL1290" s="334" t="s">
        <v>3516</v>
      </c>
      <c r="BM1290" s="335" t="s">
        <v>3517</v>
      </c>
      <c r="BN1290" s="335" t="s">
        <v>3423</v>
      </c>
      <c r="BO1290" s="335" t="str">
        <f t="shared" si="40"/>
        <v>Menominee County, MI</v>
      </c>
      <c r="BP1290" s="335" t="str">
        <f t="shared" si="41"/>
        <v>26</v>
      </c>
      <c r="BQ1290" s="335" t="str">
        <f>_xlfn.XLOOKUP(BP1290, statelist[State FIPS Code], statelist[EPA Region], "not found", 0, 1)</f>
        <v>EPA Region 5</v>
      </c>
    </row>
    <row r="1291" spans="64:69" x14ac:dyDescent="0.25">
      <c r="BL1291" s="334" t="s">
        <v>3518</v>
      </c>
      <c r="BM1291" s="335" t="s">
        <v>3519</v>
      </c>
      <c r="BN1291" s="335" t="s">
        <v>3423</v>
      </c>
      <c r="BO1291" s="335" t="str">
        <f t="shared" si="40"/>
        <v>Midland County, MI</v>
      </c>
      <c r="BP1291" s="335" t="str">
        <f t="shared" si="41"/>
        <v>26</v>
      </c>
      <c r="BQ1291" s="335" t="str">
        <f>_xlfn.XLOOKUP(BP1291, statelist[State FIPS Code], statelist[EPA Region], "not found", 0, 1)</f>
        <v>EPA Region 5</v>
      </c>
    </row>
    <row r="1292" spans="64:69" x14ac:dyDescent="0.25">
      <c r="BL1292" s="334" t="s">
        <v>3520</v>
      </c>
      <c r="BM1292" s="335" t="s">
        <v>3521</v>
      </c>
      <c r="BN1292" s="335" t="s">
        <v>3423</v>
      </c>
      <c r="BO1292" s="335" t="str">
        <f t="shared" si="40"/>
        <v>Missaukee County, MI</v>
      </c>
      <c r="BP1292" s="335" t="str">
        <f t="shared" si="41"/>
        <v>26</v>
      </c>
      <c r="BQ1292" s="335" t="str">
        <f>_xlfn.XLOOKUP(BP1292, statelist[State FIPS Code], statelist[EPA Region], "not found", 0, 1)</f>
        <v>EPA Region 5</v>
      </c>
    </row>
    <row r="1293" spans="64:69" x14ac:dyDescent="0.25">
      <c r="BL1293" s="334" t="s">
        <v>3522</v>
      </c>
      <c r="BM1293" s="335" t="s">
        <v>1393</v>
      </c>
      <c r="BN1293" s="335" t="s">
        <v>3423</v>
      </c>
      <c r="BO1293" s="335" t="str">
        <f t="shared" si="40"/>
        <v>Monroe County, MI</v>
      </c>
      <c r="BP1293" s="335" t="str">
        <f t="shared" si="41"/>
        <v>26</v>
      </c>
      <c r="BQ1293" s="335" t="str">
        <f>_xlfn.XLOOKUP(BP1293, statelist[State FIPS Code], statelist[EPA Region], "not found", 0, 1)</f>
        <v>EPA Region 5</v>
      </c>
    </row>
    <row r="1294" spans="64:69" x14ac:dyDescent="0.25">
      <c r="BL1294" s="334" t="s">
        <v>3523</v>
      </c>
      <c r="BM1294" s="335" t="s">
        <v>3524</v>
      </c>
      <c r="BN1294" s="335" t="s">
        <v>3423</v>
      </c>
      <c r="BO1294" s="335" t="str">
        <f t="shared" si="40"/>
        <v>Montcalm County, MI</v>
      </c>
      <c r="BP1294" s="335" t="str">
        <f t="shared" si="41"/>
        <v>26</v>
      </c>
      <c r="BQ1294" s="335" t="str">
        <f>_xlfn.XLOOKUP(BP1294, statelist[State FIPS Code], statelist[EPA Region], "not found", 0, 1)</f>
        <v>EPA Region 5</v>
      </c>
    </row>
    <row r="1295" spans="64:69" x14ac:dyDescent="0.25">
      <c r="BL1295" s="334" t="s">
        <v>3525</v>
      </c>
      <c r="BM1295" s="335" t="s">
        <v>3526</v>
      </c>
      <c r="BN1295" s="335" t="s">
        <v>3423</v>
      </c>
      <c r="BO1295" s="335" t="str">
        <f t="shared" si="40"/>
        <v>Montmorency County, MI</v>
      </c>
      <c r="BP1295" s="335" t="str">
        <f t="shared" si="41"/>
        <v>26</v>
      </c>
      <c r="BQ1295" s="335" t="str">
        <f>_xlfn.XLOOKUP(BP1295, statelist[State FIPS Code], statelist[EPA Region], "not found", 0, 1)</f>
        <v>EPA Region 5</v>
      </c>
    </row>
    <row r="1296" spans="64:69" x14ac:dyDescent="0.25">
      <c r="BL1296" s="334" t="s">
        <v>3527</v>
      </c>
      <c r="BM1296" s="335" t="s">
        <v>3528</v>
      </c>
      <c r="BN1296" s="335" t="s">
        <v>3423</v>
      </c>
      <c r="BO1296" s="335" t="str">
        <f t="shared" si="40"/>
        <v>Muskegon County, MI</v>
      </c>
      <c r="BP1296" s="335" t="str">
        <f t="shared" si="41"/>
        <v>26</v>
      </c>
      <c r="BQ1296" s="335" t="str">
        <f>_xlfn.XLOOKUP(BP1296, statelist[State FIPS Code], statelist[EPA Region], "not found", 0, 1)</f>
        <v>EPA Region 5</v>
      </c>
    </row>
    <row r="1297" spans="64:69" x14ac:dyDescent="0.25">
      <c r="BL1297" s="334" t="s">
        <v>3529</v>
      </c>
      <c r="BM1297" s="335" t="s">
        <v>3530</v>
      </c>
      <c r="BN1297" s="335" t="s">
        <v>3423</v>
      </c>
      <c r="BO1297" s="335" t="str">
        <f t="shared" si="40"/>
        <v>Newaygo County, MI</v>
      </c>
      <c r="BP1297" s="335" t="str">
        <f t="shared" si="41"/>
        <v>26</v>
      </c>
      <c r="BQ1297" s="335" t="str">
        <f>_xlfn.XLOOKUP(BP1297, statelist[State FIPS Code], statelist[EPA Region], "not found", 0, 1)</f>
        <v>EPA Region 5</v>
      </c>
    </row>
    <row r="1298" spans="64:69" x14ac:dyDescent="0.25">
      <c r="BL1298" s="334" t="s">
        <v>3531</v>
      </c>
      <c r="BM1298" s="335" t="s">
        <v>3532</v>
      </c>
      <c r="BN1298" s="335" t="s">
        <v>3423</v>
      </c>
      <c r="BO1298" s="335" t="str">
        <f t="shared" si="40"/>
        <v>Oakland County, MI</v>
      </c>
      <c r="BP1298" s="335" t="str">
        <f t="shared" si="41"/>
        <v>26</v>
      </c>
      <c r="BQ1298" s="335" t="str">
        <f>_xlfn.XLOOKUP(BP1298, statelist[State FIPS Code], statelist[EPA Region], "not found", 0, 1)</f>
        <v>EPA Region 5</v>
      </c>
    </row>
    <row r="1299" spans="64:69" x14ac:dyDescent="0.25">
      <c r="BL1299" s="334" t="s">
        <v>3533</v>
      </c>
      <c r="BM1299" s="335" t="s">
        <v>3534</v>
      </c>
      <c r="BN1299" s="335" t="s">
        <v>3423</v>
      </c>
      <c r="BO1299" s="335" t="str">
        <f t="shared" si="40"/>
        <v>Oceana County, MI</v>
      </c>
      <c r="BP1299" s="335" t="str">
        <f t="shared" si="41"/>
        <v>26</v>
      </c>
      <c r="BQ1299" s="335" t="str">
        <f>_xlfn.XLOOKUP(BP1299, statelist[State FIPS Code], statelist[EPA Region], "not found", 0, 1)</f>
        <v>EPA Region 5</v>
      </c>
    </row>
    <row r="1300" spans="64:69" x14ac:dyDescent="0.25">
      <c r="BL1300" s="334" t="s">
        <v>3535</v>
      </c>
      <c r="BM1300" s="335" t="s">
        <v>3536</v>
      </c>
      <c r="BN1300" s="335" t="s">
        <v>3423</v>
      </c>
      <c r="BO1300" s="335" t="str">
        <f t="shared" si="40"/>
        <v>Ogemaw County, MI</v>
      </c>
      <c r="BP1300" s="335" t="str">
        <f t="shared" si="41"/>
        <v>26</v>
      </c>
      <c r="BQ1300" s="335" t="str">
        <f>_xlfn.XLOOKUP(BP1300, statelist[State FIPS Code], statelist[EPA Region], "not found", 0, 1)</f>
        <v>EPA Region 5</v>
      </c>
    </row>
    <row r="1301" spans="64:69" x14ac:dyDescent="0.25">
      <c r="BL1301" s="334" t="s">
        <v>3537</v>
      </c>
      <c r="BM1301" s="335" t="s">
        <v>3538</v>
      </c>
      <c r="BN1301" s="335" t="s">
        <v>3423</v>
      </c>
      <c r="BO1301" s="335" t="str">
        <f t="shared" si="40"/>
        <v>Ontonagon County, MI</v>
      </c>
      <c r="BP1301" s="335" t="str">
        <f t="shared" si="41"/>
        <v>26</v>
      </c>
      <c r="BQ1301" s="335" t="str">
        <f>_xlfn.XLOOKUP(BP1301, statelist[State FIPS Code], statelist[EPA Region], "not found", 0, 1)</f>
        <v>EPA Region 5</v>
      </c>
    </row>
    <row r="1302" spans="64:69" x14ac:dyDescent="0.25">
      <c r="BL1302" s="334" t="s">
        <v>3539</v>
      </c>
      <c r="BM1302" s="335" t="s">
        <v>2023</v>
      </c>
      <c r="BN1302" s="335" t="s">
        <v>3423</v>
      </c>
      <c r="BO1302" s="335" t="str">
        <f t="shared" si="40"/>
        <v>Osceola County, MI</v>
      </c>
      <c r="BP1302" s="335" t="str">
        <f t="shared" si="41"/>
        <v>26</v>
      </c>
      <c r="BQ1302" s="335" t="str">
        <f>_xlfn.XLOOKUP(BP1302, statelist[State FIPS Code], statelist[EPA Region], "not found", 0, 1)</f>
        <v>EPA Region 5</v>
      </c>
    </row>
    <row r="1303" spans="64:69" x14ac:dyDescent="0.25">
      <c r="BL1303" s="334" t="s">
        <v>3540</v>
      </c>
      <c r="BM1303" s="335" t="s">
        <v>3541</v>
      </c>
      <c r="BN1303" s="335" t="s">
        <v>3423</v>
      </c>
      <c r="BO1303" s="335" t="str">
        <f t="shared" si="40"/>
        <v>Oscoda County, MI</v>
      </c>
      <c r="BP1303" s="335" t="str">
        <f t="shared" si="41"/>
        <v>26</v>
      </c>
      <c r="BQ1303" s="335" t="str">
        <f>_xlfn.XLOOKUP(BP1303, statelist[State FIPS Code], statelist[EPA Region], "not found", 0, 1)</f>
        <v>EPA Region 5</v>
      </c>
    </row>
    <row r="1304" spans="64:69" x14ac:dyDescent="0.25">
      <c r="BL1304" s="334" t="s">
        <v>3542</v>
      </c>
      <c r="BM1304" s="335" t="s">
        <v>3543</v>
      </c>
      <c r="BN1304" s="335" t="s">
        <v>3423</v>
      </c>
      <c r="BO1304" s="335" t="str">
        <f t="shared" si="40"/>
        <v>Otsego County, MI</v>
      </c>
      <c r="BP1304" s="335" t="str">
        <f t="shared" si="41"/>
        <v>26</v>
      </c>
      <c r="BQ1304" s="335" t="str">
        <f>_xlfn.XLOOKUP(BP1304, statelist[State FIPS Code], statelist[EPA Region], "not found", 0, 1)</f>
        <v>EPA Region 5</v>
      </c>
    </row>
    <row r="1305" spans="64:69" x14ac:dyDescent="0.25">
      <c r="BL1305" s="334" t="s">
        <v>3544</v>
      </c>
      <c r="BM1305" s="335" t="s">
        <v>2963</v>
      </c>
      <c r="BN1305" s="335" t="s">
        <v>3423</v>
      </c>
      <c r="BO1305" s="335" t="str">
        <f t="shared" si="40"/>
        <v>Ottawa County, MI</v>
      </c>
      <c r="BP1305" s="335" t="str">
        <f t="shared" si="41"/>
        <v>26</v>
      </c>
      <c r="BQ1305" s="335" t="str">
        <f>_xlfn.XLOOKUP(BP1305, statelist[State FIPS Code], statelist[EPA Region], "not found", 0, 1)</f>
        <v>EPA Region 5</v>
      </c>
    </row>
    <row r="1306" spans="64:69" x14ac:dyDescent="0.25">
      <c r="BL1306" s="334" t="s">
        <v>3545</v>
      </c>
      <c r="BM1306" s="335" t="s">
        <v>3546</v>
      </c>
      <c r="BN1306" s="335" t="s">
        <v>3423</v>
      </c>
      <c r="BO1306" s="335" t="str">
        <f t="shared" si="40"/>
        <v>Presque Isle County, MI</v>
      </c>
      <c r="BP1306" s="335" t="str">
        <f t="shared" si="41"/>
        <v>26</v>
      </c>
      <c r="BQ1306" s="335" t="str">
        <f>_xlfn.XLOOKUP(BP1306, statelist[State FIPS Code], statelist[EPA Region], "not found", 0, 1)</f>
        <v>EPA Region 5</v>
      </c>
    </row>
    <row r="1307" spans="64:69" x14ac:dyDescent="0.25">
      <c r="BL1307" s="334" t="s">
        <v>3547</v>
      </c>
      <c r="BM1307" s="335" t="s">
        <v>3548</v>
      </c>
      <c r="BN1307" s="335" t="s">
        <v>3423</v>
      </c>
      <c r="BO1307" s="335" t="str">
        <f t="shared" si="40"/>
        <v>Roscommon County, MI</v>
      </c>
      <c r="BP1307" s="335" t="str">
        <f t="shared" si="41"/>
        <v>26</v>
      </c>
      <c r="BQ1307" s="335" t="str">
        <f>_xlfn.XLOOKUP(BP1307, statelist[State FIPS Code], statelist[EPA Region], "not found", 0, 1)</f>
        <v>EPA Region 5</v>
      </c>
    </row>
    <row r="1308" spans="64:69" x14ac:dyDescent="0.25">
      <c r="BL1308" s="334" t="s">
        <v>3549</v>
      </c>
      <c r="BM1308" s="335" t="s">
        <v>3550</v>
      </c>
      <c r="BN1308" s="335" t="s">
        <v>3423</v>
      </c>
      <c r="BO1308" s="335" t="str">
        <f t="shared" si="40"/>
        <v>Saginaw County, MI</v>
      </c>
      <c r="BP1308" s="335" t="str">
        <f t="shared" si="41"/>
        <v>26</v>
      </c>
      <c r="BQ1308" s="335" t="str">
        <f>_xlfn.XLOOKUP(BP1308, statelist[State FIPS Code], statelist[EPA Region], "not found", 0, 1)</f>
        <v>EPA Region 5</v>
      </c>
    </row>
    <row r="1309" spans="64:69" x14ac:dyDescent="0.25">
      <c r="BL1309" s="334" t="s">
        <v>3551</v>
      </c>
      <c r="BM1309" s="335" t="s">
        <v>1409</v>
      </c>
      <c r="BN1309" s="335" t="s">
        <v>3423</v>
      </c>
      <c r="BO1309" s="335" t="str">
        <f t="shared" si="40"/>
        <v>St. Clair County, MI</v>
      </c>
      <c r="BP1309" s="335" t="str">
        <f t="shared" si="41"/>
        <v>26</v>
      </c>
      <c r="BQ1309" s="335" t="str">
        <f>_xlfn.XLOOKUP(BP1309, statelist[State FIPS Code], statelist[EPA Region], "not found", 0, 1)</f>
        <v>EPA Region 5</v>
      </c>
    </row>
    <row r="1310" spans="64:69" x14ac:dyDescent="0.25">
      <c r="BL1310" s="334" t="s">
        <v>3552</v>
      </c>
      <c r="BM1310" s="335" t="s">
        <v>2669</v>
      </c>
      <c r="BN1310" s="335" t="s">
        <v>3423</v>
      </c>
      <c r="BO1310" s="335" t="str">
        <f t="shared" si="40"/>
        <v>St. Joseph County, MI</v>
      </c>
      <c r="BP1310" s="335" t="str">
        <f t="shared" si="41"/>
        <v>26</v>
      </c>
      <c r="BQ1310" s="335" t="str">
        <f>_xlfn.XLOOKUP(BP1310, statelist[State FIPS Code], statelist[EPA Region], "not found", 0, 1)</f>
        <v>EPA Region 5</v>
      </c>
    </row>
    <row r="1311" spans="64:69" x14ac:dyDescent="0.25">
      <c r="BL1311" s="334" t="s">
        <v>3553</v>
      </c>
      <c r="BM1311" s="335" t="s">
        <v>3554</v>
      </c>
      <c r="BN1311" s="335" t="s">
        <v>3423</v>
      </c>
      <c r="BO1311" s="335" t="str">
        <f t="shared" si="40"/>
        <v>Sanilac County, MI</v>
      </c>
      <c r="BP1311" s="335" t="str">
        <f t="shared" si="41"/>
        <v>26</v>
      </c>
      <c r="BQ1311" s="335" t="str">
        <f>_xlfn.XLOOKUP(BP1311, statelist[State FIPS Code], statelist[EPA Region], "not found", 0, 1)</f>
        <v>EPA Region 5</v>
      </c>
    </row>
    <row r="1312" spans="64:69" x14ac:dyDescent="0.25">
      <c r="BL1312" s="334" t="s">
        <v>3555</v>
      </c>
      <c r="BM1312" s="335" t="s">
        <v>3556</v>
      </c>
      <c r="BN1312" s="335" t="s">
        <v>3423</v>
      </c>
      <c r="BO1312" s="335" t="str">
        <f t="shared" si="40"/>
        <v>Schoolcraft County, MI</v>
      </c>
      <c r="BP1312" s="335" t="str">
        <f t="shared" si="41"/>
        <v>26</v>
      </c>
      <c r="BQ1312" s="335" t="str">
        <f>_xlfn.XLOOKUP(BP1312, statelist[State FIPS Code], statelist[EPA Region], "not found", 0, 1)</f>
        <v>EPA Region 5</v>
      </c>
    </row>
    <row r="1313" spans="64:69" x14ac:dyDescent="0.25">
      <c r="BL1313" s="334" t="s">
        <v>3557</v>
      </c>
      <c r="BM1313" s="335" t="s">
        <v>3558</v>
      </c>
      <c r="BN1313" s="335" t="s">
        <v>3423</v>
      </c>
      <c r="BO1313" s="335" t="str">
        <f t="shared" si="40"/>
        <v>Shiawassee County, MI</v>
      </c>
      <c r="BP1313" s="335" t="str">
        <f t="shared" si="41"/>
        <v>26</v>
      </c>
      <c r="BQ1313" s="335" t="str">
        <f>_xlfn.XLOOKUP(BP1313, statelist[State FIPS Code], statelist[EPA Region], "not found", 0, 1)</f>
        <v>EPA Region 5</v>
      </c>
    </row>
    <row r="1314" spans="64:69" x14ac:dyDescent="0.25">
      <c r="BL1314" s="334" t="s">
        <v>3559</v>
      </c>
      <c r="BM1314" s="335" t="s">
        <v>3560</v>
      </c>
      <c r="BN1314" s="335" t="s">
        <v>3423</v>
      </c>
      <c r="BO1314" s="335" t="str">
        <f t="shared" si="40"/>
        <v>Tuscola County, MI</v>
      </c>
      <c r="BP1314" s="335" t="str">
        <f t="shared" si="41"/>
        <v>26</v>
      </c>
      <c r="BQ1314" s="335" t="str">
        <f>_xlfn.XLOOKUP(BP1314, statelist[State FIPS Code], statelist[EPA Region], "not found", 0, 1)</f>
        <v>EPA Region 5</v>
      </c>
    </row>
    <row r="1315" spans="64:69" x14ac:dyDescent="0.25">
      <c r="BL1315" s="334" t="s">
        <v>3561</v>
      </c>
      <c r="BM1315" s="335" t="s">
        <v>1645</v>
      </c>
      <c r="BN1315" s="335" t="s">
        <v>3423</v>
      </c>
      <c r="BO1315" s="335" t="str">
        <f t="shared" si="40"/>
        <v>Van Buren County, MI</v>
      </c>
      <c r="BP1315" s="335" t="str">
        <f t="shared" si="41"/>
        <v>26</v>
      </c>
      <c r="BQ1315" s="335" t="str">
        <f>_xlfn.XLOOKUP(BP1315, statelist[State FIPS Code], statelist[EPA Region], "not found", 0, 1)</f>
        <v>EPA Region 5</v>
      </c>
    </row>
    <row r="1316" spans="64:69" x14ac:dyDescent="0.25">
      <c r="BL1316" s="334" t="s">
        <v>3562</v>
      </c>
      <c r="BM1316" s="335" t="s">
        <v>3563</v>
      </c>
      <c r="BN1316" s="335" t="s">
        <v>3423</v>
      </c>
      <c r="BO1316" s="335" t="str">
        <f t="shared" si="40"/>
        <v>Washtenaw County, MI</v>
      </c>
      <c r="BP1316" s="335" t="str">
        <f t="shared" si="41"/>
        <v>26</v>
      </c>
      <c r="BQ1316" s="335" t="str">
        <f>_xlfn.XLOOKUP(BP1316, statelist[State FIPS Code], statelist[EPA Region], "not found", 0, 1)</f>
        <v>EPA Region 5</v>
      </c>
    </row>
    <row r="1317" spans="64:69" x14ac:dyDescent="0.25">
      <c r="BL1317" s="334" t="s">
        <v>3564</v>
      </c>
      <c r="BM1317" s="335" t="s">
        <v>2309</v>
      </c>
      <c r="BN1317" s="335" t="s">
        <v>3423</v>
      </c>
      <c r="BO1317" s="335" t="str">
        <f t="shared" si="40"/>
        <v>Wayne County, MI</v>
      </c>
      <c r="BP1317" s="335" t="str">
        <f t="shared" si="41"/>
        <v>26</v>
      </c>
      <c r="BQ1317" s="335" t="str">
        <f>_xlfn.XLOOKUP(BP1317, statelist[State FIPS Code], statelist[EPA Region], "not found", 0, 1)</f>
        <v>EPA Region 5</v>
      </c>
    </row>
    <row r="1318" spans="64:69" x14ac:dyDescent="0.25">
      <c r="BL1318" s="334" t="s">
        <v>3565</v>
      </c>
      <c r="BM1318" s="335" t="s">
        <v>3566</v>
      </c>
      <c r="BN1318" s="335" t="s">
        <v>3423</v>
      </c>
      <c r="BO1318" s="335" t="str">
        <f t="shared" si="40"/>
        <v>Wexford County, MI</v>
      </c>
      <c r="BP1318" s="335" t="str">
        <f t="shared" si="41"/>
        <v>26</v>
      </c>
      <c r="BQ1318" s="335" t="str">
        <f>_xlfn.XLOOKUP(BP1318, statelist[State FIPS Code], statelist[EPA Region], "not found", 0, 1)</f>
        <v>EPA Region 5</v>
      </c>
    </row>
    <row r="1319" spans="64:69" x14ac:dyDescent="0.25">
      <c r="BL1319" s="334" t="s">
        <v>3567</v>
      </c>
      <c r="BM1319" s="335" t="s">
        <v>3568</v>
      </c>
      <c r="BN1319" s="335" t="s">
        <v>3569</v>
      </c>
      <c r="BO1319" s="335" t="str">
        <f t="shared" si="40"/>
        <v>Aitkin County, MN</v>
      </c>
      <c r="BP1319" s="335" t="str">
        <f t="shared" si="41"/>
        <v>27</v>
      </c>
      <c r="BQ1319" s="335" t="str">
        <f>_xlfn.XLOOKUP(BP1319, statelist[State FIPS Code], statelist[EPA Region], "not found", 0, 1)</f>
        <v>EPA Region 5</v>
      </c>
    </row>
    <row r="1320" spans="64:69" x14ac:dyDescent="0.25">
      <c r="BL1320" s="334" t="s">
        <v>3570</v>
      </c>
      <c r="BM1320" s="335" t="s">
        <v>3571</v>
      </c>
      <c r="BN1320" s="335" t="s">
        <v>3569</v>
      </c>
      <c r="BO1320" s="335" t="str">
        <f t="shared" si="40"/>
        <v>Anoka County, MN</v>
      </c>
      <c r="BP1320" s="335" t="str">
        <f t="shared" si="41"/>
        <v>27</v>
      </c>
      <c r="BQ1320" s="335" t="str">
        <f>_xlfn.XLOOKUP(BP1320, statelist[State FIPS Code], statelist[EPA Region], "not found", 0, 1)</f>
        <v>EPA Region 5</v>
      </c>
    </row>
    <row r="1321" spans="64:69" x14ac:dyDescent="0.25">
      <c r="BL1321" s="334" t="s">
        <v>3572</v>
      </c>
      <c r="BM1321" s="335" t="s">
        <v>3573</v>
      </c>
      <c r="BN1321" s="335" t="s">
        <v>3569</v>
      </c>
      <c r="BO1321" s="335" t="str">
        <f t="shared" si="40"/>
        <v>Becker County, MN</v>
      </c>
      <c r="BP1321" s="335" t="str">
        <f t="shared" si="41"/>
        <v>27</v>
      </c>
      <c r="BQ1321" s="335" t="str">
        <f>_xlfn.XLOOKUP(BP1321, statelist[State FIPS Code], statelist[EPA Region], "not found", 0, 1)</f>
        <v>EPA Region 5</v>
      </c>
    </row>
    <row r="1322" spans="64:69" x14ac:dyDescent="0.25">
      <c r="BL1322" s="334" t="s">
        <v>3574</v>
      </c>
      <c r="BM1322" s="335" t="s">
        <v>3575</v>
      </c>
      <c r="BN1322" s="335" t="s">
        <v>3569</v>
      </c>
      <c r="BO1322" s="335" t="str">
        <f t="shared" si="40"/>
        <v>Beltrami County, MN</v>
      </c>
      <c r="BP1322" s="335" t="str">
        <f t="shared" si="41"/>
        <v>27</v>
      </c>
      <c r="BQ1322" s="335" t="str">
        <f>_xlfn.XLOOKUP(BP1322, statelist[State FIPS Code], statelist[EPA Region], "not found", 0, 1)</f>
        <v>EPA Region 5</v>
      </c>
    </row>
    <row r="1323" spans="64:69" x14ac:dyDescent="0.25">
      <c r="BL1323" s="334" t="s">
        <v>3576</v>
      </c>
      <c r="BM1323" s="335" t="s">
        <v>1528</v>
      </c>
      <c r="BN1323" s="335" t="s">
        <v>3569</v>
      </c>
      <c r="BO1323" s="335" t="str">
        <f t="shared" si="40"/>
        <v>Benton County, MN</v>
      </c>
      <c r="BP1323" s="335" t="str">
        <f t="shared" si="41"/>
        <v>27</v>
      </c>
      <c r="BQ1323" s="335" t="str">
        <f>_xlfn.XLOOKUP(BP1323, statelist[State FIPS Code], statelist[EPA Region], "not found", 0, 1)</f>
        <v>EPA Region 5</v>
      </c>
    </row>
    <row r="1324" spans="64:69" x14ac:dyDescent="0.25">
      <c r="BL1324" s="334" t="s">
        <v>3577</v>
      </c>
      <c r="BM1324" s="335" t="s">
        <v>3578</v>
      </c>
      <c r="BN1324" s="335" t="s">
        <v>3569</v>
      </c>
      <c r="BO1324" s="335" t="str">
        <f t="shared" si="40"/>
        <v>Big Stone County, MN</v>
      </c>
      <c r="BP1324" s="335" t="str">
        <f t="shared" si="41"/>
        <v>27</v>
      </c>
      <c r="BQ1324" s="335" t="str">
        <f>_xlfn.XLOOKUP(BP1324, statelist[State FIPS Code], statelist[EPA Region], "not found", 0, 1)</f>
        <v>EPA Region 5</v>
      </c>
    </row>
    <row r="1325" spans="64:69" x14ac:dyDescent="0.25">
      <c r="BL1325" s="334" t="s">
        <v>3579</v>
      </c>
      <c r="BM1325" s="335" t="s">
        <v>3580</v>
      </c>
      <c r="BN1325" s="335" t="s">
        <v>3569</v>
      </c>
      <c r="BO1325" s="335" t="str">
        <f t="shared" si="40"/>
        <v>Blue Earth County, MN</v>
      </c>
      <c r="BP1325" s="335" t="str">
        <f t="shared" si="41"/>
        <v>27</v>
      </c>
      <c r="BQ1325" s="335" t="str">
        <f>_xlfn.XLOOKUP(BP1325, statelist[State FIPS Code], statelist[EPA Region], "not found", 0, 1)</f>
        <v>EPA Region 5</v>
      </c>
    </row>
    <row r="1326" spans="64:69" x14ac:dyDescent="0.25">
      <c r="BL1326" s="334" t="s">
        <v>3581</v>
      </c>
      <c r="BM1326" s="335" t="s">
        <v>2421</v>
      </c>
      <c r="BN1326" s="335" t="s">
        <v>3569</v>
      </c>
      <c r="BO1326" s="335" t="str">
        <f t="shared" si="40"/>
        <v>Brown County, MN</v>
      </c>
      <c r="BP1326" s="335" t="str">
        <f t="shared" si="41"/>
        <v>27</v>
      </c>
      <c r="BQ1326" s="335" t="str">
        <f>_xlfn.XLOOKUP(BP1326, statelist[State FIPS Code], statelist[EPA Region], "not found", 0, 1)</f>
        <v>EPA Region 5</v>
      </c>
    </row>
    <row r="1327" spans="64:69" x14ac:dyDescent="0.25">
      <c r="BL1327" s="334" t="s">
        <v>3582</v>
      </c>
      <c r="BM1327" s="335" t="s">
        <v>3583</v>
      </c>
      <c r="BN1327" s="335" t="s">
        <v>3569</v>
      </c>
      <c r="BO1327" s="335" t="str">
        <f t="shared" si="40"/>
        <v>Carlton County, MN</v>
      </c>
      <c r="BP1327" s="335" t="str">
        <f t="shared" si="41"/>
        <v>27</v>
      </c>
      <c r="BQ1327" s="335" t="str">
        <f>_xlfn.XLOOKUP(BP1327, statelist[State FIPS Code], statelist[EPA Region], "not found", 0, 1)</f>
        <v>EPA Region 5</v>
      </c>
    </row>
    <row r="1328" spans="64:69" x14ac:dyDescent="0.25">
      <c r="BL1328" s="334" t="s">
        <v>3584</v>
      </c>
      <c r="BM1328" s="335" t="s">
        <v>3585</v>
      </c>
      <c r="BN1328" s="335" t="s">
        <v>3569</v>
      </c>
      <c r="BO1328" s="335" t="str">
        <f t="shared" si="40"/>
        <v>Carver County, MN</v>
      </c>
      <c r="BP1328" s="335" t="str">
        <f t="shared" si="41"/>
        <v>27</v>
      </c>
      <c r="BQ1328" s="335" t="str">
        <f>_xlfn.XLOOKUP(BP1328, statelist[State FIPS Code], statelist[EPA Region], "not found", 0, 1)</f>
        <v>EPA Region 5</v>
      </c>
    </row>
    <row r="1329" spans="64:69" x14ac:dyDescent="0.25">
      <c r="BL1329" s="334" t="s">
        <v>3586</v>
      </c>
      <c r="BM1329" s="335" t="s">
        <v>2427</v>
      </c>
      <c r="BN1329" s="335" t="s">
        <v>3569</v>
      </c>
      <c r="BO1329" s="335" t="str">
        <f t="shared" si="40"/>
        <v>Cass County, MN</v>
      </c>
      <c r="BP1329" s="335" t="str">
        <f t="shared" si="41"/>
        <v>27</v>
      </c>
      <c r="BQ1329" s="335" t="str">
        <f>_xlfn.XLOOKUP(BP1329, statelist[State FIPS Code], statelist[EPA Region], "not found", 0, 1)</f>
        <v>EPA Region 5</v>
      </c>
    </row>
    <row r="1330" spans="64:69" x14ac:dyDescent="0.25">
      <c r="BL1330" s="334" t="s">
        <v>3587</v>
      </c>
      <c r="BM1330" s="335" t="s">
        <v>3451</v>
      </c>
      <c r="BN1330" s="335" t="s">
        <v>3569</v>
      </c>
      <c r="BO1330" s="335" t="str">
        <f t="shared" si="40"/>
        <v>Chippewa County, MN</v>
      </c>
      <c r="BP1330" s="335" t="str">
        <f t="shared" si="41"/>
        <v>27</v>
      </c>
      <c r="BQ1330" s="335" t="str">
        <f>_xlfn.XLOOKUP(BP1330, statelist[State FIPS Code], statelist[EPA Region], "not found", 0, 1)</f>
        <v>EPA Region 5</v>
      </c>
    </row>
    <row r="1331" spans="64:69" x14ac:dyDescent="0.25">
      <c r="BL1331" s="334" t="s">
        <v>3588</v>
      </c>
      <c r="BM1331" s="335" t="s">
        <v>3589</v>
      </c>
      <c r="BN1331" s="335" t="s">
        <v>3569</v>
      </c>
      <c r="BO1331" s="335" t="str">
        <f t="shared" si="40"/>
        <v>Chisago County, MN</v>
      </c>
      <c r="BP1331" s="335" t="str">
        <f t="shared" si="41"/>
        <v>27</v>
      </c>
      <c r="BQ1331" s="335" t="str">
        <f>_xlfn.XLOOKUP(BP1331, statelist[State FIPS Code], statelist[EPA Region], "not found", 0, 1)</f>
        <v>EPA Region 5</v>
      </c>
    </row>
    <row r="1332" spans="64:69" x14ac:dyDescent="0.25">
      <c r="BL1332" s="334" t="s">
        <v>3590</v>
      </c>
      <c r="BM1332" s="335" t="s">
        <v>1321</v>
      </c>
      <c r="BN1332" s="335" t="s">
        <v>3569</v>
      </c>
      <c r="BO1332" s="335" t="str">
        <f t="shared" si="40"/>
        <v>Clay County, MN</v>
      </c>
      <c r="BP1332" s="335" t="str">
        <f t="shared" si="41"/>
        <v>27</v>
      </c>
      <c r="BQ1332" s="335" t="str">
        <f>_xlfn.XLOOKUP(BP1332, statelist[State FIPS Code], statelist[EPA Region], "not found", 0, 1)</f>
        <v>EPA Region 5</v>
      </c>
    </row>
    <row r="1333" spans="64:69" x14ac:dyDescent="0.25">
      <c r="BL1333" s="334" t="s">
        <v>3591</v>
      </c>
      <c r="BM1333" s="335" t="s">
        <v>2368</v>
      </c>
      <c r="BN1333" s="335" t="s">
        <v>3569</v>
      </c>
      <c r="BO1333" s="335" t="str">
        <f t="shared" si="40"/>
        <v>Clearwater County, MN</v>
      </c>
      <c r="BP1333" s="335" t="str">
        <f t="shared" si="41"/>
        <v>27</v>
      </c>
      <c r="BQ1333" s="335" t="str">
        <f>_xlfn.XLOOKUP(BP1333, statelist[State FIPS Code], statelist[EPA Region], "not found", 0, 1)</f>
        <v>EPA Region 5</v>
      </c>
    </row>
    <row r="1334" spans="64:69" x14ac:dyDescent="0.25">
      <c r="BL1334" s="334" t="s">
        <v>3592</v>
      </c>
      <c r="BM1334" s="335" t="s">
        <v>2120</v>
      </c>
      <c r="BN1334" s="335" t="s">
        <v>3569</v>
      </c>
      <c r="BO1334" s="335" t="str">
        <f t="shared" si="40"/>
        <v>Cook County, MN</v>
      </c>
      <c r="BP1334" s="335" t="str">
        <f t="shared" si="41"/>
        <v>27</v>
      </c>
      <c r="BQ1334" s="335" t="str">
        <f>_xlfn.XLOOKUP(BP1334, statelist[State FIPS Code], statelist[EPA Region], "not found", 0, 1)</f>
        <v>EPA Region 5</v>
      </c>
    </row>
    <row r="1335" spans="64:69" x14ac:dyDescent="0.25">
      <c r="BL1335" s="334" t="s">
        <v>3593</v>
      </c>
      <c r="BM1335" s="335" t="s">
        <v>3594</v>
      </c>
      <c r="BN1335" s="335" t="s">
        <v>3569</v>
      </c>
      <c r="BO1335" s="335" t="str">
        <f t="shared" si="40"/>
        <v>Cottonwood County, MN</v>
      </c>
      <c r="BP1335" s="335" t="str">
        <f t="shared" si="41"/>
        <v>27</v>
      </c>
      <c r="BQ1335" s="335" t="str">
        <f>_xlfn.XLOOKUP(BP1335, statelist[State FIPS Code], statelist[EPA Region], "not found", 0, 1)</f>
        <v>EPA Region 5</v>
      </c>
    </row>
    <row r="1336" spans="64:69" x14ac:dyDescent="0.25">
      <c r="BL1336" s="334" t="s">
        <v>3595</v>
      </c>
      <c r="BM1336" s="335" t="s">
        <v>3596</v>
      </c>
      <c r="BN1336" s="335" t="s">
        <v>3569</v>
      </c>
      <c r="BO1336" s="335" t="str">
        <f t="shared" si="40"/>
        <v>Crow Wing County, MN</v>
      </c>
      <c r="BP1336" s="335" t="str">
        <f t="shared" si="41"/>
        <v>27</v>
      </c>
      <c r="BQ1336" s="335" t="str">
        <f>_xlfn.XLOOKUP(BP1336, statelist[State FIPS Code], statelist[EPA Region], "not found", 0, 1)</f>
        <v>EPA Region 5</v>
      </c>
    </row>
    <row r="1337" spans="64:69" x14ac:dyDescent="0.25">
      <c r="BL1337" s="334" t="s">
        <v>3597</v>
      </c>
      <c r="BM1337" s="335" t="s">
        <v>3598</v>
      </c>
      <c r="BN1337" s="335" t="s">
        <v>3569</v>
      </c>
      <c r="BO1337" s="335" t="str">
        <f t="shared" si="40"/>
        <v>Dakota County, MN</v>
      </c>
      <c r="BP1337" s="335" t="str">
        <f t="shared" si="41"/>
        <v>27</v>
      </c>
      <c r="BQ1337" s="335" t="str">
        <f>_xlfn.XLOOKUP(BP1337, statelist[State FIPS Code], statelist[EPA Region], "not found", 0, 1)</f>
        <v>EPA Region 5</v>
      </c>
    </row>
    <row r="1338" spans="64:69" x14ac:dyDescent="0.25">
      <c r="BL1338" s="334" t="s">
        <v>3599</v>
      </c>
      <c r="BM1338" s="335" t="s">
        <v>2134</v>
      </c>
      <c r="BN1338" s="335" t="s">
        <v>3569</v>
      </c>
      <c r="BO1338" s="335" t="str">
        <f t="shared" si="40"/>
        <v>Dodge County, MN</v>
      </c>
      <c r="BP1338" s="335" t="str">
        <f t="shared" si="41"/>
        <v>27</v>
      </c>
      <c r="BQ1338" s="335" t="str">
        <f>_xlfn.XLOOKUP(BP1338, statelist[State FIPS Code], statelist[EPA Region], "not found", 0, 1)</f>
        <v>EPA Region 5</v>
      </c>
    </row>
    <row r="1339" spans="64:69" x14ac:dyDescent="0.25">
      <c r="BL1339" s="334" t="s">
        <v>3600</v>
      </c>
      <c r="BM1339" s="335" t="s">
        <v>1806</v>
      </c>
      <c r="BN1339" s="335" t="s">
        <v>3569</v>
      </c>
      <c r="BO1339" s="335" t="str">
        <f t="shared" si="40"/>
        <v>Douglas County, MN</v>
      </c>
      <c r="BP1339" s="335" t="str">
        <f t="shared" si="41"/>
        <v>27</v>
      </c>
      <c r="BQ1339" s="335" t="str">
        <f>_xlfn.XLOOKUP(BP1339, statelist[State FIPS Code], statelist[EPA Region], "not found", 0, 1)</f>
        <v>EPA Region 5</v>
      </c>
    </row>
    <row r="1340" spans="64:69" x14ac:dyDescent="0.25">
      <c r="BL1340" s="334" t="s">
        <v>3601</v>
      </c>
      <c r="BM1340" s="335" t="s">
        <v>3602</v>
      </c>
      <c r="BN1340" s="335" t="s">
        <v>3569</v>
      </c>
      <c r="BO1340" s="335" t="str">
        <f t="shared" si="40"/>
        <v>Faribault County, MN</v>
      </c>
      <c r="BP1340" s="335" t="str">
        <f t="shared" si="41"/>
        <v>27</v>
      </c>
      <c r="BQ1340" s="335" t="str">
        <f>_xlfn.XLOOKUP(BP1340, statelist[State FIPS Code], statelist[EPA Region], "not found", 0, 1)</f>
        <v>EPA Region 5</v>
      </c>
    </row>
    <row r="1341" spans="64:69" x14ac:dyDescent="0.25">
      <c r="BL1341" s="334" t="s">
        <v>3603</v>
      </c>
      <c r="BM1341" s="335" t="s">
        <v>3604</v>
      </c>
      <c r="BN1341" s="335" t="s">
        <v>3569</v>
      </c>
      <c r="BO1341" s="335" t="str">
        <f t="shared" si="40"/>
        <v>Fillmore County, MN</v>
      </c>
      <c r="BP1341" s="335" t="str">
        <f t="shared" si="41"/>
        <v>27</v>
      </c>
      <c r="BQ1341" s="335" t="str">
        <f>_xlfn.XLOOKUP(BP1341, statelist[State FIPS Code], statelist[EPA Region], "not found", 0, 1)</f>
        <v>EPA Region 5</v>
      </c>
    </row>
    <row r="1342" spans="64:69" x14ac:dyDescent="0.25">
      <c r="BL1342" s="334" t="s">
        <v>3605</v>
      </c>
      <c r="BM1342" s="335" t="s">
        <v>3606</v>
      </c>
      <c r="BN1342" s="335" t="s">
        <v>3569</v>
      </c>
      <c r="BO1342" s="335" t="str">
        <f t="shared" si="40"/>
        <v>Freeborn County, MN</v>
      </c>
      <c r="BP1342" s="335" t="str">
        <f t="shared" si="41"/>
        <v>27</v>
      </c>
      <c r="BQ1342" s="335" t="str">
        <f>_xlfn.XLOOKUP(BP1342, statelist[State FIPS Code], statelist[EPA Region], "not found", 0, 1)</f>
        <v>EPA Region 5</v>
      </c>
    </row>
    <row r="1343" spans="64:69" x14ac:dyDescent="0.25">
      <c r="BL1343" s="334" t="s">
        <v>3607</v>
      </c>
      <c r="BM1343" s="335" t="s">
        <v>3608</v>
      </c>
      <c r="BN1343" s="335" t="s">
        <v>3569</v>
      </c>
      <c r="BO1343" s="335" t="str">
        <f t="shared" si="40"/>
        <v>Goodhue County, MN</v>
      </c>
      <c r="BP1343" s="335" t="str">
        <f t="shared" si="41"/>
        <v>27</v>
      </c>
      <c r="BQ1343" s="335" t="str">
        <f>_xlfn.XLOOKUP(BP1343, statelist[State FIPS Code], statelist[EPA Region], "not found", 0, 1)</f>
        <v>EPA Region 5</v>
      </c>
    </row>
    <row r="1344" spans="64:69" x14ac:dyDescent="0.25">
      <c r="BL1344" s="334" t="s">
        <v>3609</v>
      </c>
      <c r="BM1344" s="335" t="s">
        <v>1569</v>
      </c>
      <c r="BN1344" s="335" t="s">
        <v>3569</v>
      </c>
      <c r="BO1344" s="335" t="str">
        <f t="shared" si="40"/>
        <v>Grant County, MN</v>
      </c>
      <c r="BP1344" s="335" t="str">
        <f t="shared" si="41"/>
        <v>27</v>
      </c>
      <c r="BQ1344" s="335" t="str">
        <f>_xlfn.XLOOKUP(BP1344, statelist[State FIPS Code], statelist[EPA Region], "not found", 0, 1)</f>
        <v>EPA Region 5</v>
      </c>
    </row>
    <row r="1345" spans="64:69" x14ac:dyDescent="0.25">
      <c r="BL1345" s="334" t="s">
        <v>3610</v>
      </c>
      <c r="BM1345" s="335" t="s">
        <v>3611</v>
      </c>
      <c r="BN1345" s="335" t="s">
        <v>3569</v>
      </c>
      <c r="BO1345" s="335" t="str">
        <f t="shared" si="40"/>
        <v>Hennepin County, MN</v>
      </c>
      <c r="BP1345" s="335" t="str">
        <f t="shared" si="41"/>
        <v>27</v>
      </c>
      <c r="BQ1345" s="335" t="str">
        <f>_xlfn.XLOOKUP(BP1345, statelist[State FIPS Code], statelist[EPA Region], "not found", 0, 1)</f>
        <v>EPA Region 5</v>
      </c>
    </row>
    <row r="1346" spans="64:69" x14ac:dyDescent="0.25">
      <c r="BL1346" s="334" t="s">
        <v>3612</v>
      </c>
      <c r="BM1346" s="335" t="s">
        <v>1363</v>
      </c>
      <c r="BN1346" s="335" t="s">
        <v>3569</v>
      </c>
      <c r="BO1346" s="335" t="str">
        <f t="shared" si="40"/>
        <v>Houston County, MN</v>
      </c>
      <c r="BP1346" s="335" t="str">
        <f t="shared" si="41"/>
        <v>27</v>
      </c>
      <c r="BQ1346" s="335" t="str">
        <f>_xlfn.XLOOKUP(BP1346, statelist[State FIPS Code], statelist[EPA Region], "not found", 0, 1)</f>
        <v>EPA Region 5</v>
      </c>
    </row>
    <row r="1347" spans="64:69" x14ac:dyDescent="0.25">
      <c r="BL1347" s="334" t="s">
        <v>3613</v>
      </c>
      <c r="BM1347" s="335" t="s">
        <v>3614</v>
      </c>
      <c r="BN1347" s="335" t="s">
        <v>3569</v>
      </c>
      <c r="BO1347" s="335" t="str">
        <f t="shared" si="40"/>
        <v>Hubbard County, MN</v>
      </c>
      <c r="BP1347" s="335" t="str">
        <f t="shared" si="41"/>
        <v>27</v>
      </c>
      <c r="BQ1347" s="335" t="str">
        <f>_xlfn.XLOOKUP(BP1347, statelist[State FIPS Code], statelist[EPA Region], "not found", 0, 1)</f>
        <v>EPA Region 5</v>
      </c>
    </row>
    <row r="1348" spans="64:69" x14ac:dyDescent="0.25">
      <c r="BL1348" s="334" t="s">
        <v>3615</v>
      </c>
      <c r="BM1348" s="335" t="s">
        <v>3616</v>
      </c>
      <c r="BN1348" s="335" t="s">
        <v>3569</v>
      </c>
      <c r="BO1348" s="335" t="str">
        <f t="shared" ref="BO1348:BO1411" si="42">_xlfn.TEXTJOIN(", ", TRUE, BM1348,BN1348)</f>
        <v>Isanti County, MN</v>
      </c>
      <c r="BP1348" s="335" t="str">
        <f t="shared" ref="BP1348:BP1411" si="43">LEFT(BL1348, 2)</f>
        <v>27</v>
      </c>
      <c r="BQ1348" s="335" t="str">
        <f>_xlfn.XLOOKUP(BP1348, statelist[State FIPS Code], statelist[EPA Region], "not found", 0, 1)</f>
        <v>EPA Region 5</v>
      </c>
    </row>
    <row r="1349" spans="64:69" x14ac:dyDescent="0.25">
      <c r="BL1349" s="334" t="s">
        <v>3617</v>
      </c>
      <c r="BM1349" s="335" t="s">
        <v>3618</v>
      </c>
      <c r="BN1349" s="335" t="s">
        <v>3569</v>
      </c>
      <c r="BO1349" s="335" t="str">
        <f t="shared" si="42"/>
        <v>Itasca County, MN</v>
      </c>
      <c r="BP1349" s="335" t="str">
        <f t="shared" si="43"/>
        <v>27</v>
      </c>
      <c r="BQ1349" s="335" t="str">
        <f>_xlfn.XLOOKUP(BP1349, statelist[State FIPS Code], statelist[EPA Region], "not found", 0, 1)</f>
        <v>EPA Region 5</v>
      </c>
    </row>
    <row r="1350" spans="64:69" x14ac:dyDescent="0.25">
      <c r="BL1350" s="334" t="s">
        <v>3619</v>
      </c>
      <c r="BM1350" s="335" t="s">
        <v>1365</v>
      </c>
      <c r="BN1350" s="335" t="s">
        <v>3569</v>
      </c>
      <c r="BO1350" s="335" t="str">
        <f t="shared" si="42"/>
        <v>Jackson County, MN</v>
      </c>
      <c r="BP1350" s="335" t="str">
        <f t="shared" si="43"/>
        <v>27</v>
      </c>
      <c r="BQ1350" s="335" t="str">
        <f>_xlfn.XLOOKUP(BP1350, statelist[State FIPS Code], statelist[EPA Region], "not found", 0, 1)</f>
        <v>EPA Region 5</v>
      </c>
    </row>
    <row r="1351" spans="64:69" x14ac:dyDescent="0.25">
      <c r="BL1351" s="334" t="s">
        <v>3620</v>
      </c>
      <c r="BM1351" s="335" t="s">
        <v>3621</v>
      </c>
      <c r="BN1351" s="335" t="s">
        <v>3569</v>
      </c>
      <c r="BO1351" s="335" t="str">
        <f t="shared" si="42"/>
        <v>Kanabec County, MN</v>
      </c>
      <c r="BP1351" s="335" t="str">
        <f t="shared" si="43"/>
        <v>27</v>
      </c>
      <c r="BQ1351" s="335" t="str">
        <f>_xlfn.XLOOKUP(BP1351, statelist[State FIPS Code], statelist[EPA Region], "not found", 0, 1)</f>
        <v>EPA Region 5</v>
      </c>
    </row>
    <row r="1352" spans="64:69" x14ac:dyDescent="0.25">
      <c r="BL1352" s="334" t="s">
        <v>3622</v>
      </c>
      <c r="BM1352" s="335" t="s">
        <v>3623</v>
      </c>
      <c r="BN1352" s="335" t="s">
        <v>3569</v>
      </c>
      <c r="BO1352" s="335" t="str">
        <f t="shared" si="42"/>
        <v>Kandiyohi County, MN</v>
      </c>
      <c r="BP1352" s="335" t="str">
        <f t="shared" si="43"/>
        <v>27</v>
      </c>
      <c r="BQ1352" s="335" t="str">
        <f>_xlfn.XLOOKUP(BP1352, statelist[State FIPS Code], statelist[EPA Region], "not found", 0, 1)</f>
        <v>EPA Region 5</v>
      </c>
    </row>
    <row r="1353" spans="64:69" x14ac:dyDescent="0.25">
      <c r="BL1353" s="334" t="s">
        <v>3624</v>
      </c>
      <c r="BM1353" s="335" t="s">
        <v>3625</v>
      </c>
      <c r="BN1353" s="335" t="s">
        <v>3569</v>
      </c>
      <c r="BO1353" s="335" t="str">
        <f t="shared" si="42"/>
        <v>Kittson County, MN</v>
      </c>
      <c r="BP1353" s="335" t="str">
        <f t="shared" si="43"/>
        <v>27</v>
      </c>
      <c r="BQ1353" s="335" t="str">
        <f>_xlfn.XLOOKUP(BP1353, statelist[State FIPS Code], statelist[EPA Region], "not found", 0, 1)</f>
        <v>EPA Region 5</v>
      </c>
    </row>
    <row r="1354" spans="64:69" x14ac:dyDescent="0.25">
      <c r="BL1354" s="334" t="s">
        <v>3626</v>
      </c>
      <c r="BM1354" s="335" t="s">
        <v>3627</v>
      </c>
      <c r="BN1354" s="335" t="s">
        <v>3569</v>
      </c>
      <c r="BO1354" s="335" t="str">
        <f t="shared" si="42"/>
        <v>Koochiching County, MN</v>
      </c>
      <c r="BP1354" s="335" t="str">
        <f t="shared" si="43"/>
        <v>27</v>
      </c>
      <c r="BQ1354" s="335" t="str">
        <f>_xlfn.XLOOKUP(BP1354, statelist[State FIPS Code], statelist[EPA Region], "not found", 0, 1)</f>
        <v>EPA Region 5</v>
      </c>
    </row>
    <row r="1355" spans="64:69" x14ac:dyDescent="0.25">
      <c r="BL1355" s="334" t="s">
        <v>3628</v>
      </c>
      <c r="BM1355" s="335" t="s">
        <v>3629</v>
      </c>
      <c r="BN1355" s="335" t="s">
        <v>3569</v>
      </c>
      <c r="BO1355" s="335" t="str">
        <f t="shared" si="42"/>
        <v>Lac qui Parle County, MN</v>
      </c>
      <c r="BP1355" s="335" t="str">
        <f t="shared" si="43"/>
        <v>27</v>
      </c>
      <c r="BQ1355" s="335" t="str">
        <f>_xlfn.XLOOKUP(BP1355, statelist[State FIPS Code], statelist[EPA Region], "not found", 0, 1)</f>
        <v>EPA Region 5</v>
      </c>
    </row>
    <row r="1356" spans="64:69" x14ac:dyDescent="0.25">
      <c r="BL1356" s="334" t="s">
        <v>3630</v>
      </c>
      <c r="BM1356" s="335" t="s">
        <v>1687</v>
      </c>
      <c r="BN1356" s="335" t="s">
        <v>3569</v>
      </c>
      <c r="BO1356" s="335" t="str">
        <f t="shared" si="42"/>
        <v>Lake County, MN</v>
      </c>
      <c r="BP1356" s="335" t="str">
        <f t="shared" si="43"/>
        <v>27</v>
      </c>
      <c r="BQ1356" s="335" t="str">
        <f>_xlfn.XLOOKUP(BP1356, statelist[State FIPS Code], statelist[EPA Region], "not found", 0, 1)</f>
        <v>EPA Region 5</v>
      </c>
    </row>
    <row r="1357" spans="64:69" x14ac:dyDescent="0.25">
      <c r="BL1357" s="334" t="s">
        <v>3631</v>
      </c>
      <c r="BM1357" s="335" t="s">
        <v>3632</v>
      </c>
      <c r="BN1357" s="335" t="s">
        <v>3569</v>
      </c>
      <c r="BO1357" s="335" t="str">
        <f t="shared" si="42"/>
        <v>Lake of the Woods County, MN</v>
      </c>
      <c r="BP1357" s="335" t="str">
        <f t="shared" si="43"/>
        <v>27</v>
      </c>
      <c r="BQ1357" s="335" t="str">
        <f>_xlfn.XLOOKUP(BP1357, statelist[State FIPS Code], statelist[EPA Region], "not found", 0, 1)</f>
        <v>EPA Region 5</v>
      </c>
    </row>
    <row r="1358" spans="64:69" x14ac:dyDescent="0.25">
      <c r="BL1358" s="334" t="s">
        <v>3633</v>
      </c>
      <c r="BM1358" s="335" t="s">
        <v>3634</v>
      </c>
      <c r="BN1358" s="335" t="s">
        <v>3569</v>
      </c>
      <c r="BO1358" s="335" t="str">
        <f t="shared" si="42"/>
        <v>Le Sueur County, MN</v>
      </c>
      <c r="BP1358" s="335" t="str">
        <f t="shared" si="43"/>
        <v>27</v>
      </c>
      <c r="BQ1358" s="335" t="str">
        <f>_xlfn.XLOOKUP(BP1358, statelist[State FIPS Code], statelist[EPA Region], "not found", 0, 1)</f>
        <v>EPA Region 5</v>
      </c>
    </row>
    <row r="1359" spans="64:69" x14ac:dyDescent="0.25">
      <c r="BL1359" s="334" t="s">
        <v>3635</v>
      </c>
      <c r="BM1359" s="335" t="s">
        <v>1590</v>
      </c>
      <c r="BN1359" s="335" t="s">
        <v>3569</v>
      </c>
      <c r="BO1359" s="335" t="str">
        <f t="shared" si="42"/>
        <v>Lincoln County, MN</v>
      </c>
      <c r="BP1359" s="335" t="str">
        <f t="shared" si="43"/>
        <v>27</v>
      </c>
      <c r="BQ1359" s="335" t="str">
        <f>_xlfn.XLOOKUP(BP1359, statelist[State FIPS Code], statelist[EPA Region], "not found", 0, 1)</f>
        <v>EPA Region 5</v>
      </c>
    </row>
    <row r="1360" spans="64:69" x14ac:dyDescent="0.25">
      <c r="BL1360" s="334" t="s">
        <v>3636</v>
      </c>
      <c r="BM1360" s="335" t="s">
        <v>2789</v>
      </c>
      <c r="BN1360" s="335" t="s">
        <v>3569</v>
      </c>
      <c r="BO1360" s="335" t="str">
        <f t="shared" si="42"/>
        <v>Lyon County, MN</v>
      </c>
      <c r="BP1360" s="335" t="str">
        <f t="shared" si="43"/>
        <v>27</v>
      </c>
      <c r="BQ1360" s="335" t="str">
        <f>_xlfn.XLOOKUP(BP1360, statelist[State FIPS Code], statelist[EPA Region], "not found", 0, 1)</f>
        <v>EPA Region 5</v>
      </c>
    </row>
    <row r="1361" spans="64:69" x14ac:dyDescent="0.25">
      <c r="BL1361" s="334" t="s">
        <v>3637</v>
      </c>
      <c r="BM1361" s="335" t="s">
        <v>3638</v>
      </c>
      <c r="BN1361" s="335" t="s">
        <v>3569</v>
      </c>
      <c r="BO1361" s="335" t="str">
        <f t="shared" si="42"/>
        <v>McLeod County, MN</v>
      </c>
      <c r="BP1361" s="335" t="str">
        <f t="shared" si="43"/>
        <v>27</v>
      </c>
      <c r="BQ1361" s="335" t="str">
        <f>_xlfn.XLOOKUP(BP1361, statelist[State FIPS Code], statelist[EPA Region], "not found", 0, 1)</f>
        <v>EPA Region 5</v>
      </c>
    </row>
    <row r="1362" spans="64:69" x14ac:dyDescent="0.25">
      <c r="BL1362" s="334" t="s">
        <v>3639</v>
      </c>
      <c r="BM1362" s="335" t="s">
        <v>3640</v>
      </c>
      <c r="BN1362" s="335" t="s">
        <v>3569</v>
      </c>
      <c r="BO1362" s="335" t="str">
        <f t="shared" si="42"/>
        <v>Mahnomen County, MN</v>
      </c>
      <c r="BP1362" s="335" t="str">
        <f t="shared" si="43"/>
        <v>27</v>
      </c>
      <c r="BQ1362" s="335" t="str">
        <f>_xlfn.XLOOKUP(BP1362, statelist[State FIPS Code], statelist[EPA Region], "not found", 0, 1)</f>
        <v>EPA Region 5</v>
      </c>
    </row>
    <row r="1363" spans="64:69" x14ac:dyDescent="0.25">
      <c r="BL1363" s="334" t="s">
        <v>3641</v>
      </c>
      <c r="BM1363" s="335" t="s">
        <v>1389</v>
      </c>
      <c r="BN1363" s="335" t="s">
        <v>3569</v>
      </c>
      <c r="BO1363" s="335" t="str">
        <f t="shared" si="42"/>
        <v>Marshall County, MN</v>
      </c>
      <c r="BP1363" s="335" t="str">
        <f t="shared" si="43"/>
        <v>27</v>
      </c>
      <c r="BQ1363" s="335" t="str">
        <f>_xlfn.XLOOKUP(BP1363, statelist[State FIPS Code], statelist[EPA Region], "not found", 0, 1)</f>
        <v>EPA Region 5</v>
      </c>
    </row>
    <row r="1364" spans="64:69" x14ac:dyDescent="0.25">
      <c r="BL1364" s="334" t="s">
        <v>3642</v>
      </c>
      <c r="BM1364" s="335" t="s">
        <v>2012</v>
      </c>
      <c r="BN1364" s="335" t="s">
        <v>3569</v>
      </c>
      <c r="BO1364" s="335" t="str">
        <f t="shared" si="42"/>
        <v>Martin County, MN</v>
      </c>
      <c r="BP1364" s="335" t="str">
        <f t="shared" si="43"/>
        <v>27</v>
      </c>
      <c r="BQ1364" s="335" t="str">
        <f>_xlfn.XLOOKUP(BP1364, statelist[State FIPS Code], statelist[EPA Region], "not found", 0, 1)</f>
        <v>EPA Region 5</v>
      </c>
    </row>
    <row r="1365" spans="64:69" x14ac:dyDescent="0.25">
      <c r="BL1365" s="334" t="s">
        <v>3643</v>
      </c>
      <c r="BM1365" s="335" t="s">
        <v>3644</v>
      </c>
      <c r="BN1365" s="335" t="s">
        <v>3569</v>
      </c>
      <c r="BO1365" s="335" t="str">
        <f t="shared" si="42"/>
        <v>Meeker County, MN</v>
      </c>
      <c r="BP1365" s="335" t="str">
        <f t="shared" si="43"/>
        <v>27</v>
      </c>
      <c r="BQ1365" s="335" t="str">
        <f>_xlfn.XLOOKUP(BP1365, statelist[State FIPS Code], statelist[EPA Region], "not found", 0, 1)</f>
        <v>EPA Region 5</v>
      </c>
    </row>
    <row r="1366" spans="64:69" x14ac:dyDescent="0.25">
      <c r="BL1366" s="334" t="s">
        <v>3645</v>
      </c>
      <c r="BM1366" s="335" t="s">
        <v>3646</v>
      </c>
      <c r="BN1366" s="335" t="s">
        <v>3569</v>
      </c>
      <c r="BO1366" s="335" t="str">
        <f t="shared" si="42"/>
        <v>Mille Lacs County, MN</v>
      </c>
      <c r="BP1366" s="335" t="str">
        <f t="shared" si="43"/>
        <v>27</v>
      </c>
      <c r="BQ1366" s="335" t="str">
        <f>_xlfn.XLOOKUP(BP1366, statelist[State FIPS Code], statelist[EPA Region], "not found", 0, 1)</f>
        <v>EPA Region 5</v>
      </c>
    </row>
    <row r="1367" spans="64:69" x14ac:dyDescent="0.25">
      <c r="BL1367" s="334" t="s">
        <v>3647</v>
      </c>
      <c r="BM1367" s="335" t="s">
        <v>3648</v>
      </c>
      <c r="BN1367" s="335" t="s">
        <v>3569</v>
      </c>
      <c r="BO1367" s="335" t="str">
        <f t="shared" si="42"/>
        <v>Morrison County, MN</v>
      </c>
      <c r="BP1367" s="335" t="str">
        <f t="shared" si="43"/>
        <v>27</v>
      </c>
      <c r="BQ1367" s="335" t="str">
        <f>_xlfn.XLOOKUP(BP1367, statelist[State FIPS Code], statelist[EPA Region], "not found", 0, 1)</f>
        <v>EPA Region 5</v>
      </c>
    </row>
    <row r="1368" spans="64:69" x14ac:dyDescent="0.25">
      <c r="BL1368" s="334" t="s">
        <v>3649</v>
      </c>
      <c r="BM1368" s="335" t="s">
        <v>3650</v>
      </c>
      <c r="BN1368" s="335" t="s">
        <v>3569</v>
      </c>
      <c r="BO1368" s="335" t="str">
        <f t="shared" si="42"/>
        <v>Mower County, MN</v>
      </c>
      <c r="BP1368" s="335" t="str">
        <f t="shared" si="43"/>
        <v>27</v>
      </c>
      <c r="BQ1368" s="335" t="str">
        <f>_xlfn.XLOOKUP(BP1368, statelist[State FIPS Code], statelist[EPA Region], "not found", 0, 1)</f>
        <v>EPA Region 5</v>
      </c>
    </row>
    <row r="1369" spans="64:69" x14ac:dyDescent="0.25">
      <c r="BL1369" s="334" t="s">
        <v>3651</v>
      </c>
      <c r="BM1369" s="335" t="s">
        <v>2231</v>
      </c>
      <c r="BN1369" s="335" t="s">
        <v>3569</v>
      </c>
      <c r="BO1369" s="335" t="str">
        <f t="shared" si="42"/>
        <v>Murray County, MN</v>
      </c>
      <c r="BP1369" s="335" t="str">
        <f t="shared" si="43"/>
        <v>27</v>
      </c>
      <c r="BQ1369" s="335" t="str">
        <f>_xlfn.XLOOKUP(BP1369, statelist[State FIPS Code], statelist[EPA Region], "not found", 0, 1)</f>
        <v>EPA Region 5</v>
      </c>
    </row>
    <row r="1370" spans="64:69" x14ac:dyDescent="0.25">
      <c r="BL1370" s="334" t="s">
        <v>3652</v>
      </c>
      <c r="BM1370" s="335" t="s">
        <v>3653</v>
      </c>
      <c r="BN1370" s="335" t="s">
        <v>3569</v>
      </c>
      <c r="BO1370" s="335" t="str">
        <f t="shared" si="42"/>
        <v>Nicollet County, MN</v>
      </c>
      <c r="BP1370" s="335" t="str">
        <f t="shared" si="43"/>
        <v>27</v>
      </c>
      <c r="BQ1370" s="335" t="str">
        <f>_xlfn.XLOOKUP(BP1370, statelist[State FIPS Code], statelist[EPA Region], "not found", 0, 1)</f>
        <v>EPA Region 5</v>
      </c>
    </row>
    <row r="1371" spans="64:69" x14ac:dyDescent="0.25">
      <c r="BL1371" s="334" t="s">
        <v>3654</v>
      </c>
      <c r="BM1371" s="335" t="s">
        <v>3655</v>
      </c>
      <c r="BN1371" s="335" t="s">
        <v>3569</v>
      </c>
      <c r="BO1371" s="335" t="str">
        <f t="shared" si="42"/>
        <v>Nobles County, MN</v>
      </c>
      <c r="BP1371" s="335" t="str">
        <f t="shared" si="43"/>
        <v>27</v>
      </c>
      <c r="BQ1371" s="335" t="str">
        <f>_xlfn.XLOOKUP(BP1371, statelist[State FIPS Code], statelist[EPA Region], "not found", 0, 1)</f>
        <v>EPA Region 5</v>
      </c>
    </row>
    <row r="1372" spans="64:69" x14ac:dyDescent="0.25">
      <c r="BL1372" s="334" t="s">
        <v>3656</v>
      </c>
      <c r="BM1372" s="335" t="s">
        <v>3657</v>
      </c>
      <c r="BN1372" s="335" t="s">
        <v>3569</v>
      </c>
      <c r="BO1372" s="335" t="str">
        <f t="shared" si="42"/>
        <v>Norman County, MN</v>
      </c>
      <c r="BP1372" s="335" t="str">
        <f t="shared" si="43"/>
        <v>27</v>
      </c>
      <c r="BQ1372" s="335" t="str">
        <f>_xlfn.XLOOKUP(BP1372, statelist[State FIPS Code], statelist[EPA Region], "not found", 0, 1)</f>
        <v>EPA Region 5</v>
      </c>
    </row>
    <row r="1373" spans="64:69" x14ac:dyDescent="0.25">
      <c r="BL1373" s="334" t="s">
        <v>3658</v>
      </c>
      <c r="BM1373" s="335" t="s">
        <v>3659</v>
      </c>
      <c r="BN1373" s="335" t="s">
        <v>3569</v>
      </c>
      <c r="BO1373" s="335" t="str">
        <f t="shared" si="42"/>
        <v>Olmsted County, MN</v>
      </c>
      <c r="BP1373" s="335" t="str">
        <f t="shared" si="43"/>
        <v>27</v>
      </c>
      <c r="BQ1373" s="335" t="str">
        <f>_xlfn.XLOOKUP(BP1373, statelist[State FIPS Code], statelist[EPA Region], "not found", 0, 1)</f>
        <v>EPA Region 5</v>
      </c>
    </row>
    <row r="1374" spans="64:69" x14ac:dyDescent="0.25">
      <c r="BL1374" s="334" t="s">
        <v>3660</v>
      </c>
      <c r="BM1374" s="335" t="s">
        <v>3661</v>
      </c>
      <c r="BN1374" s="335" t="s">
        <v>3569</v>
      </c>
      <c r="BO1374" s="335" t="str">
        <f t="shared" si="42"/>
        <v>Otter Tail County, MN</v>
      </c>
      <c r="BP1374" s="335" t="str">
        <f t="shared" si="43"/>
        <v>27</v>
      </c>
      <c r="BQ1374" s="335" t="str">
        <f>_xlfn.XLOOKUP(BP1374, statelist[State FIPS Code], statelist[EPA Region], "not found", 0, 1)</f>
        <v>EPA Region 5</v>
      </c>
    </row>
    <row r="1375" spans="64:69" x14ac:dyDescent="0.25">
      <c r="BL1375" s="334" t="s">
        <v>3662</v>
      </c>
      <c r="BM1375" s="335" t="s">
        <v>3663</v>
      </c>
      <c r="BN1375" s="335" t="s">
        <v>3569</v>
      </c>
      <c r="BO1375" s="335" t="str">
        <f t="shared" si="42"/>
        <v>Pennington County, MN</v>
      </c>
      <c r="BP1375" s="335" t="str">
        <f t="shared" si="43"/>
        <v>27</v>
      </c>
      <c r="BQ1375" s="335" t="str">
        <f>_xlfn.XLOOKUP(BP1375, statelist[State FIPS Code], statelist[EPA Region], "not found", 0, 1)</f>
        <v>EPA Region 5</v>
      </c>
    </row>
    <row r="1376" spans="64:69" x14ac:dyDescent="0.25">
      <c r="BL1376" s="334" t="s">
        <v>3664</v>
      </c>
      <c r="BM1376" s="335" t="s">
        <v>3665</v>
      </c>
      <c r="BN1376" s="335" t="s">
        <v>3569</v>
      </c>
      <c r="BO1376" s="335" t="str">
        <f t="shared" si="42"/>
        <v>Pine County, MN</v>
      </c>
      <c r="BP1376" s="335" t="str">
        <f t="shared" si="43"/>
        <v>27</v>
      </c>
      <c r="BQ1376" s="335" t="str">
        <f>_xlfn.XLOOKUP(BP1376, statelist[State FIPS Code], statelist[EPA Region], "not found", 0, 1)</f>
        <v>EPA Region 5</v>
      </c>
    </row>
    <row r="1377" spans="64:69" x14ac:dyDescent="0.25">
      <c r="BL1377" s="334" t="s">
        <v>3666</v>
      </c>
      <c r="BM1377" s="335" t="s">
        <v>3667</v>
      </c>
      <c r="BN1377" s="335" t="s">
        <v>3569</v>
      </c>
      <c r="BO1377" s="335" t="str">
        <f t="shared" si="42"/>
        <v>Pipestone County, MN</v>
      </c>
      <c r="BP1377" s="335" t="str">
        <f t="shared" si="43"/>
        <v>27</v>
      </c>
      <c r="BQ1377" s="335" t="str">
        <f>_xlfn.XLOOKUP(BP1377, statelist[State FIPS Code], statelist[EPA Region], "not found", 0, 1)</f>
        <v>EPA Region 5</v>
      </c>
    </row>
    <row r="1378" spans="64:69" x14ac:dyDescent="0.25">
      <c r="BL1378" s="334" t="s">
        <v>3668</v>
      </c>
      <c r="BM1378" s="335" t="s">
        <v>1618</v>
      </c>
      <c r="BN1378" s="335" t="s">
        <v>3569</v>
      </c>
      <c r="BO1378" s="335" t="str">
        <f t="shared" si="42"/>
        <v>Polk County, MN</v>
      </c>
      <c r="BP1378" s="335" t="str">
        <f t="shared" si="43"/>
        <v>27</v>
      </c>
      <c r="BQ1378" s="335" t="str">
        <f>_xlfn.XLOOKUP(BP1378, statelist[State FIPS Code], statelist[EPA Region], "not found", 0, 1)</f>
        <v>EPA Region 5</v>
      </c>
    </row>
    <row r="1379" spans="64:69" x14ac:dyDescent="0.25">
      <c r="BL1379" s="334" t="s">
        <v>3669</v>
      </c>
      <c r="BM1379" s="335" t="s">
        <v>1620</v>
      </c>
      <c r="BN1379" s="335" t="s">
        <v>3569</v>
      </c>
      <c r="BO1379" s="335" t="str">
        <f t="shared" si="42"/>
        <v>Pope County, MN</v>
      </c>
      <c r="BP1379" s="335" t="str">
        <f t="shared" si="43"/>
        <v>27</v>
      </c>
      <c r="BQ1379" s="335" t="str">
        <f>_xlfn.XLOOKUP(BP1379, statelist[State FIPS Code], statelist[EPA Region], "not found", 0, 1)</f>
        <v>EPA Region 5</v>
      </c>
    </row>
    <row r="1380" spans="64:69" x14ac:dyDescent="0.25">
      <c r="BL1380" s="334" t="s">
        <v>3670</v>
      </c>
      <c r="BM1380" s="335" t="s">
        <v>3671</v>
      </c>
      <c r="BN1380" s="335" t="s">
        <v>3569</v>
      </c>
      <c r="BO1380" s="335" t="str">
        <f t="shared" si="42"/>
        <v>Ramsey County, MN</v>
      </c>
      <c r="BP1380" s="335" t="str">
        <f t="shared" si="43"/>
        <v>27</v>
      </c>
      <c r="BQ1380" s="335" t="str">
        <f>_xlfn.XLOOKUP(BP1380, statelist[State FIPS Code], statelist[EPA Region], "not found", 0, 1)</f>
        <v>EPA Region 5</v>
      </c>
    </row>
    <row r="1381" spans="64:69" x14ac:dyDescent="0.25">
      <c r="BL1381" s="334" t="s">
        <v>3672</v>
      </c>
      <c r="BM1381" s="335" t="s">
        <v>3673</v>
      </c>
      <c r="BN1381" s="335" t="s">
        <v>3569</v>
      </c>
      <c r="BO1381" s="335" t="str">
        <f t="shared" si="42"/>
        <v>Red Lake County, MN</v>
      </c>
      <c r="BP1381" s="335" t="str">
        <f t="shared" si="43"/>
        <v>27</v>
      </c>
      <c r="BQ1381" s="335" t="str">
        <f>_xlfn.XLOOKUP(BP1381, statelist[State FIPS Code], statelist[EPA Region], "not found", 0, 1)</f>
        <v>EPA Region 5</v>
      </c>
    </row>
    <row r="1382" spans="64:69" x14ac:dyDescent="0.25">
      <c r="BL1382" s="334" t="s">
        <v>3674</v>
      </c>
      <c r="BM1382" s="335" t="s">
        <v>3675</v>
      </c>
      <c r="BN1382" s="335" t="s">
        <v>3569</v>
      </c>
      <c r="BO1382" s="335" t="str">
        <f t="shared" si="42"/>
        <v>Redwood County, MN</v>
      </c>
      <c r="BP1382" s="335" t="str">
        <f t="shared" si="43"/>
        <v>27</v>
      </c>
      <c r="BQ1382" s="335" t="str">
        <f>_xlfn.XLOOKUP(BP1382, statelist[State FIPS Code], statelist[EPA Region], "not found", 0, 1)</f>
        <v>EPA Region 5</v>
      </c>
    </row>
    <row r="1383" spans="64:69" x14ac:dyDescent="0.25">
      <c r="BL1383" s="334" t="s">
        <v>3676</v>
      </c>
      <c r="BM1383" s="335" t="s">
        <v>3677</v>
      </c>
      <c r="BN1383" s="335" t="s">
        <v>3569</v>
      </c>
      <c r="BO1383" s="335" t="str">
        <f t="shared" si="42"/>
        <v>Renville County, MN</v>
      </c>
      <c r="BP1383" s="335" t="str">
        <f t="shared" si="43"/>
        <v>27</v>
      </c>
      <c r="BQ1383" s="335" t="str">
        <f>_xlfn.XLOOKUP(BP1383, statelist[State FIPS Code], statelist[EPA Region], "not found", 0, 1)</f>
        <v>EPA Region 5</v>
      </c>
    </row>
    <row r="1384" spans="64:69" x14ac:dyDescent="0.25">
      <c r="BL1384" s="334" t="s">
        <v>3678</v>
      </c>
      <c r="BM1384" s="335" t="s">
        <v>2978</v>
      </c>
      <c r="BN1384" s="335" t="s">
        <v>3569</v>
      </c>
      <c r="BO1384" s="335" t="str">
        <f t="shared" si="42"/>
        <v>Rice County, MN</v>
      </c>
      <c r="BP1384" s="335" t="str">
        <f t="shared" si="43"/>
        <v>27</v>
      </c>
      <c r="BQ1384" s="335" t="str">
        <f>_xlfn.XLOOKUP(BP1384, statelist[State FIPS Code], statelist[EPA Region], "not found", 0, 1)</f>
        <v>EPA Region 5</v>
      </c>
    </row>
    <row r="1385" spans="64:69" x14ac:dyDescent="0.25">
      <c r="BL1385" s="334" t="s">
        <v>3679</v>
      </c>
      <c r="BM1385" s="335" t="s">
        <v>3680</v>
      </c>
      <c r="BN1385" s="335" t="s">
        <v>3569</v>
      </c>
      <c r="BO1385" s="335" t="str">
        <f t="shared" si="42"/>
        <v>Rock County, MN</v>
      </c>
      <c r="BP1385" s="335" t="str">
        <f t="shared" si="43"/>
        <v>27</v>
      </c>
      <c r="BQ1385" s="335" t="str">
        <f>_xlfn.XLOOKUP(BP1385, statelist[State FIPS Code], statelist[EPA Region], "not found", 0, 1)</f>
        <v>EPA Region 5</v>
      </c>
    </row>
    <row r="1386" spans="64:69" x14ac:dyDescent="0.25">
      <c r="BL1386" s="334" t="s">
        <v>3681</v>
      </c>
      <c r="BM1386" s="335" t="s">
        <v>3682</v>
      </c>
      <c r="BN1386" s="335" t="s">
        <v>3569</v>
      </c>
      <c r="BO1386" s="335" t="str">
        <f t="shared" si="42"/>
        <v>Roseau County, MN</v>
      </c>
      <c r="BP1386" s="335" t="str">
        <f t="shared" si="43"/>
        <v>27</v>
      </c>
      <c r="BQ1386" s="335" t="str">
        <f>_xlfn.XLOOKUP(BP1386, statelist[State FIPS Code], statelist[EPA Region], "not found", 0, 1)</f>
        <v>EPA Region 5</v>
      </c>
    </row>
    <row r="1387" spans="64:69" x14ac:dyDescent="0.25">
      <c r="BL1387" s="334" t="s">
        <v>3683</v>
      </c>
      <c r="BM1387" s="335" t="s">
        <v>3684</v>
      </c>
      <c r="BN1387" s="335" t="s">
        <v>3569</v>
      </c>
      <c r="BO1387" s="335" t="str">
        <f t="shared" si="42"/>
        <v>St. Louis County, MN</v>
      </c>
      <c r="BP1387" s="335" t="str">
        <f t="shared" si="43"/>
        <v>27</v>
      </c>
      <c r="BQ1387" s="335" t="str">
        <f>_xlfn.XLOOKUP(BP1387, statelist[State FIPS Code], statelist[EPA Region], "not found", 0, 1)</f>
        <v>EPA Region 5</v>
      </c>
    </row>
    <row r="1388" spans="64:69" x14ac:dyDescent="0.25">
      <c r="BL1388" s="334" t="s">
        <v>3685</v>
      </c>
      <c r="BM1388" s="335" t="s">
        <v>1631</v>
      </c>
      <c r="BN1388" s="335" t="s">
        <v>3569</v>
      </c>
      <c r="BO1388" s="335" t="str">
        <f t="shared" si="42"/>
        <v>Scott County, MN</v>
      </c>
      <c r="BP1388" s="335" t="str">
        <f t="shared" si="43"/>
        <v>27</v>
      </c>
      <c r="BQ1388" s="335" t="str">
        <f>_xlfn.XLOOKUP(BP1388, statelist[State FIPS Code], statelist[EPA Region], "not found", 0, 1)</f>
        <v>EPA Region 5</v>
      </c>
    </row>
    <row r="1389" spans="64:69" x14ac:dyDescent="0.25">
      <c r="BL1389" s="334" t="s">
        <v>3686</v>
      </c>
      <c r="BM1389" s="335" t="s">
        <v>3687</v>
      </c>
      <c r="BN1389" s="335" t="s">
        <v>3569</v>
      </c>
      <c r="BO1389" s="335" t="str">
        <f t="shared" si="42"/>
        <v>Sherburne County, MN</v>
      </c>
      <c r="BP1389" s="335" t="str">
        <f t="shared" si="43"/>
        <v>27</v>
      </c>
      <c r="BQ1389" s="335" t="str">
        <f>_xlfn.XLOOKUP(BP1389, statelist[State FIPS Code], statelist[EPA Region], "not found", 0, 1)</f>
        <v>EPA Region 5</v>
      </c>
    </row>
    <row r="1390" spans="64:69" x14ac:dyDescent="0.25">
      <c r="BL1390" s="334" t="s">
        <v>3688</v>
      </c>
      <c r="BM1390" s="335" t="s">
        <v>3689</v>
      </c>
      <c r="BN1390" s="335" t="s">
        <v>3569</v>
      </c>
      <c r="BO1390" s="335" t="str">
        <f t="shared" si="42"/>
        <v>Sibley County, MN</v>
      </c>
      <c r="BP1390" s="335" t="str">
        <f t="shared" si="43"/>
        <v>27</v>
      </c>
      <c r="BQ1390" s="335" t="str">
        <f>_xlfn.XLOOKUP(BP1390, statelist[State FIPS Code], statelist[EPA Region], "not found", 0, 1)</f>
        <v>EPA Region 5</v>
      </c>
    </row>
    <row r="1391" spans="64:69" x14ac:dyDescent="0.25">
      <c r="BL1391" s="334" t="s">
        <v>3690</v>
      </c>
      <c r="BM1391" s="335" t="s">
        <v>3691</v>
      </c>
      <c r="BN1391" s="335" t="s">
        <v>3569</v>
      </c>
      <c r="BO1391" s="335" t="str">
        <f t="shared" si="42"/>
        <v>Stearns County, MN</v>
      </c>
      <c r="BP1391" s="335" t="str">
        <f t="shared" si="43"/>
        <v>27</v>
      </c>
      <c r="BQ1391" s="335" t="str">
        <f>_xlfn.XLOOKUP(BP1391, statelist[State FIPS Code], statelist[EPA Region], "not found", 0, 1)</f>
        <v>EPA Region 5</v>
      </c>
    </row>
    <row r="1392" spans="64:69" x14ac:dyDescent="0.25">
      <c r="BL1392" s="334" t="s">
        <v>3692</v>
      </c>
      <c r="BM1392" s="335" t="s">
        <v>3693</v>
      </c>
      <c r="BN1392" s="335" t="s">
        <v>3569</v>
      </c>
      <c r="BO1392" s="335" t="str">
        <f t="shared" si="42"/>
        <v>Steele County, MN</v>
      </c>
      <c r="BP1392" s="335" t="str">
        <f t="shared" si="43"/>
        <v>27</v>
      </c>
      <c r="BQ1392" s="335" t="str">
        <f>_xlfn.XLOOKUP(BP1392, statelist[State FIPS Code], statelist[EPA Region], "not found", 0, 1)</f>
        <v>EPA Region 5</v>
      </c>
    </row>
    <row r="1393" spans="64:69" x14ac:dyDescent="0.25">
      <c r="BL1393" s="334" t="s">
        <v>3694</v>
      </c>
      <c r="BM1393" s="335" t="s">
        <v>3003</v>
      </c>
      <c r="BN1393" s="335" t="s">
        <v>3569</v>
      </c>
      <c r="BO1393" s="335" t="str">
        <f t="shared" si="42"/>
        <v>Stevens County, MN</v>
      </c>
      <c r="BP1393" s="335" t="str">
        <f t="shared" si="43"/>
        <v>27</v>
      </c>
      <c r="BQ1393" s="335" t="str">
        <f>_xlfn.XLOOKUP(BP1393, statelist[State FIPS Code], statelist[EPA Region], "not found", 0, 1)</f>
        <v>EPA Region 5</v>
      </c>
    </row>
    <row r="1394" spans="64:69" x14ac:dyDescent="0.25">
      <c r="BL1394" s="334" t="s">
        <v>3695</v>
      </c>
      <c r="BM1394" s="335" t="s">
        <v>3696</v>
      </c>
      <c r="BN1394" s="335" t="s">
        <v>3569</v>
      </c>
      <c r="BO1394" s="335" t="str">
        <f t="shared" si="42"/>
        <v>Swift County, MN</v>
      </c>
      <c r="BP1394" s="335" t="str">
        <f t="shared" si="43"/>
        <v>27</v>
      </c>
      <c r="BQ1394" s="335" t="str">
        <f>_xlfn.XLOOKUP(BP1394, statelist[State FIPS Code], statelist[EPA Region], "not found", 0, 1)</f>
        <v>EPA Region 5</v>
      </c>
    </row>
    <row r="1395" spans="64:69" x14ac:dyDescent="0.25">
      <c r="BL1395" s="334" t="s">
        <v>3697</v>
      </c>
      <c r="BM1395" s="335" t="s">
        <v>3184</v>
      </c>
      <c r="BN1395" s="335" t="s">
        <v>3569</v>
      </c>
      <c r="BO1395" s="335" t="str">
        <f t="shared" si="42"/>
        <v>Todd County, MN</v>
      </c>
      <c r="BP1395" s="335" t="str">
        <f t="shared" si="43"/>
        <v>27</v>
      </c>
      <c r="BQ1395" s="335" t="str">
        <f>_xlfn.XLOOKUP(BP1395, statelist[State FIPS Code], statelist[EPA Region], "not found", 0, 1)</f>
        <v>EPA Region 5</v>
      </c>
    </row>
    <row r="1396" spans="64:69" x14ac:dyDescent="0.25">
      <c r="BL1396" s="334" t="s">
        <v>3698</v>
      </c>
      <c r="BM1396" s="335" t="s">
        <v>3699</v>
      </c>
      <c r="BN1396" s="335" t="s">
        <v>3569</v>
      </c>
      <c r="BO1396" s="335" t="str">
        <f t="shared" si="42"/>
        <v>Traverse County, MN</v>
      </c>
      <c r="BP1396" s="335" t="str">
        <f t="shared" si="43"/>
        <v>27</v>
      </c>
      <c r="BQ1396" s="335" t="str">
        <f>_xlfn.XLOOKUP(BP1396, statelist[State FIPS Code], statelist[EPA Region], "not found", 0, 1)</f>
        <v>EPA Region 5</v>
      </c>
    </row>
    <row r="1397" spans="64:69" x14ac:dyDescent="0.25">
      <c r="BL1397" s="334" t="s">
        <v>3700</v>
      </c>
      <c r="BM1397" s="335" t="s">
        <v>3701</v>
      </c>
      <c r="BN1397" s="335" t="s">
        <v>3569</v>
      </c>
      <c r="BO1397" s="335" t="str">
        <f t="shared" si="42"/>
        <v>Wabasha County, MN</v>
      </c>
      <c r="BP1397" s="335" t="str">
        <f t="shared" si="43"/>
        <v>27</v>
      </c>
      <c r="BQ1397" s="335" t="str">
        <f>_xlfn.XLOOKUP(BP1397, statelist[State FIPS Code], statelist[EPA Region], "not found", 0, 1)</f>
        <v>EPA Region 5</v>
      </c>
    </row>
    <row r="1398" spans="64:69" x14ac:dyDescent="0.25">
      <c r="BL1398" s="334" t="s">
        <v>3702</v>
      </c>
      <c r="BM1398" s="335" t="s">
        <v>3703</v>
      </c>
      <c r="BN1398" s="335" t="s">
        <v>3569</v>
      </c>
      <c r="BO1398" s="335" t="str">
        <f t="shared" si="42"/>
        <v>Wadena County, MN</v>
      </c>
      <c r="BP1398" s="335" t="str">
        <f t="shared" si="43"/>
        <v>27</v>
      </c>
      <c r="BQ1398" s="335" t="str">
        <f>_xlfn.XLOOKUP(BP1398, statelist[State FIPS Code], statelist[EPA Region], "not found", 0, 1)</f>
        <v>EPA Region 5</v>
      </c>
    </row>
    <row r="1399" spans="64:69" x14ac:dyDescent="0.25">
      <c r="BL1399" s="334" t="s">
        <v>3704</v>
      </c>
      <c r="BM1399" s="335" t="s">
        <v>3705</v>
      </c>
      <c r="BN1399" s="335" t="s">
        <v>3569</v>
      </c>
      <c r="BO1399" s="335" t="str">
        <f t="shared" si="42"/>
        <v>Waseca County, MN</v>
      </c>
      <c r="BP1399" s="335" t="str">
        <f t="shared" si="43"/>
        <v>27</v>
      </c>
      <c r="BQ1399" s="335" t="str">
        <f>_xlfn.XLOOKUP(BP1399, statelist[State FIPS Code], statelist[EPA Region], "not found", 0, 1)</f>
        <v>EPA Region 5</v>
      </c>
    </row>
    <row r="1400" spans="64:69" x14ac:dyDescent="0.25">
      <c r="BL1400" s="334" t="s">
        <v>3706</v>
      </c>
      <c r="BM1400" s="335" t="s">
        <v>1423</v>
      </c>
      <c r="BN1400" s="335" t="s">
        <v>3569</v>
      </c>
      <c r="BO1400" s="335" t="str">
        <f t="shared" si="42"/>
        <v>Washington County, MN</v>
      </c>
      <c r="BP1400" s="335" t="str">
        <f t="shared" si="43"/>
        <v>27</v>
      </c>
      <c r="BQ1400" s="335" t="str">
        <f>_xlfn.XLOOKUP(BP1400, statelist[State FIPS Code], statelist[EPA Region], "not found", 0, 1)</f>
        <v>EPA Region 5</v>
      </c>
    </row>
    <row r="1401" spans="64:69" x14ac:dyDescent="0.25">
      <c r="BL1401" s="334" t="s">
        <v>3707</v>
      </c>
      <c r="BM1401" s="335" t="s">
        <v>3708</v>
      </c>
      <c r="BN1401" s="335" t="s">
        <v>3569</v>
      </c>
      <c r="BO1401" s="335" t="str">
        <f t="shared" si="42"/>
        <v>Watonwan County, MN</v>
      </c>
      <c r="BP1401" s="335" t="str">
        <f t="shared" si="43"/>
        <v>27</v>
      </c>
      <c r="BQ1401" s="335" t="str">
        <f>_xlfn.XLOOKUP(BP1401, statelist[State FIPS Code], statelist[EPA Region], "not found", 0, 1)</f>
        <v>EPA Region 5</v>
      </c>
    </row>
    <row r="1402" spans="64:69" x14ac:dyDescent="0.25">
      <c r="BL1402" s="334" t="s">
        <v>3709</v>
      </c>
      <c r="BM1402" s="335" t="s">
        <v>3710</v>
      </c>
      <c r="BN1402" s="335" t="s">
        <v>3569</v>
      </c>
      <c r="BO1402" s="335" t="str">
        <f t="shared" si="42"/>
        <v>Wilkin County, MN</v>
      </c>
      <c r="BP1402" s="335" t="str">
        <f t="shared" si="43"/>
        <v>27</v>
      </c>
      <c r="BQ1402" s="335" t="str">
        <f>_xlfn.XLOOKUP(BP1402, statelist[State FIPS Code], statelist[EPA Region], "not found", 0, 1)</f>
        <v>EPA Region 5</v>
      </c>
    </row>
    <row r="1403" spans="64:69" x14ac:dyDescent="0.25">
      <c r="BL1403" s="334" t="s">
        <v>3711</v>
      </c>
      <c r="BM1403" s="335" t="s">
        <v>3712</v>
      </c>
      <c r="BN1403" s="335" t="s">
        <v>3569</v>
      </c>
      <c r="BO1403" s="335" t="str">
        <f t="shared" si="42"/>
        <v>Winona County, MN</v>
      </c>
      <c r="BP1403" s="335" t="str">
        <f t="shared" si="43"/>
        <v>27</v>
      </c>
      <c r="BQ1403" s="335" t="str">
        <f>_xlfn.XLOOKUP(BP1403, statelist[State FIPS Code], statelist[EPA Region], "not found", 0, 1)</f>
        <v>EPA Region 5</v>
      </c>
    </row>
    <row r="1404" spans="64:69" x14ac:dyDescent="0.25">
      <c r="BL1404" s="334" t="s">
        <v>3713</v>
      </c>
      <c r="BM1404" s="335" t="s">
        <v>2848</v>
      </c>
      <c r="BN1404" s="335" t="s">
        <v>3569</v>
      </c>
      <c r="BO1404" s="335" t="str">
        <f t="shared" si="42"/>
        <v>Wright County, MN</v>
      </c>
      <c r="BP1404" s="335" t="str">
        <f t="shared" si="43"/>
        <v>27</v>
      </c>
      <c r="BQ1404" s="335" t="str">
        <f>_xlfn.XLOOKUP(BP1404, statelist[State FIPS Code], statelist[EPA Region], "not found", 0, 1)</f>
        <v>EPA Region 5</v>
      </c>
    </row>
    <row r="1405" spans="64:69" x14ac:dyDescent="0.25">
      <c r="BL1405" s="334" t="s">
        <v>3714</v>
      </c>
      <c r="BM1405" s="335" t="s">
        <v>3715</v>
      </c>
      <c r="BN1405" s="335" t="s">
        <v>3569</v>
      </c>
      <c r="BO1405" s="335" t="str">
        <f t="shared" si="42"/>
        <v>Yellow Medicine County, MN</v>
      </c>
      <c r="BP1405" s="335" t="str">
        <f t="shared" si="43"/>
        <v>27</v>
      </c>
      <c r="BQ1405" s="335" t="str">
        <f>_xlfn.XLOOKUP(BP1405, statelist[State FIPS Code], statelist[EPA Region], "not found", 0, 1)</f>
        <v>EPA Region 5</v>
      </c>
    </row>
    <row r="1406" spans="64:69" x14ac:dyDescent="0.25">
      <c r="BL1406" s="334" t="s">
        <v>3716</v>
      </c>
      <c r="BM1406" s="335" t="s">
        <v>1769</v>
      </c>
      <c r="BN1406" s="335" t="s">
        <v>3717</v>
      </c>
      <c r="BO1406" s="335" t="str">
        <f t="shared" si="42"/>
        <v>Adams County, MS</v>
      </c>
      <c r="BP1406" s="335" t="str">
        <f t="shared" si="43"/>
        <v>28</v>
      </c>
      <c r="BQ1406" s="335" t="str">
        <f>_xlfn.XLOOKUP(BP1406, statelist[State FIPS Code], statelist[EPA Region], "not found", 0, 1)</f>
        <v>EPA Region 4</v>
      </c>
    </row>
    <row r="1407" spans="64:69" x14ac:dyDescent="0.25">
      <c r="BL1407" s="334" t="s">
        <v>3718</v>
      </c>
      <c r="BM1407" s="335" t="s">
        <v>3719</v>
      </c>
      <c r="BN1407" s="335" t="s">
        <v>3717</v>
      </c>
      <c r="BO1407" s="335" t="str">
        <f t="shared" si="42"/>
        <v>Alcorn County, MS</v>
      </c>
      <c r="BP1407" s="335" t="str">
        <f t="shared" si="43"/>
        <v>28</v>
      </c>
      <c r="BQ1407" s="335" t="str">
        <f>_xlfn.XLOOKUP(BP1407, statelist[State FIPS Code], statelist[EPA Region], "not found", 0, 1)</f>
        <v>EPA Region 4</v>
      </c>
    </row>
    <row r="1408" spans="64:69" x14ac:dyDescent="0.25">
      <c r="BL1408" s="334" t="s">
        <v>3720</v>
      </c>
      <c r="BM1408" s="335" t="s">
        <v>3721</v>
      </c>
      <c r="BN1408" s="335" t="s">
        <v>3717</v>
      </c>
      <c r="BO1408" s="335" t="str">
        <f t="shared" si="42"/>
        <v>Amite County, MS</v>
      </c>
      <c r="BP1408" s="335" t="str">
        <f t="shared" si="43"/>
        <v>28</v>
      </c>
      <c r="BQ1408" s="335" t="str">
        <f>_xlfn.XLOOKUP(BP1408, statelist[State FIPS Code], statelist[EPA Region], "not found", 0, 1)</f>
        <v>EPA Region 4</v>
      </c>
    </row>
    <row r="1409" spans="64:69" x14ac:dyDescent="0.25">
      <c r="BL1409" s="334" t="s">
        <v>3722</v>
      </c>
      <c r="BM1409" s="335" t="s">
        <v>3723</v>
      </c>
      <c r="BN1409" s="335" t="s">
        <v>3717</v>
      </c>
      <c r="BO1409" s="335" t="str">
        <f t="shared" si="42"/>
        <v>Attala County, MS</v>
      </c>
      <c r="BP1409" s="335" t="str">
        <f t="shared" si="43"/>
        <v>28</v>
      </c>
      <c r="BQ1409" s="335" t="str">
        <f>_xlfn.XLOOKUP(BP1409, statelist[State FIPS Code], statelist[EPA Region], "not found", 0, 1)</f>
        <v>EPA Region 4</v>
      </c>
    </row>
    <row r="1410" spans="64:69" x14ac:dyDescent="0.25">
      <c r="BL1410" s="334" t="s">
        <v>3724</v>
      </c>
      <c r="BM1410" s="335" t="s">
        <v>1528</v>
      </c>
      <c r="BN1410" s="335" t="s">
        <v>3717</v>
      </c>
      <c r="BO1410" s="335" t="str">
        <f t="shared" si="42"/>
        <v>Benton County, MS</v>
      </c>
      <c r="BP1410" s="335" t="str">
        <f t="shared" si="43"/>
        <v>28</v>
      </c>
      <c r="BQ1410" s="335" t="str">
        <f>_xlfn.XLOOKUP(BP1410, statelist[State FIPS Code], statelist[EPA Region], "not found", 0, 1)</f>
        <v>EPA Region 4</v>
      </c>
    </row>
    <row r="1411" spans="64:69" x14ac:dyDescent="0.25">
      <c r="BL1411" s="334" t="s">
        <v>3725</v>
      </c>
      <c r="BM1411" s="335" t="s">
        <v>3726</v>
      </c>
      <c r="BN1411" s="335" t="s">
        <v>3717</v>
      </c>
      <c r="BO1411" s="335" t="str">
        <f t="shared" si="42"/>
        <v>Bolivar County, MS</v>
      </c>
      <c r="BP1411" s="335" t="str">
        <f t="shared" si="43"/>
        <v>28</v>
      </c>
      <c r="BQ1411" s="335" t="str">
        <f>_xlfn.XLOOKUP(BP1411, statelist[State FIPS Code], statelist[EPA Region], "not found", 0, 1)</f>
        <v>EPA Region 4</v>
      </c>
    </row>
    <row r="1412" spans="64:69" x14ac:dyDescent="0.25">
      <c r="BL1412" s="334" t="s">
        <v>3727</v>
      </c>
      <c r="BM1412" s="335" t="s">
        <v>1309</v>
      </c>
      <c r="BN1412" s="335" t="s">
        <v>3717</v>
      </c>
      <c r="BO1412" s="335" t="str">
        <f t="shared" ref="BO1412:BO1475" si="44">_xlfn.TEXTJOIN(", ", TRUE, BM1412,BN1412)</f>
        <v>Calhoun County, MS</v>
      </c>
      <c r="BP1412" s="335" t="str">
        <f t="shared" ref="BP1412:BP1475" si="45">LEFT(BL1412, 2)</f>
        <v>28</v>
      </c>
      <c r="BQ1412" s="335" t="str">
        <f>_xlfn.XLOOKUP(BP1412, statelist[State FIPS Code], statelist[EPA Region], "not found", 0, 1)</f>
        <v>EPA Region 4</v>
      </c>
    </row>
    <row r="1413" spans="64:69" x14ac:dyDescent="0.25">
      <c r="BL1413" s="334" t="s">
        <v>3728</v>
      </c>
      <c r="BM1413" s="335" t="s">
        <v>1535</v>
      </c>
      <c r="BN1413" s="335" t="s">
        <v>3717</v>
      </c>
      <c r="BO1413" s="335" t="str">
        <f t="shared" si="44"/>
        <v>Carroll County, MS</v>
      </c>
      <c r="BP1413" s="335" t="str">
        <f t="shared" si="45"/>
        <v>28</v>
      </c>
      <c r="BQ1413" s="335" t="str">
        <f>_xlfn.XLOOKUP(BP1413, statelist[State FIPS Code], statelist[EPA Region], "not found", 0, 1)</f>
        <v>EPA Region 4</v>
      </c>
    </row>
    <row r="1414" spans="64:69" x14ac:dyDescent="0.25">
      <c r="BL1414" s="334" t="s">
        <v>3729</v>
      </c>
      <c r="BM1414" s="335" t="s">
        <v>2734</v>
      </c>
      <c r="BN1414" s="335" t="s">
        <v>3717</v>
      </c>
      <c r="BO1414" s="335" t="str">
        <f t="shared" si="44"/>
        <v>Chickasaw County, MS</v>
      </c>
      <c r="BP1414" s="335" t="str">
        <f t="shared" si="45"/>
        <v>28</v>
      </c>
      <c r="BQ1414" s="335" t="str">
        <f>_xlfn.XLOOKUP(BP1414, statelist[State FIPS Code], statelist[EPA Region], "not found", 0, 1)</f>
        <v>EPA Region 4</v>
      </c>
    </row>
    <row r="1415" spans="64:69" x14ac:dyDescent="0.25">
      <c r="BL1415" s="334" t="s">
        <v>3730</v>
      </c>
      <c r="BM1415" s="335" t="s">
        <v>1317</v>
      </c>
      <c r="BN1415" s="335" t="s">
        <v>3717</v>
      </c>
      <c r="BO1415" s="335" t="str">
        <f t="shared" si="44"/>
        <v>Choctaw County, MS</v>
      </c>
      <c r="BP1415" s="335" t="str">
        <f t="shared" si="45"/>
        <v>28</v>
      </c>
      <c r="BQ1415" s="335" t="str">
        <f>_xlfn.XLOOKUP(BP1415, statelist[State FIPS Code], statelist[EPA Region], "not found", 0, 1)</f>
        <v>EPA Region 4</v>
      </c>
    </row>
    <row r="1416" spans="64:69" x14ac:dyDescent="0.25">
      <c r="BL1416" s="334" t="s">
        <v>3731</v>
      </c>
      <c r="BM1416" s="335" t="s">
        <v>3732</v>
      </c>
      <c r="BN1416" s="335" t="s">
        <v>3717</v>
      </c>
      <c r="BO1416" s="335" t="str">
        <f t="shared" si="44"/>
        <v>Claiborne County, MS</v>
      </c>
      <c r="BP1416" s="335" t="str">
        <f t="shared" si="45"/>
        <v>28</v>
      </c>
      <c r="BQ1416" s="335" t="str">
        <f>_xlfn.XLOOKUP(BP1416, statelist[State FIPS Code], statelist[EPA Region], "not found", 0, 1)</f>
        <v>EPA Region 4</v>
      </c>
    </row>
    <row r="1417" spans="64:69" x14ac:dyDescent="0.25">
      <c r="BL1417" s="334" t="s">
        <v>3733</v>
      </c>
      <c r="BM1417" s="335" t="s">
        <v>1319</v>
      </c>
      <c r="BN1417" s="335" t="s">
        <v>3717</v>
      </c>
      <c r="BO1417" s="335" t="str">
        <f t="shared" si="44"/>
        <v>Clarke County, MS</v>
      </c>
      <c r="BP1417" s="335" t="str">
        <f t="shared" si="45"/>
        <v>28</v>
      </c>
      <c r="BQ1417" s="335" t="str">
        <f>_xlfn.XLOOKUP(BP1417, statelist[State FIPS Code], statelist[EPA Region], "not found", 0, 1)</f>
        <v>EPA Region 4</v>
      </c>
    </row>
    <row r="1418" spans="64:69" x14ac:dyDescent="0.25">
      <c r="BL1418" s="334" t="s">
        <v>3734</v>
      </c>
      <c r="BM1418" s="335" t="s">
        <v>1321</v>
      </c>
      <c r="BN1418" s="335" t="s">
        <v>3717</v>
      </c>
      <c r="BO1418" s="335" t="str">
        <f t="shared" si="44"/>
        <v>Clay County, MS</v>
      </c>
      <c r="BP1418" s="335" t="str">
        <f t="shared" si="45"/>
        <v>28</v>
      </c>
      <c r="BQ1418" s="335" t="str">
        <f>_xlfn.XLOOKUP(BP1418, statelist[State FIPS Code], statelist[EPA Region], "not found", 0, 1)</f>
        <v>EPA Region 4</v>
      </c>
    </row>
    <row r="1419" spans="64:69" x14ac:dyDescent="0.25">
      <c r="BL1419" s="334" t="s">
        <v>3735</v>
      </c>
      <c r="BM1419" s="335" t="s">
        <v>3736</v>
      </c>
      <c r="BN1419" s="335" t="s">
        <v>3717</v>
      </c>
      <c r="BO1419" s="335" t="str">
        <f t="shared" si="44"/>
        <v>Coahoma County, MS</v>
      </c>
      <c r="BP1419" s="335" t="str">
        <f t="shared" si="45"/>
        <v>28</v>
      </c>
      <c r="BQ1419" s="335" t="str">
        <f>_xlfn.XLOOKUP(BP1419, statelist[State FIPS Code], statelist[EPA Region], "not found", 0, 1)</f>
        <v>EPA Region 4</v>
      </c>
    </row>
    <row r="1420" spans="64:69" x14ac:dyDescent="0.25">
      <c r="BL1420" s="334" t="s">
        <v>3737</v>
      </c>
      <c r="BM1420" s="335" t="s">
        <v>3738</v>
      </c>
      <c r="BN1420" s="335" t="s">
        <v>3717</v>
      </c>
      <c r="BO1420" s="335" t="str">
        <f t="shared" si="44"/>
        <v>Copiah County, MS</v>
      </c>
      <c r="BP1420" s="335" t="str">
        <f t="shared" si="45"/>
        <v>28</v>
      </c>
      <c r="BQ1420" s="335" t="str">
        <f>_xlfn.XLOOKUP(BP1420, statelist[State FIPS Code], statelist[EPA Region], "not found", 0, 1)</f>
        <v>EPA Region 4</v>
      </c>
    </row>
    <row r="1421" spans="64:69" x14ac:dyDescent="0.25">
      <c r="BL1421" s="334" t="s">
        <v>3739</v>
      </c>
      <c r="BM1421" s="335" t="s">
        <v>1333</v>
      </c>
      <c r="BN1421" s="335" t="s">
        <v>3717</v>
      </c>
      <c r="BO1421" s="335" t="str">
        <f t="shared" si="44"/>
        <v>Covington County, MS</v>
      </c>
      <c r="BP1421" s="335" t="str">
        <f t="shared" si="45"/>
        <v>28</v>
      </c>
      <c r="BQ1421" s="335" t="str">
        <f>_xlfn.XLOOKUP(BP1421, statelist[State FIPS Code], statelist[EPA Region], "not found", 0, 1)</f>
        <v>EPA Region 4</v>
      </c>
    </row>
    <row r="1422" spans="64:69" x14ac:dyDescent="0.25">
      <c r="BL1422" s="334" t="s">
        <v>3740</v>
      </c>
      <c r="BM1422" s="335" t="s">
        <v>1963</v>
      </c>
      <c r="BN1422" s="335" t="s">
        <v>3717</v>
      </c>
      <c r="BO1422" s="335" t="str">
        <f t="shared" si="44"/>
        <v>DeSoto County, MS</v>
      </c>
      <c r="BP1422" s="335" t="str">
        <f t="shared" si="45"/>
        <v>28</v>
      </c>
      <c r="BQ1422" s="335" t="str">
        <f>_xlfn.XLOOKUP(BP1422, statelist[State FIPS Code], statelist[EPA Region], "not found", 0, 1)</f>
        <v>EPA Region 4</v>
      </c>
    </row>
    <row r="1423" spans="64:69" x14ac:dyDescent="0.25">
      <c r="BL1423" s="334" t="s">
        <v>3741</v>
      </c>
      <c r="BM1423" s="335" t="s">
        <v>3742</v>
      </c>
      <c r="BN1423" s="335" t="s">
        <v>3717</v>
      </c>
      <c r="BO1423" s="335" t="str">
        <f t="shared" si="44"/>
        <v>Forrest County, MS</v>
      </c>
      <c r="BP1423" s="335" t="str">
        <f t="shared" si="45"/>
        <v>28</v>
      </c>
      <c r="BQ1423" s="335" t="str">
        <f>_xlfn.XLOOKUP(BP1423, statelist[State FIPS Code], statelist[EPA Region], "not found", 0, 1)</f>
        <v>EPA Region 4</v>
      </c>
    </row>
    <row r="1424" spans="64:69" x14ac:dyDescent="0.25">
      <c r="BL1424" s="334" t="s">
        <v>3743</v>
      </c>
      <c r="BM1424" s="335" t="s">
        <v>1353</v>
      </c>
      <c r="BN1424" s="335" t="s">
        <v>3717</v>
      </c>
      <c r="BO1424" s="335" t="str">
        <f t="shared" si="44"/>
        <v>Franklin County, MS</v>
      </c>
      <c r="BP1424" s="335" t="str">
        <f t="shared" si="45"/>
        <v>28</v>
      </c>
      <c r="BQ1424" s="335" t="str">
        <f>_xlfn.XLOOKUP(BP1424, statelist[State FIPS Code], statelist[EPA Region], "not found", 0, 1)</f>
        <v>EPA Region 4</v>
      </c>
    </row>
    <row r="1425" spans="64:69" x14ac:dyDescent="0.25">
      <c r="BL1425" s="334" t="s">
        <v>3744</v>
      </c>
      <c r="BM1425" s="335" t="s">
        <v>3745</v>
      </c>
      <c r="BN1425" s="335" t="s">
        <v>3717</v>
      </c>
      <c r="BO1425" s="335" t="str">
        <f t="shared" si="44"/>
        <v>George County, MS</v>
      </c>
      <c r="BP1425" s="335" t="str">
        <f t="shared" si="45"/>
        <v>28</v>
      </c>
      <c r="BQ1425" s="335" t="str">
        <f>_xlfn.XLOOKUP(BP1425, statelist[State FIPS Code], statelist[EPA Region], "not found", 0, 1)</f>
        <v>EPA Region 4</v>
      </c>
    </row>
    <row r="1426" spans="64:69" x14ac:dyDescent="0.25">
      <c r="BL1426" s="334" t="s">
        <v>3746</v>
      </c>
      <c r="BM1426" s="335" t="s">
        <v>1357</v>
      </c>
      <c r="BN1426" s="335" t="s">
        <v>3717</v>
      </c>
      <c r="BO1426" s="335" t="str">
        <f t="shared" si="44"/>
        <v>Greene County, MS</v>
      </c>
      <c r="BP1426" s="335" t="str">
        <f t="shared" si="45"/>
        <v>28</v>
      </c>
      <c r="BQ1426" s="335" t="str">
        <f>_xlfn.XLOOKUP(BP1426, statelist[State FIPS Code], statelist[EPA Region], "not found", 0, 1)</f>
        <v>EPA Region 4</v>
      </c>
    </row>
    <row r="1427" spans="64:69" x14ac:dyDescent="0.25">
      <c r="BL1427" s="334" t="s">
        <v>3747</v>
      </c>
      <c r="BM1427" s="335" t="s">
        <v>3748</v>
      </c>
      <c r="BN1427" s="335" t="s">
        <v>3717</v>
      </c>
      <c r="BO1427" s="335" t="str">
        <f t="shared" si="44"/>
        <v>Grenada County, MS</v>
      </c>
      <c r="BP1427" s="335" t="str">
        <f t="shared" si="45"/>
        <v>28</v>
      </c>
      <c r="BQ1427" s="335" t="str">
        <f>_xlfn.XLOOKUP(BP1427, statelist[State FIPS Code], statelist[EPA Region], "not found", 0, 1)</f>
        <v>EPA Region 4</v>
      </c>
    </row>
    <row r="1428" spans="64:69" x14ac:dyDescent="0.25">
      <c r="BL1428" s="334" t="s">
        <v>3749</v>
      </c>
      <c r="BM1428" s="335" t="s">
        <v>2178</v>
      </c>
      <c r="BN1428" s="335" t="s">
        <v>3717</v>
      </c>
      <c r="BO1428" s="335" t="str">
        <f t="shared" si="44"/>
        <v>Hancock County, MS</v>
      </c>
      <c r="BP1428" s="335" t="str">
        <f t="shared" si="45"/>
        <v>28</v>
      </c>
      <c r="BQ1428" s="335" t="str">
        <f>_xlfn.XLOOKUP(BP1428, statelist[State FIPS Code], statelist[EPA Region], "not found", 0, 1)</f>
        <v>EPA Region 4</v>
      </c>
    </row>
    <row r="1429" spans="64:69" x14ac:dyDescent="0.25">
      <c r="BL1429" s="334" t="s">
        <v>3750</v>
      </c>
      <c r="BM1429" s="335" t="s">
        <v>2612</v>
      </c>
      <c r="BN1429" s="335" t="s">
        <v>3717</v>
      </c>
      <c r="BO1429" s="335" t="str">
        <f t="shared" si="44"/>
        <v>Harrison County, MS</v>
      </c>
      <c r="BP1429" s="335" t="str">
        <f t="shared" si="45"/>
        <v>28</v>
      </c>
      <c r="BQ1429" s="335" t="str">
        <f>_xlfn.XLOOKUP(BP1429, statelist[State FIPS Code], statelist[EPA Region], "not found", 0, 1)</f>
        <v>EPA Region 4</v>
      </c>
    </row>
    <row r="1430" spans="64:69" x14ac:dyDescent="0.25">
      <c r="BL1430" s="334" t="s">
        <v>3751</v>
      </c>
      <c r="BM1430" s="335" t="s">
        <v>3752</v>
      </c>
      <c r="BN1430" s="335" t="s">
        <v>3717</v>
      </c>
      <c r="BO1430" s="335" t="str">
        <f t="shared" si="44"/>
        <v>Hinds County, MS</v>
      </c>
      <c r="BP1430" s="335" t="str">
        <f t="shared" si="45"/>
        <v>28</v>
      </c>
      <c r="BQ1430" s="335" t="str">
        <f>_xlfn.XLOOKUP(BP1430, statelist[State FIPS Code], statelist[EPA Region], "not found", 0, 1)</f>
        <v>EPA Region 4</v>
      </c>
    </row>
    <row r="1431" spans="64:69" x14ac:dyDescent="0.25">
      <c r="BL1431" s="334" t="s">
        <v>3753</v>
      </c>
      <c r="BM1431" s="335" t="s">
        <v>1993</v>
      </c>
      <c r="BN1431" s="335" t="s">
        <v>3717</v>
      </c>
      <c r="BO1431" s="335" t="str">
        <f t="shared" si="44"/>
        <v>Holmes County, MS</v>
      </c>
      <c r="BP1431" s="335" t="str">
        <f t="shared" si="45"/>
        <v>28</v>
      </c>
      <c r="BQ1431" s="335" t="str">
        <f>_xlfn.XLOOKUP(BP1431, statelist[State FIPS Code], statelist[EPA Region], "not found", 0, 1)</f>
        <v>EPA Region 4</v>
      </c>
    </row>
    <row r="1432" spans="64:69" x14ac:dyDescent="0.25">
      <c r="BL1432" s="334" t="s">
        <v>3754</v>
      </c>
      <c r="BM1432" s="335" t="s">
        <v>3755</v>
      </c>
      <c r="BN1432" s="335" t="s">
        <v>3717</v>
      </c>
      <c r="BO1432" s="335" t="str">
        <f t="shared" si="44"/>
        <v>Humphreys County, MS</v>
      </c>
      <c r="BP1432" s="335" t="str">
        <f t="shared" si="45"/>
        <v>28</v>
      </c>
      <c r="BQ1432" s="335" t="str">
        <f>_xlfn.XLOOKUP(BP1432, statelist[State FIPS Code], statelist[EPA Region], "not found", 0, 1)</f>
        <v>EPA Region 4</v>
      </c>
    </row>
    <row r="1433" spans="64:69" x14ac:dyDescent="0.25">
      <c r="BL1433" s="334" t="s">
        <v>3756</v>
      </c>
      <c r="BM1433" s="335" t="s">
        <v>3757</v>
      </c>
      <c r="BN1433" s="335" t="s">
        <v>3717</v>
      </c>
      <c r="BO1433" s="335" t="str">
        <f t="shared" si="44"/>
        <v>Issaquena County, MS</v>
      </c>
      <c r="BP1433" s="335" t="str">
        <f t="shared" si="45"/>
        <v>28</v>
      </c>
      <c r="BQ1433" s="335" t="str">
        <f>_xlfn.XLOOKUP(BP1433, statelist[State FIPS Code], statelist[EPA Region], "not found", 0, 1)</f>
        <v>EPA Region 4</v>
      </c>
    </row>
    <row r="1434" spans="64:69" x14ac:dyDescent="0.25">
      <c r="BL1434" s="334" t="s">
        <v>3758</v>
      </c>
      <c r="BM1434" s="335" t="s">
        <v>3759</v>
      </c>
      <c r="BN1434" s="335" t="s">
        <v>3717</v>
      </c>
      <c r="BO1434" s="335" t="str">
        <f t="shared" si="44"/>
        <v>Itawamba County, MS</v>
      </c>
      <c r="BP1434" s="335" t="str">
        <f t="shared" si="45"/>
        <v>28</v>
      </c>
      <c r="BQ1434" s="335" t="str">
        <f>_xlfn.XLOOKUP(BP1434, statelist[State FIPS Code], statelist[EPA Region], "not found", 0, 1)</f>
        <v>EPA Region 4</v>
      </c>
    </row>
    <row r="1435" spans="64:69" x14ac:dyDescent="0.25">
      <c r="BL1435" s="334" t="s">
        <v>3760</v>
      </c>
      <c r="BM1435" s="335" t="s">
        <v>1365</v>
      </c>
      <c r="BN1435" s="335" t="s">
        <v>3717</v>
      </c>
      <c r="BO1435" s="335" t="str">
        <f t="shared" si="44"/>
        <v>Jackson County, MS</v>
      </c>
      <c r="BP1435" s="335" t="str">
        <f t="shared" si="45"/>
        <v>28</v>
      </c>
      <c r="BQ1435" s="335" t="str">
        <f>_xlfn.XLOOKUP(BP1435, statelist[State FIPS Code], statelist[EPA Region], "not found", 0, 1)</f>
        <v>EPA Region 4</v>
      </c>
    </row>
    <row r="1436" spans="64:69" x14ac:dyDescent="0.25">
      <c r="BL1436" s="334" t="s">
        <v>3761</v>
      </c>
      <c r="BM1436" s="335" t="s">
        <v>2193</v>
      </c>
      <c r="BN1436" s="335" t="s">
        <v>3717</v>
      </c>
      <c r="BO1436" s="335" t="str">
        <f t="shared" si="44"/>
        <v>Jasper County, MS</v>
      </c>
      <c r="BP1436" s="335" t="str">
        <f t="shared" si="45"/>
        <v>28</v>
      </c>
      <c r="BQ1436" s="335" t="str">
        <f>_xlfn.XLOOKUP(BP1436, statelist[State FIPS Code], statelist[EPA Region], "not found", 0, 1)</f>
        <v>EPA Region 4</v>
      </c>
    </row>
    <row r="1437" spans="64:69" x14ac:dyDescent="0.25">
      <c r="BL1437" s="334" t="s">
        <v>3762</v>
      </c>
      <c r="BM1437" s="335" t="s">
        <v>1367</v>
      </c>
      <c r="BN1437" s="335" t="s">
        <v>3717</v>
      </c>
      <c r="BO1437" s="335" t="str">
        <f t="shared" si="44"/>
        <v>Jefferson County, MS</v>
      </c>
      <c r="BP1437" s="335" t="str">
        <f t="shared" si="45"/>
        <v>28</v>
      </c>
      <c r="BQ1437" s="335" t="str">
        <f>_xlfn.XLOOKUP(BP1437, statelist[State FIPS Code], statelist[EPA Region], "not found", 0, 1)</f>
        <v>EPA Region 4</v>
      </c>
    </row>
    <row r="1438" spans="64:69" x14ac:dyDescent="0.25">
      <c r="BL1438" s="334" t="s">
        <v>3763</v>
      </c>
      <c r="BM1438" s="335" t="s">
        <v>3764</v>
      </c>
      <c r="BN1438" s="335" t="s">
        <v>3717</v>
      </c>
      <c r="BO1438" s="335" t="str">
        <f t="shared" si="44"/>
        <v>Jefferson Davis County, MS</v>
      </c>
      <c r="BP1438" s="335" t="str">
        <f t="shared" si="45"/>
        <v>28</v>
      </c>
      <c r="BQ1438" s="335" t="str">
        <f>_xlfn.XLOOKUP(BP1438, statelist[State FIPS Code], statelist[EPA Region], "not found", 0, 1)</f>
        <v>EPA Region 4</v>
      </c>
    </row>
    <row r="1439" spans="64:69" x14ac:dyDescent="0.25">
      <c r="BL1439" s="334" t="s">
        <v>3765</v>
      </c>
      <c r="BM1439" s="335" t="s">
        <v>2201</v>
      </c>
      <c r="BN1439" s="335" t="s">
        <v>3717</v>
      </c>
      <c r="BO1439" s="335" t="str">
        <f t="shared" si="44"/>
        <v>Jones County, MS</v>
      </c>
      <c r="BP1439" s="335" t="str">
        <f t="shared" si="45"/>
        <v>28</v>
      </c>
      <c r="BQ1439" s="335" t="str">
        <f>_xlfn.XLOOKUP(BP1439, statelist[State FIPS Code], statelist[EPA Region], "not found", 0, 1)</f>
        <v>EPA Region 4</v>
      </c>
    </row>
    <row r="1440" spans="64:69" x14ac:dyDescent="0.25">
      <c r="BL1440" s="334" t="s">
        <v>3766</v>
      </c>
      <c r="BM1440" s="335" t="s">
        <v>3767</v>
      </c>
      <c r="BN1440" s="335" t="s">
        <v>3717</v>
      </c>
      <c r="BO1440" s="335" t="str">
        <f t="shared" si="44"/>
        <v>Kemper County, MS</v>
      </c>
      <c r="BP1440" s="335" t="str">
        <f t="shared" si="45"/>
        <v>28</v>
      </c>
      <c r="BQ1440" s="335" t="str">
        <f>_xlfn.XLOOKUP(BP1440, statelist[State FIPS Code], statelist[EPA Region], "not found", 0, 1)</f>
        <v>EPA Region 4</v>
      </c>
    </row>
    <row r="1441" spans="64:69" x14ac:dyDescent="0.25">
      <c r="BL1441" s="334" t="s">
        <v>3768</v>
      </c>
      <c r="BM1441" s="335" t="s">
        <v>1586</v>
      </c>
      <c r="BN1441" s="335" t="s">
        <v>3717</v>
      </c>
      <c r="BO1441" s="335" t="str">
        <f t="shared" si="44"/>
        <v>Lafayette County, MS</v>
      </c>
      <c r="BP1441" s="335" t="str">
        <f t="shared" si="45"/>
        <v>28</v>
      </c>
      <c r="BQ1441" s="335" t="str">
        <f>_xlfn.XLOOKUP(BP1441, statelist[State FIPS Code], statelist[EPA Region], "not found", 0, 1)</f>
        <v>EPA Region 4</v>
      </c>
    </row>
    <row r="1442" spans="64:69" x14ac:dyDescent="0.25">
      <c r="BL1442" s="334" t="s">
        <v>3769</v>
      </c>
      <c r="BM1442" s="335" t="s">
        <v>1369</v>
      </c>
      <c r="BN1442" s="335" t="s">
        <v>3717</v>
      </c>
      <c r="BO1442" s="335" t="str">
        <f t="shared" si="44"/>
        <v>Lamar County, MS</v>
      </c>
      <c r="BP1442" s="335" t="str">
        <f t="shared" si="45"/>
        <v>28</v>
      </c>
      <c r="BQ1442" s="335" t="str">
        <f>_xlfn.XLOOKUP(BP1442, statelist[State FIPS Code], statelist[EPA Region], "not found", 0, 1)</f>
        <v>EPA Region 4</v>
      </c>
    </row>
    <row r="1443" spans="64:69" x14ac:dyDescent="0.25">
      <c r="BL1443" s="334" t="s">
        <v>3770</v>
      </c>
      <c r="BM1443" s="335" t="s">
        <v>1371</v>
      </c>
      <c r="BN1443" s="335" t="s">
        <v>3717</v>
      </c>
      <c r="BO1443" s="335" t="str">
        <f t="shared" si="44"/>
        <v>Lauderdale County, MS</v>
      </c>
      <c r="BP1443" s="335" t="str">
        <f t="shared" si="45"/>
        <v>28</v>
      </c>
      <c r="BQ1443" s="335" t="str">
        <f>_xlfn.XLOOKUP(BP1443, statelist[State FIPS Code], statelist[EPA Region], "not found", 0, 1)</f>
        <v>EPA Region 4</v>
      </c>
    </row>
    <row r="1444" spans="64:69" x14ac:dyDescent="0.25">
      <c r="BL1444" s="334" t="s">
        <v>3771</v>
      </c>
      <c r="BM1444" s="335" t="s">
        <v>1373</v>
      </c>
      <c r="BN1444" s="335" t="s">
        <v>3717</v>
      </c>
      <c r="BO1444" s="335" t="str">
        <f t="shared" si="44"/>
        <v>Lawrence County, MS</v>
      </c>
      <c r="BP1444" s="335" t="str">
        <f t="shared" si="45"/>
        <v>28</v>
      </c>
      <c r="BQ1444" s="335" t="str">
        <f>_xlfn.XLOOKUP(BP1444, statelist[State FIPS Code], statelist[EPA Region], "not found", 0, 1)</f>
        <v>EPA Region 4</v>
      </c>
    </row>
    <row r="1445" spans="64:69" x14ac:dyDescent="0.25">
      <c r="BL1445" s="334" t="s">
        <v>3772</v>
      </c>
      <c r="BM1445" s="335" t="s">
        <v>3773</v>
      </c>
      <c r="BN1445" s="335" t="s">
        <v>3717</v>
      </c>
      <c r="BO1445" s="335" t="str">
        <f t="shared" si="44"/>
        <v>Leake County, MS</v>
      </c>
      <c r="BP1445" s="335" t="str">
        <f t="shared" si="45"/>
        <v>28</v>
      </c>
      <c r="BQ1445" s="335" t="str">
        <f>_xlfn.XLOOKUP(BP1445, statelist[State FIPS Code], statelist[EPA Region], "not found", 0, 1)</f>
        <v>EPA Region 4</v>
      </c>
    </row>
    <row r="1446" spans="64:69" x14ac:dyDescent="0.25">
      <c r="BL1446" s="334" t="s">
        <v>3774</v>
      </c>
      <c r="BM1446" s="335" t="s">
        <v>1375</v>
      </c>
      <c r="BN1446" s="335" t="s">
        <v>3717</v>
      </c>
      <c r="BO1446" s="335" t="str">
        <f t="shared" si="44"/>
        <v>Lee County, MS</v>
      </c>
      <c r="BP1446" s="335" t="str">
        <f t="shared" si="45"/>
        <v>28</v>
      </c>
      <c r="BQ1446" s="335" t="str">
        <f>_xlfn.XLOOKUP(BP1446, statelist[State FIPS Code], statelist[EPA Region], "not found", 0, 1)</f>
        <v>EPA Region 4</v>
      </c>
    </row>
    <row r="1447" spans="64:69" x14ac:dyDescent="0.25">
      <c r="BL1447" s="334" t="s">
        <v>3775</v>
      </c>
      <c r="BM1447" s="335" t="s">
        <v>3776</v>
      </c>
      <c r="BN1447" s="335" t="s">
        <v>3717</v>
      </c>
      <c r="BO1447" s="335" t="str">
        <f t="shared" si="44"/>
        <v>Leflore County, MS</v>
      </c>
      <c r="BP1447" s="335" t="str">
        <f t="shared" si="45"/>
        <v>28</v>
      </c>
      <c r="BQ1447" s="335" t="str">
        <f>_xlfn.XLOOKUP(BP1447, statelist[State FIPS Code], statelist[EPA Region], "not found", 0, 1)</f>
        <v>EPA Region 4</v>
      </c>
    </row>
    <row r="1448" spans="64:69" x14ac:dyDescent="0.25">
      <c r="BL1448" s="334" t="s">
        <v>3777</v>
      </c>
      <c r="BM1448" s="335" t="s">
        <v>1590</v>
      </c>
      <c r="BN1448" s="335" t="s">
        <v>3717</v>
      </c>
      <c r="BO1448" s="335" t="str">
        <f t="shared" si="44"/>
        <v>Lincoln County, MS</v>
      </c>
      <c r="BP1448" s="335" t="str">
        <f t="shared" si="45"/>
        <v>28</v>
      </c>
      <c r="BQ1448" s="335" t="str">
        <f>_xlfn.XLOOKUP(BP1448, statelist[State FIPS Code], statelist[EPA Region], "not found", 0, 1)</f>
        <v>EPA Region 4</v>
      </c>
    </row>
    <row r="1449" spans="64:69" x14ac:dyDescent="0.25">
      <c r="BL1449" s="334" t="s">
        <v>3778</v>
      </c>
      <c r="BM1449" s="335" t="s">
        <v>1379</v>
      </c>
      <c r="BN1449" s="335" t="s">
        <v>3717</v>
      </c>
      <c r="BO1449" s="335" t="str">
        <f t="shared" si="44"/>
        <v>Lowndes County, MS</v>
      </c>
      <c r="BP1449" s="335" t="str">
        <f t="shared" si="45"/>
        <v>28</v>
      </c>
      <c r="BQ1449" s="335" t="str">
        <f>_xlfn.XLOOKUP(BP1449, statelist[State FIPS Code], statelist[EPA Region], "not found", 0, 1)</f>
        <v>EPA Region 4</v>
      </c>
    </row>
    <row r="1450" spans="64:69" x14ac:dyDescent="0.25">
      <c r="BL1450" s="334" t="s">
        <v>3779</v>
      </c>
      <c r="BM1450" s="335" t="s">
        <v>1383</v>
      </c>
      <c r="BN1450" s="335" t="s">
        <v>3717</v>
      </c>
      <c r="BO1450" s="335" t="str">
        <f t="shared" si="44"/>
        <v>Madison County, MS</v>
      </c>
      <c r="BP1450" s="335" t="str">
        <f t="shared" si="45"/>
        <v>28</v>
      </c>
      <c r="BQ1450" s="335" t="str">
        <f>_xlfn.XLOOKUP(BP1450, statelist[State FIPS Code], statelist[EPA Region], "not found", 0, 1)</f>
        <v>EPA Region 4</v>
      </c>
    </row>
    <row r="1451" spans="64:69" x14ac:dyDescent="0.25">
      <c r="BL1451" s="334" t="s">
        <v>3780</v>
      </c>
      <c r="BM1451" s="335" t="s">
        <v>1387</v>
      </c>
      <c r="BN1451" s="335" t="s">
        <v>3717</v>
      </c>
      <c r="BO1451" s="335" t="str">
        <f t="shared" si="44"/>
        <v>Marion County, MS</v>
      </c>
      <c r="BP1451" s="335" t="str">
        <f t="shared" si="45"/>
        <v>28</v>
      </c>
      <c r="BQ1451" s="335" t="str">
        <f>_xlfn.XLOOKUP(BP1451, statelist[State FIPS Code], statelist[EPA Region], "not found", 0, 1)</f>
        <v>EPA Region 4</v>
      </c>
    </row>
    <row r="1452" spans="64:69" x14ac:dyDescent="0.25">
      <c r="BL1452" s="334" t="s">
        <v>3781</v>
      </c>
      <c r="BM1452" s="335" t="s">
        <v>1389</v>
      </c>
      <c r="BN1452" s="335" t="s">
        <v>3717</v>
      </c>
      <c r="BO1452" s="335" t="str">
        <f t="shared" si="44"/>
        <v>Marshall County, MS</v>
      </c>
      <c r="BP1452" s="335" t="str">
        <f t="shared" si="45"/>
        <v>28</v>
      </c>
      <c r="BQ1452" s="335" t="str">
        <f>_xlfn.XLOOKUP(BP1452, statelist[State FIPS Code], statelist[EPA Region], "not found", 0, 1)</f>
        <v>EPA Region 4</v>
      </c>
    </row>
    <row r="1453" spans="64:69" x14ac:dyDescent="0.25">
      <c r="BL1453" s="334" t="s">
        <v>3782</v>
      </c>
      <c r="BM1453" s="335" t="s">
        <v>1393</v>
      </c>
      <c r="BN1453" s="335" t="s">
        <v>3717</v>
      </c>
      <c r="BO1453" s="335" t="str">
        <f t="shared" si="44"/>
        <v>Monroe County, MS</v>
      </c>
      <c r="BP1453" s="335" t="str">
        <f t="shared" si="45"/>
        <v>28</v>
      </c>
      <c r="BQ1453" s="335" t="str">
        <f>_xlfn.XLOOKUP(BP1453, statelist[State FIPS Code], statelist[EPA Region], "not found", 0, 1)</f>
        <v>EPA Region 4</v>
      </c>
    </row>
    <row r="1454" spans="64:69" x14ac:dyDescent="0.25">
      <c r="BL1454" s="334" t="s">
        <v>3783</v>
      </c>
      <c r="BM1454" s="335" t="s">
        <v>1395</v>
      </c>
      <c r="BN1454" s="335" t="s">
        <v>3717</v>
      </c>
      <c r="BO1454" s="335" t="str">
        <f t="shared" si="44"/>
        <v>Montgomery County, MS</v>
      </c>
      <c r="BP1454" s="335" t="str">
        <f t="shared" si="45"/>
        <v>28</v>
      </c>
      <c r="BQ1454" s="335" t="str">
        <f>_xlfn.XLOOKUP(BP1454, statelist[State FIPS Code], statelist[EPA Region], "not found", 0, 1)</f>
        <v>EPA Region 4</v>
      </c>
    </row>
    <row r="1455" spans="64:69" x14ac:dyDescent="0.25">
      <c r="BL1455" s="334" t="s">
        <v>3784</v>
      </c>
      <c r="BM1455" s="335" t="s">
        <v>3785</v>
      </c>
      <c r="BN1455" s="335" t="s">
        <v>3717</v>
      </c>
      <c r="BO1455" s="335" t="str">
        <f t="shared" si="44"/>
        <v>Neshoba County, MS</v>
      </c>
      <c r="BP1455" s="335" t="str">
        <f t="shared" si="45"/>
        <v>28</v>
      </c>
      <c r="BQ1455" s="335" t="str">
        <f>_xlfn.XLOOKUP(BP1455, statelist[State FIPS Code], statelist[EPA Region], "not found", 0, 1)</f>
        <v>EPA Region 4</v>
      </c>
    </row>
    <row r="1456" spans="64:69" x14ac:dyDescent="0.25">
      <c r="BL1456" s="334" t="s">
        <v>3786</v>
      </c>
      <c r="BM1456" s="335" t="s">
        <v>1608</v>
      </c>
      <c r="BN1456" s="335" t="s">
        <v>3717</v>
      </c>
      <c r="BO1456" s="335" t="str">
        <f t="shared" si="44"/>
        <v>Newton County, MS</v>
      </c>
      <c r="BP1456" s="335" t="str">
        <f t="shared" si="45"/>
        <v>28</v>
      </c>
      <c r="BQ1456" s="335" t="str">
        <f>_xlfn.XLOOKUP(BP1456, statelist[State FIPS Code], statelist[EPA Region], "not found", 0, 1)</f>
        <v>EPA Region 4</v>
      </c>
    </row>
    <row r="1457" spans="64:69" x14ac:dyDescent="0.25">
      <c r="BL1457" s="334" t="s">
        <v>3787</v>
      </c>
      <c r="BM1457" s="335" t="s">
        <v>3788</v>
      </c>
      <c r="BN1457" s="335" t="s">
        <v>3717</v>
      </c>
      <c r="BO1457" s="335" t="str">
        <f t="shared" si="44"/>
        <v>Noxubee County, MS</v>
      </c>
      <c r="BP1457" s="335" t="str">
        <f t="shared" si="45"/>
        <v>28</v>
      </c>
      <c r="BQ1457" s="335" t="str">
        <f>_xlfn.XLOOKUP(BP1457, statelist[State FIPS Code], statelist[EPA Region], "not found", 0, 1)</f>
        <v>EPA Region 4</v>
      </c>
    </row>
    <row r="1458" spans="64:69" x14ac:dyDescent="0.25">
      <c r="BL1458" s="334" t="s">
        <v>3789</v>
      </c>
      <c r="BM1458" s="335" t="s">
        <v>3790</v>
      </c>
      <c r="BN1458" s="335" t="s">
        <v>3717</v>
      </c>
      <c r="BO1458" s="335" t="str">
        <f t="shared" si="44"/>
        <v>Oktibbeha County, MS</v>
      </c>
      <c r="BP1458" s="335" t="str">
        <f t="shared" si="45"/>
        <v>28</v>
      </c>
      <c r="BQ1458" s="335" t="str">
        <f>_xlfn.XLOOKUP(BP1458, statelist[State FIPS Code], statelist[EPA Region], "not found", 0, 1)</f>
        <v>EPA Region 4</v>
      </c>
    </row>
    <row r="1459" spans="64:69" x14ac:dyDescent="0.25">
      <c r="BL1459" s="334" t="s">
        <v>3791</v>
      </c>
      <c r="BM1459" s="335" t="s">
        <v>3792</v>
      </c>
      <c r="BN1459" s="335" t="s">
        <v>3717</v>
      </c>
      <c r="BO1459" s="335" t="str">
        <f t="shared" si="44"/>
        <v>Panola County, MS</v>
      </c>
      <c r="BP1459" s="335" t="str">
        <f t="shared" si="45"/>
        <v>28</v>
      </c>
      <c r="BQ1459" s="335" t="str">
        <f>_xlfn.XLOOKUP(BP1459, statelist[State FIPS Code], statelist[EPA Region], "not found", 0, 1)</f>
        <v>EPA Region 4</v>
      </c>
    </row>
    <row r="1460" spans="64:69" x14ac:dyDescent="0.25">
      <c r="BL1460" s="334" t="s">
        <v>3793</v>
      </c>
      <c r="BM1460" s="335" t="s">
        <v>3794</v>
      </c>
      <c r="BN1460" s="335" t="s">
        <v>3717</v>
      </c>
      <c r="BO1460" s="335" t="str">
        <f t="shared" si="44"/>
        <v>Pearl River County, MS</v>
      </c>
      <c r="BP1460" s="335" t="str">
        <f t="shared" si="45"/>
        <v>28</v>
      </c>
      <c r="BQ1460" s="335" t="str">
        <f>_xlfn.XLOOKUP(BP1460, statelist[State FIPS Code], statelist[EPA Region], "not found", 0, 1)</f>
        <v>EPA Region 4</v>
      </c>
    </row>
    <row r="1461" spans="64:69" x14ac:dyDescent="0.25">
      <c r="BL1461" s="334" t="s">
        <v>3795</v>
      </c>
      <c r="BM1461" s="335" t="s">
        <v>1399</v>
      </c>
      <c r="BN1461" s="335" t="s">
        <v>3717</v>
      </c>
      <c r="BO1461" s="335" t="str">
        <f t="shared" si="44"/>
        <v>Perry County, MS</v>
      </c>
      <c r="BP1461" s="335" t="str">
        <f t="shared" si="45"/>
        <v>28</v>
      </c>
      <c r="BQ1461" s="335" t="str">
        <f>_xlfn.XLOOKUP(BP1461, statelist[State FIPS Code], statelist[EPA Region], "not found", 0, 1)</f>
        <v>EPA Region 4</v>
      </c>
    </row>
    <row r="1462" spans="64:69" x14ac:dyDescent="0.25">
      <c r="BL1462" s="334" t="s">
        <v>3796</v>
      </c>
      <c r="BM1462" s="335" t="s">
        <v>1403</v>
      </c>
      <c r="BN1462" s="335" t="s">
        <v>3717</v>
      </c>
      <c r="BO1462" s="335" t="str">
        <f t="shared" si="44"/>
        <v>Pike County, MS</v>
      </c>
      <c r="BP1462" s="335" t="str">
        <f t="shared" si="45"/>
        <v>28</v>
      </c>
      <c r="BQ1462" s="335" t="str">
        <f>_xlfn.XLOOKUP(BP1462, statelist[State FIPS Code], statelist[EPA Region], "not found", 0, 1)</f>
        <v>EPA Region 4</v>
      </c>
    </row>
    <row r="1463" spans="64:69" x14ac:dyDescent="0.25">
      <c r="BL1463" s="334" t="s">
        <v>3797</v>
      </c>
      <c r="BM1463" s="335" t="s">
        <v>3798</v>
      </c>
      <c r="BN1463" s="335" t="s">
        <v>3717</v>
      </c>
      <c r="BO1463" s="335" t="str">
        <f t="shared" si="44"/>
        <v>Pontotoc County, MS</v>
      </c>
      <c r="BP1463" s="335" t="str">
        <f t="shared" si="45"/>
        <v>28</v>
      </c>
      <c r="BQ1463" s="335" t="str">
        <f>_xlfn.XLOOKUP(BP1463, statelist[State FIPS Code], statelist[EPA Region], "not found", 0, 1)</f>
        <v>EPA Region 4</v>
      </c>
    </row>
    <row r="1464" spans="64:69" x14ac:dyDescent="0.25">
      <c r="BL1464" s="334" t="s">
        <v>3799</v>
      </c>
      <c r="BM1464" s="335" t="s">
        <v>3800</v>
      </c>
      <c r="BN1464" s="335" t="s">
        <v>3717</v>
      </c>
      <c r="BO1464" s="335" t="str">
        <f t="shared" si="44"/>
        <v>Prentiss County, MS</v>
      </c>
      <c r="BP1464" s="335" t="str">
        <f t="shared" si="45"/>
        <v>28</v>
      </c>
      <c r="BQ1464" s="335" t="str">
        <f>_xlfn.XLOOKUP(BP1464, statelist[State FIPS Code], statelist[EPA Region], "not found", 0, 1)</f>
        <v>EPA Region 4</v>
      </c>
    </row>
    <row r="1465" spans="64:69" x14ac:dyDescent="0.25">
      <c r="BL1465" s="334" t="s">
        <v>3801</v>
      </c>
      <c r="BM1465" s="335" t="s">
        <v>2251</v>
      </c>
      <c r="BN1465" s="335" t="s">
        <v>3717</v>
      </c>
      <c r="BO1465" s="335" t="str">
        <f t="shared" si="44"/>
        <v>Quitman County, MS</v>
      </c>
      <c r="BP1465" s="335" t="str">
        <f t="shared" si="45"/>
        <v>28</v>
      </c>
      <c r="BQ1465" s="335" t="str">
        <f>_xlfn.XLOOKUP(BP1465, statelist[State FIPS Code], statelist[EPA Region], "not found", 0, 1)</f>
        <v>EPA Region 4</v>
      </c>
    </row>
    <row r="1466" spans="64:69" x14ac:dyDescent="0.25">
      <c r="BL1466" s="334" t="s">
        <v>3802</v>
      </c>
      <c r="BM1466" s="335" t="s">
        <v>3803</v>
      </c>
      <c r="BN1466" s="335" t="s">
        <v>3717</v>
      </c>
      <c r="BO1466" s="335" t="str">
        <f t="shared" si="44"/>
        <v>Rankin County, MS</v>
      </c>
      <c r="BP1466" s="335" t="str">
        <f t="shared" si="45"/>
        <v>28</v>
      </c>
      <c r="BQ1466" s="335" t="str">
        <f>_xlfn.XLOOKUP(BP1466, statelist[State FIPS Code], statelist[EPA Region], "not found", 0, 1)</f>
        <v>EPA Region 4</v>
      </c>
    </row>
    <row r="1467" spans="64:69" x14ac:dyDescent="0.25">
      <c r="BL1467" s="334" t="s">
        <v>3804</v>
      </c>
      <c r="BM1467" s="335" t="s">
        <v>1631</v>
      </c>
      <c r="BN1467" s="335" t="s">
        <v>3717</v>
      </c>
      <c r="BO1467" s="335" t="str">
        <f t="shared" si="44"/>
        <v>Scott County, MS</v>
      </c>
      <c r="BP1467" s="335" t="str">
        <f t="shared" si="45"/>
        <v>28</v>
      </c>
      <c r="BQ1467" s="335" t="str">
        <f>_xlfn.XLOOKUP(BP1467, statelist[State FIPS Code], statelist[EPA Region], "not found", 0, 1)</f>
        <v>EPA Region 4</v>
      </c>
    </row>
    <row r="1468" spans="64:69" x14ac:dyDescent="0.25">
      <c r="BL1468" s="334" t="s">
        <v>3805</v>
      </c>
      <c r="BM1468" s="335" t="s">
        <v>3806</v>
      </c>
      <c r="BN1468" s="335" t="s">
        <v>3717</v>
      </c>
      <c r="BO1468" s="335" t="str">
        <f t="shared" si="44"/>
        <v>Sharkey County, MS</v>
      </c>
      <c r="BP1468" s="335" t="str">
        <f t="shared" si="45"/>
        <v>28</v>
      </c>
      <c r="BQ1468" s="335" t="str">
        <f>_xlfn.XLOOKUP(BP1468, statelist[State FIPS Code], statelist[EPA Region], "not found", 0, 1)</f>
        <v>EPA Region 4</v>
      </c>
    </row>
    <row r="1469" spans="64:69" x14ac:dyDescent="0.25">
      <c r="BL1469" s="334" t="s">
        <v>3807</v>
      </c>
      <c r="BM1469" s="335" t="s">
        <v>3180</v>
      </c>
      <c r="BN1469" s="335" t="s">
        <v>3717</v>
      </c>
      <c r="BO1469" s="335" t="str">
        <f t="shared" si="44"/>
        <v>Simpson County, MS</v>
      </c>
      <c r="BP1469" s="335" t="str">
        <f t="shared" si="45"/>
        <v>28</v>
      </c>
      <c r="BQ1469" s="335" t="str">
        <f>_xlfn.XLOOKUP(BP1469, statelist[State FIPS Code], statelist[EPA Region], "not found", 0, 1)</f>
        <v>EPA Region 4</v>
      </c>
    </row>
    <row r="1470" spans="64:69" x14ac:dyDescent="0.25">
      <c r="BL1470" s="334" t="s">
        <v>3808</v>
      </c>
      <c r="BM1470" s="335" t="s">
        <v>2997</v>
      </c>
      <c r="BN1470" s="335" t="s">
        <v>3717</v>
      </c>
      <c r="BO1470" s="335" t="str">
        <f t="shared" si="44"/>
        <v>Smith County, MS</v>
      </c>
      <c r="BP1470" s="335" t="str">
        <f t="shared" si="45"/>
        <v>28</v>
      </c>
      <c r="BQ1470" s="335" t="str">
        <f>_xlfn.XLOOKUP(BP1470, statelist[State FIPS Code], statelist[EPA Region], "not found", 0, 1)</f>
        <v>EPA Region 4</v>
      </c>
    </row>
    <row r="1471" spans="64:69" x14ac:dyDescent="0.25">
      <c r="BL1471" s="334" t="s">
        <v>3809</v>
      </c>
      <c r="BM1471" s="335" t="s">
        <v>1641</v>
      </c>
      <c r="BN1471" s="335" t="s">
        <v>3717</v>
      </c>
      <c r="BO1471" s="335" t="str">
        <f t="shared" si="44"/>
        <v>Stone County, MS</v>
      </c>
      <c r="BP1471" s="335" t="str">
        <f t="shared" si="45"/>
        <v>28</v>
      </c>
      <c r="BQ1471" s="335" t="str">
        <f>_xlfn.XLOOKUP(BP1471, statelist[State FIPS Code], statelist[EPA Region], "not found", 0, 1)</f>
        <v>EPA Region 4</v>
      </c>
    </row>
    <row r="1472" spans="64:69" x14ac:dyDescent="0.25">
      <c r="BL1472" s="334" t="s">
        <v>3810</v>
      </c>
      <c r="BM1472" s="335" t="s">
        <v>3811</v>
      </c>
      <c r="BN1472" s="335" t="s">
        <v>3717</v>
      </c>
      <c r="BO1472" s="335" t="str">
        <f t="shared" si="44"/>
        <v>Sunflower County, MS</v>
      </c>
      <c r="BP1472" s="335" t="str">
        <f t="shared" si="45"/>
        <v>28</v>
      </c>
      <c r="BQ1472" s="335" t="str">
        <f>_xlfn.XLOOKUP(BP1472, statelist[State FIPS Code], statelist[EPA Region], "not found", 0, 1)</f>
        <v>EPA Region 4</v>
      </c>
    </row>
    <row r="1473" spans="64:69" x14ac:dyDescent="0.25">
      <c r="BL1473" s="334" t="s">
        <v>3812</v>
      </c>
      <c r="BM1473" s="335" t="s">
        <v>3813</v>
      </c>
      <c r="BN1473" s="335" t="s">
        <v>3717</v>
      </c>
      <c r="BO1473" s="335" t="str">
        <f t="shared" si="44"/>
        <v>Tallahatchie County, MS</v>
      </c>
      <c r="BP1473" s="335" t="str">
        <f t="shared" si="45"/>
        <v>28</v>
      </c>
      <c r="BQ1473" s="335" t="str">
        <f>_xlfn.XLOOKUP(BP1473, statelist[State FIPS Code], statelist[EPA Region], "not found", 0, 1)</f>
        <v>EPA Region 4</v>
      </c>
    </row>
    <row r="1474" spans="64:69" x14ac:dyDescent="0.25">
      <c r="BL1474" s="334" t="s">
        <v>3814</v>
      </c>
      <c r="BM1474" s="335" t="s">
        <v>3815</v>
      </c>
      <c r="BN1474" s="335" t="s">
        <v>3717</v>
      </c>
      <c r="BO1474" s="335" t="str">
        <f t="shared" si="44"/>
        <v>Tate County, MS</v>
      </c>
      <c r="BP1474" s="335" t="str">
        <f t="shared" si="45"/>
        <v>28</v>
      </c>
      <c r="BQ1474" s="335" t="str">
        <f>_xlfn.XLOOKUP(BP1474, statelist[State FIPS Code], statelist[EPA Region], "not found", 0, 1)</f>
        <v>EPA Region 4</v>
      </c>
    </row>
    <row r="1475" spans="64:69" x14ac:dyDescent="0.25">
      <c r="BL1475" s="334" t="s">
        <v>3816</v>
      </c>
      <c r="BM1475" s="335" t="s">
        <v>3817</v>
      </c>
      <c r="BN1475" s="335" t="s">
        <v>3717</v>
      </c>
      <c r="BO1475" s="335" t="str">
        <f t="shared" si="44"/>
        <v>Tippah County, MS</v>
      </c>
      <c r="BP1475" s="335" t="str">
        <f t="shared" si="45"/>
        <v>28</v>
      </c>
      <c r="BQ1475" s="335" t="str">
        <f>_xlfn.XLOOKUP(BP1475, statelist[State FIPS Code], statelist[EPA Region], "not found", 0, 1)</f>
        <v>EPA Region 4</v>
      </c>
    </row>
    <row r="1476" spans="64:69" x14ac:dyDescent="0.25">
      <c r="BL1476" s="334" t="s">
        <v>3818</v>
      </c>
      <c r="BM1476" s="335" t="s">
        <v>3819</v>
      </c>
      <c r="BN1476" s="335" t="s">
        <v>3717</v>
      </c>
      <c r="BO1476" s="335" t="str">
        <f t="shared" ref="BO1476:BO1539" si="46">_xlfn.TEXTJOIN(", ", TRUE, BM1476,BN1476)</f>
        <v>Tishomingo County, MS</v>
      </c>
      <c r="BP1476" s="335" t="str">
        <f t="shared" ref="BP1476:BP1539" si="47">LEFT(BL1476, 2)</f>
        <v>28</v>
      </c>
      <c r="BQ1476" s="335" t="str">
        <f>_xlfn.XLOOKUP(BP1476, statelist[State FIPS Code], statelist[EPA Region], "not found", 0, 1)</f>
        <v>EPA Region 4</v>
      </c>
    </row>
    <row r="1477" spans="64:69" x14ac:dyDescent="0.25">
      <c r="BL1477" s="334" t="s">
        <v>3820</v>
      </c>
      <c r="BM1477" s="335" t="s">
        <v>3821</v>
      </c>
      <c r="BN1477" s="335" t="s">
        <v>3717</v>
      </c>
      <c r="BO1477" s="335" t="str">
        <f t="shared" si="46"/>
        <v>Tunica County, MS</v>
      </c>
      <c r="BP1477" s="335" t="str">
        <f t="shared" si="47"/>
        <v>28</v>
      </c>
      <c r="BQ1477" s="335" t="str">
        <f>_xlfn.XLOOKUP(BP1477, statelist[State FIPS Code], statelist[EPA Region], "not found", 0, 1)</f>
        <v>EPA Region 4</v>
      </c>
    </row>
    <row r="1478" spans="64:69" x14ac:dyDescent="0.25">
      <c r="BL1478" s="334" t="s">
        <v>3822</v>
      </c>
      <c r="BM1478" s="335" t="s">
        <v>1643</v>
      </c>
      <c r="BN1478" s="335" t="s">
        <v>3717</v>
      </c>
      <c r="BO1478" s="335" t="str">
        <f t="shared" si="46"/>
        <v>Union County, MS</v>
      </c>
      <c r="BP1478" s="335" t="str">
        <f t="shared" si="47"/>
        <v>28</v>
      </c>
      <c r="BQ1478" s="335" t="str">
        <f>_xlfn.XLOOKUP(BP1478, statelist[State FIPS Code], statelist[EPA Region], "not found", 0, 1)</f>
        <v>EPA Region 4</v>
      </c>
    </row>
    <row r="1479" spans="64:69" x14ac:dyDescent="0.25">
      <c r="BL1479" s="334" t="s">
        <v>3823</v>
      </c>
      <c r="BM1479" s="335" t="s">
        <v>3824</v>
      </c>
      <c r="BN1479" s="335" t="s">
        <v>3717</v>
      </c>
      <c r="BO1479" s="335" t="str">
        <f t="shared" si="46"/>
        <v>Walthall County, MS</v>
      </c>
      <c r="BP1479" s="335" t="str">
        <f t="shared" si="47"/>
        <v>28</v>
      </c>
      <c r="BQ1479" s="335" t="str">
        <f>_xlfn.XLOOKUP(BP1479, statelist[State FIPS Code], statelist[EPA Region], "not found", 0, 1)</f>
        <v>EPA Region 4</v>
      </c>
    </row>
    <row r="1480" spans="64:69" x14ac:dyDescent="0.25">
      <c r="BL1480" s="334" t="s">
        <v>3825</v>
      </c>
      <c r="BM1480" s="335" t="s">
        <v>2306</v>
      </c>
      <c r="BN1480" s="335" t="s">
        <v>3717</v>
      </c>
      <c r="BO1480" s="335" t="str">
        <f t="shared" si="46"/>
        <v>Warren County, MS</v>
      </c>
      <c r="BP1480" s="335" t="str">
        <f t="shared" si="47"/>
        <v>28</v>
      </c>
      <c r="BQ1480" s="335" t="str">
        <f>_xlfn.XLOOKUP(BP1480, statelist[State FIPS Code], statelist[EPA Region], "not found", 0, 1)</f>
        <v>EPA Region 4</v>
      </c>
    </row>
    <row r="1481" spans="64:69" x14ac:dyDescent="0.25">
      <c r="BL1481" s="334" t="s">
        <v>3826</v>
      </c>
      <c r="BM1481" s="335" t="s">
        <v>1423</v>
      </c>
      <c r="BN1481" s="335" t="s">
        <v>3717</v>
      </c>
      <c r="BO1481" s="335" t="str">
        <f t="shared" si="46"/>
        <v>Washington County, MS</v>
      </c>
      <c r="BP1481" s="335" t="str">
        <f t="shared" si="47"/>
        <v>28</v>
      </c>
      <c r="BQ1481" s="335" t="str">
        <f>_xlfn.XLOOKUP(BP1481, statelist[State FIPS Code], statelist[EPA Region], "not found", 0, 1)</f>
        <v>EPA Region 4</v>
      </c>
    </row>
    <row r="1482" spans="64:69" x14ac:dyDescent="0.25">
      <c r="BL1482" s="334" t="s">
        <v>3827</v>
      </c>
      <c r="BM1482" s="335" t="s">
        <v>2309</v>
      </c>
      <c r="BN1482" s="335" t="s">
        <v>3717</v>
      </c>
      <c r="BO1482" s="335" t="str">
        <f t="shared" si="46"/>
        <v>Wayne County, MS</v>
      </c>
      <c r="BP1482" s="335" t="str">
        <f t="shared" si="47"/>
        <v>28</v>
      </c>
      <c r="BQ1482" s="335" t="str">
        <f>_xlfn.XLOOKUP(BP1482, statelist[State FIPS Code], statelist[EPA Region], "not found", 0, 1)</f>
        <v>EPA Region 4</v>
      </c>
    </row>
    <row r="1483" spans="64:69" x14ac:dyDescent="0.25">
      <c r="BL1483" s="334" t="s">
        <v>3828</v>
      </c>
      <c r="BM1483" s="335" t="s">
        <v>2311</v>
      </c>
      <c r="BN1483" s="335" t="s">
        <v>3717</v>
      </c>
      <c r="BO1483" s="335" t="str">
        <f t="shared" si="46"/>
        <v>Webster County, MS</v>
      </c>
      <c r="BP1483" s="335" t="str">
        <f t="shared" si="47"/>
        <v>28</v>
      </c>
      <c r="BQ1483" s="335" t="str">
        <f>_xlfn.XLOOKUP(BP1483, statelist[State FIPS Code], statelist[EPA Region], "not found", 0, 1)</f>
        <v>EPA Region 4</v>
      </c>
    </row>
    <row r="1484" spans="64:69" x14ac:dyDescent="0.25">
      <c r="BL1484" s="334" t="s">
        <v>3829</v>
      </c>
      <c r="BM1484" s="335" t="s">
        <v>2321</v>
      </c>
      <c r="BN1484" s="335" t="s">
        <v>3717</v>
      </c>
      <c r="BO1484" s="335" t="str">
        <f t="shared" si="46"/>
        <v>Wilkinson County, MS</v>
      </c>
      <c r="BP1484" s="335" t="str">
        <f t="shared" si="47"/>
        <v>28</v>
      </c>
      <c r="BQ1484" s="335" t="str">
        <f>_xlfn.XLOOKUP(BP1484, statelist[State FIPS Code], statelist[EPA Region], "not found", 0, 1)</f>
        <v>EPA Region 4</v>
      </c>
    </row>
    <row r="1485" spans="64:69" x14ac:dyDescent="0.25">
      <c r="BL1485" s="334" t="s">
        <v>3830</v>
      </c>
      <c r="BM1485" s="335" t="s">
        <v>1427</v>
      </c>
      <c r="BN1485" s="335" t="s">
        <v>3717</v>
      </c>
      <c r="BO1485" s="335" t="str">
        <f t="shared" si="46"/>
        <v>Winston County, MS</v>
      </c>
      <c r="BP1485" s="335" t="str">
        <f t="shared" si="47"/>
        <v>28</v>
      </c>
      <c r="BQ1485" s="335" t="str">
        <f>_xlfn.XLOOKUP(BP1485, statelist[State FIPS Code], statelist[EPA Region], "not found", 0, 1)</f>
        <v>EPA Region 4</v>
      </c>
    </row>
    <row r="1486" spans="64:69" x14ac:dyDescent="0.25">
      <c r="BL1486" s="334" t="s">
        <v>3831</v>
      </c>
      <c r="BM1486" s="335" t="s">
        <v>3832</v>
      </c>
      <c r="BN1486" s="335" t="s">
        <v>3717</v>
      </c>
      <c r="BO1486" s="335" t="str">
        <f t="shared" si="46"/>
        <v>Yalobusha County, MS</v>
      </c>
      <c r="BP1486" s="335" t="str">
        <f t="shared" si="47"/>
        <v>28</v>
      </c>
      <c r="BQ1486" s="335" t="str">
        <f>_xlfn.XLOOKUP(BP1486, statelist[State FIPS Code], statelist[EPA Region], "not found", 0, 1)</f>
        <v>EPA Region 4</v>
      </c>
    </row>
    <row r="1487" spans="64:69" x14ac:dyDescent="0.25">
      <c r="BL1487" s="334" t="s">
        <v>3833</v>
      </c>
      <c r="BM1487" s="335" t="s">
        <v>3834</v>
      </c>
      <c r="BN1487" s="335" t="s">
        <v>3717</v>
      </c>
      <c r="BO1487" s="335" t="str">
        <f t="shared" si="46"/>
        <v>Yazoo County, MS</v>
      </c>
      <c r="BP1487" s="335" t="str">
        <f t="shared" si="47"/>
        <v>28</v>
      </c>
      <c r="BQ1487" s="335" t="str">
        <f>_xlfn.XLOOKUP(BP1487, statelist[State FIPS Code], statelist[EPA Region], "not found", 0, 1)</f>
        <v>EPA Region 4</v>
      </c>
    </row>
    <row r="1488" spans="64:69" x14ac:dyDescent="0.25">
      <c r="BL1488" s="334" t="s">
        <v>3835</v>
      </c>
      <c r="BM1488" s="335" t="s">
        <v>2705</v>
      </c>
      <c r="BN1488" s="335" t="s">
        <v>3836</v>
      </c>
      <c r="BO1488" s="335" t="str">
        <f t="shared" si="46"/>
        <v>Adair County, MO</v>
      </c>
      <c r="BP1488" s="335" t="str">
        <f t="shared" si="47"/>
        <v>29</v>
      </c>
      <c r="BQ1488" s="335" t="str">
        <f>_xlfn.XLOOKUP(BP1488, statelist[State FIPS Code], statelist[EPA Region], "not found", 0, 1)</f>
        <v>EPA Region 7</v>
      </c>
    </row>
    <row r="1489" spans="64:69" x14ac:dyDescent="0.25">
      <c r="BL1489" s="334" t="s">
        <v>3837</v>
      </c>
      <c r="BM1489" s="335" t="s">
        <v>3838</v>
      </c>
      <c r="BN1489" s="335" t="s">
        <v>3836</v>
      </c>
      <c r="BO1489" s="335" t="str">
        <f t="shared" si="46"/>
        <v>Andrew County, MO</v>
      </c>
      <c r="BP1489" s="335" t="str">
        <f t="shared" si="47"/>
        <v>29</v>
      </c>
      <c r="BQ1489" s="335" t="str">
        <f>_xlfn.XLOOKUP(BP1489, statelist[State FIPS Code], statelist[EPA Region], "not found", 0, 1)</f>
        <v>EPA Region 7</v>
      </c>
    </row>
    <row r="1490" spans="64:69" x14ac:dyDescent="0.25">
      <c r="BL1490" s="334" t="s">
        <v>3839</v>
      </c>
      <c r="BM1490" s="335" t="s">
        <v>2854</v>
      </c>
      <c r="BN1490" s="335" t="s">
        <v>3836</v>
      </c>
      <c r="BO1490" s="335" t="str">
        <f t="shared" si="46"/>
        <v>Atchison County, MO</v>
      </c>
      <c r="BP1490" s="335" t="str">
        <f t="shared" si="47"/>
        <v>29</v>
      </c>
      <c r="BQ1490" s="335" t="str">
        <f>_xlfn.XLOOKUP(BP1490, statelist[State FIPS Code], statelist[EPA Region], "not found", 0, 1)</f>
        <v>EPA Region 7</v>
      </c>
    </row>
    <row r="1491" spans="64:69" x14ac:dyDescent="0.25">
      <c r="BL1491" s="334" t="s">
        <v>3840</v>
      </c>
      <c r="BM1491" s="335" t="s">
        <v>3841</v>
      </c>
      <c r="BN1491" s="335" t="s">
        <v>3836</v>
      </c>
      <c r="BO1491" s="335" t="str">
        <f t="shared" si="46"/>
        <v>Audrain County, MO</v>
      </c>
      <c r="BP1491" s="335" t="str">
        <f t="shared" si="47"/>
        <v>29</v>
      </c>
      <c r="BQ1491" s="335" t="str">
        <f>_xlfn.XLOOKUP(BP1491, statelist[State FIPS Code], statelist[EPA Region], "not found", 0, 1)</f>
        <v>EPA Region 7</v>
      </c>
    </row>
    <row r="1492" spans="64:69" x14ac:dyDescent="0.25">
      <c r="BL1492" s="334" t="s">
        <v>3842</v>
      </c>
      <c r="BM1492" s="335" t="s">
        <v>3437</v>
      </c>
      <c r="BN1492" s="335" t="s">
        <v>3836</v>
      </c>
      <c r="BO1492" s="335" t="str">
        <f t="shared" si="46"/>
        <v>Barry County, MO</v>
      </c>
      <c r="BP1492" s="335" t="str">
        <f t="shared" si="47"/>
        <v>29</v>
      </c>
      <c r="BQ1492" s="335" t="str">
        <f>_xlfn.XLOOKUP(BP1492, statelist[State FIPS Code], statelist[EPA Region], "not found", 0, 1)</f>
        <v>EPA Region 7</v>
      </c>
    </row>
    <row r="1493" spans="64:69" x14ac:dyDescent="0.25">
      <c r="BL1493" s="334" t="s">
        <v>3843</v>
      </c>
      <c r="BM1493" s="335" t="s">
        <v>2858</v>
      </c>
      <c r="BN1493" s="335" t="s">
        <v>3836</v>
      </c>
      <c r="BO1493" s="335" t="str">
        <f t="shared" si="46"/>
        <v>Barton County, MO</v>
      </c>
      <c r="BP1493" s="335" t="str">
        <f t="shared" si="47"/>
        <v>29</v>
      </c>
      <c r="BQ1493" s="335" t="str">
        <f>_xlfn.XLOOKUP(BP1493, statelist[State FIPS Code], statelist[EPA Region], "not found", 0, 1)</f>
        <v>EPA Region 7</v>
      </c>
    </row>
    <row r="1494" spans="64:69" x14ac:dyDescent="0.25">
      <c r="BL1494" s="334" t="s">
        <v>3844</v>
      </c>
      <c r="BM1494" s="335" t="s">
        <v>3845</v>
      </c>
      <c r="BN1494" s="335" t="s">
        <v>3836</v>
      </c>
      <c r="BO1494" s="335" t="str">
        <f t="shared" si="46"/>
        <v>Bates County, MO</v>
      </c>
      <c r="BP1494" s="335" t="str">
        <f t="shared" si="47"/>
        <v>29</v>
      </c>
      <c r="BQ1494" s="335" t="str">
        <f>_xlfn.XLOOKUP(BP1494, statelist[State FIPS Code], statelist[EPA Region], "not found", 0, 1)</f>
        <v>EPA Region 7</v>
      </c>
    </row>
    <row r="1495" spans="64:69" x14ac:dyDescent="0.25">
      <c r="BL1495" s="334" t="s">
        <v>3846</v>
      </c>
      <c r="BM1495" s="335" t="s">
        <v>1528</v>
      </c>
      <c r="BN1495" s="335" t="s">
        <v>3836</v>
      </c>
      <c r="BO1495" s="335" t="str">
        <f t="shared" si="46"/>
        <v>Benton County, MO</v>
      </c>
      <c r="BP1495" s="335" t="str">
        <f t="shared" si="47"/>
        <v>29</v>
      </c>
      <c r="BQ1495" s="335" t="str">
        <f>_xlfn.XLOOKUP(BP1495, statelist[State FIPS Code], statelist[EPA Region], "not found", 0, 1)</f>
        <v>EPA Region 7</v>
      </c>
    </row>
    <row r="1496" spans="64:69" x14ac:dyDescent="0.25">
      <c r="BL1496" s="334" t="s">
        <v>3847</v>
      </c>
      <c r="BM1496" s="335" t="s">
        <v>3848</v>
      </c>
      <c r="BN1496" s="335" t="s">
        <v>3836</v>
      </c>
      <c r="BO1496" s="335" t="str">
        <f t="shared" si="46"/>
        <v>Bollinger County, MO</v>
      </c>
      <c r="BP1496" s="335" t="str">
        <f t="shared" si="47"/>
        <v>29</v>
      </c>
      <c r="BQ1496" s="335" t="str">
        <f>_xlfn.XLOOKUP(BP1496, statelist[State FIPS Code], statelist[EPA Region], "not found", 0, 1)</f>
        <v>EPA Region 7</v>
      </c>
    </row>
    <row r="1497" spans="64:69" x14ac:dyDescent="0.25">
      <c r="BL1497" s="334" t="s">
        <v>3849</v>
      </c>
      <c r="BM1497" s="335" t="s">
        <v>1530</v>
      </c>
      <c r="BN1497" s="335" t="s">
        <v>3836</v>
      </c>
      <c r="BO1497" s="335" t="str">
        <f t="shared" si="46"/>
        <v>Boone County, MO</v>
      </c>
      <c r="BP1497" s="335" t="str">
        <f t="shared" si="47"/>
        <v>29</v>
      </c>
      <c r="BQ1497" s="335" t="str">
        <f>_xlfn.XLOOKUP(BP1497, statelist[State FIPS Code], statelist[EPA Region], "not found", 0, 1)</f>
        <v>EPA Region 7</v>
      </c>
    </row>
    <row r="1498" spans="64:69" x14ac:dyDescent="0.25">
      <c r="BL1498" s="334" t="s">
        <v>3850</v>
      </c>
      <c r="BM1498" s="335" t="s">
        <v>2721</v>
      </c>
      <c r="BN1498" s="335" t="s">
        <v>3836</v>
      </c>
      <c r="BO1498" s="335" t="str">
        <f t="shared" si="46"/>
        <v>Buchanan County, MO</v>
      </c>
      <c r="BP1498" s="335" t="str">
        <f t="shared" si="47"/>
        <v>29</v>
      </c>
      <c r="BQ1498" s="335" t="str">
        <f>_xlfn.XLOOKUP(BP1498, statelist[State FIPS Code], statelist[EPA Region], "not found", 0, 1)</f>
        <v>EPA Region 7</v>
      </c>
    </row>
    <row r="1499" spans="64:69" x14ac:dyDescent="0.25">
      <c r="BL1499" s="334" t="s">
        <v>3851</v>
      </c>
      <c r="BM1499" s="335" t="s">
        <v>1307</v>
      </c>
      <c r="BN1499" s="335" t="s">
        <v>3836</v>
      </c>
      <c r="BO1499" s="335" t="str">
        <f t="shared" si="46"/>
        <v>Butler County, MO</v>
      </c>
      <c r="BP1499" s="335" t="str">
        <f t="shared" si="47"/>
        <v>29</v>
      </c>
      <c r="BQ1499" s="335" t="str">
        <f>_xlfn.XLOOKUP(BP1499, statelist[State FIPS Code], statelist[EPA Region], "not found", 0, 1)</f>
        <v>EPA Region 7</v>
      </c>
    </row>
    <row r="1500" spans="64:69" x14ac:dyDescent="0.25">
      <c r="BL1500" s="334" t="s">
        <v>3852</v>
      </c>
      <c r="BM1500" s="335" t="s">
        <v>3050</v>
      </c>
      <c r="BN1500" s="335" t="s">
        <v>3836</v>
      </c>
      <c r="BO1500" s="335" t="str">
        <f t="shared" si="46"/>
        <v>Caldwell County, MO</v>
      </c>
      <c r="BP1500" s="335" t="str">
        <f t="shared" si="47"/>
        <v>29</v>
      </c>
      <c r="BQ1500" s="335" t="str">
        <f>_xlfn.XLOOKUP(BP1500, statelist[State FIPS Code], statelist[EPA Region], "not found", 0, 1)</f>
        <v>EPA Region 7</v>
      </c>
    </row>
    <row r="1501" spans="64:69" x14ac:dyDescent="0.25">
      <c r="BL1501" s="334" t="s">
        <v>3853</v>
      </c>
      <c r="BM1501" s="335" t="s">
        <v>3854</v>
      </c>
      <c r="BN1501" s="335" t="s">
        <v>3836</v>
      </c>
      <c r="BO1501" s="335" t="str">
        <f t="shared" si="46"/>
        <v>Callaway County, MO</v>
      </c>
      <c r="BP1501" s="335" t="str">
        <f t="shared" si="47"/>
        <v>29</v>
      </c>
      <c r="BQ1501" s="335" t="str">
        <f>_xlfn.XLOOKUP(BP1501, statelist[State FIPS Code], statelist[EPA Region], "not found", 0, 1)</f>
        <v>EPA Region 7</v>
      </c>
    </row>
    <row r="1502" spans="64:69" x14ac:dyDescent="0.25">
      <c r="BL1502" s="334" t="s">
        <v>3855</v>
      </c>
      <c r="BM1502" s="335" t="s">
        <v>2092</v>
      </c>
      <c r="BN1502" s="335" t="s">
        <v>3836</v>
      </c>
      <c r="BO1502" s="335" t="str">
        <f t="shared" si="46"/>
        <v>Camden County, MO</v>
      </c>
      <c r="BP1502" s="335" t="str">
        <f t="shared" si="47"/>
        <v>29</v>
      </c>
      <c r="BQ1502" s="335" t="str">
        <f>_xlfn.XLOOKUP(BP1502, statelist[State FIPS Code], statelist[EPA Region], "not found", 0, 1)</f>
        <v>EPA Region 7</v>
      </c>
    </row>
    <row r="1503" spans="64:69" x14ac:dyDescent="0.25">
      <c r="BL1503" s="334" t="s">
        <v>3856</v>
      </c>
      <c r="BM1503" s="335" t="s">
        <v>3857</v>
      </c>
      <c r="BN1503" s="335" t="s">
        <v>3836</v>
      </c>
      <c r="BO1503" s="335" t="str">
        <f t="shared" si="46"/>
        <v>Cape Girardeau County, MO</v>
      </c>
      <c r="BP1503" s="335" t="str">
        <f t="shared" si="47"/>
        <v>29</v>
      </c>
      <c r="BQ1503" s="335" t="str">
        <f>_xlfn.XLOOKUP(BP1503, statelist[State FIPS Code], statelist[EPA Region], "not found", 0, 1)</f>
        <v>EPA Region 7</v>
      </c>
    </row>
    <row r="1504" spans="64:69" x14ac:dyDescent="0.25">
      <c r="BL1504" s="334" t="s">
        <v>3858</v>
      </c>
      <c r="BM1504" s="335" t="s">
        <v>1535</v>
      </c>
      <c r="BN1504" s="335" t="s">
        <v>3836</v>
      </c>
      <c r="BO1504" s="335" t="str">
        <f t="shared" si="46"/>
        <v>Carroll County, MO</v>
      </c>
      <c r="BP1504" s="335" t="str">
        <f t="shared" si="47"/>
        <v>29</v>
      </c>
      <c r="BQ1504" s="335" t="str">
        <f>_xlfn.XLOOKUP(BP1504, statelist[State FIPS Code], statelist[EPA Region], "not found", 0, 1)</f>
        <v>EPA Region 7</v>
      </c>
    </row>
    <row r="1505" spans="64:69" x14ac:dyDescent="0.25">
      <c r="BL1505" s="334" t="s">
        <v>3859</v>
      </c>
      <c r="BM1505" s="335" t="s">
        <v>3059</v>
      </c>
      <c r="BN1505" s="335" t="s">
        <v>3836</v>
      </c>
      <c r="BO1505" s="335" t="str">
        <f t="shared" si="46"/>
        <v>Carter County, MO</v>
      </c>
      <c r="BP1505" s="335" t="str">
        <f t="shared" si="47"/>
        <v>29</v>
      </c>
      <c r="BQ1505" s="335" t="str">
        <f>_xlfn.XLOOKUP(BP1505, statelist[State FIPS Code], statelist[EPA Region], "not found", 0, 1)</f>
        <v>EPA Region 7</v>
      </c>
    </row>
    <row r="1506" spans="64:69" x14ac:dyDescent="0.25">
      <c r="BL1506" s="334" t="s">
        <v>3860</v>
      </c>
      <c r="BM1506" s="335" t="s">
        <v>2427</v>
      </c>
      <c r="BN1506" s="335" t="s">
        <v>3836</v>
      </c>
      <c r="BO1506" s="335" t="str">
        <f t="shared" si="46"/>
        <v>Cass County, MO</v>
      </c>
      <c r="BP1506" s="335" t="str">
        <f t="shared" si="47"/>
        <v>29</v>
      </c>
      <c r="BQ1506" s="335" t="str">
        <f>_xlfn.XLOOKUP(BP1506, statelist[State FIPS Code], statelist[EPA Region], "not found", 0, 1)</f>
        <v>EPA Region 7</v>
      </c>
    </row>
    <row r="1507" spans="64:69" x14ac:dyDescent="0.25">
      <c r="BL1507" s="334" t="s">
        <v>3861</v>
      </c>
      <c r="BM1507" s="335" t="s">
        <v>2729</v>
      </c>
      <c r="BN1507" s="335" t="s">
        <v>3836</v>
      </c>
      <c r="BO1507" s="335" t="str">
        <f t="shared" si="46"/>
        <v>Cedar County, MO</v>
      </c>
      <c r="BP1507" s="335" t="str">
        <f t="shared" si="47"/>
        <v>29</v>
      </c>
      <c r="BQ1507" s="335" t="str">
        <f>_xlfn.XLOOKUP(BP1507, statelist[State FIPS Code], statelist[EPA Region], "not found", 0, 1)</f>
        <v>EPA Region 7</v>
      </c>
    </row>
    <row r="1508" spans="64:69" x14ac:dyDescent="0.25">
      <c r="BL1508" s="334" t="s">
        <v>3862</v>
      </c>
      <c r="BM1508" s="335" t="s">
        <v>3863</v>
      </c>
      <c r="BN1508" s="335" t="s">
        <v>3836</v>
      </c>
      <c r="BO1508" s="335" t="str">
        <f t="shared" si="46"/>
        <v>Chariton County, MO</v>
      </c>
      <c r="BP1508" s="335" t="str">
        <f t="shared" si="47"/>
        <v>29</v>
      </c>
      <c r="BQ1508" s="335" t="str">
        <f>_xlfn.XLOOKUP(BP1508, statelist[State FIPS Code], statelist[EPA Region], "not found", 0, 1)</f>
        <v>EPA Region 7</v>
      </c>
    </row>
    <row r="1509" spans="64:69" x14ac:dyDescent="0.25">
      <c r="BL1509" s="334" t="s">
        <v>3864</v>
      </c>
      <c r="BM1509" s="335" t="s">
        <v>2431</v>
      </c>
      <c r="BN1509" s="335" t="s">
        <v>3836</v>
      </c>
      <c r="BO1509" s="335" t="str">
        <f t="shared" si="46"/>
        <v>Christian County, MO</v>
      </c>
      <c r="BP1509" s="335" t="str">
        <f t="shared" si="47"/>
        <v>29</v>
      </c>
      <c r="BQ1509" s="335" t="str">
        <f>_xlfn.XLOOKUP(BP1509, statelist[State FIPS Code], statelist[EPA Region], "not found", 0, 1)</f>
        <v>EPA Region 7</v>
      </c>
    </row>
    <row r="1510" spans="64:69" x14ac:dyDescent="0.25">
      <c r="BL1510" s="334" t="s">
        <v>3865</v>
      </c>
      <c r="BM1510" s="335" t="s">
        <v>1539</v>
      </c>
      <c r="BN1510" s="335" t="s">
        <v>3836</v>
      </c>
      <c r="BO1510" s="335" t="str">
        <f t="shared" si="46"/>
        <v>Clark County, MO</v>
      </c>
      <c r="BP1510" s="335" t="str">
        <f t="shared" si="47"/>
        <v>29</v>
      </c>
      <c r="BQ1510" s="335" t="str">
        <f>_xlfn.XLOOKUP(BP1510, statelist[State FIPS Code], statelist[EPA Region], "not found", 0, 1)</f>
        <v>EPA Region 7</v>
      </c>
    </row>
    <row r="1511" spans="64:69" x14ac:dyDescent="0.25">
      <c r="BL1511" s="334" t="s">
        <v>3866</v>
      </c>
      <c r="BM1511" s="335" t="s">
        <v>1321</v>
      </c>
      <c r="BN1511" s="335" t="s">
        <v>3836</v>
      </c>
      <c r="BO1511" s="335" t="str">
        <f t="shared" si="46"/>
        <v>Clay County, MO</v>
      </c>
      <c r="BP1511" s="335" t="str">
        <f t="shared" si="47"/>
        <v>29</v>
      </c>
      <c r="BQ1511" s="335" t="str">
        <f>_xlfn.XLOOKUP(BP1511, statelist[State FIPS Code], statelist[EPA Region], "not found", 0, 1)</f>
        <v>EPA Region 7</v>
      </c>
    </row>
    <row r="1512" spans="64:69" x14ac:dyDescent="0.25">
      <c r="BL1512" s="334" t="s">
        <v>3867</v>
      </c>
      <c r="BM1512" s="335" t="s">
        <v>2435</v>
      </c>
      <c r="BN1512" s="335" t="s">
        <v>3836</v>
      </c>
      <c r="BO1512" s="335" t="str">
        <f t="shared" si="46"/>
        <v>Clinton County, MO</v>
      </c>
      <c r="BP1512" s="335" t="str">
        <f t="shared" si="47"/>
        <v>29</v>
      </c>
      <c r="BQ1512" s="335" t="str">
        <f>_xlfn.XLOOKUP(BP1512, statelist[State FIPS Code], statelist[EPA Region], "not found", 0, 1)</f>
        <v>EPA Region 7</v>
      </c>
    </row>
    <row r="1513" spans="64:69" x14ac:dyDescent="0.25">
      <c r="BL1513" s="334" t="s">
        <v>3868</v>
      </c>
      <c r="BM1513" s="335" t="s">
        <v>3869</v>
      </c>
      <c r="BN1513" s="335" t="s">
        <v>3836</v>
      </c>
      <c r="BO1513" s="335" t="str">
        <f t="shared" si="46"/>
        <v>Cole County, MO</v>
      </c>
      <c r="BP1513" s="335" t="str">
        <f t="shared" si="47"/>
        <v>29</v>
      </c>
      <c r="BQ1513" s="335" t="str">
        <f>_xlfn.XLOOKUP(BP1513, statelist[State FIPS Code], statelist[EPA Region], "not found", 0, 1)</f>
        <v>EPA Region 7</v>
      </c>
    </row>
    <row r="1514" spans="64:69" x14ac:dyDescent="0.25">
      <c r="BL1514" s="334" t="s">
        <v>3870</v>
      </c>
      <c r="BM1514" s="335" t="s">
        <v>3871</v>
      </c>
      <c r="BN1514" s="335" t="s">
        <v>3836</v>
      </c>
      <c r="BO1514" s="335" t="str">
        <f t="shared" si="46"/>
        <v>Cooper County, MO</v>
      </c>
      <c r="BP1514" s="335" t="str">
        <f t="shared" si="47"/>
        <v>29</v>
      </c>
      <c r="BQ1514" s="335" t="str">
        <f>_xlfn.XLOOKUP(BP1514, statelist[State FIPS Code], statelist[EPA Region], "not found", 0, 1)</f>
        <v>EPA Region 7</v>
      </c>
    </row>
    <row r="1515" spans="64:69" x14ac:dyDescent="0.25">
      <c r="BL1515" s="334" t="s">
        <v>3872</v>
      </c>
      <c r="BM1515" s="335" t="s">
        <v>1551</v>
      </c>
      <c r="BN1515" s="335" t="s">
        <v>3836</v>
      </c>
      <c r="BO1515" s="335" t="str">
        <f t="shared" si="46"/>
        <v>Crawford County, MO</v>
      </c>
      <c r="BP1515" s="335" t="str">
        <f t="shared" si="47"/>
        <v>29</v>
      </c>
      <c r="BQ1515" s="335" t="str">
        <f>_xlfn.XLOOKUP(BP1515, statelist[State FIPS Code], statelist[EPA Region], "not found", 0, 1)</f>
        <v>EPA Region 7</v>
      </c>
    </row>
    <row r="1516" spans="64:69" x14ac:dyDescent="0.25">
      <c r="BL1516" s="334" t="s">
        <v>3873</v>
      </c>
      <c r="BM1516" s="335" t="s">
        <v>2127</v>
      </c>
      <c r="BN1516" s="335" t="s">
        <v>3836</v>
      </c>
      <c r="BO1516" s="335" t="str">
        <f t="shared" si="46"/>
        <v>Dade County, MO</v>
      </c>
      <c r="BP1516" s="335" t="str">
        <f t="shared" si="47"/>
        <v>29</v>
      </c>
      <c r="BQ1516" s="335" t="str">
        <f>_xlfn.XLOOKUP(BP1516, statelist[State FIPS Code], statelist[EPA Region], "not found", 0, 1)</f>
        <v>EPA Region 7</v>
      </c>
    </row>
    <row r="1517" spans="64:69" x14ac:dyDescent="0.25">
      <c r="BL1517" s="334" t="s">
        <v>3874</v>
      </c>
      <c r="BM1517" s="335" t="s">
        <v>1341</v>
      </c>
      <c r="BN1517" s="335" t="s">
        <v>3836</v>
      </c>
      <c r="BO1517" s="335" t="str">
        <f t="shared" si="46"/>
        <v>Dallas County, MO</v>
      </c>
      <c r="BP1517" s="335" t="str">
        <f t="shared" si="47"/>
        <v>29</v>
      </c>
      <c r="BQ1517" s="335" t="str">
        <f>_xlfn.XLOOKUP(BP1517, statelist[State FIPS Code], statelist[EPA Region], "not found", 0, 1)</f>
        <v>EPA Region 7</v>
      </c>
    </row>
    <row r="1518" spans="64:69" x14ac:dyDescent="0.25">
      <c r="BL1518" s="334" t="s">
        <v>3875</v>
      </c>
      <c r="BM1518" s="335" t="s">
        <v>2588</v>
      </c>
      <c r="BN1518" s="335" t="s">
        <v>3836</v>
      </c>
      <c r="BO1518" s="335" t="str">
        <f t="shared" si="46"/>
        <v>Daviess County, MO</v>
      </c>
      <c r="BP1518" s="335" t="str">
        <f t="shared" si="47"/>
        <v>29</v>
      </c>
      <c r="BQ1518" s="335" t="str">
        <f>_xlfn.XLOOKUP(BP1518, statelist[State FIPS Code], statelist[EPA Region], "not found", 0, 1)</f>
        <v>EPA Region 7</v>
      </c>
    </row>
    <row r="1519" spans="64:69" x14ac:dyDescent="0.25">
      <c r="BL1519" s="334" t="s">
        <v>3876</v>
      </c>
      <c r="BM1519" s="335" t="s">
        <v>1343</v>
      </c>
      <c r="BN1519" s="335" t="s">
        <v>3836</v>
      </c>
      <c r="BO1519" s="335" t="str">
        <f t="shared" si="46"/>
        <v>DeKalb County, MO</v>
      </c>
      <c r="BP1519" s="335" t="str">
        <f t="shared" si="47"/>
        <v>29</v>
      </c>
      <c r="BQ1519" s="335" t="str">
        <f>_xlfn.XLOOKUP(BP1519, statelist[State FIPS Code], statelist[EPA Region], "not found", 0, 1)</f>
        <v>EPA Region 7</v>
      </c>
    </row>
    <row r="1520" spans="64:69" x14ac:dyDescent="0.25">
      <c r="BL1520" s="334" t="s">
        <v>3877</v>
      </c>
      <c r="BM1520" s="335" t="s">
        <v>3878</v>
      </c>
      <c r="BN1520" s="335" t="s">
        <v>3836</v>
      </c>
      <c r="BO1520" s="335" t="str">
        <f t="shared" si="46"/>
        <v>Dent County, MO</v>
      </c>
      <c r="BP1520" s="335" t="str">
        <f t="shared" si="47"/>
        <v>29</v>
      </c>
      <c r="BQ1520" s="335" t="str">
        <f>_xlfn.XLOOKUP(BP1520, statelist[State FIPS Code], statelist[EPA Region], "not found", 0, 1)</f>
        <v>EPA Region 7</v>
      </c>
    </row>
    <row r="1521" spans="64:69" x14ac:dyDescent="0.25">
      <c r="BL1521" s="334" t="s">
        <v>3879</v>
      </c>
      <c r="BM1521" s="335" t="s">
        <v>1806</v>
      </c>
      <c r="BN1521" s="335" t="s">
        <v>3836</v>
      </c>
      <c r="BO1521" s="335" t="str">
        <f t="shared" si="46"/>
        <v>Douglas County, MO</v>
      </c>
      <c r="BP1521" s="335" t="str">
        <f t="shared" si="47"/>
        <v>29</v>
      </c>
      <c r="BQ1521" s="335" t="str">
        <f>_xlfn.XLOOKUP(BP1521, statelist[State FIPS Code], statelist[EPA Region], "not found", 0, 1)</f>
        <v>EPA Region 7</v>
      </c>
    </row>
    <row r="1522" spans="64:69" x14ac:dyDescent="0.25">
      <c r="BL1522" s="334" t="s">
        <v>3880</v>
      </c>
      <c r="BM1522" s="335" t="s">
        <v>3881</v>
      </c>
      <c r="BN1522" s="335" t="s">
        <v>3836</v>
      </c>
      <c r="BO1522" s="335" t="str">
        <f t="shared" si="46"/>
        <v>Dunklin County, MO</v>
      </c>
      <c r="BP1522" s="335" t="str">
        <f t="shared" si="47"/>
        <v>29</v>
      </c>
      <c r="BQ1522" s="335" t="str">
        <f>_xlfn.XLOOKUP(BP1522, statelist[State FIPS Code], statelist[EPA Region], "not found", 0, 1)</f>
        <v>EPA Region 7</v>
      </c>
    </row>
    <row r="1523" spans="64:69" x14ac:dyDescent="0.25">
      <c r="BL1523" s="334" t="s">
        <v>3882</v>
      </c>
      <c r="BM1523" s="335" t="s">
        <v>1353</v>
      </c>
      <c r="BN1523" s="335" t="s">
        <v>3836</v>
      </c>
      <c r="BO1523" s="335" t="str">
        <f t="shared" si="46"/>
        <v>Franklin County, MO</v>
      </c>
      <c r="BP1523" s="335" t="str">
        <f t="shared" si="47"/>
        <v>29</v>
      </c>
      <c r="BQ1523" s="335" t="str">
        <f>_xlfn.XLOOKUP(BP1523, statelist[State FIPS Code], statelist[EPA Region], "not found", 0, 1)</f>
        <v>EPA Region 7</v>
      </c>
    </row>
    <row r="1524" spans="64:69" x14ac:dyDescent="0.25">
      <c r="BL1524" s="334" t="s">
        <v>3883</v>
      </c>
      <c r="BM1524" s="335" t="s">
        <v>3884</v>
      </c>
      <c r="BN1524" s="335" t="s">
        <v>3836</v>
      </c>
      <c r="BO1524" s="335" t="str">
        <f t="shared" si="46"/>
        <v>Gasconade County, MO</v>
      </c>
      <c r="BP1524" s="335" t="str">
        <f t="shared" si="47"/>
        <v>29</v>
      </c>
      <c r="BQ1524" s="335" t="str">
        <f>_xlfn.XLOOKUP(BP1524, statelist[State FIPS Code], statelist[EPA Region], "not found", 0, 1)</f>
        <v>EPA Region 7</v>
      </c>
    </row>
    <row r="1525" spans="64:69" x14ac:dyDescent="0.25">
      <c r="BL1525" s="334" t="s">
        <v>3885</v>
      </c>
      <c r="BM1525" s="335" t="s">
        <v>3886</v>
      </c>
      <c r="BN1525" s="335" t="s">
        <v>3836</v>
      </c>
      <c r="BO1525" s="335" t="str">
        <f t="shared" si="46"/>
        <v>Gentry County, MO</v>
      </c>
      <c r="BP1525" s="335" t="str">
        <f t="shared" si="47"/>
        <v>29</v>
      </c>
      <c r="BQ1525" s="335" t="str">
        <f>_xlfn.XLOOKUP(BP1525, statelist[State FIPS Code], statelist[EPA Region], "not found", 0, 1)</f>
        <v>EPA Region 7</v>
      </c>
    </row>
    <row r="1526" spans="64:69" x14ac:dyDescent="0.25">
      <c r="BL1526" s="334" t="s">
        <v>3887</v>
      </c>
      <c r="BM1526" s="335" t="s">
        <v>1357</v>
      </c>
      <c r="BN1526" s="335" t="s">
        <v>3836</v>
      </c>
      <c r="BO1526" s="335" t="str">
        <f t="shared" si="46"/>
        <v>Greene County, MO</v>
      </c>
      <c r="BP1526" s="335" t="str">
        <f t="shared" si="47"/>
        <v>29</v>
      </c>
      <c r="BQ1526" s="335" t="str">
        <f>_xlfn.XLOOKUP(BP1526, statelist[State FIPS Code], statelist[EPA Region], "not found", 0, 1)</f>
        <v>EPA Region 7</v>
      </c>
    </row>
    <row r="1527" spans="64:69" x14ac:dyDescent="0.25">
      <c r="BL1527" s="334" t="s">
        <v>3888</v>
      </c>
      <c r="BM1527" s="335" t="s">
        <v>2462</v>
      </c>
      <c r="BN1527" s="335" t="s">
        <v>3836</v>
      </c>
      <c r="BO1527" s="335" t="str">
        <f t="shared" si="46"/>
        <v>Grundy County, MO</v>
      </c>
      <c r="BP1527" s="335" t="str">
        <f t="shared" si="47"/>
        <v>29</v>
      </c>
      <c r="BQ1527" s="335" t="str">
        <f>_xlfn.XLOOKUP(BP1527, statelist[State FIPS Code], statelist[EPA Region], "not found", 0, 1)</f>
        <v>EPA Region 7</v>
      </c>
    </row>
    <row r="1528" spans="64:69" x14ac:dyDescent="0.25">
      <c r="BL1528" s="334" t="s">
        <v>3889</v>
      </c>
      <c r="BM1528" s="335" t="s">
        <v>2612</v>
      </c>
      <c r="BN1528" s="335" t="s">
        <v>3836</v>
      </c>
      <c r="BO1528" s="335" t="str">
        <f t="shared" si="46"/>
        <v>Harrison County, MO</v>
      </c>
      <c r="BP1528" s="335" t="str">
        <f t="shared" si="47"/>
        <v>29</v>
      </c>
      <c r="BQ1528" s="335" t="str">
        <f>_xlfn.XLOOKUP(BP1528, statelist[State FIPS Code], statelist[EPA Region], "not found", 0, 1)</f>
        <v>EPA Region 7</v>
      </c>
    </row>
    <row r="1529" spans="64:69" x14ac:dyDescent="0.25">
      <c r="BL1529" s="334" t="s">
        <v>3890</v>
      </c>
      <c r="BM1529" s="335" t="s">
        <v>1361</v>
      </c>
      <c r="BN1529" s="335" t="s">
        <v>3836</v>
      </c>
      <c r="BO1529" s="335" t="str">
        <f t="shared" si="46"/>
        <v>Henry County, MO</v>
      </c>
      <c r="BP1529" s="335" t="str">
        <f t="shared" si="47"/>
        <v>29</v>
      </c>
      <c r="BQ1529" s="335" t="str">
        <f>_xlfn.XLOOKUP(BP1529, statelist[State FIPS Code], statelist[EPA Region], "not found", 0, 1)</f>
        <v>EPA Region 7</v>
      </c>
    </row>
    <row r="1530" spans="64:69" x14ac:dyDescent="0.25">
      <c r="BL1530" s="334" t="s">
        <v>3891</v>
      </c>
      <c r="BM1530" s="335" t="s">
        <v>3892</v>
      </c>
      <c r="BN1530" s="335" t="s">
        <v>3836</v>
      </c>
      <c r="BO1530" s="335" t="str">
        <f t="shared" si="46"/>
        <v>Hickory County, MO</v>
      </c>
      <c r="BP1530" s="335" t="str">
        <f t="shared" si="47"/>
        <v>29</v>
      </c>
      <c r="BQ1530" s="335" t="str">
        <f>_xlfn.XLOOKUP(BP1530, statelist[State FIPS Code], statelist[EPA Region], "not found", 0, 1)</f>
        <v>EPA Region 7</v>
      </c>
    </row>
    <row r="1531" spans="64:69" x14ac:dyDescent="0.25">
      <c r="BL1531" s="334" t="s">
        <v>3893</v>
      </c>
      <c r="BM1531" s="335" t="s">
        <v>3894</v>
      </c>
      <c r="BN1531" s="335" t="s">
        <v>3836</v>
      </c>
      <c r="BO1531" s="335" t="str">
        <f t="shared" si="46"/>
        <v>Holt County, MO</v>
      </c>
      <c r="BP1531" s="335" t="str">
        <f t="shared" si="47"/>
        <v>29</v>
      </c>
      <c r="BQ1531" s="335" t="str">
        <f>_xlfn.XLOOKUP(BP1531, statelist[State FIPS Code], statelist[EPA Region], "not found", 0, 1)</f>
        <v>EPA Region 7</v>
      </c>
    </row>
    <row r="1532" spans="64:69" x14ac:dyDescent="0.25">
      <c r="BL1532" s="334" t="s">
        <v>3895</v>
      </c>
      <c r="BM1532" s="335" t="s">
        <v>1576</v>
      </c>
      <c r="BN1532" s="335" t="s">
        <v>3836</v>
      </c>
      <c r="BO1532" s="335" t="str">
        <f t="shared" si="46"/>
        <v>Howard County, MO</v>
      </c>
      <c r="BP1532" s="335" t="str">
        <f t="shared" si="47"/>
        <v>29</v>
      </c>
      <c r="BQ1532" s="335" t="str">
        <f>_xlfn.XLOOKUP(BP1532, statelist[State FIPS Code], statelist[EPA Region], "not found", 0, 1)</f>
        <v>EPA Region 7</v>
      </c>
    </row>
    <row r="1533" spans="64:69" x14ac:dyDescent="0.25">
      <c r="BL1533" s="334" t="s">
        <v>3896</v>
      </c>
      <c r="BM1533" s="335" t="s">
        <v>3897</v>
      </c>
      <c r="BN1533" s="335" t="s">
        <v>3836</v>
      </c>
      <c r="BO1533" s="335" t="str">
        <f t="shared" si="46"/>
        <v>Howell County, MO</v>
      </c>
      <c r="BP1533" s="335" t="str">
        <f t="shared" si="47"/>
        <v>29</v>
      </c>
      <c r="BQ1533" s="335" t="str">
        <f>_xlfn.XLOOKUP(BP1533, statelist[State FIPS Code], statelist[EPA Region], "not found", 0, 1)</f>
        <v>EPA Region 7</v>
      </c>
    </row>
    <row r="1534" spans="64:69" x14ac:dyDescent="0.25">
      <c r="BL1534" s="334" t="s">
        <v>3898</v>
      </c>
      <c r="BM1534" s="335" t="s">
        <v>3484</v>
      </c>
      <c r="BN1534" s="335" t="s">
        <v>3836</v>
      </c>
      <c r="BO1534" s="335" t="str">
        <f t="shared" si="46"/>
        <v>Iron County, MO</v>
      </c>
      <c r="BP1534" s="335" t="str">
        <f t="shared" si="47"/>
        <v>29</v>
      </c>
      <c r="BQ1534" s="335" t="str">
        <f>_xlfn.XLOOKUP(BP1534, statelist[State FIPS Code], statelist[EPA Region], "not found", 0, 1)</f>
        <v>EPA Region 7</v>
      </c>
    </row>
    <row r="1535" spans="64:69" x14ac:dyDescent="0.25">
      <c r="BL1535" s="334" t="s">
        <v>3899</v>
      </c>
      <c r="BM1535" s="335" t="s">
        <v>1365</v>
      </c>
      <c r="BN1535" s="335" t="s">
        <v>3836</v>
      </c>
      <c r="BO1535" s="335" t="str">
        <f t="shared" si="46"/>
        <v>Jackson County, MO</v>
      </c>
      <c r="BP1535" s="335" t="str">
        <f t="shared" si="47"/>
        <v>29</v>
      </c>
      <c r="BQ1535" s="335" t="str">
        <f>_xlfn.XLOOKUP(BP1535, statelist[State FIPS Code], statelist[EPA Region], "not found", 0, 1)</f>
        <v>EPA Region 7</v>
      </c>
    </row>
    <row r="1536" spans="64:69" x14ac:dyDescent="0.25">
      <c r="BL1536" s="334" t="s">
        <v>3900</v>
      </c>
      <c r="BM1536" s="335" t="s">
        <v>2193</v>
      </c>
      <c r="BN1536" s="335" t="s">
        <v>3836</v>
      </c>
      <c r="BO1536" s="335" t="str">
        <f t="shared" si="46"/>
        <v>Jasper County, MO</v>
      </c>
      <c r="BP1536" s="335" t="str">
        <f t="shared" si="47"/>
        <v>29</v>
      </c>
      <c r="BQ1536" s="335" t="str">
        <f>_xlfn.XLOOKUP(BP1536, statelist[State FIPS Code], statelist[EPA Region], "not found", 0, 1)</f>
        <v>EPA Region 7</v>
      </c>
    </row>
    <row r="1537" spans="64:69" x14ac:dyDescent="0.25">
      <c r="BL1537" s="334" t="s">
        <v>3901</v>
      </c>
      <c r="BM1537" s="335" t="s">
        <v>1367</v>
      </c>
      <c r="BN1537" s="335" t="s">
        <v>3836</v>
      </c>
      <c r="BO1537" s="335" t="str">
        <f t="shared" si="46"/>
        <v>Jefferson County, MO</v>
      </c>
      <c r="BP1537" s="335" t="str">
        <f t="shared" si="47"/>
        <v>29</v>
      </c>
      <c r="BQ1537" s="335" t="str">
        <f>_xlfn.XLOOKUP(BP1537, statelist[State FIPS Code], statelist[EPA Region], "not found", 0, 1)</f>
        <v>EPA Region 7</v>
      </c>
    </row>
    <row r="1538" spans="64:69" x14ac:dyDescent="0.25">
      <c r="BL1538" s="334" t="s">
        <v>3902</v>
      </c>
      <c r="BM1538" s="335" t="s">
        <v>1584</v>
      </c>
      <c r="BN1538" s="335" t="s">
        <v>3836</v>
      </c>
      <c r="BO1538" s="335" t="str">
        <f t="shared" si="46"/>
        <v>Johnson County, MO</v>
      </c>
      <c r="BP1538" s="335" t="str">
        <f t="shared" si="47"/>
        <v>29</v>
      </c>
      <c r="BQ1538" s="335" t="str">
        <f>_xlfn.XLOOKUP(BP1538, statelist[State FIPS Code], statelist[EPA Region], "not found", 0, 1)</f>
        <v>EPA Region 7</v>
      </c>
    </row>
    <row r="1539" spans="64:69" x14ac:dyDescent="0.25">
      <c r="BL1539" s="334" t="s">
        <v>3903</v>
      </c>
      <c r="BM1539" s="335" t="s">
        <v>2487</v>
      </c>
      <c r="BN1539" s="335" t="s">
        <v>3836</v>
      </c>
      <c r="BO1539" s="335" t="str">
        <f t="shared" si="46"/>
        <v>Knox County, MO</v>
      </c>
      <c r="BP1539" s="335" t="str">
        <f t="shared" si="47"/>
        <v>29</v>
      </c>
      <c r="BQ1539" s="335" t="str">
        <f>_xlfn.XLOOKUP(BP1539, statelist[State FIPS Code], statelist[EPA Region], "not found", 0, 1)</f>
        <v>EPA Region 7</v>
      </c>
    </row>
    <row r="1540" spans="64:69" x14ac:dyDescent="0.25">
      <c r="BL1540" s="334" t="s">
        <v>3904</v>
      </c>
      <c r="BM1540" s="335" t="s">
        <v>3905</v>
      </c>
      <c r="BN1540" s="335" t="s">
        <v>3836</v>
      </c>
      <c r="BO1540" s="335" t="str">
        <f t="shared" ref="BO1540:BO1603" si="48">_xlfn.TEXTJOIN(", ", TRUE, BM1540,BN1540)</f>
        <v>Laclede County, MO</v>
      </c>
      <c r="BP1540" s="335" t="str">
        <f t="shared" ref="BP1540:BP1603" si="49">LEFT(BL1540, 2)</f>
        <v>29</v>
      </c>
      <c r="BQ1540" s="335" t="str">
        <f>_xlfn.XLOOKUP(BP1540, statelist[State FIPS Code], statelist[EPA Region], "not found", 0, 1)</f>
        <v>EPA Region 7</v>
      </c>
    </row>
    <row r="1541" spans="64:69" x14ac:dyDescent="0.25">
      <c r="BL1541" s="334" t="s">
        <v>3906</v>
      </c>
      <c r="BM1541" s="335" t="s">
        <v>1586</v>
      </c>
      <c r="BN1541" s="335" t="s">
        <v>3836</v>
      </c>
      <c r="BO1541" s="335" t="str">
        <f t="shared" si="48"/>
        <v>Lafayette County, MO</v>
      </c>
      <c r="BP1541" s="335" t="str">
        <f t="shared" si="49"/>
        <v>29</v>
      </c>
      <c r="BQ1541" s="335" t="str">
        <f>_xlfn.XLOOKUP(BP1541, statelist[State FIPS Code], statelist[EPA Region], "not found", 0, 1)</f>
        <v>EPA Region 7</v>
      </c>
    </row>
    <row r="1542" spans="64:69" x14ac:dyDescent="0.25">
      <c r="BL1542" s="334" t="s">
        <v>3907</v>
      </c>
      <c r="BM1542" s="335" t="s">
        <v>1373</v>
      </c>
      <c r="BN1542" s="335" t="s">
        <v>3836</v>
      </c>
      <c r="BO1542" s="335" t="str">
        <f t="shared" si="48"/>
        <v>Lawrence County, MO</v>
      </c>
      <c r="BP1542" s="335" t="str">
        <f t="shared" si="49"/>
        <v>29</v>
      </c>
      <c r="BQ1542" s="335" t="str">
        <f>_xlfn.XLOOKUP(BP1542, statelist[State FIPS Code], statelist[EPA Region], "not found", 0, 1)</f>
        <v>EPA Region 7</v>
      </c>
    </row>
    <row r="1543" spans="64:69" x14ac:dyDescent="0.25">
      <c r="BL1543" s="334" t="s">
        <v>3908</v>
      </c>
      <c r="BM1543" s="335" t="s">
        <v>2389</v>
      </c>
      <c r="BN1543" s="335" t="s">
        <v>3836</v>
      </c>
      <c r="BO1543" s="335" t="str">
        <f t="shared" si="48"/>
        <v>Lewis County, MO</v>
      </c>
      <c r="BP1543" s="335" t="str">
        <f t="shared" si="49"/>
        <v>29</v>
      </c>
      <c r="BQ1543" s="335" t="str">
        <f>_xlfn.XLOOKUP(BP1543, statelist[State FIPS Code], statelist[EPA Region], "not found", 0, 1)</f>
        <v>EPA Region 7</v>
      </c>
    </row>
    <row r="1544" spans="64:69" x14ac:dyDescent="0.25">
      <c r="BL1544" s="334" t="s">
        <v>3909</v>
      </c>
      <c r="BM1544" s="335" t="s">
        <v>1590</v>
      </c>
      <c r="BN1544" s="335" t="s">
        <v>3836</v>
      </c>
      <c r="BO1544" s="335" t="str">
        <f t="shared" si="48"/>
        <v>Lincoln County, MO</v>
      </c>
      <c r="BP1544" s="335" t="str">
        <f t="shared" si="49"/>
        <v>29</v>
      </c>
      <c r="BQ1544" s="335" t="str">
        <f>_xlfn.XLOOKUP(BP1544, statelist[State FIPS Code], statelist[EPA Region], "not found", 0, 1)</f>
        <v>EPA Region 7</v>
      </c>
    </row>
    <row r="1545" spans="64:69" x14ac:dyDescent="0.25">
      <c r="BL1545" s="334" t="s">
        <v>3910</v>
      </c>
      <c r="BM1545" s="335" t="s">
        <v>2783</v>
      </c>
      <c r="BN1545" s="335" t="s">
        <v>3836</v>
      </c>
      <c r="BO1545" s="335" t="str">
        <f t="shared" si="48"/>
        <v>Linn County, MO</v>
      </c>
      <c r="BP1545" s="335" t="str">
        <f t="shared" si="49"/>
        <v>29</v>
      </c>
      <c r="BQ1545" s="335" t="str">
        <f>_xlfn.XLOOKUP(BP1545, statelist[State FIPS Code], statelist[EPA Region], "not found", 0, 1)</f>
        <v>EPA Region 7</v>
      </c>
    </row>
    <row r="1546" spans="64:69" x14ac:dyDescent="0.25">
      <c r="BL1546" s="334" t="s">
        <v>3911</v>
      </c>
      <c r="BM1546" s="335" t="s">
        <v>2494</v>
      </c>
      <c r="BN1546" s="335" t="s">
        <v>3836</v>
      </c>
      <c r="BO1546" s="335" t="str">
        <f t="shared" si="48"/>
        <v>Livingston County, MO</v>
      </c>
      <c r="BP1546" s="335" t="str">
        <f t="shared" si="49"/>
        <v>29</v>
      </c>
      <c r="BQ1546" s="335" t="str">
        <f>_xlfn.XLOOKUP(BP1546, statelist[State FIPS Code], statelist[EPA Region], "not found", 0, 1)</f>
        <v>EPA Region 7</v>
      </c>
    </row>
    <row r="1547" spans="64:69" x14ac:dyDescent="0.25">
      <c r="BL1547" s="334" t="s">
        <v>3912</v>
      </c>
      <c r="BM1547" s="335" t="s">
        <v>3913</v>
      </c>
      <c r="BN1547" s="335" t="s">
        <v>3836</v>
      </c>
      <c r="BO1547" s="335" t="str">
        <f t="shared" si="48"/>
        <v>McDonald County, MO</v>
      </c>
      <c r="BP1547" s="335" t="str">
        <f t="shared" si="49"/>
        <v>29</v>
      </c>
      <c r="BQ1547" s="335" t="str">
        <f>_xlfn.XLOOKUP(BP1547, statelist[State FIPS Code], statelist[EPA Region], "not found", 0, 1)</f>
        <v>EPA Region 7</v>
      </c>
    </row>
    <row r="1548" spans="64:69" x14ac:dyDescent="0.25">
      <c r="BL1548" s="334" t="s">
        <v>3914</v>
      </c>
      <c r="BM1548" s="335" t="s">
        <v>1381</v>
      </c>
      <c r="BN1548" s="335" t="s">
        <v>3836</v>
      </c>
      <c r="BO1548" s="335" t="str">
        <f t="shared" si="48"/>
        <v>Macon County, MO</v>
      </c>
      <c r="BP1548" s="335" t="str">
        <f t="shared" si="49"/>
        <v>29</v>
      </c>
      <c r="BQ1548" s="335" t="str">
        <f>_xlfn.XLOOKUP(BP1548, statelist[State FIPS Code], statelist[EPA Region], "not found", 0, 1)</f>
        <v>EPA Region 7</v>
      </c>
    </row>
    <row r="1549" spans="64:69" x14ac:dyDescent="0.25">
      <c r="BL1549" s="334" t="s">
        <v>3915</v>
      </c>
      <c r="BM1549" s="335" t="s">
        <v>1383</v>
      </c>
      <c r="BN1549" s="335" t="s">
        <v>3836</v>
      </c>
      <c r="BO1549" s="335" t="str">
        <f t="shared" si="48"/>
        <v>Madison County, MO</v>
      </c>
      <c r="BP1549" s="335" t="str">
        <f t="shared" si="49"/>
        <v>29</v>
      </c>
      <c r="BQ1549" s="335" t="str">
        <f>_xlfn.XLOOKUP(BP1549, statelist[State FIPS Code], statelist[EPA Region], "not found", 0, 1)</f>
        <v>EPA Region 7</v>
      </c>
    </row>
    <row r="1550" spans="64:69" x14ac:dyDescent="0.25">
      <c r="BL1550" s="334" t="s">
        <v>3916</v>
      </c>
      <c r="BM1550" s="335" t="s">
        <v>3917</v>
      </c>
      <c r="BN1550" s="335" t="s">
        <v>3836</v>
      </c>
      <c r="BO1550" s="335" t="str">
        <f t="shared" si="48"/>
        <v>Maries County, MO</v>
      </c>
      <c r="BP1550" s="335" t="str">
        <f t="shared" si="49"/>
        <v>29</v>
      </c>
      <c r="BQ1550" s="335" t="str">
        <f>_xlfn.XLOOKUP(BP1550, statelist[State FIPS Code], statelist[EPA Region], "not found", 0, 1)</f>
        <v>EPA Region 7</v>
      </c>
    </row>
    <row r="1551" spans="64:69" x14ac:dyDescent="0.25">
      <c r="BL1551" s="334" t="s">
        <v>3918</v>
      </c>
      <c r="BM1551" s="335" t="s">
        <v>1387</v>
      </c>
      <c r="BN1551" s="335" t="s">
        <v>3836</v>
      </c>
      <c r="BO1551" s="335" t="str">
        <f t="shared" si="48"/>
        <v>Marion County, MO</v>
      </c>
      <c r="BP1551" s="335" t="str">
        <f t="shared" si="49"/>
        <v>29</v>
      </c>
      <c r="BQ1551" s="335" t="str">
        <f>_xlfn.XLOOKUP(BP1551, statelist[State FIPS Code], statelist[EPA Region], "not found", 0, 1)</f>
        <v>EPA Region 7</v>
      </c>
    </row>
    <row r="1552" spans="64:69" x14ac:dyDescent="0.25">
      <c r="BL1552" s="334" t="s">
        <v>3919</v>
      </c>
      <c r="BM1552" s="335" t="s">
        <v>2515</v>
      </c>
      <c r="BN1552" s="335" t="s">
        <v>3836</v>
      </c>
      <c r="BO1552" s="335" t="str">
        <f t="shared" si="48"/>
        <v>Mercer County, MO</v>
      </c>
      <c r="BP1552" s="335" t="str">
        <f t="shared" si="49"/>
        <v>29</v>
      </c>
      <c r="BQ1552" s="335" t="str">
        <f>_xlfn.XLOOKUP(BP1552, statelist[State FIPS Code], statelist[EPA Region], "not found", 0, 1)</f>
        <v>EPA Region 7</v>
      </c>
    </row>
    <row r="1553" spans="64:69" x14ac:dyDescent="0.25">
      <c r="BL1553" s="334" t="s">
        <v>3920</v>
      </c>
      <c r="BM1553" s="335" t="s">
        <v>1600</v>
      </c>
      <c r="BN1553" s="335" t="s">
        <v>3836</v>
      </c>
      <c r="BO1553" s="335" t="str">
        <f t="shared" si="48"/>
        <v>Miller County, MO</v>
      </c>
      <c r="BP1553" s="335" t="str">
        <f t="shared" si="49"/>
        <v>29</v>
      </c>
      <c r="BQ1553" s="335" t="str">
        <f>_xlfn.XLOOKUP(BP1553, statelist[State FIPS Code], statelist[EPA Region], "not found", 0, 1)</f>
        <v>EPA Region 7</v>
      </c>
    </row>
    <row r="1554" spans="64:69" x14ac:dyDescent="0.25">
      <c r="BL1554" s="334" t="s">
        <v>3921</v>
      </c>
      <c r="BM1554" s="335" t="s">
        <v>1602</v>
      </c>
      <c r="BN1554" s="335" t="s">
        <v>3836</v>
      </c>
      <c r="BO1554" s="335" t="str">
        <f t="shared" si="48"/>
        <v>Mississippi County, MO</v>
      </c>
      <c r="BP1554" s="335" t="str">
        <f t="shared" si="49"/>
        <v>29</v>
      </c>
      <c r="BQ1554" s="335" t="str">
        <f>_xlfn.XLOOKUP(BP1554, statelist[State FIPS Code], statelist[EPA Region], "not found", 0, 1)</f>
        <v>EPA Region 7</v>
      </c>
    </row>
    <row r="1555" spans="64:69" x14ac:dyDescent="0.25">
      <c r="BL1555" s="334" t="s">
        <v>3922</v>
      </c>
      <c r="BM1555" s="335" t="s">
        <v>3923</v>
      </c>
      <c r="BN1555" s="335" t="s">
        <v>3836</v>
      </c>
      <c r="BO1555" s="335" t="str">
        <f t="shared" si="48"/>
        <v>Moniteau County, MO</v>
      </c>
      <c r="BP1555" s="335" t="str">
        <f t="shared" si="49"/>
        <v>29</v>
      </c>
      <c r="BQ1555" s="335" t="str">
        <f>_xlfn.XLOOKUP(BP1555, statelist[State FIPS Code], statelist[EPA Region], "not found", 0, 1)</f>
        <v>EPA Region 7</v>
      </c>
    </row>
    <row r="1556" spans="64:69" x14ac:dyDescent="0.25">
      <c r="BL1556" s="334" t="s">
        <v>3924</v>
      </c>
      <c r="BM1556" s="335" t="s">
        <v>1393</v>
      </c>
      <c r="BN1556" s="335" t="s">
        <v>3836</v>
      </c>
      <c r="BO1556" s="335" t="str">
        <f t="shared" si="48"/>
        <v>Monroe County, MO</v>
      </c>
      <c r="BP1556" s="335" t="str">
        <f t="shared" si="49"/>
        <v>29</v>
      </c>
      <c r="BQ1556" s="335" t="str">
        <f>_xlfn.XLOOKUP(BP1556, statelist[State FIPS Code], statelist[EPA Region], "not found", 0, 1)</f>
        <v>EPA Region 7</v>
      </c>
    </row>
    <row r="1557" spans="64:69" x14ac:dyDescent="0.25">
      <c r="BL1557" s="334" t="s">
        <v>3925</v>
      </c>
      <c r="BM1557" s="335" t="s">
        <v>1395</v>
      </c>
      <c r="BN1557" s="335" t="s">
        <v>3836</v>
      </c>
      <c r="BO1557" s="335" t="str">
        <f t="shared" si="48"/>
        <v>Montgomery County, MO</v>
      </c>
      <c r="BP1557" s="335" t="str">
        <f t="shared" si="49"/>
        <v>29</v>
      </c>
      <c r="BQ1557" s="335" t="str">
        <f>_xlfn.XLOOKUP(BP1557, statelist[State FIPS Code], statelist[EPA Region], "not found", 0, 1)</f>
        <v>EPA Region 7</v>
      </c>
    </row>
    <row r="1558" spans="64:69" x14ac:dyDescent="0.25">
      <c r="BL1558" s="334" t="s">
        <v>3926</v>
      </c>
      <c r="BM1558" s="335" t="s">
        <v>1397</v>
      </c>
      <c r="BN1558" s="335" t="s">
        <v>3836</v>
      </c>
      <c r="BO1558" s="335" t="str">
        <f t="shared" si="48"/>
        <v>Morgan County, MO</v>
      </c>
      <c r="BP1558" s="335" t="str">
        <f t="shared" si="49"/>
        <v>29</v>
      </c>
      <c r="BQ1558" s="335" t="str">
        <f>_xlfn.XLOOKUP(BP1558, statelist[State FIPS Code], statelist[EPA Region], "not found", 0, 1)</f>
        <v>EPA Region 7</v>
      </c>
    </row>
    <row r="1559" spans="64:69" x14ac:dyDescent="0.25">
      <c r="BL1559" s="334" t="s">
        <v>3927</v>
      </c>
      <c r="BM1559" s="335" t="s">
        <v>3928</v>
      </c>
      <c r="BN1559" s="335" t="s">
        <v>3836</v>
      </c>
      <c r="BO1559" s="335" t="str">
        <f t="shared" si="48"/>
        <v>New Madrid County, MO</v>
      </c>
      <c r="BP1559" s="335" t="str">
        <f t="shared" si="49"/>
        <v>29</v>
      </c>
      <c r="BQ1559" s="335" t="str">
        <f>_xlfn.XLOOKUP(BP1559, statelist[State FIPS Code], statelist[EPA Region], "not found", 0, 1)</f>
        <v>EPA Region 7</v>
      </c>
    </row>
    <row r="1560" spans="64:69" x14ac:dyDescent="0.25">
      <c r="BL1560" s="334" t="s">
        <v>3929</v>
      </c>
      <c r="BM1560" s="335" t="s">
        <v>1608</v>
      </c>
      <c r="BN1560" s="335" t="s">
        <v>3836</v>
      </c>
      <c r="BO1560" s="335" t="str">
        <f t="shared" si="48"/>
        <v>Newton County, MO</v>
      </c>
      <c r="BP1560" s="335" t="str">
        <f t="shared" si="49"/>
        <v>29</v>
      </c>
      <c r="BQ1560" s="335" t="str">
        <f>_xlfn.XLOOKUP(BP1560, statelist[State FIPS Code], statelist[EPA Region], "not found", 0, 1)</f>
        <v>EPA Region 7</v>
      </c>
    </row>
    <row r="1561" spans="64:69" x14ac:dyDescent="0.25">
      <c r="BL1561" s="334" t="s">
        <v>3930</v>
      </c>
      <c r="BM1561" s="335" t="s">
        <v>3931</v>
      </c>
      <c r="BN1561" s="335" t="s">
        <v>3836</v>
      </c>
      <c r="BO1561" s="335" t="str">
        <f t="shared" si="48"/>
        <v>Nodaway County, MO</v>
      </c>
      <c r="BP1561" s="335" t="str">
        <f t="shared" si="49"/>
        <v>29</v>
      </c>
      <c r="BQ1561" s="335" t="str">
        <f>_xlfn.XLOOKUP(BP1561, statelist[State FIPS Code], statelist[EPA Region], "not found", 0, 1)</f>
        <v>EPA Region 7</v>
      </c>
    </row>
    <row r="1562" spans="64:69" x14ac:dyDescent="0.25">
      <c r="BL1562" s="334" t="s">
        <v>3932</v>
      </c>
      <c r="BM1562" s="335" t="s">
        <v>3933</v>
      </c>
      <c r="BN1562" s="335" t="s">
        <v>3836</v>
      </c>
      <c r="BO1562" s="335" t="str">
        <f t="shared" si="48"/>
        <v>Oregon County, MO</v>
      </c>
      <c r="BP1562" s="335" t="str">
        <f t="shared" si="49"/>
        <v>29</v>
      </c>
      <c r="BQ1562" s="335" t="str">
        <f>_xlfn.XLOOKUP(BP1562, statelist[State FIPS Code], statelist[EPA Region], "not found", 0, 1)</f>
        <v>EPA Region 7</v>
      </c>
    </row>
    <row r="1563" spans="64:69" x14ac:dyDescent="0.25">
      <c r="BL1563" s="334" t="s">
        <v>3934</v>
      </c>
      <c r="BM1563" s="335" t="s">
        <v>2959</v>
      </c>
      <c r="BN1563" s="335" t="s">
        <v>3836</v>
      </c>
      <c r="BO1563" s="335" t="str">
        <f t="shared" si="48"/>
        <v>Osage County, MO</v>
      </c>
      <c r="BP1563" s="335" t="str">
        <f t="shared" si="49"/>
        <v>29</v>
      </c>
      <c r="BQ1563" s="335" t="str">
        <f>_xlfn.XLOOKUP(BP1563, statelist[State FIPS Code], statelist[EPA Region], "not found", 0, 1)</f>
        <v>EPA Region 7</v>
      </c>
    </row>
    <row r="1564" spans="64:69" x14ac:dyDescent="0.25">
      <c r="BL1564" s="334" t="s">
        <v>3935</v>
      </c>
      <c r="BM1564" s="335" t="s">
        <v>3936</v>
      </c>
      <c r="BN1564" s="335" t="s">
        <v>3836</v>
      </c>
      <c r="BO1564" s="335" t="str">
        <f t="shared" si="48"/>
        <v>Ozark County, MO</v>
      </c>
      <c r="BP1564" s="335" t="str">
        <f t="shared" si="49"/>
        <v>29</v>
      </c>
      <c r="BQ1564" s="335" t="str">
        <f>_xlfn.XLOOKUP(BP1564, statelist[State FIPS Code], statelist[EPA Region], "not found", 0, 1)</f>
        <v>EPA Region 7</v>
      </c>
    </row>
    <row r="1565" spans="64:69" x14ac:dyDescent="0.25">
      <c r="BL1565" s="334" t="s">
        <v>3937</v>
      </c>
      <c r="BM1565" s="335" t="s">
        <v>3938</v>
      </c>
      <c r="BN1565" s="335" t="s">
        <v>3836</v>
      </c>
      <c r="BO1565" s="335" t="str">
        <f t="shared" si="48"/>
        <v>Pemiscot County, MO</v>
      </c>
      <c r="BP1565" s="335" t="str">
        <f t="shared" si="49"/>
        <v>29</v>
      </c>
      <c r="BQ1565" s="335" t="str">
        <f>_xlfn.XLOOKUP(BP1565, statelist[State FIPS Code], statelist[EPA Region], "not found", 0, 1)</f>
        <v>EPA Region 7</v>
      </c>
    </row>
    <row r="1566" spans="64:69" x14ac:dyDescent="0.25">
      <c r="BL1566" s="334" t="s">
        <v>3939</v>
      </c>
      <c r="BM1566" s="335" t="s">
        <v>1399</v>
      </c>
      <c r="BN1566" s="335" t="s">
        <v>3836</v>
      </c>
      <c r="BO1566" s="335" t="str">
        <f t="shared" si="48"/>
        <v>Perry County, MO</v>
      </c>
      <c r="BP1566" s="335" t="str">
        <f t="shared" si="49"/>
        <v>29</v>
      </c>
      <c r="BQ1566" s="335" t="str">
        <f>_xlfn.XLOOKUP(BP1566, statelist[State FIPS Code], statelist[EPA Region], "not found", 0, 1)</f>
        <v>EPA Region 7</v>
      </c>
    </row>
    <row r="1567" spans="64:69" x14ac:dyDescent="0.25">
      <c r="BL1567" s="334" t="s">
        <v>3940</v>
      </c>
      <c r="BM1567" s="335" t="s">
        <v>3941</v>
      </c>
      <c r="BN1567" s="335" t="s">
        <v>3836</v>
      </c>
      <c r="BO1567" s="335" t="str">
        <f t="shared" si="48"/>
        <v>Pettis County, MO</v>
      </c>
      <c r="BP1567" s="335" t="str">
        <f t="shared" si="49"/>
        <v>29</v>
      </c>
      <c r="BQ1567" s="335" t="str">
        <f>_xlfn.XLOOKUP(BP1567, statelist[State FIPS Code], statelist[EPA Region], "not found", 0, 1)</f>
        <v>EPA Region 7</v>
      </c>
    </row>
    <row r="1568" spans="64:69" x14ac:dyDescent="0.25">
      <c r="BL1568" s="334" t="s">
        <v>3942</v>
      </c>
      <c r="BM1568" s="335" t="s">
        <v>3943</v>
      </c>
      <c r="BN1568" s="335" t="s">
        <v>3836</v>
      </c>
      <c r="BO1568" s="335" t="str">
        <f t="shared" si="48"/>
        <v>Phelps County, MO</v>
      </c>
      <c r="BP1568" s="335" t="str">
        <f t="shared" si="49"/>
        <v>29</v>
      </c>
      <c r="BQ1568" s="335" t="str">
        <f>_xlfn.XLOOKUP(BP1568, statelist[State FIPS Code], statelist[EPA Region], "not found", 0, 1)</f>
        <v>EPA Region 7</v>
      </c>
    </row>
    <row r="1569" spans="64:69" x14ac:dyDescent="0.25">
      <c r="BL1569" s="334" t="s">
        <v>3944</v>
      </c>
      <c r="BM1569" s="335" t="s">
        <v>1403</v>
      </c>
      <c r="BN1569" s="335" t="s">
        <v>3836</v>
      </c>
      <c r="BO1569" s="335" t="str">
        <f t="shared" si="48"/>
        <v>Pike County, MO</v>
      </c>
      <c r="BP1569" s="335" t="str">
        <f t="shared" si="49"/>
        <v>29</v>
      </c>
      <c r="BQ1569" s="335" t="str">
        <f>_xlfn.XLOOKUP(BP1569, statelist[State FIPS Code], statelist[EPA Region], "not found", 0, 1)</f>
        <v>EPA Region 7</v>
      </c>
    </row>
    <row r="1570" spans="64:69" x14ac:dyDescent="0.25">
      <c r="BL1570" s="334" t="s">
        <v>3945</v>
      </c>
      <c r="BM1570" s="335" t="s">
        <v>3946</v>
      </c>
      <c r="BN1570" s="335" t="s">
        <v>3836</v>
      </c>
      <c r="BO1570" s="335" t="str">
        <f t="shared" si="48"/>
        <v>Platte County, MO</v>
      </c>
      <c r="BP1570" s="335" t="str">
        <f t="shared" si="49"/>
        <v>29</v>
      </c>
      <c r="BQ1570" s="335" t="str">
        <f>_xlfn.XLOOKUP(BP1570, statelist[State FIPS Code], statelist[EPA Region], "not found", 0, 1)</f>
        <v>EPA Region 7</v>
      </c>
    </row>
    <row r="1571" spans="64:69" x14ac:dyDescent="0.25">
      <c r="BL1571" s="334" t="s">
        <v>3947</v>
      </c>
      <c r="BM1571" s="335" t="s">
        <v>1618</v>
      </c>
      <c r="BN1571" s="335" t="s">
        <v>3836</v>
      </c>
      <c r="BO1571" s="335" t="str">
        <f t="shared" si="48"/>
        <v>Polk County, MO</v>
      </c>
      <c r="BP1571" s="335" t="str">
        <f t="shared" si="49"/>
        <v>29</v>
      </c>
      <c r="BQ1571" s="335" t="str">
        <f>_xlfn.XLOOKUP(BP1571, statelist[State FIPS Code], statelist[EPA Region], "not found", 0, 1)</f>
        <v>EPA Region 7</v>
      </c>
    </row>
    <row r="1572" spans="64:69" x14ac:dyDescent="0.25">
      <c r="BL1572" s="334" t="s">
        <v>3948</v>
      </c>
      <c r="BM1572" s="335" t="s">
        <v>1624</v>
      </c>
      <c r="BN1572" s="335" t="s">
        <v>3836</v>
      </c>
      <c r="BO1572" s="335" t="str">
        <f t="shared" si="48"/>
        <v>Pulaski County, MO</v>
      </c>
      <c r="BP1572" s="335" t="str">
        <f t="shared" si="49"/>
        <v>29</v>
      </c>
      <c r="BQ1572" s="335" t="str">
        <f>_xlfn.XLOOKUP(BP1572, statelist[State FIPS Code], statelist[EPA Region], "not found", 0, 1)</f>
        <v>EPA Region 7</v>
      </c>
    </row>
    <row r="1573" spans="64:69" x14ac:dyDescent="0.25">
      <c r="BL1573" s="334" t="s">
        <v>3949</v>
      </c>
      <c r="BM1573" s="335" t="s">
        <v>2032</v>
      </c>
      <c r="BN1573" s="335" t="s">
        <v>3836</v>
      </c>
      <c r="BO1573" s="335" t="str">
        <f t="shared" si="48"/>
        <v>Putnam County, MO</v>
      </c>
      <c r="BP1573" s="335" t="str">
        <f t="shared" si="49"/>
        <v>29</v>
      </c>
      <c r="BQ1573" s="335" t="str">
        <f>_xlfn.XLOOKUP(BP1573, statelist[State FIPS Code], statelist[EPA Region], "not found", 0, 1)</f>
        <v>EPA Region 7</v>
      </c>
    </row>
    <row r="1574" spans="64:69" x14ac:dyDescent="0.25">
      <c r="BL1574" s="334" t="s">
        <v>3950</v>
      </c>
      <c r="BM1574" s="335" t="s">
        <v>3951</v>
      </c>
      <c r="BN1574" s="335" t="s">
        <v>3836</v>
      </c>
      <c r="BO1574" s="335" t="str">
        <f t="shared" si="48"/>
        <v>Ralls County, MO</v>
      </c>
      <c r="BP1574" s="335" t="str">
        <f t="shared" si="49"/>
        <v>29</v>
      </c>
      <c r="BQ1574" s="335" t="str">
        <f>_xlfn.XLOOKUP(BP1574, statelist[State FIPS Code], statelist[EPA Region], "not found", 0, 1)</f>
        <v>EPA Region 7</v>
      </c>
    </row>
    <row r="1575" spans="64:69" x14ac:dyDescent="0.25">
      <c r="BL1575" s="334" t="s">
        <v>3952</v>
      </c>
      <c r="BM1575" s="335" t="s">
        <v>1405</v>
      </c>
      <c r="BN1575" s="335" t="s">
        <v>3836</v>
      </c>
      <c r="BO1575" s="335" t="str">
        <f t="shared" si="48"/>
        <v>Randolph County, MO</v>
      </c>
      <c r="BP1575" s="335" t="str">
        <f t="shared" si="49"/>
        <v>29</v>
      </c>
      <c r="BQ1575" s="335" t="str">
        <f>_xlfn.XLOOKUP(BP1575, statelist[State FIPS Code], statelist[EPA Region], "not found", 0, 1)</f>
        <v>EPA Region 7</v>
      </c>
    </row>
    <row r="1576" spans="64:69" x14ac:dyDescent="0.25">
      <c r="BL1576" s="334" t="s">
        <v>3953</v>
      </c>
      <c r="BM1576" s="335" t="s">
        <v>3954</v>
      </c>
      <c r="BN1576" s="335" t="s">
        <v>3836</v>
      </c>
      <c r="BO1576" s="335" t="str">
        <f t="shared" si="48"/>
        <v>Ray County, MO</v>
      </c>
      <c r="BP1576" s="335" t="str">
        <f t="shared" si="49"/>
        <v>29</v>
      </c>
      <c r="BQ1576" s="335" t="str">
        <f>_xlfn.XLOOKUP(BP1576, statelist[State FIPS Code], statelist[EPA Region], "not found", 0, 1)</f>
        <v>EPA Region 7</v>
      </c>
    </row>
    <row r="1577" spans="64:69" x14ac:dyDescent="0.25">
      <c r="BL1577" s="334" t="s">
        <v>3955</v>
      </c>
      <c r="BM1577" s="335" t="s">
        <v>3956</v>
      </c>
      <c r="BN1577" s="335" t="s">
        <v>3836</v>
      </c>
      <c r="BO1577" s="335" t="str">
        <f t="shared" si="48"/>
        <v>Reynolds County, MO</v>
      </c>
      <c r="BP1577" s="335" t="str">
        <f t="shared" si="49"/>
        <v>29</v>
      </c>
      <c r="BQ1577" s="335" t="str">
        <f>_xlfn.XLOOKUP(BP1577, statelist[State FIPS Code], statelist[EPA Region], "not found", 0, 1)</f>
        <v>EPA Region 7</v>
      </c>
    </row>
    <row r="1578" spans="64:69" x14ac:dyDescent="0.25">
      <c r="BL1578" s="334" t="s">
        <v>3957</v>
      </c>
      <c r="BM1578" s="335" t="s">
        <v>2665</v>
      </c>
      <c r="BN1578" s="335" t="s">
        <v>3836</v>
      </c>
      <c r="BO1578" s="335" t="str">
        <f t="shared" si="48"/>
        <v>Ripley County, MO</v>
      </c>
      <c r="BP1578" s="335" t="str">
        <f t="shared" si="49"/>
        <v>29</v>
      </c>
      <c r="BQ1578" s="335" t="str">
        <f>_xlfn.XLOOKUP(BP1578, statelist[State FIPS Code], statelist[EPA Region], "not found", 0, 1)</f>
        <v>EPA Region 7</v>
      </c>
    </row>
    <row r="1579" spans="64:69" x14ac:dyDescent="0.25">
      <c r="BL1579" s="334" t="s">
        <v>3958</v>
      </c>
      <c r="BM1579" s="335" t="s">
        <v>3959</v>
      </c>
      <c r="BN1579" s="335" t="s">
        <v>3836</v>
      </c>
      <c r="BO1579" s="335" t="str">
        <f t="shared" si="48"/>
        <v>St. Charles County, MO</v>
      </c>
      <c r="BP1579" s="335" t="str">
        <f t="shared" si="49"/>
        <v>29</v>
      </c>
      <c r="BQ1579" s="335" t="str">
        <f>_xlfn.XLOOKUP(BP1579, statelist[State FIPS Code], statelist[EPA Region], "not found", 0, 1)</f>
        <v>EPA Region 7</v>
      </c>
    </row>
    <row r="1580" spans="64:69" x14ac:dyDescent="0.25">
      <c r="BL1580" s="334" t="s">
        <v>3960</v>
      </c>
      <c r="BM1580" s="335" t="s">
        <v>1409</v>
      </c>
      <c r="BN1580" s="335" t="s">
        <v>3836</v>
      </c>
      <c r="BO1580" s="335" t="str">
        <f t="shared" si="48"/>
        <v>St. Clair County, MO</v>
      </c>
      <c r="BP1580" s="335" t="str">
        <f t="shared" si="49"/>
        <v>29</v>
      </c>
      <c r="BQ1580" s="335" t="str">
        <f>_xlfn.XLOOKUP(BP1580, statelist[State FIPS Code], statelist[EPA Region], "not found", 0, 1)</f>
        <v>EPA Region 7</v>
      </c>
    </row>
    <row r="1581" spans="64:69" x14ac:dyDescent="0.25">
      <c r="BL1581" s="334" t="s">
        <v>3961</v>
      </c>
      <c r="BM1581" s="335" t="s">
        <v>3962</v>
      </c>
      <c r="BN1581" s="335" t="s">
        <v>3836</v>
      </c>
      <c r="BO1581" s="335" t="str">
        <f t="shared" si="48"/>
        <v>Ste. Genevieve County, MO</v>
      </c>
      <c r="BP1581" s="335" t="str">
        <f t="shared" si="49"/>
        <v>29</v>
      </c>
      <c r="BQ1581" s="335" t="str">
        <f>_xlfn.XLOOKUP(BP1581, statelist[State FIPS Code], statelist[EPA Region], "not found", 0, 1)</f>
        <v>EPA Region 7</v>
      </c>
    </row>
    <row r="1582" spans="64:69" x14ac:dyDescent="0.25">
      <c r="BL1582" s="334" t="s">
        <v>3963</v>
      </c>
      <c r="BM1582" s="335" t="s">
        <v>3964</v>
      </c>
      <c r="BN1582" s="335" t="s">
        <v>3836</v>
      </c>
      <c r="BO1582" s="335" t="str">
        <f t="shared" si="48"/>
        <v>St. Francois County, MO</v>
      </c>
      <c r="BP1582" s="335" t="str">
        <f t="shared" si="49"/>
        <v>29</v>
      </c>
      <c r="BQ1582" s="335" t="str">
        <f>_xlfn.XLOOKUP(BP1582, statelist[State FIPS Code], statelist[EPA Region], "not found", 0, 1)</f>
        <v>EPA Region 7</v>
      </c>
    </row>
    <row r="1583" spans="64:69" x14ac:dyDescent="0.25">
      <c r="BL1583" s="334" t="s">
        <v>3965</v>
      </c>
      <c r="BM1583" s="335" t="s">
        <v>3684</v>
      </c>
      <c r="BN1583" s="335" t="s">
        <v>3836</v>
      </c>
      <c r="BO1583" s="335" t="str">
        <f t="shared" si="48"/>
        <v>St. Louis County, MO</v>
      </c>
      <c r="BP1583" s="335" t="str">
        <f t="shared" si="49"/>
        <v>29</v>
      </c>
      <c r="BQ1583" s="335" t="str">
        <f>_xlfn.XLOOKUP(BP1583, statelist[State FIPS Code], statelist[EPA Region], "not found", 0, 1)</f>
        <v>EPA Region 7</v>
      </c>
    </row>
    <row r="1584" spans="64:69" x14ac:dyDescent="0.25">
      <c r="BL1584" s="334" t="s">
        <v>3966</v>
      </c>
      <c r="BM1584" s="335" t="s">
        <v>1629</v>
      </c>
      <c r="BN1584" s="335" t="s">
        <v>3836</v>
      </c>
      <c r="BO1584" s="335" t="str">
        <f t="shared" si="48"/>
        <v>Saline County, MO</v>
      </c>
      <c r="BP1584" s="335" t="str">
        <f t="shared" si="49"/>
        <v>29</v>
      </c>
      <c r="BQ1584" s="335" t="str">
        <f>_xlfn.XLOOKUP(BP1584, statelist[State FIPS Code], statelist[EPA Region], "not found", 0, 1)</f>
        <v>EPA Region 7</v>
      </c>
    </row>
    <row r="1585" spans="64:69" x14ac:dyDescent="0.25">
      <c r="BL1585" s="334" t="s">
        <v>3967</v>
      </c>
      <c r="BM1585" s="335" t="s">
        <v>2542</v>
      </c>
      <c r="BN1585" s="335" t="s">
        <v>3836</v>
      </c>
      <c r="BO1585" s="335" t="str">
        <f t="shared" si="48"/>
        <v>Schuyler County, MO</v>
      </c>
      <c r="BP1585" s="335" t="str">
        <f t="shared" si="49"/>
        <v>29</v>
      </c>
      <c r="BQ1585" s="335" t="str">
        <f>_xlfn.XLOOKUP(BP1585, statelist[State FIPS Code], statelist[EPA Region], "not found", 0, 1)</f>
        <v>EPA Region 7</v>
      </c>
    </row>
    <row r="1586" spans="64:69" x14ac:dyDescent="0.25">
      <c r="BL1586" s="334" t="s">
        <v>3968</v>
      </c>
      <c r="BM1586" s="335" t="s">
        <v>3969</v>
      </c>
      <c r="BN1586" s="335" t="s">
        <v>3836</v>
      </c>
      <c r="BO1586" s="335" t="str">
        <f t="shared" si="48"/>
        <v>Scotland County, MO</v>
      </c>
      <c r="BP1586" s="335" t="str">
        <f t="shared" si="49"/>
        <v>29</v>
      </c>
      <c r="BQ1586" s="335" t="str">
        <f>_xlfn.XLOOKUP(BP1586, statelist[State FIPS Code], statelist[EPA Region], "not found", 0, 1)</f>
        <v>EPA Region 7</v>
      </c>
    </row>
    <row r="1587" spans="64:69" x14ac:dyDescent="0.25">
      <c r="BL1587" s="334" t="s">
        <v>3970</v>
      </c>
      <c r="BM1587" s="335" t="s">
        <v>1631</v>
      </c>
      <c r="BN1587" s="335" t="s">
        <v>3836</v>
      </c>
      <c r="BO1587" s="335" t="str">
        <f t="shared" si="48"/>
        <v>Scott County, MO</v>
      </c>
      <c r="BP1587" s="335" t="str">
        <f t="shared" si="49"/>
        <v>29</v>
      </c>
      <c r="BQ1587" s="335" t="str">
        <f>_xlfn.XLOOKUP(BP1587, statelist[State FIPS Code], statelist[EPA Region], "not found", 0, 1)</f>
        <v>EPA Region 7</v>
      </c>
    </row>
    <row r="1588" spans="64:69" x14ac:dyDescent="0.25">
      <c r="BL1588" s="334" t="s">
        <v>3971</v>
      </c>
      <c r="BM1588" s="335" t="s">
        <v>3972</v>
      </c>
      <c r="BN1588" s="335" t="s">
        <v>3836</v>
      </c>
      <c r="BO1588" s="335" t="str">
        <f t="shared" si="48"/>
        <v>Shannon County, MO</v>
      </c>
      <c r="BP1588" s="335" t="str">
        <f t="shared" si="49"/>
        <v>29</v>
      </c>
      <c r="BQ1588" s="335" t="str">
        <f>_xlfn.XLOOKUP(BP1588, statelist[State FIPS Code], statelist[EPA Region], "not found", 0, 1)</f>
        <v>EPA Region 7</v>
      </c>
    </row>
    <row r="1589" spans="64:69" x14ac:dyDescent="0.25">
      <c r="BL1589" s="334" t="s">
        <v>3973</v>
      </c>
      <c r="BM1589" s="335" t="s">
        <v>1411</v>
      </c>
      <c r="BN1589" s="335" t="s">
        <v>3836</v>
      </c>
      <c r="BO1589" s="335" t="str">
        <f t="shared" si="48"/>
        <v>Shelby County, MO</v>
      </c>
      <c r="BP1589" s="335" t="str">
        <f t="shared" si="49"/>
        <v>29</v>
      </c>
      <c r="BQ1589" s="335" t="str">
        <f>_xlfn.XLOOKUP(BP1589, statelist[State FIPS Code], statelist[EPA Region], "not found", 0, 1)</f>
        <v>EPA Region 7</v>
      </c>
    </row>
    <row r="1590" spans="64:69" x14ac:dyDescent="0.25">
      <c r="BL1590" s="334" t="s">
        <v>3974</v>
      </c>
      <c r="BM1590" s="335" t="s">
        <v>3975</v>
      </c>
      <c r="BN1590" s="335" t="s">
        <v>3836</v>
      </c>
      <c r="BO1590" s="335" t="str">
        <f t="shared" si="48"/>
        <v>Stoddard County, MO</v>
      </c>
      <c r="BP1590" s="335" t="str">
        <f t="shared" si="49"/>
        <v>29</v>
      </c>
      <c r="BQ1590" s="335" t="str">
        <f>_xlfn.XLOOKUP(BP1590, statelist[State FIPS Code], statelist[EPA Region], "not found", 0, 1)</f>
        <v>EPA Region 7</v>
      </c>
    </row>
    <row r="1591" spans="64:69" x14ac:dyDescent="0.25">
      <c r="BL1591" s="334" t="s">
        <v>3976</v>
      </c>
      <c r="BM1591" s="335" t="s">
        <v>1641</v>
      </c>
      <c r="BN1591" s="335" t="s">
        <v>3836</v>
      </c>
      <c r="BO1591" s="335" t="str">
        <f t="shared" si="48"/>
        <v>Stone County, MO</v>
      </c>
      <c r="BP1591" s="335" t="str">
        <f t="shared" si="49"/>
        <v>29</v>
      </c>
      <c r="BQ1591" s="335" t="str">
        <f>_xlfn.XLOOKUP(BP1591, statelist[State FIPS Code], statelist[EPA Region], "not found", 0, 1)</f>
        <v>EPA Region 7</v>
      </c>
    </row>
    <row r="1592" spans="64:69" x14ac:dyDescent="0.25">
      <c r="BL1592" s="334" t="s">
        <v>3977</v>
      </c>
      <c r="BM1592" s="335" t="s">
        <v>2679</v>
      </c>
      <c r="BN1592" s="335" t="s">
        <v>3836</v>
      </c>
      <c r="BO1592" s="335" t="str">
        <f t="shared" si="48"/>
        <v>Sullivan County, MO</v>
      </c>
      <c r="BP1592" s="335" t="str">
        <f t="shared" si="49"/>
        <v>29</v>
      </c>
      <c r="BQ1592" s="335" t="str">
        <f>_xlfn.XLOOKUP(BP1592, statelist[State FIPS Code], statelist[EPA Region], "not found", 0, 1)</f>
        <v>EPA Region 7</v>
      </c>
    </row>
    <row r="1593" spans="64:69" x14ac:dyDescent="0.25">
      <c r="BL1593" s="334" t="s">
        <v>3978</v>
      </c>
      <c r="BM1593" s="335" t="s">
        <v>3979</v>
      </c>
      <c r="BN1593" s="335" t="s">
        <v>3836</v>
      </c>
      <c r="BO1593" s="335" t="str">
        <f t="shared" si="48"/>
        <v>Taney County, MO</v>
      </c>
      <c r="BP1593" s="335" t="str">
        <f t="shared" si="49"/>
        <v>29</v>
      </c>
      <c r="BQ1593" s="335" t="str">
        <f>_xlfn.XLOOKUP(BP1593, statelist[State FIPS Code], statelist[EPA Region], "not found", 0, 1)</f>
        <v>EPA Region 7</v>
      </c>
    </row>
    <row r="1594" spans="64:69" x14ac:dyDescent="0.25">
      <c r="BL1594" s="334" t="s">
        <v>3980</v>
      </c>
      <c r="BM1594" s="335" t="s">
        <v>3981</v>
      </c>
      <c r="BN1594" s="335" t="s">
        <v>3836</v>
      </c>
      <c r="BO1594" s="335" t="str">
        <f t="shared" si="48"/>
        <v>Texas County, MO</v>
      </c>
      <c r="BP1594" s="335" t="str">
        <f t="shared" si="49"/>
        <v>29</v>
      </c>
      <c r="BQ1594" s="335" t="str">
        <f>_xlfn.XLOOKUP(BP1594, statelist[State FIPS Code], statelist[EPA Region], "not found", 0, 1)</f>
        <v>EPA Region 7</v>
      </c>
    </row>
    <row r="1595" spans="64:69" x14ac:dyDescent="0.25">
      <c r="BL1595" s="334" t="s">
        <v>3982</v>
      </c>
      <c r="BM1595" s="335" t="s">
        <v>3983</v>
      </c>
      <c r="BN1595" s="335" t="s">
        <v>3836</v>
      </c>
      <c r="BO1595" s="335" t="str">
        <f t="shared" si="48"/>
        <v>Vernon County, MO</v>
      </c>
      <c r="BP1595" s="335" t="str">
        <f t="shared" si="49"/>
        <v>29</v>
      </c>
      <c r="BQ1595" s="335" t="str">
        <f>_xlfn.XLOOKUP(BP1595, statelist[State FIPS Code], statelist[EPA Region], "not found", 0, 1)</f>
        <v>EPA Region 7</v>
      </c>
    </row>
    <row r="1596" spans="64:69" x14ac:dyDescent="0.25">
      <c r="BL1596" s="334" t="s">
        <v>3984</v>
      </c>
      <c r="BM1596" s="335" t="s">
        <v>2306</v>
      </c>
      <c r="BN1596" s="335" t="s">
        <v>3836</v>
      </c>
      <c r="BO1596" s="335" t="str">
        <f t="shared" si="48"/>
        <v>Warren County, MO</v>
      </c>
      <c r="BP1596" s="335" t="str">
        <f t="shared" si="49"/>
        <v>29</v>
      </c>
      <c r="BQ1596" s="335" t="str">
        <f>_xlfn.XLOOKUP(BP1596, statelist[State FIPS Code], statelist[EPA Region], "not found", 0, 1)</f>
        <v>EPA Region 7</v>
      </c>
    </row>
    <row r="1597" spans="64:69" x14ac:dyDescent="0.25">
      <c r="BL1597" s="334" t="s">
        <v>3985</v>
      </c>
      <c r="BM1597" s="335" t="s">
        <v>1423</v>
      </c>
      <c r="BN1597" s="335" t="s">
        <v>3836</v>
      </c>
      <c r="BO1597" s="335" t="str">
        <f t="shared" si="48"/>
        <v>Washington County, MO</v>
      </c>
      <c r="BP1597" s="335" t="str">
        <f t="shared" si="49"/>
        <v>29</v>
      </c>
      <c r="BQ1597" s="335" t="str">
        <f>_xlfn.XLOOKUP(BP1597, statelist[State FIPS Code], statelist[EPA Region], "not found", 0, 1)</f>
        <v>EPA Region 7</v>
      </c>
    </row>
    <row r="1598" spans="64:69" x14ac:dyDescent="0.25">
      <c r="BL1598" s="334" t="s">
        <v>3986</v>
      </c>
      <c r="BM1598" s="335" t="s">
        <v>2309</v>
      </c>
      <c r="BN1598" s="335" t="s">
        <v>3836</v>
      </c>
      <c r="BO1598" s="335" t="str">
        <f t="shared" si="48"/>
        <v>Wayne County, MO</v>
      </c>
      <c r="BP1598" s="335" t="str">
        <f t="shared" si="49"/>
        <v>29</v>
      </c>
      <c r="BQ1598" s="335" t="str">
        <f>_xlfn.XLOOKUP(BP1598, statelist[State FIPS Code], statelist[EPA Region], "not found", 0, 1)</f>
        <v>EPA Region 7</v>
      </c>
    </row>
    <row r="1599" spans="64:69" x14ac:dyDescent="0.25">
      <c r="BL1599" s="334" t="s">
        <v>3987</v>
      </c>
      <c r="BM1599" s="335" t="s">
        <v>2311</v>
      </c>
      <c r="BN1599" s="335" t="s">
        <v>3836</v>
      </c>
      <c r="BO1599" s="335" t="str">
        <f t="shared" si="48"/>
        <v>Webster County, MO</v>
      </c>
      <c r="BP1599" s="335" t="str">
        <f t="shared" si="49"/>
        <v>29</v>
      </c>
      <c r="BQ1599" s="335" t="str">
        <f>_xlfn.XLOOKUP(BP1599, statelist[State FIPS Code], statelist[EPA Region], "not found", 0, 1)</f>
        <v>EPA Region 7</v>
      </c>
    </row>
    <row r="1600" spans="64:69" x14ac:dyDescent="0.25">
      <c r="BL1600" s="334" t="s">
        <v>3988</v>
      </c>
      <c r="BM1600" s="335" t="s">
        <v>2323</v>
      </c>
      <c r="BN1600" s="335" t="s">
        <v>3836</v>
      </c>
      <c r="BO1600" s="335" t="str">
        <f t="shared" si="48"/>
        <v>Worth County, MO</v>
      </c>
      <c r="BP1600" s="335" t="str">
        <f t="shared" si="49"/>
        <v>29</v>
      </c>
      <c r="BQ1600" s="335" t="str">
        <f>_xlfn.XLOOKUP(BP1600, statelist[State FIPS Code], statelist[EPA Region], "not found", 0, 1)</f>
        <v>EPA Region 7</v>
      </c>
    </row>
    <row r="1601" spans="64:69" x14ac:dyDescent="0.25">
      <c r="BL1601" s="334" t="s">
        <v>3989</v>
      </c>
      <c r="BM1601" s="335" t="s">
        <v>2848</v>
      </c>
      <c r="BN1601" s="335" t="s">
        <v>3836</v>
      </c>
      <c r="BO1601" s="335" t="str">
        <f t="shared" si="48"/>
        <v>Wright County, MO</v>
      </c>
      <c r="BP1601" s="335" t="str">
        <f t="shared" si="49"/>
        <v>29</v>
      </c>
      <c r="BQ1601" s="335" t="str">
        <f>_xlfn.XLOOKUP(BP1601, statelist[State FIPS Code], statelist[EPA Region], "not found", 0, 1)</f>
        <v>EPA Region 7</v>
      </c>
    </row>
    <row r="1602" spans="64:69" x14ac:dyDescent="0.25">
      <c r="BL1602" s="334" t="s">
        <v>3990</v>
      </c>
      <c r="BM1602" s="335" t="s">
        <v>3991</v>
      </c>
      <c r="BN1602" s="335" t="s">
        <v>3836</v>
      </c>
      <c r="BO1602" s="335" t="str">
        <f t="shared" si="48"/>
        <v>St. Louis city, MO</v>
      </c>
      <c r="BP1602" s="335" t="str">
        <f t="shared" si="49"/>
        <v>29</v>
      </c>
      <c r="BQ1602" s="335" t="str">
        <f>_xlfn.XLOOKUP(BP1602, statelist[State FIPS Code], statelist[EPA Region], "not found", 0, 1)</f>
        <v>EPA Region 7</v>
      </c>
    </row>
    <row r="1603" spans="64:69" x14ac:dyDescent="0.25">
      <c r="BL1603" s="334" t="s">
        <v>3992</v>
      </c>
      <c r="BM1603" s="335" t="s">
        <v>3993</v>
      </c>
      <c r="BN1603" s="335" t="s">
        <v>3994</v>
      </c>
      <c r="BO1603" s="335" t="str">
        <f t="shared" si="48"/>
        <v>Beaverhead County, MT</v>
      </c>
      <c r="BP1603" s="335" t="str">
        <f t="shared" si="49"/>
        <v>30</v>
      </c>
      <c r="BQ1603" s="335" t="str">
        <f>_xlfn.XLOOKUP(BP1603, statelist[State FIPS Code], statelist[EPA Region], "not found", 0, 1)</f>
        <v>EPA Region 8</v>
      </c>
    </row>
    <row r="1604" spans="64:69" x14ac:dyDescent="0.25">
      <c r="BL1604" s="334" t="s">
        <v>3995</v>
      </c>
      <c r="BM1604" s="335" t="s">
        <v>3996</v>
      </c>
      <c r="BN1604" s="335" t="s">
        <v>3994</v>
      </c>
      <c r="BO1604" s="335" t="str">
        <f t="shared" ref="BO1604:BO1667" si="50">_xlfn.TEXTJOIN(", ", TRUE, BM1604,BN1604)</f>
        <v>Big Horn County, MT</v>
      </c>
      <c r="BP1604" s="335" t="str">
        <f t="shared" ref="BP1604:BP1667" si="51">LEFT(BL1604, 2)</f>
        <v>30</v>
      </c>
      <c r="BQ1604" s="335" t="str">
        <f>_xlfn.XLOOKUP(BP1604, statelist[State FIPS Code], statelist[EPA Region], "not found", 0, 1)</f>
        <v>EPA Region 8</v>
      </c>
    </row>
    <row r="1605" spans="64:69" x14ac:dyDescent="0.25">
      <c r="BL1605" s="334" t="s">
        <v>3997</v>
      </c>
      <c r="BM1605" s="335" t="s">
        <v>2348</v>
      </c>
      <c r="BN1605" s="335" t="s">
        <v>3994</v>
      </c>
      <c r="BO1605" s="335" t="str">
        <f t="shared" si="50"/>
        <v>Blaine County, MT</v>
      </c>
      <c r="BP1605" s="335" t="str">
        <f t="shared" si="51"/>
        <v>30</v>
      </c>
      <c r="BQ1605" s="335" t="str">
        <f>_xlfn.XLOOKUP(BP1605, statelist[State FIPS Code], statelist[EPA Region], "not found", 0, 1)</f>
        <v>EPA Region 8</v>
      </c>
    </row>
    <row r="1606" spans="64:69" x14ac:dyDescent="0.25">
      <c r="BL1606" s="334" t="s">
        <v>3998</v>
      </c>
      <c r="BM1606" s="335" t="s">
        <v>3999</v>
      </c>
      <c r="BN1606" s="335" t="s">
        <v>3994</v>
      </c>
      <c r="BO1606" s="335" t="str">
        <f t="shared" si="50"/>
        <v>Broadwater County, MT</v>
      </c>
      <c r="BP1606" s="335" t="str">
        <f t="shared" si="51"/>
        <v>30</v>
      </c>
      <c r="BQ1606" s="335" t="str">
        <f>_xlfn.XLOOKUP(BP1606, statelist[State FIPS Code], statelist[EPA Region], "not found", 0, 1)</f>
        <v>EPA Region 8</v>
      </c>
    </row>
    <row r="1607" spans="64:69" x14ac:dyDescent="0.25">
      <c r="BL1607" s="334" t="s">
        <v>4000</v>
      </c>
      <c r="BM1607" s="335" t="s">
        <v>4001</v>
      </c>
      <c r="BN1607" s="335" t="s">
        <v>3994</v>
      </c>
      <c r="BO1607" s="335" t="str">
        <f t="shared" si="50"/>
        <v>Carbon County, MT</v>
      </c>
      <c r="BP1607" s="335" t="str">
        <f t="shared" si="51"/>
        <v>30</v>
      </c>
      <c r="BQ1607" s="335" t="str">
        <f>_xlfn.XLOOKUP(BP1607, statelist[State FIPS Code], statelist[EPA Region], "not found", 0, 1)</f>
        <v>EPA Region 8</v>
      </c>
    </row>
    <row r="1608" spans="64:69" x14ac:dyDescent="0.25">
      <c r="BL1608" s="334" t="s">
        <v>4002</v>
      </c>
      <c r="BM1608" s="335" t="s">
        <v>3059</v>
      </c>
      <c r="BN1608" s="335" t="s">
        <v>3994</v>
      </c>
      <c r="BO1608" s="335" t="str">
        <f t="shared" si="50"/>
        <v>Carter County, MT</v>
      </c>
      <c r="BP1608" s="335" t="str">
        <f t="shared" si="51"/>
        <v>30</v>
      </c>
      <c r="BQ1608" s="335" t="str">
        <f>_xlfn.XLOOKUP(BP1608, statelist[State FIPS Code], statelist[EPA Region], "not found", 0, 1)</f>
        <v>EPA Region 8</v>
      </c>
    </row>
    <row r="1609" spans="64:69" x14ac:dyDescent="0.25">
      <c r="BL1609" s="334" t="s">
        <v>4003</v>
      </c>
      <c r="BM1609" s="335" t="s">
        <v>4004</v>
      </c>
      <c r="BN1609" s="335" t="s">
        <v>3994</v>
      </c>
      <c r="BO1609" s="335" t="str">
        <f t="shared" si="50"/>
        <v>Cascade County, MT</v>
      </c>
      <c r="BP1609" s="335" t="str">
        <f t="shared" si="51"/>
        <v>30</v>
      </c>
      <c r="BQ1609" s="335" t="str">
        <f>_xlfn.XLOOKUP(BP1609, statelist[State FIPS Code], statelist[EPA Region], "not found", 0, 1)</f>
        <v>EPA Region 8</v>
      </c>
    </row>
    <row r="1610" spans="64:69" x14ac:dyDescent="0.25">
      <c r="BL1610" s="334" t="s">
        <v>4005</v>
      </c>
      <c r="BM1610" s="335" t="s">
        <v>4006</v>
      </c>
      <c r="BN1610" s="335" t="s">
        <v>3994</v>
      </c>
      <c r="BO1610" s="335" t="str">
        <f t="shared" si="50"/>
        <v>Chouteau County, MT</v>
      </c>
      <c r="BP1610" s="335" t="str">
        <f t="shared" si="51"/>
        <v>30</v>
      </c>
      <c r="BQ1610" s="335" t="str">
        <f>_xlfn.XLOOKUP(BP1610, statelist[State FIPS Code], statelist[EPA Region], "not found", 0, 1)</f>
        <v>EPA Region 8</v>
      </c>
    </row>
    <row r="1611" spans="64:69" x14ac:dyDescent="0.25">
      <c r="BL1611" s="334" t="s">
        <v>4007</v>
      </c>
      <c r="BM1611" s="335" t="s">
        <v>1798</v>
      </c>
      <c r="BN1611" s="335" t="s">
        <v>3994</v>
      </c>
      <c r="BO1611" s="335" t="str">
        <f t="shared" si="50"/>
        <v>Custer County, MT</v>
      </c>
      <c r="BP1611" s="335" t="str">
        <f t="shared" si="51"/>
        <v>30</v>
      </c>
      <c r="BQ1611" s="335" t="str">
        <f>_xlfn.XLOOKUP(BP1611, statelist[State FIPS Code], statelist[EPA Region], "not found", 0, 1)</f>
        <v>EPA Region 8</v>
      </c>
    </row>
    <row r="1612" spans="64:69" x14ac:dyDescent="0.25">
      <c r="BL1612" s="334" t="s">
        <v>4008</v>
      </c>
      <c r="BM1612" s="335" t="s">
        <v>4009</v>
      </c>
      <c r="BN1612" s="335" t="s">
        <v>3994</v>
      </c>
      <c r="BO1612" s="335" t="str">
        <f t="shared" si="50"/>
        <v>Daniels County, MT</v>
      </c>
      <c r="BP1612" s="335" t="str">
        <f t="shared" si="51"/>
        <v>30</v>
      </c>
      <c r="BQ1612" s="335" t="str">
        <f>_xlfn.XLOOKUP(BP1612, statelist[State FIPS Code], statelist[EPA Region], "not found", 0, 1)</f>
        <v>EPA Region 8</v>
      </c>
    </row>
    <row r="1613" spans="64:69" x14ac:dyDescent="0.25">
      <c r="BL1613" s="334" t="s">
        <v>4010</v>
      </c>
      <c r="BM1613" s="335" t="s">
        <v>2129</v>
      </c>
      <c r="BN1613" s="335" t="s">
        <v>3994</v>
      </c>
      <c r="BO1613" s="335" t="str">
        <f t="shared" si="50"/>
        <v>Dawson County, MT</v>
      </c>
      <c r="BP1613" s="335" t="str">
        <f t="shared" si="51"/>
        <v>30</v>
      </c>
      <c r="BQ1613" s="335" t="str">
        <f>_xlfn.XLOOKUP(BP1613, statelist[State FIPS Code], statelist[EPA Region], "not found", 0, 1)</f>
        <v>EPA Region 8</v>
      </c>
    </row>
    <row r="1614" spans="64:69" x14ac:dyDescent="0.25">
      <c r="BL1614" s="334" t="s">
        <v>4011</v>
      </c>
      <c r="BM1614" s="335" t="s">
        <v>4012</v>
      </c>
      <c r="BN1614" s="335" t="s">
        <v>3994</v>
      </c>
      <c r="BO1614" s="335" t="str">
        <f t="shared" si="50"/>
        <v>Deer Lodge County, MT</v>
      </c>
      <c r="BP1614" s="335" t="str">
        <f t="shared" si="51"/>
        <v>30</v>
      </c>
      <c r="BQ1614" s="335" t="str">
        <f>_xlfn.XLOOKUP(BP1614, statelist[State FIPS Code], statelist[EPA Region], "not found", 0, 1)</f>
        <v>EPA Region 8</v>
      </c>
    </row>
    <row r="1615" spans="64:69" x14ac:dyDescent="0.25">
      <c r="BL1615" s="334" t="s">
        <v>4013</v>
      </c>
      <c r="BM1615" s="335" t="s">
        <v>4014</v>
      </c>
      <c r="BN1615" s="335" t="s">
        <v>3994</v>
      </c>
      <c r="BO1615" s="335" t="str">
        <f t="shared" si="50"/>
        <v>Fallon County, MT</v>
      </c>
      <c r="BP1615" s="335" t="str">
        <f t="shared" si="51"/>
        <v>30</v>
      </c>
      <c r="BQ1615" s="335" t="str">
        <f>_xlfn.XLOOKUP(BP1615, statelist[State FIPS Code], statelist[EPA Region], "not found", 0, 1)</f>
        <v>EPA Region 8</v>
      </c>
    </row>
    <row r="1616" spans="64:69" x14ac:dyDescent="0.25">
      <c r="BL1616" s="334" t="s">
        <v>4015</v>
      </c>
      <c r="BM1616" s="335" t="s">
        <v>4016</v>
      </c>
      <c r="BN1616" s="335" t="s">
        <v>3994</v>
      </c>
      <c r="BO1616" s="335" t="str">
        <f t="shared" si="50"/>
        <v>Fergus County, MT</v>
      </c>
      <c r="BP1616" s="335" t="str">
        <f t="shared" si="51"/>
        <v>30</v>
      </c>
      <c r="BQ1616" s="335" t="str">
        <f>_xlfn.XLOOKUP(BP1616, statelist[State FIPS Code], statelist[EPA Region], "not found", 0, 1)</f>
        <v>EPA Region 8</v>
      </c>
    </row>
    <row r="1617" spans="64:69" x14ac:dyDescent="0.25">
      <c r="BL1617" s="334" t="s">
        <v>4017</v>
      </c>
      <c r="BM1617" s="335" t="s">
        <v>4018</v>
      </c>
      <c r="BN1617" s="335" t="s">
        <v>3994</v>
      </c>
      <c r="BO1617" s="335" t="str">
        <f t="shared" si="50"/>
        <v>Flathead County, MT</v>
      </c>
      <c r="BP1617" s="335" t="str">
        <f t="shared" si="51"/>
        <v>30</v>
      </c>
      <c r="BQ1617" s="335" t="str">
        <f>_xlfn.XLOOKUP(BP1617, statelist[State FIPS Code], statelist[EPA Region], "not found", 0, 1)</f>
        <v>EPA Region 8</v>
      </c>
    </row>
    <row r="1618" spans="64:69" x14ac:dyDescent="0.25">
      <c r="BL1618" s="334" t="s">
        <v>4019</v>
      </c>
      <c r="BM1618" s="335" t="s">
        <v>2459</v>
      </c>
      <c r="BN1618" s="335" t="s">
        <v>3994</v>
      </c>
      <c r="BO1618" s="335" t="str">
        <f t="shared" si="50"/>
        <v>Gallatin County, MT</v>
      </c>
      <c r="BP1618" s="335" t="str">
        <f t="shared" si="51"/>
        <v>30</v>
      </c>
      <c r="BQ1618" s="335" t="str">
        <f>_xlfn.XLOOKUP(BP1618, statelist[State FIPS Code], statelist[EPA Region], "not found", 0, 1)</f>
        <v>EPA Region 8</v>
      </c>
    </row>
    <row r="1619" spans="64:69" x14ac:dyDescent="0.25">
      <c r="BL1619" s="334" t="s">
        <v>4020</v>
      </c>
      <c r="BM1619" s="335" t="s">
        <v>1816</v>
      </c>
      <c r="BN1619" s="335" t="s">
        <v>3994</v>
      </c>
      <c r="BO1619" s="335" t="str">
        <f t="shared" si="50"/>
        <v>Garfield County, MT</v>
      </c>
      <c r="BP1619" s="335" t="str">
        <f t="shared" si="51"/>
        <v>30</v>
      </c>
      <c r="BQ1619" s="335" t="str">
        <f>_xlfn.XLOOKUP(BP1619, statelist[State FIPS Code], statelist[EPA Region], "not found", 0, 1)</f>
        <v>EPA Region 8</v>
      </c>
    </row>
    <row r="1620" spans="64:69" x14ac:dyDescent="0.25">
      <c r="BL1620" s="334" t="s">
        <v>4021</v>
      </c>
      <c r="BM1620" s="335" t="s">
        <v>4022</v>
      </c>
      <c r="BN1620" s="335" t="s">
        <v>3994</v>
      </c>
      <c r="BO1620" s="335" t="str">
        <f t="shared" si="50"/>
        <v>Glacier County, MT</v>
      </c>
      <c r="BP1620" s="335" t="str">
        <f t="shared" si="51"/>
        <v>30</v>
      </c>
      <c r="BQ1620" s="335" t="str">
        <f>_xlfn.XLOOKUP(BP1620, statelist[State FIPS Code], statelist[EPA Region], "not found", 0, 1)</f>
        <v>EPA Region 8</v>
      </c>
    </row>
    <row r="1621" spans="64:69" x14ac:dyDescent="0.25">
      <c r="BL1621" s="334" t="s">
        <v>4023</v>
      </c>
      <c r="BM1621" s="335" t="s">
        <v>4024</v>
      </c>
      <c r="BN1621" s="335" t="s">
        <v>3994</v>
      </c>
      <c r="BO1621" s="335" t="str">
        <f t="shared" si="50"/>
        <v>Golden Valley County, MT</v>
      </c>
      <c r="BP1621" s="335" t="str">
        <f t="shared" si="51"/>
        <v>30</v>
      </c>
      <c r="BQ1621" s="335" t="str">
        <f>_xlfn.XLOOKUP(BP1621, statelist[State FIPS Code], statelist[EPA Region], "not found", 0, 1)</f>
        <v>EPA Region 8</v>
      </c>
    </row>
    <row r="1622" spans="64:69" x14ac:dyDescent="0.25">
      <c r="BL1622" s="334" t="s">
        <v>4025</v>
      </c>
      <c r="BM1622" s="335" t="s">
        <v>4026</v>
      </c>
      <c r="BN1622" s="335" t="s">
        <v>3994</v>
      </c>
      <c r="BO1622" s="335" t="str">
        <f t="shared" si="50"/>
        <v>Granite County, MT</v>
      </c>
      <c r="BP1622" s="335" t="str">
        <f t="shared" si="51"/>
        <v>30</v>
      </c>
      <c r="BQ1622" s="335" t="str">
        <f>_xlfn.XLOOKUP(BP1622, statelist[State FIPS Code], statelist[EPA Region], "not found", 0, 1)</f>
        <v>EPA Region 8</v>
      </c>
    </row>
    <row r="1623" spans="64:69" x14ac:dyDescent="0.25">
      <c r="BL1623" s="334" t="s">
        <v>4027</v>
      </c>
      <c r="BM1623" s="335" t="s">
        <v>4028</v>
      </c>
      <c r="BN1623" s="335" t="s">
        <v>3994</v>
      </c>
      <c r="BO1623" s="335" t="str">
        <f t="shared" si="50"/>
        <v>Hill County, MT</v>
      </c>
      <c r="BP1623" s="335" t="str">
        <f t="shared" si="51"/>
        <v>30</v>
      </c>
      <c r="BQ1623" s="335" t="str">
        <f>_xlfn.XLOOKUP(BP1623, statelist[State FIPS Code], statelist[EPA Region], "not found", 0, 1)</f>
        <v>EPA Region 8</v>
      </c>
    </row>
    <row r="1624" spans="64:69" x14ac:dyDescent="0.25">
      <c r="BL1624" s="334" t="s">
        <v>4029</v>
      </c>
      <c r="BM1624" s="335" t="s">
        <v>1367</v>
      </c>
      <c r="BN1624" s="335" t="s">
        <v>3994</v>
      </c>
      <c r="BO1624" s="335" t="str">
        <f t="shared" si="50"/>
        <v>Jefferson County, MT</v>
      </c>
      <c r="BP1624" s="335" t="str">
        <f t="shared" si="51"/>
        <v>30</v>
      </c>
      <c r="BQ1624" s="335" t="str">
        <f>_xlfn.XLOOKUP(BP1624, statelist[State FIPS Code], statelist[EPA Region], "not found", 0, 1)</f>
        <v>EPA Region 8</v>
      </c>
    </row>
    <row r="1625" spans="64:69" x14ac:dyDescent="0.25">
      <c r="BL1625" s="334" t="s">
        <v>4030</v>
      </c>
      <c r="BM1625" s="335" t="s">
        <v>4031</v>
      </c>
      <c r="BN1625" s="335" t="s">
        <v>3994</v>
      </c>
      <c r="BO1625" s="335" t="str">
        <f t="shared" si="50"/>
        <v>Judith Basin County, MT</v>
      </c>
      <c r="BP1625" s="335" t="str">
        <f t="shared" si="51"/>
        <v>30</v>
      </c>
      <c r="BQ1625" s="335" t="str">
        <f>_xlfn.XLOOKUP(BP1625, statelist[State FIPS Code], statelist[EPA Region], "not found", 0, 1)</f>
        <v>EPA Region 8</v>
      </c>
    </row>
    <row r="1626" spans="64:69" x14ac:dyDescent="0.25">
      <c r="BL1626" s="334" t="s">
        <v>4032</v>
      </c>
      <c r="BM1626" s="335" t="s">
        <v>1687</v>
      </c>
      <c r="BN1626" s="335" t="s">
        <v>3994</v>
      </c>
      <c r="BO1626" s="335" t="str">
        <f t="shared" si="50"/>
        <v>Lake County, MT</v>
      </c>
      <c r="BP1626" s="335" t="str">
        <f t="shared" si="51"/>
        <v>30</v>
      </c>
      <c r="BQ1626" s="335" t="str">
        <f>_xlfn.XLOOKUP(BP1626, statelist[State FIPS Code], statelist[EPA Region], "not found", 0, 1)</f>
        <v>EPA Region 8</v>
      </c>
    </row>
    <row r="1627" spans="64:69" x14ac:dyDescent="0.25">
      <c r="BL1627" s="334" t="s">
        <v>4033</v>
      </c>
      <c r="BM1627" s="335" t="s">
        <v>4034</v>
      </c>
      <c r="BN1627" s="335" t="s">
        <v>3994</v>
      </c>
      <c r="BO1627" s="335" t="str">
        <f t="shared" si="50"/>
        <v>Lewis and Clark County, MT</v>
      </c>
      <c r="BP1627" s="335" t="str">
        <f t="shared" si="51"/>
        <v>30</v>
      </c>
      <c r="BQ1627" s="335" t="str">
        <f>_xlfn.XLOOKUP(BP1627, statelist[State FIPS Code], statelist[EPA Region], "not found", 0, 1)</f>
        <v>EPA Region 8</v>
      </c>
    </row>
    <row r="1628" spans="64:69" x14ac:dyDescent="0.25">
      <c r="BL1628" s="334" t="s">
        <v>4035</v>
      </c>
      <c r="BM1628" s="335" t="s">
        <v>2006</v>
      </c>
      <c r="BN1628" s="335" t="s">
        <v>3994</v>
      </c>
      <c r="BO1628" s="335" t="str">
        <f t="shared" si="50"/>
        <v>Liberty County, MT</v>
      </c>
      <c r="BP1628" s="335" t="str">
        <f t="shared" si="51"/>
        <v>30</v>
      </c>
      <c r="BQ1628" s="335" t="str">
        <f>_xlfn.XLOOKUP(BP1628, statelist[State FIPS Code], statelist[EPA Region], "not found", 0, 1)</f>
        <v>EPA Region 8</v>
      </c>
    </row>
    <row r="1629" spans="64:69" x14ac:dyDescent="0.25">
      <c r="BL1629" s="334" t="s">
        <v>4036</v>
      </c>
      <c r="BM1629" s="335" t="s">
        <v>1590</v>
      </c>
      <c r="BN1629" s="335" t="s">
        <v>3994</v>
      </c>
      <c r="BO1629" s="335" t="str">
        <f t="shared" si="50"/>
        <v>Lincoln County, MT</v>
      </c>
      <c r="BP1629" s="335" t="str">
        <f t="shared" si="51"/>
        <v>30</v>
      </c>
      <c r="BQ1629" s="335" t="str">
        <f>_xlfn.XLOOKUP(BP1629, statelist[State FIPS Code], statelist[EPA Region], "not found", 0, 1)</f>
        <v>EPA Region 8</v>
      </c>
    </row>
    <row r="1630" spans="64:69" x14ac:dyDescent="0.25">
      <c r="BL1630" s="334" t="s">
        <v>4037</v>
      </c>
      <c r="BM1630" s="335" t="s">
        <v>4038</v>
      </c>
      <c r="BN1630" s="335" t="s">
        <v>3994</v>
      </c>
      <c r="BO1630" s="335" t="str">
        <f t="shared" si="50"/>
        <v>McCone County, MT</v>
      </c>
      <c r="BP1630" s="335" t="str">
        <f t="shared" si="51"/>
        <v>30</v>
      </c>
      <c r="BQ1630" s="335" t="str">
        <f>_xlfn.XLOOKUP(BP1630, statelist[State FIPS Code], statelist[EPA Region], "not found", 0, 1)</f>
        <v>EPA Region 8</v>
      </c>
    </row>
    <row r="1631" spans="64:69" x14ac:dyDescent="0.25">
      <c r="BL1631" s="334" t="s">
        <v>4039</v>
      </c>
      <c r="BM1631" s="335" t="s">
        <v>1383</v>
      </c>
      <c r="BN1631" s="335" t="s">
        <v>3994</v>
      </c>
      <c r="BO1631" s="335" t="str">
        <f t="shared" si="50"/>
        <v>Madison County, MT</v>
      </c>
      <c r="BP1631" s="335" t="str">
        <f t="shared" si="51"/>
        <v>30</v>
      </c>
      <c r="BQ1631" s="335" t="str">
        <f>_xlfn.XLOOKUP(BP1631, statelist[State FIPS Code], statelist[EPA Region], "not found", 0, 1)</f>
        <v>EPA Region 8</v>
      </c>
    </row>
    <row r="1632" spans="64:69" x14ac:dyDescent="0.25">
      <c r="BL1632" s="334" t="s">
        <v>4040</v>
      </c>
      <c r="BM1632" s="335" t="s">
        <v>4041</v>
      </c>
      <c r="BN1632" s="335" t="s">
        <v>3994</v>
      </c>
      <c r="BO1632" s="335" t="str">
        <f t="shared" si="50"/>
        <v>Meagher County, MT</v>
      </c>
      <c r="BP1632" s="335" t="str">
        <f t="shared" si="51"/>
        <v>30</v>
      </c>
      <c r="BQ1632" s="335" t="str">
        <f>_xlfn.XLOOKUP(BP1632, statelist[State FIPS Code], statelist[EPA Region], "not found", 0, 1)</f>
        <v>EPA Region 8</v>
      </c>
    </row>
    <row r="1633" spans="64:69" x14ac:dyDescent="0.25">
      <c r="BL1633" s="334" t="s">
        <v>4042</v>
      </c>
      <c r="BM1633" s="335" t="s">
        <v>1845</v>
      </c>
      <c r="BN1633" s="335" t="s">
        <v>3994</v>
      </c>
      <c r="BO1633" s="335" t="str">
        <f t="shared" si="50"/>
        <v>Mineral County, MT</v>
      </c>
      <c r="BP1633" s="335" t="str">
        <f t="shared" si="51"/>
        <v>30</v>
      </c>
      <c r="BQ1633" s="335" t="str">
        <f>_xlfn.XLOOKUP(BP1633, statelist[State FIPS Code], statelist[EPA Region], "not found", 0, 1)</f>
        <v>EPA Region 8</v>
      </c>
    </row>
    <row r="1634" spans="64:69" x14ac:dyDescent="0.25">
      <c r="BL1634" s="334" t="s">
        <v>4043</v>
      </c>
      <c r="BM1634" s="335" t="s">
        <v>4044</v>
      </c>
      <c r="BN1634" s="335" t="s">
        <v>3994</v>
      </c>
      <c r="BO1634" s="335" t="str">
        <f t="shared" si="50"/>
        <v>Missoula County, MT</v>
      </c>
      <c r="BP1634" s="335" t="str">
        <f t="shared" si="51"/>
        <v>30</v>
      </c>
      <c r="BQ1634" s="335" t="str">
        <f>_xlfn.XLOOKUP(BP1634, statelist[State FIPS Code], statelist[EPA Region], "not found", 0, 1)</f>
        <v>EPA Region 8</v>
      </c>
    </row>
    <row r="1635" spans="64:69" x14ac:dyDescent="0.25">
      <c r="BL1635" s="334" t="s">
        <v>4045</v>
      </c>
      <c r="BM1635" s="335" t="s">
        <v>4046</v>
      </c>
      <c r="BN1635" s="335" t="s">
        <v>3994</v>
      </c>
      <c r="BO1635" s="335" t="str">
        <f t="shared" si="50"/>
        <v>Musselshell County, MT</v>
      </c>
      <c r="BP1635" s="335" t="str">
        <f t="shared" si="51"/>
        <v>30</v>
      </c>
      <c r="BQ1635" s="335" t="str">
        <f>_xlfn.XLOOKUP(BP1635, statelist[State FIPS Code], statelist[EPA Region], "not found", 0, 1)</f>
        <v>EPA Region 8</v>
      </c>
    </row>
    <row r="1636" spans="64:69" x14ac:dyDescent="0.25">
      <c r="BL1636" s="334" t="s">
        <v>4047</v>
      </c>
      <c r="BM1636" s="335" t="s">
        <v>1858</v>
      </c>
      <c r="BN1636" s="335" t="s">
        <v>3994</v>
      </c>
      <c r="BO1636" s="335" t="str">
        <f t="shared" si="50"/>
        <v>Park County, MT</v>
      </c>
      <c r="BP1636" s="335" t="str">
        <f t="shared" si="51"/>
        <v>30</v>
      </c>
      <c r="BQ1636" s="335" t="str">
        <f>_xlfn.XLOOKUP(BP1636, statelist[State FIPS Code], statelist[EPA Region], "not found", 0, 1)</f>
        <v>EPA Region 8</v>
      </c>
    </row>
    <row r="1637" spans="64:69" x14ac:dyDescent="0.25">
      <c r="BL1637" s="334" t="s">
        <v>4048</v>
      </c>
      <c r="BM1637" s="335" t="s">
        <v>4049</v>
      </c>
      <c r="BN1637" s="335" t="s">
        <v>3994</v>
      </c>
      <c r="BO1637" s="335" t="str">
        <f t="shared" si="50"/>
        <v>Petroleum County, MT</v>
      </c>
      <c r="BP1637" s="335" t="str">
        <f t="shared" si="51"/>
        <v>30</v>
      </c>
      <c r="BQ1637" s="335" t="str">
        <f>_xlfn.XLOOKUP(BP1637, statelist[State FIPS Code], statelist[EPA Region], "not found", 0, 1)</f>
        <v>EPA Region 8</v>
      </c>
    </row>
    <row r="1638" spans="64:69" x14ac:dyDescent="0.25">
      <c r="BL1638" s="334" t="s">
        <v>4050</v>
      </c>
      <c r="BM1638" s="335" t="s">
        <v>1613</v>
      </c>
      <c r="BN1638" s="335" t="s">
        <v>3994</v>
      </c>
      <c r="BO1638" s="335" t="str">
        <f t="shared" si="50"/>
        <v>Phillips County, MT</v>
      </c>
      <c r="BP1638" s="335" t="str">
        <f t="shared" si="51"/>
        <v>30</v>
      </c>
      <c r="BQ1638" s="335" t="str">
        <f>_xlfn.XLOOKUP(BP1638, statelist[State FIPS Code], statelist[EPA Region], "not found", 0, 1)</f>
        <v>EPA Region 8</v>
      </c>
    </row>
    <row r="1639" spans="64:69" x14ac:dyDescent="0.25">
      <c r="BL1639" s="334" t="s">
        <v>4051</v>
      </c>
      <c r="BM1639" s="335" t="s">
        <v>4052</v>
      </c>
      <c r="BN1639" s="335" t="s">
        <v>3994</v>
      </c>
      <c r="BO1639" s="335" t="str">
        <f t="shared" si="50"/>
        <v>Pondera County, MT</v>
      </c>
      <c r="BP1639" s="335" t="str">
        <f t="shared" si="51"/>
        <v>30</v>
      </c>
      <c r="BQ1639" s="335" t="str">
        <f>_xlfn.XLOOKUP(BP1639, statelist[State FIPS Code], statelist[EPA Region], "not found", 0, 1)</f>
        <v>EPA Region 8</v>
      </c>
    </row>
    <row r="1640" spans="64:69" x14ac:dyDescent="0.25">
      <c r="BL1640" s="334" t="s">
        <v>4053</v>
      </c>
      <c r="BM1640" s="335" t="s">
        <v>4054</v>
      </c>
      <c r="BN1640" s="335" t="s">
        <v>3994</v>
      </c>
      <c r="BO1640" s="335" t="str">
        <f t="shared" si="50"/>
        <v>Powder River County, MT</v>
      </c>
      <c r="BP1640" s="335" t="str">
        <f t="shared" si="51"/>
        <v>30</v>
      </c>
      <c r="BQ1640" s="335" t="str">
        <f>_xlfn.XLOOKUP(BP1640, statelist[State FIPS Code], statelist[EPA Region], "not found", 0, 1)</f>
        <v>EPA Region 8</v>
      </c>
    </row>
    <row r="1641" spans="64:69" x14ac:dyDescent="0.25">
      <c r="BL1641" s="334" t="s">
        <v>4055</v>
      </c>
      <c r="BM1641" s="335" t="s">
        <v>3168</v>
      </c>
      <c r="BN1641" s="335" t="s">
        <v>3994</v>
      </c>
      <c r="BO1641" s="335" t="str">
        <f t="shared" si="50"/>
        <v>Powell County, MT</v>
      </c>
      <c r="BP1641" s="335" t="str">
        <f t="shared" si="51"/>
        <v>30</v>
      </c>
      <c r="BQ1641" s="335" t="str">
        <f>_xlfn.XLOOKUP(BP1641, statelist[State FIPS Code], statelist[EPA Region], "not found", 0, 1)</f>
        <v>EPA Region 8</v>
      </c>
    </row>
    <row r="1642" spans="64:69" x14ac:dyDescent="0.25">
      <c r="BL1642" s="334" t="s">
        <v>4056</v>
      </c>
      <c r="BM1642" s="335" t="s">
        <v>1622</v>
      </c>
      <c r="BN1642" s="335" t="s">
        <v>3994</v>
      </c>
      <c r="BO1642" s="335" t="str">
        <f t="shared" si="50"/>
        <v>Prairie County, MT</v>
      </c>
      <c r="BP1642" s="335" t="str">
        <f t="shared" si="51"/>
        <v>30</v>
      </c>
      <c r="BQ1642" s="335" t="str">
        <f>_xlfn.XLOOKUP(BP1642, statelist[State FIPS Code], statelist[EPA Region], "not found", 0, 1)</f>
        <v>EPA Region 8</v>
      </c>
    </row>
    <row r="1643" spans="64:69" x14ac:dyDescent="0.25">
      <c r="BL1643" s="334" t="s">
        <v>4057</v>
      </c>
      <c r="BM1643" s="335" t="s">
        <v>4058</v>
      </c>
      <c r="BN1643" s="335" t="s">
        <v>3994</v>
      </c>
      <c r="BO1643" s="335" t="str">
        <f t="shared" si="50"/>
        <v>Ravalli County, MT</v>
      </c>
      <c r="BP1643" s="335" t="str">
        <f t="shared" si="51"/>
        <v>30</v>
      </c>
      <c r="BQ1643" s="335" t="str">
        <f>_xlfn.XLOOKUP(BP1643, statelist[State FIPS Code], statelist[EPA Region], "not found", 0, 1)</f>
        <v>EPA Region 8</v>
      </c>
    </row>
    <row r="1644" spans="64:69" x14ac:dyDescent="0.25">
      <c r="BL1644" s="334" t="s">
        <v>4059</v>
      </c>
      <c r="BM1644" s="335" t="s">
        <v>2534</v>
      </c>
      <c r="BN1644" s="335" t="s">
        <v>3994</v>
      </c>
      <c r="BO1644" s="335" t="str">
        <f t="shared" si="50"/>
        <v>Richland County, MT</v>
      </c>
      <c r="BP1644" s="335" t="str">
        <f t="shared" si="51"/>
        <v>30</v>
      </c>
      <c r="BQ1644" s="335" t="str">
        <f>_xlfn.XLOOKUP(BP1644, statelist[State FIPS Code], statelist[EPA Region], "not found", 0, 1)</f>
        <v>EPA Region 8</v>
      </c>
    </row>
    <row r="1645" spans="64:69" x14ac:dyDescent="0.25">
      <c r="BL1645" s="334" t="s">
        <v>4060</v>
      </c>
      <c r="BM1645" s="335" t="s">
        <v>4061</v>
      </c>
      <c r="BN1645" s="335" t="s">
        <v>3994</v>
      </c>
      <c r="BO1645" s="335" t="str">
        <f t="shared" si="50"/>
        <v>Roosevelt County, MT</v>
      </c>
      <c r="BP1645" s="335" t="str">
        <f t="shared" si="51"/>
        <v>30</v>
      </c>
      <c r="BQ1645" s="335" t="str">
        <f>_xlfn.XLOOKUP(BP1645, statelist[State FIPS Code], statelist[EPA Region], "not found", 0, 1)</f>
        <v>EPA Region 8</v>
      </c>
    </row>
    <row r="1646" spans="64:69" x14ac:dyDescent="0.25">
      <c r="BL1646" s="334" t="s">
        <v>4062</v>
      </c>
      <c r="BM1646" s="335" t="s">
        <v>4063</v>
      </c>
      <c r="BN1646" s="335" t="s">
        <v>3994</v>
      </c>
      <c r="BO1646" s="335" t="str">
        <f t="shared" si="50"/>
        <v>Rosebud County, MT</v>
      </c>
      <c r="BP1646" s="335" t="str">
        <f t="shared" si="51"/>
        <v>30</v>
      </c>
      <c r="BQ1646" s="335" t="str">
        <f>_xlfn.XLOOKUP(BP1646, statelist[State FIPS Code], statelist[EPA Region], "not found", 0, 1)</f>
        <v>EPA Region 8</v>
      </c>
    </row>
    <row r="1647" spans="64:69" x14ac:dyDescent="0.25">
      <c r="BL1647" s="334" t="s">
        <v>4064</v>
      </c>
      <c r="BM1647" s="335" t="s">
        <v>4065</v>
      </c>
      <c r="BN1647" s="335" t="s">
        <v>3994</v>
      </c>
      <c r="BO1647" s="335" t="str">
        <f t="shared" si="50"/>
        <v>Sanders County, MT</v>
      </c>
      <c r="BP1647" s="335" t="str">
        <f t="shared" si="51"/>
        <v>30</v>
      </c>
      <c r="BQ1647" s="335" t="str">
        <f>_xlfn.XLOOKUP(BP1647, statelist[State FIPS Code], statelist[EPA Region], "not found", 0, 1)</f>
        <v>EPA Region 8</v>
      </c>
    </row>
    <row r="1648" spans="64:69" x14ac:dyDescent="0.25">
      <c r="BL1648" s="334" t="s">
        <v>4066</v>
      </c>
      <c r="BM1648" s="335" t="s">
        <v>2993</v>
      </c>
      <c r="BN1648" s="335" t="s">
        <v>3994</v>
      </c>
      <c r="BO1648" s="335" t="str">
        <f t="shared" si="50"/>
        <v>Sheridan County, MT</v>
      </c>
      <c r="BP1648" s="335" t="str">
        <f t="shared" si="51"/>
        <v>30</v>
      </c>
      <c r="BQ1648" s="335" t="str">
        <f>_xlfn.XLOOKUP(BP1648, statelist[State FIPS Code], statelist[EPA Region], "not found", 0, 1)</f>
        <v>EPA Region 8</v>
      </c>
    </row>
    <row r="1649" spans="64:69" x14ac:dyDescent="0.25">
      <c r="BL1649" s="334" t="s">
        <v>4067</v>
      </c>
      <c r="BM1649" s="335" t="s">
        <v>4068</v>
      </c>
      <c r="BN1649" s="335" t="s">
        <v>3994</v>
      </c>
      <c r="BO1649" s="335" t="str">
        <f t="shared" si="50"/>
        <v>Silver Bow County, MT</v>
      </c>
      <c r="BP1649" s="335" t="str">
        <f t="shared" si="51"/>
        <v>30</v>
      </c>
      <c r="BQ1649" s="335" t="str">
        <f>_xlfn.XLOOKUP(BP1649, statelist[State FIPS Code], statelist[EPA Region], "not found", 0, 1)</f>
        <v>EPA Region 8</v>
      </c>
    </row>
    <row r="1650" spans="64:69" x14ac:dyDescent="0.25">
      <c r="BL1650" s="334" t="s">
        <v>4069</v>
      </c>
      <c r="BM1650" s="335" t="s">
        <v>4070</v>
      </c>
      <c r="BN1650" s="335" t="s">
        <v>3994</v>
      </c>
      <c r="BO1650" s="335" t="str">
        <f t="shared" si="50"/>
        <v>Stillwater County, MT</v>
      </c>
      <c r="BP1650" s="335" t="str">
        <f t="shared" si="51"/>
        <v>30</v>
      </c>
      <c r="BQ1650" s="335" t="str">
        <f>_xlfn.XLOOKUP(BP1650, statelist[State FIPS Code], statelist[EPA Region], "not found", 0, 1)</f>
        <v>EPA Region 8</v>
      </c>
    </row>
    <row r="1651" spans="64:69" x14ac:dyDescent="0.25">
      <c r="BL1651" s="334" t="s">
        <v>4071</v>
      </c>
      <c r="BM1651" s="335" t="s">
        <v>4072</v>
      </c>
      <c r="BN1651" s="335" t="s">
        <v>3994</v>
      </c>
      <c r="BO1651" s="335" t="str">
        <f t="shared" si="50"/>
        <v>Sweet Grass County, MT</v>
      </c>
      <c r="BP1651" s="335" t="str">
        <f t="shared" si="51"/>
        <v>30</v>
      </c>
      <c r="BQ1651" s="335" t="str">
        <f>_xlfn.XLOOKUP(BP1651, statelist[State FIPS Code], statelist[EPA Region], "not found", 0, 1)</f>
        <v>EPA Region 8</v>
      </c>
    </row>
    <row r="1652" spans="64:69" x14ac:dyDescent="0.25">
      <c r="BL1652" s="334" t="s">
        <v>4073</v>
      </c>
      <c r="BM1652" s="335" t="s">
        <v>2407</v>
      </c>
      <c r="BN1652" s="335" t="s">
        <v>3994</v>
      </c>
      <c r="BO1652" s="335" t="str">
        <f t="shared" si="50"/>
        <v>Teton County, MT</v>
      </c>
      <c r="BP1652" s="335" t="str">
        <f t="shared" si="51"/>
        <v>30</v>
      </c>
      <c r="BQ1652" s="335" t="str">
        <f>_xlfn.XLOOKUP(BP1652, statelist[State FIPS Code], statelist[EPA Region], "not found", 0, 1)</f>
        <v>EPA Region 8</v>
      </c>
    </row>
    <row r="1653" spans="64:69" x14ac:dyDescent="0.25">
      <c r="BL1653" s="334" t="s">
        <v>4074</v>
      </c>
      <c r="BM1653" s="335" t="s">
        <v>4075</v>
      </c>
      <c r="BN1653" s="335" t="s">
        <v>3994</v>
      </c>
      <c r="BO1653" s="335" t="str">
        <f t="shared" si="50"/>
        <v>Toole County, MT</v>
      </c>
      <c r="BP1653" s="335" t="str">
        <f t="shared" si="51"/>
        <v>30</v>
      </c>
      <c r="BQ1653" s="335" t="str">
        <f>_xlfn.XLOOKUP(BP1653, statelist[State FIPS Code], statelist[EPA Region], "not found", 0, 1)</f>
        <v>EPA Region 8</v>
      </c>
    </row>
    <row r="1654" spans="64:69" x14ac:dyDescent="0.25">
      <c r="BL1654" s="334" t="s">
        <v>4076</v>
      </c>
      <c r="BM1654" s="335" t="s">
        <v>4077</v>
      </c>
      <c r="BN1654" s="335" t="s">
        <v>3994</v>
      </c>
      <c r="BO1654" s="335" t="str">
        <f t="shared" si="50"/>
        <v>Treasure County, MT</v>
      </c>
      <c r="BP1654" s="335" t="str">
        <f t="shared" si="51"/>
        <v>30</v>
      </c>
      <c r="BQ1654" s="335" t="str">
        <f>_xlfn.XLOOKUP(BP1654, statelist[State FIPS Code], statelist[EPA Region], "not found", 0, 1)</f>
        <v>EPA Region 8</v>
      </c>
    </row>
    <row r="1655" spans="64:69" x14ac:dyDescent="0.25">
      <c r="BL1655" s="334" t="s">
        <v>4078</v>
      </c>
      <c r="BM1655" s="335" t="s">
        <v>2411</v>
      </c>
      <c r="BN1655" s="335" t="s">
        <v>3994</v>
      </c>
      <c r="BO1655" s="335" t="str">
        <f t="shared" si="50"/>
        <v>Valley County, MT</v>
      </c>
      <c r="BP1655" s="335" t="str">
        <f t="shared" si="51"/>
        <v>30</v>
      </c>
      <c r="BQ1655" s="335" t="str">
        <f>_xlfn.XLOOKUP(BP1655, statelist[State FIPS Code], statelist[EPA Region], "not found", 0, 1)</f>
        <v>EPA Region 8</v>
      </c>
    </row>
    <row r="1656" spans="64:69" x14ac:dyDescent="0.25">
      <c r="BL1656" s="334" t="s">
        <v>4079</v>
      </c>
      <c r="BM1656" s="335" t="s">
        <v>4080</v>
      </c>
      <c r="BN1656" s="335" t="s">
        <v>3994</v>
      </c>
      <c r="BO1656" s="335" t="str">
        <f t="shared" si="50"/>
        <v>Wheatland County, MT</v>
      </c>
      <c r="BP1656" s="335" t="str">
        <f t="shared" si="51"/>
        <v>30</v>
      </c>
      <c r="BQ1656" s="335" t="str">
        <f>_xlfn.XLOOKUP(BP1656, statelist[State FIPS Code], statelist[EPA Region], "not found", 0, 1)</f>
        <v>EPA Region 8</v>
      </c>
    </row>
    <row r="1657" spans="64:69" x14ac:dyDescent="0.25">
      <c r="BL1657" s="334" t="s">
        <v>4081</v>
      </c>
      <c r="BM1657" s="335" t="s">
        <v>4082</v>
      </c>
      <c r="BN1657" s="335" t="s">
        <v>3994</v>
      </c>
      <c r="BO1657" s="335" t="str">
        <f t="shared" si="50"/>
        <v>Wibaux County, MT</v>
      </c>
      <c r="BP1657" s="335" t="str">
        <f t="shared" si="51"/>
        <v>30</v>
      </c>
      <c r="BQ1657" s="335" t="str">
        <f>_xlfn.XLOOKUP(BP1657, statelist[State FIPS Code], statelist[EPA Region], "not found", 0, 1)</f>
        <v>EPA Region 8</v>
      </c>
    </row>
    <row r="1658" spans="64:69" x14ac:dyDescent="0.25">
      <c r="BL1658" s="334" t="s">
        <v>4083</v>
      </c>
      <c r="BM1658" s="335" t="s">
        <v>4084</v>
      </c>
      <c r="BN1658" s="335" t="s">
        <v>3994</v>
      </c>
      <c r="BO1658" s="335" t="str">
        <f t="shared" si="50"/>
        <v>Yellowstone County, MT</v>
      </c>
      <c r="BP1658" s="335" t="str">
        <f t="shared" si="51"/>
        <v>30</v>
      </c>
      <c r="BQ1658" s="335" t="str">
        <f>_xlfn.XLOOKUP(BP1658, statelist[State FIPS Code], statelist[EPA Region], "not found", 0, 1)</f>
        <v>EPA Region 8</v>
      </c>
    </row>
    <row r="1659" spans="64:69" x14ac:dyDescent="0.25">
      <c r="BL1659" s="334" t="s">
        <v>4085</v>
      </c>
      <c r="BM1659" s="335" t="s">
        <v>1769</v>
      </c>
      <c r="BN1659" s="335" t="s">
        <v>4086</v>
      </c>
      <c r="BO1659" s="335" t="str">
        <f t="shared" si="50"/>
        <v>Adams County, NE</v>
      </c>
      <c r="BP1659" s="335" t="str">
        <f t="shared" si="51"/>
        <v>31</v>
      </c>
      <c r="BQ1659" s="335" t="str">
        <f>_xlfn.XLOOKUP(BP1659, statelist[State FIPS Code], statelist[EPA Region], "not found", 0, 1)</f>
        <v>EPA Region 7</v>
      </c>
    </row>
    <row r="1660" spans="64:69" x14ac:dyDescent="0.25">
      <c r="BL1660" s="334" t="s">
        <v>4087</v>
      </c>
      <c r="BM1660" s="335" t="s">
        <v>4088</v>
      </c>
      <c r="BN1660" s="335" t="s">
        <v>4086</v>
      </c>
      <c r="BO1660" s="335" t="str">
        <f t="shared" si="50"/>
        <v>Antelope County, NE</v>
      </c>
      <c r="BP1660" s="335" t="str">
        <f t="shared" si="51"/>
        <v>31</v>
      </c>
      <c r="BQ1660" s="335" t="str">
        <f>_xlfn.XLOOKUP(BP1660, statelist[State FIPS Code], statelist[EPA Region], "not found", 0, 1)</f>
        <v>EPA Region 7</v>
      </c>
    </row>
    <row r="1661" spans="64:69" x14ac:dyDescent="0.25">
      <c r="BL1661" s="334" t="s">
        <v>4089</v>
      </c>
      <c r="BM1661" s="335" t="s">
        <v>4090</v>
      </c>
      <c r="BN1661" s="335" t="s">
        <v>4086</v>
      </c>
      <c r="BO1661" s="335" t="str">
        <f t="shared" si="50"/>
        <v>Arthur County, NE</v>
      </c>
      <c r="BP1661" s="335" t="str">
        <f t="shared" si="51"/>
        <v>31</v>
      </c>
      <c r="BQ1661" s="335" t="str">
        <f>_xlfn.XLOOKUP(BP1661, statelist[State FIPS Code], statelist[EPA Region], "not found", 0, 1)</f>
        <v>EPA Region 7</v>
      </c>
    </row>
    <row r="1662" spans="64:69" x14ac:dyDescent="0.25">
      <c r="BL1662" s="334" t="s">
        <v>4091</v>
      </c>
      <c r="BM1662" s="335" t="s">
        <v>4092</v>
      </c>
      <c r="BN1662" s="335" t="s">
        <v>4086</v>
      </c>
      <c r="BO1662" s="335" t="str">
        <f t="shared" si="50"/>
        <v>Banner County, NE</v>
      </c>
      <c r="BP1662" s="335" t="str">
        <f t="shared" si="51"/>
        <v>31</v>
      </c>
      <c r="BQ1662" s="335" t="str">
        <f>_xlfn.XLOOKUP(BP1662, statelist[State FIPS Code], statelist[EPA Region], "not found", 0, 1)</f>
        <v>EPA Region 7</v>
      </c>
    </row>
    <row r="1663" spans="64:69" x14ac:dyDescent="0.25">
      <c r="BL1663" s="334" t="s">
        <v>4093</v>
      </c>
      <c r="BM1663" s="335" t="s">
        <v>2348</v>
      </c>
      <c r="BN1663" s="335" t="s">
        <v>4086</v>
      </c>
      <c r="BO1663" s="335" t="str">
        <f t="shared" si="50"/>
        <v>Blaine County, NE</v>
      </c>
      <c r="BP1663" s="335" t="str">
        <f t="shared" si="51"/>
        <v>31</v>
      </c>
      <c r="BQ1663" s="335" t="str">
        <f>_xlfn.XLOOKUP(BP1663, statelist[State FIPS Code], statelist[EPA Region], "not found", 0, 1)</f>
        <v>EPA Region 7</v>
      </c>
    </row>
    <row r="1664" spans="64:69" x14ac:dyDescent="0.25">
      <c r="BL1664" s="334" t="s">
        <v>4094</v>
      </c>
      <c r="BM1664" s="335" t="s">
        <v>1530</v>
      </c>
      <c r="BN1664" s="335" t="s">
        <v>4086</v>
      </c>
      <c r="BO1664" s="335" t="str">
        <f t="shared" si="50"/>
        <v>Boone County, NE</v>
      </c>
      <c r="BP1664" s="335" t="str">
        <f t="shared" si="51"/>
        <v>31</v>
      </c>
      <c r="BQ1664" s="335" t="str">
        <f>_xlfn.XLOOKUP(BP1664, statelist[State FIPS Code], statelist[EPA Region], "not found", 0, 1)</f>
        <v>EPA Region 7</v>
      </c>
    </row>
    <row r="1665" spans="64:69" x14ac:dyDescent="0.25">
      <c r="BL1665" s="334" t="s">
        <v>4095</v>
      </c>
      <c r="BM1665" s="335" t="s">
        <v>4096</v>
      </c>
      <c r="BN1665" s="335" t="s">
        <v>4086</v>
      </c>
      <c r="BO1665" s="335" t="str">
        <f t="shared" si="50"/>
        <v>Box Butte County, NE</v>
      </c>
      <c r="BP1665" s="335" t="str">
        <f t="shared" si="51"/>
        <v>31</v>
      </c>
      <c r="BQ1665" s="335" t="str">
        <f>_xlfn.XLOOKUP(BP1665, statelist[State FIPS Code], statelist[EPA Region], "not found", 0, 1)</f>
        <v>EPA Region 7</v>
      </c>
    </row>
    <row r="1666" spans="64:69" x14ac:dyDescent="0.25">
      <c r="BL1666" s="334" t="s">
        <v>4097</v>
      </c>
      <c r="BM1666" s="335" t="s">
        <v>3037</v>
      </c>
      <c r="BN1666" s="335" t="s">
        <v>4086</v>
      </c>
      <c r="BO1666" s="335" t="str">
        <f t="shared" si="50"/>
        <v>Boyd County, NE</v>
      </c>
      <c r="BP1666" s="335" t="str">
        <f t="shared" si="51"/>
        <v>31</v>
      </c>
      <c r="BQ1666" s="335" t="str">
        <f>_xlfn.XLOOKUP(BP1666, statelist[State FIPS Code], statelist[EPA Region], "not found", 0, 1)</f>
        <v>EPA Region 7</v>
      </c>
    </row>
    <row r="1667" spans="64:69" x14ac:dyDescent="0.25">
      <c r="BL1667" s="334" t="s">
        <v>4098</v>
      </c>
      <c r="BM1667" s="335" t="s">
        <v>2421</v>
      </c>
      <c r="BN1667" s="335" t="s">
        <v>4086</v>
      </c>
      <c r="BO1667" s="335" t="str">
        <f t="shared" si="50"/>
        <v>Brown County, NE</v>
      </c>
      <c r="BP1667" s="335" t="str">
        <f t="shared" si="51"/>
        <v>31</v>
      </c>
      <c r="BQ1667" s="335" t="str">
        <f>_xlfn.XLOOKUP(BP1667, statelist[State FIPS Code], statelist[EPA Region], "not found", 0, 1)</f>
        <v>EPA Region 7</v>
      </c>
    </row>
    <row r="1668" spans="64:69" x14ac:dyDescent="0.25">
      <c r="BL1668" s="334" t="s">
        <v>4099</v>
      </c>
      <c r="BM1668" s="335" t="s">
        <v>4100</v>
      </c>
      <c r="BN1668" s="335" t="s">
        <v>4086</v>
      </c>
      <c r="BO1668" s="335" t="str">
        <f t="shared" ref="BO1668:BO1731" si="52">_xlfn.TEXTJOIN(", ", TRUE, BM1668,BN1668)</f>
        <v>Buffalo County, NE</v>
      </c>
      <c r="BP1668" s="335" t="str">
        <f t="shared" ref="BP1668:BP1731" si="53">LEFT(BL1668, 2)</f>
        <v>31</v>
      </c>
      <c r="BQ1668" s="335" t="str">
        <f>_xlfn.XLOOKUP(BP1668, statelist[State FIPS Code], statelist[EPA Region], "not found", 0, 1)</f>
        <v>EPA Region 7</v>
      </c>
    </row>
    <row r="1669" spans="64:69" x14ac:dyDescent="0.25">
      <c r="BL1669" s="334" t="s">
        <v>4101</v>
      </c>
      <c r="BM1669" s="335" t="s">
        <v>4102</v>
      </c>
      <c r="BN1669" s="335" t="s">
        <v>4086</v>
      </c>
      <c r="BO1669" s="335" t="str">
        <f t="shared" si="52"/>
        <v>Burt County, NE</v>
      </c>
      <c r="BP1669" s="335" t="str">
        <f t="shared" si="53"/>
        <v>31</v>
      </c>
      <c r="BQ1669" s="335" t="str">
        <f>_xlfn.XLOOKUP(BP1669, statelist[State FIPS Code], statelist[EPA Region], "not found", 0, 1)</f>
        <v>EPA Region 7</v>
      </c>
    </row>
    <row r="1670" spans="64:69" x14ac:dyDescent="0.25">
      <c r="BL1670" s="334" t="s">
        <v>4103</v>
      </c>
      <c r="BM1670" s="335" t="s">
        <v>1307</v>
      </c>
      <c r="BN1670" s="335" t="s">
        <v>4086</v>
      </c>
      <c r="BO1670" s="335" t="str">
        <f t="shared" si="52"/>
        <v>Butler County, NE</v>
      </c>
      <c r="BP1670" s="335" t="str">
        <f t="shared" si="53"/>
        <v>31</v>
      </c>
      <c r="BQ1670" s="335" t="str">
        <f>_xlfn.XLOOKUP(BP1670, statelist[State FIPS Code], statelist[EPA Region], "not found", 0, 1)</f>
        <v>EPA Region 7</v>
      </c>
    </row>
    <row r="1671" spans="64:69" x14ac:dyDescent="0.25">
      <c r="BL1671" s="334" t="s">
        <v>4104</v>
      </c>
      <c r="BM1671" s="335" t="s">
        <v>2427</v>
      </c>
      <c r="BN1671" s="335" t="s">
        <v>4086</v>
      </c>
      <c r="BO1671" s="335" t="str">
        <f t="shared" si="52"/>
        <v>Cass County, NE</v>
      </c>
      <c r="BP1671" s="335" t="str">
        <f t="shared" si="53"/>
        <v>31</v>
      </c>
      <c r="BQ1671" s="335" t="str">
        <f>_xlfn.XLOOKUP(BP1671, statelist[State FIPS Code], statelist[EPA Region], "not found", 0, 1)</f>
        <v>EPA Region 7</v>
      </c>
    </row>
    <row r="1672" spans="64:69" x14ac:dyDescent="0.25">
      <c r="BL1672" s="334" t="s">
        <v>4105</v>
      </c>
      <c r="BM1672" s="335" t="s">
        <v>2729</v>
      </c>
      <c r="BN1672" s="335" t="s">
        <v>4086</v>
      </c>
      <c r="BO1672" s="335" t="str">
        <f t="shared" si="52"/>
        <v>Cedar County, NE</v>
      </c>
      <c r="BP1672" s="335" t="str">
        <f t="shared" si="53"/>
        <v>31</v>
      </c>
      <c r="BQ1672" s="335" t="str">
        <f>_xlfn.XLOOKUP(BP1672, statelist[State FIPS Code], statelist[EPA Region], "not found", 0, 1)</f>
        <v>EPA Region 7</v>
      </c>
    </row>
    <row r="1673" spans="64:69" x14ac:dyDescent="0.25">
      <c r="BL1673" s="334" t="s">
        <v>4106</v>
      </c>
      <c r="BM1673" s="335" t="s">
        <v>2864</v>
      </c>
      <c r="BN1673" s="335" t="s">
        <v>4086</v>
      </c>
      <c r="BO1673" s="335" t="str">
        <f t="shared" si="52"/>
        <v>Chase County, NE</v>
      </c>
      <c r="BP1673" s="335" t="str">
        <f t="shared" si="53"/>
        <v>31</v>
      </c>
      <c r="BQ1673" s="335" t="str">
        <f>_xlfn.XLOOKUP(BP1673, statelist[State FIPS Code], statelist[EPA Region], "not found", 0, 1)</f>
        <v>EPA Region 7</v>
      </c>
    </row>
    <row r="1674" spans="64:69" x14ac:dyDescent="0.25">
      <c r="BL1674" s="334" t="s">
        <v>4107</v>
      </c>
      <c r="BM1674" s="335" t="s">
        <v>4108</v>
      </c>
      <c r="BN1674" s="335" t="s">
        <v>4086</v>
      </c>
      <c r="BO1674" s="335" t="str">
        <f t="shared" si="52"/>
        <v>Cherry County, NE</v>
      </c>
      <c r="BP1674" s="335" t="str">
        <f t="shared" si="53"/>
        <v>31</v>
      </c>
      <c r="BQ1674" s="335" t="str">
        <f>_xlfn.XLOOKUP(BP1674, statelist[State FIPS Code], statelist[EPA Region], "not found", 0, 1)</f>
        <v>EPA Region 7</v>
      </c>
    </row>
    <row r="1675" spans="64:69" x14ac:dyDescent="0.25">
      <c r="BL1675" s="334" t="s">
        <v>4109</v>
      </c>
      <c r="BM1675" s="335" t="s">
        <v>1788</v>
      </c>
      <c r="BN1675" s="335" t="s">
        <v>4086</v>
      </c>
      <c r="BO1675" s="335" t="str">
        <f t="shared" si="52"/>
        <v>Cheyenne County, NE</v>
      </c>
      <c r="BP1675" s="335" t="str">
        <f t="shared" si="53"/>
        <v>31</v>
      </c>
      <c r="BQ1675" s="335" t="str">
        <f>_xlfn.XLOOKUP(BP1675, statelist[State FIPS Code], statelist[EPA Region], "not found", 0, 1)</f>
        <v>EPA Region 7</v>
      </c>
    </row>
    <row r="1676" spans="64:69" x14ac:dyDescent="0.25">
      <c r="BL1676" s="334" t="s">
        <v>4110</v>
      </c>
      <c r="BM1676" s="335" t="s">
        <v>1321</v>
      </c>
      <c r="BN1676" s="335" t="s">
        <v>4086</v>
      </c>
      <c r="BO1676" s="335" t="str">
        <f t="shared" si="52"/>
        <v>Clay County, NE</v>
      </c>
      <c r="BP1676" s="335" t="str">
        <f t="shared" si="53"/>
        <v>31</v>
      </c>
      <c r="BQ1676" s="335" t="str">
        <f>_xlfn.XLOOKUP(BP1676, statelist[State FIPS Code], statelist[EPA Region], "not found", 0, 1)</f>
        <v>EPA Region 7</v>
      </c>
    </row>
    <row r="1677" spans="64:69" x14ac:dyDescent="0.25">
      <c r="BL1677" s="334" t="s">
        <v>4111</v>
      </c>
      <c r="BM1677" s="335" t="s">
        <v>4112</v>
      </c>
      <c r="BN1677" s="335" t="s">
        <v>4086</v>
      </c>
      <c r="BO1677" s="335" t="str">
        <f t="shared" si="52"/>
        <v>Colfax County, NE</v>
      </c>
      <c r="BP1677" s="335" t="str">
        <f t="shared" si="53"/>
        <v>31</v>
      </c>
      <c r="BQ1677" s="335" t="str">
        <f>_xlfn.XLOOKUP(BP1677, statelist[State FIPS Code], statelist[EPA Region], "not found", 0, 1)</f>
        <v>EPA Region 7</v>
      </c>
    </row>
    <row r="1678" spans="64:69" x14ac:dyDescent="0.25">
      <c r="BL1678" s="334" t="s">
        <v>4113</v>
      </c>
      <c r="BM1678" s="335" t="s">
        <v>4114</v>
      </c>
      <c r="BN1678" s="335" t="s">
        <v>4086</v>
      </c>
      <c r="BO1678" s="335" t="str">
        <f t="shared" si="52"/>
        <v>Cuming County, NE</v>
      </c>
      <c r="BP1678" s="335" t="str">
        <f t="shared" si="53"/>
        <v>31</v>
      </c>
      <c r="BQ1678" s="335" t="str">
        <f>_xlfn.XLOOKUP(BP1678, statelist[State FIPS Code], statelist[EPA Region], "not found", 0, 1)</f>
        <v>EPA Region 7</v>
      </c>
    </row>
    <row r="1679" spans="64:69" x14ac:dyDescent="0.25">
      <c r="BL1679" s="334" t="s">
        <v>4115</v>
      </c>
      <c r="BM1679" s="335" t="s">
        <v>1798</v>
      </c>
      <c r="BN1679" s="335" t="s">
        <v>4086</v>
      </c>
      <c r="BO1679" s="335" t="str">
        <f t="shared" si="52"/>
        <v>Custer County, NE</v>
      </c>
      <c r="BP1679" s="335" t="str">
        <f t="shared" si="53"/>
        <v>31</v>
      </c>
      <c r="BQ1679" s="335" t="str">
        <f>_xlfn.XLOOKUP(BP1679, statelist[State FIPS Code], statelist[EPA Region], "not found", 0, 1)</f>
        <v>EPA Region 7</v>
      </c>
    </row>
    <row r="1680" spans="64:69" x14ac:dyDescent="0.25">
      <c r="BL1680" s="334" t="s">
        <v>4116</v>
      </c>
      <c r="BM1680" s="335" t="s">
        <v>3598</v>
      </c>
      <c r="BN1680" s="335" t="s">
        <v>4086</v>
      </c>
      <c r="BO1680" s="335" t="str">
        <f t="shared" si="52"/>
        <v>Dakota County, NE</v>
      </c>
      <c r="BP1680" s="335" t="str">
        <f t="shared" si="53"/>
        <v>31</v>
      </c>
      <c r="BQ1680" s="335" t="str">
        <f>_xlfn.XLOOKUP(BP1680, statelist[State FIPS Code], statelist[EPA Region], "not found", 0, 1)</f>
        <v>EPA Region 7</v>
      </c>
    </row>
    <row r="1681" spans="64:69" x14ac:dyDescent="0.25">
      <c r="BL1681" s="334" t="s">
        <v>4117</v>
      </c>
      <c r="BM1681" s="335" t="s">
        <v>4118</v>
      </c>
      <c r="BN1681" s="335" t="s">
        <v>4086</v>
      </c>
      <c r="BO1681" s="335" t="str">
        <f t="shared" si="52"/>
        <v>Dawes County, NE</v>
      </c>
      <c r="BP1681" s="335" t="str">
        <f t="shared" si="53"/>
        <v>31</v>
      </c>
      <c r="BQ1681" s="335" t="str">
        <f>_xlfn.XLOOKUP(BP1681, statelist[State FIPS Code], statelist[EPA Region], "not found", 0, 1)</f>
        <v>EPA Region 7</v>
      </c>
    </row>
    <row r="1682" spans="64:69" x14ac:dyDescent="0.25">
      <c r="BL1682" s="334" t="s">
        <v>4119</v>
      </c>
      <c r="BM1682" s="335" t="s">
        <v>2129</v>
      </c>
      <c r="BN1682" s="335" t="s">
        <v>4086</v>
      </c>
      <c r="BO1682" s="335" t="str">
        <f t="shared" si="52"/>
        <v>Dawson County, NE</v>
      </c>
      <c r="BP1682" s="335" t="str">
        <f t="shared" si="53"/>
        <v>31</v>
      </c>
      <c r="BQ1682" s="335" t="str">
        <f>_xlfn.XLOOKUP(BP1682, statelist[State FIPS Code], statelist[EPA Region], "not found", 0, 1)</f>
        <v>EPA Region 7</v>
      </c>
    </row>
    <row r="1683" spans="64:69" x14ac:dyDescent="0.25">
      <c r="BL1683" s="334" t="s">
        <v>4120</v>
      </c>
      <c r="BM1683" s="335" t="s">
        <v>4121</v>
      </c>
      <c r="BN1683" s="335" t="s">
        <v>4086</v>
      </c>
      <c r="BO1683" s="335" t="str">
        <f t="shared" si="52"/>
        <v>Deuel County, NE</v>
      </c>
      <c r="BP1683" s="335" t="str">
        <f t="shared" si="53"/>
        <v>31</v>
      </c>
      <c r="BQ1683" s="335" t="str">
        <f>_xlfn.XLOOKUP(BP1683, statelist[State FIPS Code], statelist[EPA Region], "not found", 0, 1)</f>
        <v>EPA Region 7</v>
      </c>
    </row>
    <row r="1684" spans="64:69" x14ac:dyDescent="0.25">
      <c r="BL1684" s="334" t="s">
        <v>4122</v>
      </c>
      <c r="BM1684" s="335" t="s">
        <v>4123</v>
      </c>
      <c r="BN1684" s="335" t="s">
        <v>4086</v>
      </c>
      <c r="BO1684" s="335" t="str">
        <f t="shared" si="52"/>
        <v>Dixon County, NE</v>
      </c>
      <c r="BP1684" s="335" t="str">
        <f t="shared" si="53"/>
        <v>31</v>
      </c>
      <c r="BQ1684" s="335" t="str">
        <f>_xlfn.XLOOKUP(BP1684, statelist[State FIPS Code], statelist[EPA Region], "not found", 0, 1)</f>
        <v>EPA Region 7</v>
      </c>
    </row>
    <row r="1685" spans="64:69" x14ac:dyDescent="0.25">
      <c r="BL1685" s="334" t="s">
        <v>4124</v>
      </c>
      <c r="BM1685" s="335" t="s">
        <v>2134</v>
      </c>
      <c r="BN1685" s="335" t="s">
        <v>4086</v>
      </c>
      <c r="BO1685" s="335" t="str">
        <f t="shared" si="52"/>
        <v>Dodge County, NE</v>
      </c>
      <c r="BP1685" s="335" t="str">
        <f t="shared" si="53"/>
        <v>31</v>
      </c>
      <c r="BQ1685" s="335" t="str">
        <f>_xlfn.XLOOKUP(BP1685, statelist[State FIPS Code], statelist[EPA Region], "not found", 0, 1)</f>
        <v>EPA Region 7</v>
      </c>
    </row>
    <row r="1686" spans="64:69" x14ac:dyDescent="0.25">
      <c r="BL1686" s="334" t="s">
        <v>4125</v>
      </c>
      <c r="BM1686" s="335" t="s">
        <v>1806</v>
      </c>
      <c r="BN1686" s="335" t="s">
        <v>4086</v>
      </c>
      <c r="BO1686" s="335" t="str">
        <f t="shared" si="52"/>
        <v>Douglas County, NE</v>
      </c>
      <c r="BP1686" s="335" t="str">
        <f t="shared" si="53"/>
        <v>31</v>
      </c>
      <c r="BQ1686" s="335" t="str">
        <f>_xlfn.XLOOKUP(BP1686, statelist[State FIPS Code], statelist[EPA Region], "not found", 0, 1)</f>
        <v>EPA Region 7</v>
      </c>
    </row>
    <row r="1687" spans="64:69" x14ac:dyDescent="0.25">
      <c r="BL1687" s="334" t="s">
        <v>4126</v>
      </c>
      <c r="BM1687" s="335" t="s">
        <v>4127</v>
      </c>
      <c r="BN1687" s="335" t="s">
        <v>4086</v>
      </c>
      <c r="BO1687" s="335" t="str">
        <f t="shared" si="52"/>
        <v>Dundy County, NE</v>
      </c>
      <c r="BP1687" s="335" t="str">
        <f t="shared" si="53"/>
        <v>31</v>
      </c>
      <c r="BQ1687" s="335" t="str">
        <f>_xlfn.XLOOKUP(BP1687, statelist[State FIPS Code], statelist[EPA Region], "not found", 0, 1)</f>
        <v>EPA Region 7</v>
      </c>
    </row>
    <row r="1688" spans="64:69" x14ac:dyDescent="0.25">
      <c r="BL1688" s="334" t="s">
        <v>4128</v>
      </c>
      <c r="BM1688" s="335" t="s">
        <v>3604</v>
      </c>
      <c r="BN1688" s="335" t="s">
        <v>4086</v>
      </c>
      <c r="BO1688" s="335" t="str">
        <f t="shared" si="52"/>
        <v>Fillmore County, NE</v>
      </c>
      <c r="BP1688" s="335" t="str">
        <f t="shared" si="53"/>
        <v>31</v>
      </c>
      <c r="BQ1688" s="335" t="str">
        <f>_xlfn.XLOOKUP(BP1688, statelist[State FIPS Code], statelist[EPA Region], "not found", 0, 1)</f>
        <v>EPA Region 7</v>
      </c>
    </row>
    <row r="1689" spans="64:69" x14ac:dyDescent="0.25">
      <c r="BL1689" s="334" t="s">
        <v>4129</v>
      </c>
      <c r="BM1689" s="335" t="s">
        <v>1353</v>
      </c>
      <c r="BN1689" s="335" t="s">
        <v>4086</v>
      </c>
      <c r="BO1689" s="335" t="str">
        <f t="shared" si="52"/>
        <v>Franklin County, NE</v>
      </c>
      <c r="BP1689" s="335" t="str">
        <f t="shared" si="53"/>
        <v>31</v>
      </c>
      <c r="BQ1689" s="335" t="str">
        <f>_xlfn.XLOOKUP(BP1689, statelist[State FIPS Code], statelist[EPA Region], "not found", 0, 1)</f>
        <v>EPA Region 7</v>
      </c>
    </row>
    <row r="1690" spans="64:69" x14ac:dyDescent="0.25">
      <c r="BL1690" s="334" t="s">
        <v>4130</v>
      </c>
      <c r="BM1690" s="335" t="s">
        <v>4131</v>
      </c>
      <c r="BN1690" s="335" t="s">
        <v>4086</v>
      </c>
      <c r="BO1690" s="335" t="str">
        <f t="shared" si="52"/>
        <v>Frontier County, NE</v>
      </c>
      <c r="BP1690" s="335" t="str">
        <f t="shared" si="53"/>
        <v>31</v>
      </c>
      <c r="BQ1690" s="335" t="str">
        <f>_xlfn.XLOOKUP(BP1690, statelist[State FIPS Code], statelist[EPA Region], "not found", 0, 1)</f>
        <v>EPA Region 7</v>
      </c>
    </row>
    <row r="1691" spans="64:69" x14ac:dyDescent="0.25">
      <c r="BL1691" s="334" t="s">
        <v>4132</v>
      </c>
      <c r="BM1691" s="335" t="s">
        <v>4133</v>
      </c>
      <c r="BN1691" s="335" t="s">
        <v>4086</v>
      </c>
      <c r="BO1691" s="335" t="str">
        <f t="shared" si="52"/>
        <v>Furnas County, NE</v>
      </c>
      <c r="BP1691" s="335" t="str">
        <f t="shared" si="53"/>
        <v>31</v>
      </c>
      <c r="BQ1691" s="335" t="str">
        <f>_xlfn.XLOOKUP(BP1691, statelist[State FIPS Code], statelist[EPA Region], "not found", 0, 1)</f>
        <v>EPA Region 7</v>
      </c>
    </row>
    <row r="1692" spans="64:69" x14ac:dyDescent="0.25">
      <c r="BL1692" s="334" t="s">
        <v>4134</v>
      </c>
      <c r="BM1692" s="335" t="s">
        <v>4135</v>
      </c>
      <c r="BN1692" s="335" t="s">
        <v>4086</v>
      </c>
      <c r="BO1692" s="335" t="str">
        <f t="shared" si="52"/>
        <v>Gage County, NE</v>
      </c>
      <c r="BP1692" s="335" t="str">
        <f t="shared" si="53"/>
        <v>31</v>
      </c>
      <c r="BQ1692" s="335" t="str">
        <f>_xlfn.XLOOKUP(BP1692, statelist[State FIPS Code], statelist[EPA Region], "not found", 0, 1)</f>
        <v>EPA Region 7</v>
      </c>
    </row>
    <row r="1693" spans="64:69" x14ac:dyDescent="0.25">
      <c r="BL1693" s="334" t="s">
        <v>4136</v>
      </c>
      <c r="BM1693" s="335" t="s">
        <v>4137</v>
      </c>
      <c r="BN1693" s="335" t="s">
        <v>4086</v>
      </c>
      <c r="BO1693" s="335" t="str">
        <f t="shared" si="52"/>
        <v>Garden County, NE</v>
      </c>
      <c r="BP1693" s="335" t="str">
        <f t="shared" si="53"/>
        <v>31</v>
      </c>
      <c r="BQ1693" s="335" t="str">
        <f>_xlfn.XLOOKUP(BP1693, statelist[State FIPS Code], statelist[EPA Region], "not found", 0, 1)</f>
        <v>EPA Region 7</v>
      </c>
    </row>
    <row r="1694" spans="64:69" x14ac:dyDescent="0.25">
      <c r="BL1694" s="334" t="s">
        <v>4138</v>
      </c>
      <c r="BM1694" s="335" t="s">
        <v>1816</v>
      </c>
      <c r="BN1694" s="335" t="s">
        <v>4086</v>
      </c>
      <c r="BO1694" s="335" t="str">
        <f t="shared" si="52"/>
        <v>Garfield County, NE</v>
      </c>
      <c r="BP1694" s="335" t="str">
        <f t="shared" si="53"/>
        <v>31</v>
      </c>
      <c r="BQ1694" s="335" t="str">
        <f>_xlfn.XLOOKUP(BP1694, statelist[State FIPS Code], statelist[EPA Region], "not found", 0, 1)</f>
        <v>EPA Region 7</v>
      </c>
    </row>
    <row r="1695" spans="64:69" x14ac:dyDescent="0.25">
      <c r="BL1695" s="334" t="s">
        <v>4139</v>
      </c>
      <c r="BM1695" s="335" t="s">
        <v>4140</v>
      </c>
      <c r="BN1695" s="335" t="s">
        <v>4086</v>
      </c>
      <c r="BO1695" s="335" t="str">
        <f t="shared" si="52"/>
        <v>Gosper County, NE</v>
      </c>
      <c r="BP1695" s="335" t="str">
        <f t="shared" si="53"/>
        <v>31</v>
      </c>
      <c r="BQ1695" s="335" t="str">
        <f>_xlfn.XLOOKUP(BP1695, statelist[State FIPS Code], statelist[EPA Region], "not found", 0, 1)</f>
        <v>EPA Region 7</v>
      </c>
    </row>
    <row r="1696" spans="64:69" x14ac:dyDescent="0.25">
      <c r="BL1696" s="334" t="s">
        <v>4141</v>
      </c>
      <c r="BM1696" s="335" t="s">
        <v>1569</v>
      </c>
      <c r="BN1696" s="335" t="s">
        <v>4086</v>
      </c>
      <c r="BO1696" s="335" t="str">
        <f t="shared" si="52"/>
        <v>Grant County, NE</v>
      </c>
      <c r="BP1696" s="335" t="str">
        <f t="shared" si="53"/>
        <v>31</v>
      </c>
      <c r="BQ1696" s="335" t="str">
        <f>_xlfn.XLOOKUP(BP1696, statelist[State FIPS Code], statelist[EPA Region], "not found", 0, 1)</f>
        <v>EPA Region 7</v>
      </c>
    </row>
    <row r="1697" spans="64:69" x14ac:dyDescent="0.25">
      <c r="BL1697" s="334" t="s">
        <v>4142</v>
      </c>
      <c r="BM1697" s="335" t="s">
        <v>2905</v>
      </c>
      <c r="BN1697" s="335" t="s">
        <v>4086</v>
      </c>
      <c r="BO1697" s="335" t="str">
        <f t="shared" si="52"/>
        <v>Greeley County, NE</v>
      </c>
      <c r="BP1697" s="335" t="str">
        <f t="shared" si="53"/>
        <v>31</v>
      </c>
      <c r="BQ1697" s="335" t="str">
        <f>_xlfn.XLOOKUP(BP1697, statelist[State FIPS Code], statelist[EPA Region], "not found", 0, 1)</f>
        <v>EPA Region 7</v>
      </c>
    </row>
    <row r="1698" spans="64:69" x14ac:dyDescent="0.25">
      <c r="BL1698" s="334" t="s">
        <v>4143</v>
      </c>
      <c r="BM1698" s="335" t="s">
        <v>2176</v>
      </c>
      <c r="BN1698" s="335" t="s">
        <v>4086</v>
      </c>
      <c r="BO1698" s="335" t="str">
        <f t="shared" si="52"/>
        <v>Hall County, NE</v>
      </c>
      <c r="BP1698" s="335" t="str">
        <f t="shared" si="53"/>
        <v>31</v>
      </c>
      <c r="BQ1698" s="335" t="str">
        <f>_xlfn.XLOOKUP(BP1698, statelist[State FIPS Code], statelist[EPA Region], "not found", 0, 1)</f>
        <v>EPA Region 7</v>
      </c>
    </row>
    <row r="1699" spans="64:69" x14ac:dyDescent="0.25">
      <c r="BL1699" s="334" t="s">
        <v>4144</v>
      </c>
      <c r="BM1699" s="335" t="s">
        <v>1981</v>
      </c>
      <c r="BN1699" s="335" t="s">
        <v>4086</v>
      </c>
      <c r="BO1699" s="335" t="str">
        <f t="shared" si="52"/>
        <v>Hamilton County, NE</v>
      </c>
      <c r="BP1699" s="335" t="str">
        <f t="shared" si="53"/>
        <v>31</v>
      </c>
      <c r="BQ1699" s="335" t="str">
        <f>_xlfn.XLOOKUP(BP1699, statelist[State FIPS Code], statelist[EPA Region], "not found", 0, 1)</f>
        <v>EPA Region 7</v>
      </c>
    </row>
    <row r="1700" spans="64:69" x14ac:dyDescent="0.25">
      <c r="BL1700" s="334" t="s">
        <v>4145</v>
      </c>
      <c r="BM1700" s="335" t="s">
        <v>3096</v>
      </c>
      <c r="BN1700" s="335" t="s">
        <v>4086</v>
      </c>
      <c r="BO1700" s="335" t="str">
        <f t="shared" si="52"/>
        <v>Harlan County, NE</v>
      </c>
      <c r="BP1700" s="335" t="str">
        <f t="shared" si="53"/>
        <v>31</v>
      </c>
      <c r="BQ1700" s="335" t="str">
        <f>_xlfn.XLOOKUP(BP1700, statelist[State FIPS Code], statelist[EPA Region], "not found", 0, 1)</f>
        <v>EPA Region 7</v>
      </c>
    </row>
    <row r="1701" spans="64:69" x14ac:dyDescent="0.25">
      <c r="BL1701" s="334" t="s">
        <v>4146</v>
      </c>
      <c r="BM1701" s="335" t="s">
        <v>4147</v>
      </c>
      <c r="BN1701" s="335" t="s">
        <v>4086</v>
      </c>
      <c r="BO1701" s="335" t="str">
        <f t="shared" si="52"/>
        <v>Hayes County, NE</v>
      </c>
      <c r="BP1701" s="335" t="str">
        <f t="shared" si="53"/>
        <v>31</v>
      </c>
      <c r="BQ1701" s="335" t="str">
        <f>_xlfn.XLOOKUP(BP1701, statelist[State FIPS Code], statelist[EPA Region], "not found", 0, 1)</f>
        <v>EPA Region 7</v>
      </c>
    </row>
    <row r="1702" spans="64:69" x14ac:dyDescent="0.25">
      <c r="BL1702" s="334" t="s">
        <v>4148</v>
      </c>
      <c r="BM1702" s="335" t="s">
        <v>4149</v>
      </c>
      <c r="BN1702" s="335" t="s">
        <v>4086</v>
      </c>
      <c r="BO1702" s="335" t="str">
        <f t="shared" si="52"/>
        <v>Hitchcock County, NE</v>
      </c>
      <c r="BP1702" s="335" t="str">
        <f t="shared" si="53"/>
        <v>31</v>
      </c>
      <c r="BQ1702" s="335" t="str">
        <f>_xlfn.XLOOKUP(BP1702, statelist[State FIPS Code], statelist[EPA Region], "not found", 0, 1)</f>
        <v>EPA Region 7</v>
      </c>
    </row>
    <row r="1703" spans="64:69" x14ac:dyDescent="0.25">
      <c r="BL1703" s="334" t="s">
        <v>4150</v>
      </c>
      <c r="BM1703" s="335" t="s">
        <v>3894</v>
      </c>
      <c r="BN1703" s="335" t="s">
        <v>4086</v>
      </c>
      <c r="BO1703" s="335" t="str">
        <f t="shared" si="52"/>
        <v>Holt County, NE</v>
      </c>
      <c r="BP1703" s="335" t="str">
        <f t="shared" si="53"/>
        <v>31</v>
      </c>
      <c r="BQ1703" s="335" t="str">
        <f>_xlfn.XLOOKUP(BP1703, statelist[State FIPS Code], statelist[EPA Region], "not found", 0, 1)</f>
        <v>EPA Region 7</v>
      </c>
    </row>
    <row r="1704" spans="64:69" x14ac:dyDescent="0.25">
      <c r="BL1704" s="334" t="s">
        <v>4151</v>
      </c>
      <c r="BM1704" s="335" t="s">
        <v>4152</v>
      </c>
      <c r="BN1704" s="335" t="s">
        <v>4086</v>
      </c>
      <c r="BO1704" s="335" t="str">
        <f t="shared" si="52"/>
        <v>Hooker County, NE</v>
      </c>
      <c r="BP1704" s="335" t="str">
        <f t="shared" si="53"/>
        <v>31</v>
      </c>
      <c r="BQ1704" s="335" t="str">
        <f>_xlfn.XLOOKUP(BP1704, statelist[State FIPS Code], statelist[EPA Region], "not found", 0, 1)</f>
        <v>EPA Region 7</v>
      </c>
    </row>
    <row r="1705" spans="64:69" x14ac:dyDescent="0.25">
      <c r="BL1705" s="334" t="s">
        <v>4153</v>
      </c>
      <c r="BM1705" s="335" t="s">
        <v>1576</v>
      </c>
      <c r="BN1705" s="335" t="s">
        <v>4086</v>
      </c>
      <c r="BO1705" s="335" t="str">
        <f t="shared" si="52"/>
        <v>Howard County, NE</v>
      </c>
      <c r="BP1705" s="335" t="str">
        <f t="shared" si="53"/>
        <v>31</v>
      </c>
      <c r="BQ1705" s="335" t="str">
        <f>_xlfn.XLOOKUP(BP1705, statelist[State FIPS Code], statelist[EPA Region], "not found", 0, 1)</f>
        <v>EPA Region 7</v>
      </c>
    </row>
    <row r="1706" spans="64:69" x14ac:dyDescent="0.25">
      <c r="BL1706" s="334" t="s">
        <v>4154</v>
      </c>
      <c r="BM1706" s="335" t="s">
        <v>1367</v>
      </c>
      <c r="BN1706" s="335" t="s">
        <v>4086</v>
      </c>
      <c r="BO1706" s="335" t="str">
        <f t="shared" si="52"/>
        <v>Jefferson County, NE</v>
      </c>
      <c r="BP1706" s="335" t="str">
        <f t="shared" si="53"/>
        <v>31</v>
      </c>
      <c r="BQ1706" s="335" t="str">
        <f>_xlfn.XLOOKUP(BP1706, statelist[State FIPS Code], statelist[EPA Region], "not found", 0, 1)</f>
        <v>EPA Region 7</v>
      </c>
    </row>
    <row r="1707" spans="64:69" x14ac:dyDescent="0.25">
      <c r="BL1707" s="334" t="s">
        <v>4155</v>
      </c>
      <c r="BM1707" s="335" t="s">
        <v>1584</v>
      </c>
      <c r="BN1707" s="335" t="s">
        <v>4086</v>
      </c>
      <c r="BO1707" s="335" t="str">
        <f t="shared" si="52"/>
        <v>Johnson County, NE</v>
      </c>
      <c r="BP1707" s="335" t="str">
        <f t="shared" si="53"/>
        <v>31</v>
      </c>
      <c r="BQ1707" s="335" t="str">
        <f>_xlfn.XLOOKUP(BP1707, statelist[State FIPS Code], statelist[EPA Region], "not found", 0, 1)</f>
        <v>EPA Region 7</v>
      </c>
    </row>
    <row r="1708" spans="64:69" x14ac:dyDescent="0.25">
      <c r="BL1708" s="334" t="s">
        <v>4156</v>
      </c>
      <c r="BM1708" s="335" t="s">
        <v>4157</v>
      </c>
      <c r="BN1708" s="335" t="s">
        <v>4086</v>
      </c>
      <c r="BO1708" s="335" t="str">
        <f t="shared" si="52"/>
        <v>Kearney County, NE</v>
      </c>
      <c r="BP1708" s="335" t="str">
        <f t="shared" si="53"/>
        <v>31</v>
      </c>
      <c r="BQ1708" s="335" t="str">
        <f>_xlfn.XLOOKUP(BP1708, statelist[State FIPS Code], statelist[EPA Region], "not found", 0, 1)</f>
        <v>EPA Region 7</v>
      </c>
    </row>
    <row r="1709" spans="64:69" x14ac:dyDescent="0.25">
      <c r="BL1709" s="334" t="s">
        <v>4158</v>
      </c>
      <c r="BM1709" s="335" t="s">
        <v>4159</v>
      </c>
      <c r="BN1709" s="335" t="s">
        <v>4086</v>
      </c>
      <c r="BO1709" s="335" t="str">
        <f t="shared" si="52"/>
        <v>Keith County, NE</v>
      </c>
      <c r="BP1709" s="335" t="str">
        <f t="shared" si="53"/>
        <v>31</v>
      </c>
      <c r="BQ1709" s="335" t="str">
        <f>_xlfn.XLOOKUP(BP1709, statelist[State FIPS Code], statelist[EPA Region], "not found", 0, 1)</f>
        <v>EPA Region 7</v>
      </c>
    </row>
    <row r="1710" spans="64:69" x14ac:dyDescent="0.25">
      <c r="BL1710" s="334" t="s">
        <v>4160</v>
      </c>
      <c r="BM1710" s="335" t="s">
        <v>4161</v>
      </c>
      <c r="BN1710" s="335" t="s">
        <v>4086</v>
      </c>
      <c r="BO1710" s="335" t="str">
        <f t="shared" si="52"/>
        <v>Keya Paha County, NE</v>
      </c>
      <c r="BP1710" s="335" t="str">
        <f t="shared" si="53"/>
        <v>31</v>
      </c>
      <c r="BQ1710" s="335" t="str">
        <f>_xlfn.XLOOKUP(BP1710, statelist[State FIPS Code], statelist[EPA Region], "not found", 0, 1)</f>
        <v>EPA Region 7</v>
      </c>
    </row>
    <row r="1711" spans="64:69" x14ac:dyDescent="0.25">
      <c r="BL1711" s="334" t="s">
        <v>4162</v>
      </c>
      <c r="BM1711" s="335" t="s">
        <v>4163</v>
      </c>
      <c r="BN1711" s="335" t="s">
        <v>4086</v>
      </c>
      <c r="BO1711" s="335" t="str">
        <f t="shared" si="52"/>
        <v>Kimball County, NE</v>
      </c>
      <c r="BP1711" s="335" t="str">
        <f t="shared" si="53"/>
        <v>31</v>
      </c>
      <c r="BQ1711" s="335" t="str">
        <f>_xlfn.XLOOKUP(BP1711, statelist[State FIPS Code], statelist[EPA Region], "not found", 0, 1)</f>
        <v>EPA Region 7</v>
      </c>
    </row>
    <row r="1712" spans="64:69" x14ac:dyDescent="0.25">
      <c r="BL1712" s="334" t="s">
        <v>4164</v>
      </c>
      <c r="BM1712" s="335" t="s">
        <v>2487</v>
      </c>
      <c r="BN1712" s="335" t="s">
        <v>4086</v>
      </c>
      <c r="BO1712" s="335" t="str">
        <f t="shared" si="52"/>
        <v>Knox County, NE</v>
      </c>
      <c r="BP1712" s="335" t="str">
        <f t="shared" si="53"/>
        <v>31</v>
      </c>
      <c r="BQ1712" s="335" t="str">
        <f>_xlfn.XLOOKUP(BP1712, statelist[State FIPS Code], statelist[EPA Region], "not found", 0, 1)</f>
        <v>EPA Region 7</v>
      </c>
    </row>
    <row r="1713" spans="64:69" x14ac:dyDescent="0.25">
      <c r="BL1713" s="334" t="s">
        <v>4165</v>
      </c>
      <c r="BM1713" s="335" t="s">
        <v>4166</v>
      </c>
      <c r="BN1713" s="335" t="s">
        <v>4086</v>
      </c>
      <c r="BO1713" s="335" t="str">
        <f t="shared" si="52"/>
        <v>Lancaster County, NE</v>
      </c>
      <c r="BP1713" s="335" t="str">
        <f t="shared" si="53"/>
        <v>31</v>
      </c>
      <c r="BQ1713" s="335" t="str">
        <f>_xlfn.XLOOKUP(BP1713, statelist[State FIPS Code], statelist[EPA Region], "not found", 0, 1)</f>
        <v>EPA Region 7</v>
      </c>
    </row>
    <row r="1714" spans="64:69" x14ac:dyDescent="0.25">
      <c r="BL1714" s="334" t="s">
        <v>4167</v>
      </c>
      <c r="BM1714" s="335" t="s">
        <v>1590</v>
      </c>
      <c r="BN1714" s="335" t="s">
        <v>4086</v>
      </c>
      <c r="BO1714" s="335" t="str">
        <f t="shared" si="52"/>
        <v>Lincoln County, NE</v>
      </c>
      <c r="BP1714" s="335" t="str">
        <f t="shared" si="53"/>
        <v>31</v>
      </c>
      <c r="BQ1714" s="335" t="str">
        <f>_xlfn.XLOOKUP(BP1714, statelist[State FIPS Code], statelist[EPA Region], "not found", 0, 1)</f>
        <v>EPA Region 7</v>
      </c>
    </row>
    <row r="1715" spans="64:69" x14ac:dyDescent="0.25">
      <c r="BL1715" s="334" t="s">
        <v>4168</v>
      </c>
      <c r="BM1715" s="335" t="s">
        <v>1594</v>
      </c>
      <c r="BN1715" s="335" t="s">
        <v>4086</v>
      </c>
      <c r="BO1715" s="335" t="str">
        <f t="shared" si="52"/>
        <v>Logan County, NE</v>
      </c>
      <c r="BP1715" s="335" t="str">
        <f t="shared" si="53"/>
        <v>31</v>
      </c>
      <c r="BQ1715" s="335" t="str">
        <f>_xlfn.XLOOKUP(BP1715, statelist[State FIPS Code], statelist[EPA Region], "not found", 0, 1)</f>
        <v>EPA Region 7</v>
      </c>
    </row>
    <row r="1716" spans="64:69" x14ac:dyDescent="0.25">
      <c r="BL1716" s="334" t="s">
        <v>4169</v>
      </c>
      <c r="BM1716" s="335" t="s">
        <v>4170</v>
      </c>
      <c r="BN1716" s="335" t="s">
        <v>4086</v>
      </c>
      <c r="BO1716" s="335" t="str">
        <f t="shared" si="52"/>
        <v>Loup County, NE</v>
      </c>
      <c r="BP1716" s="335" t="str">
        <f t="shared" si="53"/>
        <v>31</v>
      </c>
      <c r="BQ1716" s="335" t="str">
        <f>_xlfn.XLOOKUP(BP1716, statelist[State FIPS Code], statelist[EPA Region], "not found", 0, 1)</f>
        <v>EPA Region 7</v>
      </c>
    </row>
    <row r="1717" spans="64:69" x14ac:dyDescent="0.25">
      <c r="BL1717" s="334" t="s">
        <v>4171</v>
      </c>
      <c r="BM1717" s="335" t="s">
        <v>2938</v>
      </c>
      <c r="BN1717" s="335" t="s">
        <v>4086</v>
      </c>
      <c r="BO1717" s="335" t="str">
        <f t="shared" si="52"/>
        <v>McPherson County, NE</v>
      </c>
      <c r="BP1717" s="335" t="str">
        <f t="shared" si="53"/>
        <v>31</v>
      </c>
      <c r="BQ1717" s="335" t="str">
        <f>_xlfn.XLOOKUP(BP1717, statelist[State FIPS Code], statelist[EPA Region], "not found", 0, 1)</f>
        <v>EPA Region 7</v>
      </c>
    </row>
    <row r="1718" spans="64:69" x14ac:dyDescent="0.25">
      <c r="BL1718" s="334" t="s">
        <v>4172</v>
      </c>
      <c r="BM1718" s="335" t="s">
        <v>1383</v>
      </c>
      <c r="BN1718" s="335" t="s">
        <v>4086</v>
      </c>
      <c r="BO1718" s="335" t="str">
        <f t="shared" si="52"/>
        <v>Madison County, NE</v>
      </c>
      <c r="BP1718" s="335" t="str">
        <f t="shared" si="53"/>
        <v>31</v>
      </c>
      <c r="BQ1718" s="335" t="str">
        <f>_xlfn.XLOOKUP(BP1718, statelist[State FIPS Code], statelist[EPA Region], "not found", 0, 1)</f>
        <v>EPA Region 7</v>
      </c>
    </row>
    <row r="1719" spans="64:69" x14ac:dyDescent="0.25">
      <c r="BL1719" s="334" t="s">
        <v>4173</v>
      </c>
      <c r="BM1719" s="335" t="s">
        <v>4174</v>
      </c>
      <c r="BN1719" s="335" t="s">
        <v>4086</v>
      </c>
      <c r="BO1719" s="335" t="str">
        <f t="shared" si="52"/>
        <v>Merrick County, NE</v>
      </c>
      <c r="BP1719" s="335" t="str">
        <f t="shared" si="53"/>
        <v>31</v>
      </c>
      <c r="BQ1719" s="335" t="str">
        <f>_xlfn.XLOOKUP(BP1719, statelist[State FIPS Code], statelist[EPA Region], "not found", 0, 1)</f>
        <v>EPA Region 7</v>
      </c>
    </row>
    <row r="1720" spans="64:69" x14ac:dyDescent="0.25">
      <c r="BL1720" s="334" t="s">
        <v>4175</v>
      </c>
      <c r="BM1720" s="335" t="s">
        <v>4176</v>
      </c>
      <c r="BN1720" s="335" t="s">
        <v>4086</v>
      </c>
      <c r="BO1720" s="335" t="str">
        <f t="shared" si="52"/>
        <v>Morrill County, NE</v>
      </c>
      <c r="BP1720" s="335" t="str">
        <f t="shared" si="53"/>
        <v>31</v>
      </c>
      <c r="BQ1720" s="335" t="str">
        <f>_xlfn.XLOOKUP(BP1720, statelist[State FIPS Code], statelist[EPA Region], "not found", 0, 1)</f>
        <v>EPA Region 7</v>
      </c>
    </row>
    <row r="1721" spans="64:69" x14ac:dyDescent="0.25">
      <c r="BL1721" s="334" t="s">
        <v>4177</v>
      </c>
      <c r="BM1721" s="335" t="s">
        <v>4178</v>
      </c>
      <c r="BN1721" s="335" t="s">
        <v>4086</v>
      </c>
      <c r="BO1721" s="335" t="str">
        <f t="shared" si="52"/>
        <v>Nance County, NE</v>
      </c>
      <c r="BP1721" s="335" t="str">
        <f t="shared" si="53"/>
        <v>31</v>
      </c>
      <c r="BQ1721" s="335" t="str">
        <f>_xlfn.XLOOKUP(BP1721, statelist[State FIPS Code], statelist[EPA Region], "not found", 0, 1)</f>
        <v>EPA Region 7</v>
      </c>
    </row>
    <row r="1722" spans="64:69" x14ac:dyDescent="0.25">
      <c r="BL1722" s="334" t="s">
        <v>4179</v>
      </c>
      <c r="BM1722" s="335" t="s">
        <v>2951</v>
      </c>
      <c r="BN1722" s="335" t="s">
        <v>4086</v>
      </c>
      <c r="BO1722" s="335" t="str">
        <f t="shared" si="52"/>
        <v>Nemaha County, NE</v>
      </c>
      <c r="BP1722" s="335" t="str">
        <f t="shared" si="53"/>
        <v>31</v>
      </c>
      <c r="BQ1722" s="335" t="str">
        <f>_xlfn.XLOOKUP(BP1722, statelist[State FIPS Code], statelist[EPA Region], "not found", 0, 1)</f>
        <v>EPA Region 7</v>
      </c>
    </row>
    <row r="1723" spans="64:69" x14ac:dyDescent="0.25">
      <c r="BL1723" s="334" t="s">
        <v>4180</v>
      </c>
      <c r="BM1723" s="335" t="s">
        <v>4181</v>
      </c>
      <c r="BN1723" s="335" t="s">
        <v>4086</v>
      </c>
      <c r="BO1723" s="335" t="str">
        <f t="shared" si="52"/>
        <v>Nuckolls County, NE</v>
      </c>
      <c r="BP1723" s="335" t="str">
        <f t="shared" si="53"/>
        <v>31</v>
      </c>
      <c r="BQ1723" s="335" t="str">
        <f>_xlfn.XLOOKUP(BP1723, statelist[State FIPS Code], statelist[EPA Region], "not found", 0, 1)</f>
        <v>EPA Region 7</v>
      </c>
    </row>
    <row r="1724" spans="64:69" x14ac:dyDescent="0.25">
      <c r="BL1724" s="334" t="s">
        <v>4182</v>
      </c>
      <c r="BM1724" s="335" t="s">
        <v>4183</v>
      </c>
      <c r="BN1724" s="335" t="s">
        <v>4086</v>
      </c>
      <c r="BO1724" s="335" t="str">
        <f t="shared" si="52"/>
        <v>Otoe County, NE</v>
      </c>
      <c r="BP1724" s="335" t="str">
        <f t="shared" si="53"/>
        <v>31</v>
      </c>
      <c r="BQ1724" s="335" t="str">
        <f>_xlfn.XLOOKUP(BP1724, statelist[State FIPS Code], statelist[EPA Region], "not found", 0, 1)</f>
        <v>EPA Region 7</v>
      </c>
    </row>
    <row r="1725" spans="64:69" x14ac:dyDescent="0.25">
      <c r="BL1725" s="334" t="s">
        <v>4184</v>
      </c>
      <c r="BM1725" s="335" t="s">
        <v>2965</v>
      </c>
      <c r="BN1725" s="335" t="s">
        <v>4086</v>
      </c>
      <c r="BO1725" s="335" t="str">
        <f t="shared" si="52"/>
        <v>Pawnee County, NE</v>
      </c>
      <c r="BP1725" s="335" t="str">
        <f t="shared" si="53"/>
        <v>31</v>
      </c>
      <c r="BQ1725" s="335" t="str">
        <f>_xlfn.XLOOKUP(BP1725, statelist[State FIPS Code], statelist[EPA Region], "not found", 0, 1)</f>
        <v>EPA Region 7</v>
      </c>
    </row>
    <row r="1726" spans="64:69" x14ac:dyDescent="0.25">
      <c r="BL1726" s="334" t="s">
        <v>4185</v>
      </c>
      <c r="BM1726" s="335" t="s">
        <v>4186</v>
      </c>
      <c r="BN1726" s="335" t="s">
        <v>4086</v>
      </c>
      <c r="BO1726" s="335" t="str">
        <f t="shared" si="52"/>
        <v>Perkins County, NE</v>
      </c>
      <c r="BP1726" s="335" t="str">
        <f t="shared" si="53"/>
        <v>31</v>
      </c>
      <c r="BQ1726" s="335" t="str">
        <f>_xlfn.XLOOKUP(BP1726, statelist[State FIPS Code], statelist[EPA Region], "not found", 0, 1)</f>
        <v>EPA Region 7</v>
      </c>
    </row>
    <row r="1727" spans="64:69" x14ac:dyDescent="0.25">
      <c r="BL1727" s="334" t="s">
        <v>4187</v>
      </c>
      <c r="BM1727" s="335" t="s">
        <v>3943</v>
      </c>
      <c r="BN1727" s="335" t="s">
        <v>4086</v>
      </c>
      <c r="BO1727" s="335" t="str">
        <f t="shared" si="52"/>
        <v>Phelps County, NE</v>
      </c>
      <c r="BP1727" s="335" t="str">
        <f t="shared" si="53"/>
        <v>31</v>
      </c>
      <c r="BQ1727" s="335" t="str">
        <f>_xlfn.XLOOKUP(BP1727, statelist[State FIPS Code], statelist[EPA Region], "not found", 0, 1)</f>
        <v>EPA Region 7</v>
      </c>
    </row>
    <row r="1728" spans="64:69" x14ac:dyDescent="0.25">
      <c r="BL1728" s="334" t="s">
        <v>4188</v>
      </c>
      <c r="BM1728" s="335" t="s">
        <v>2245</v>
      </c>
      <c r="BN1728" s="335" t="s">
        <v>4086</v>
      </c>
      <c r="BO1728" s="335" t="str">
        <f t="shared" si="52"/>
        <v>Pierce County, NE</v>
      </c>
      <c r="BP1728" s="335" t="str">
        <f t="shared" si="53"/>
        <v>31</v>
      </c>
      <c r="BQ1728" s="335" t="str">
        <f>_xlfn.XLOOKUP(BP1728, statelist[State FIPS Code], statelist[EPA Region], "not found", 0, 1)</f>
        <v>EPA Region 7</v>
      </c>
    </row>
    <row r="1729" spans="64:69" x14ac:dyDescent="0.25">
      <c r="BL1729" s="334" t="s">
        <v>4189</v>
      </c>
      <c r="BM1729" s="335" t="s">
        <v>3946</v>
      </c>
      <c r="BN1729" s="335" t="s">
        <v>4086</v>
      </c>
      <c r="BO1729" s="335" t="str">
        <f t="shared" si="52"/>
        <v>Platte County, NE</v>
      </c>
      <c r="BP1729" s="335" t="str">
        <f t="shared" si="53"/>
        <v>31</v>
      </c>
      <c r="BQ1729" s="335" t="str">
        <f>_xlfn.XLOOKUP(BP1729, statelist[State FIPS Code], statelist[EPA Region], "not found", 0, 1)</f>
        <v>EPA Region 7</v>
      </c>
    </row>
    <row r="1730" spans="64:69" x14ac:dyDescent="0.25">
      <c r="BL1730" s="334" t="s">
        <v>4190</v>
      </c>
      <c r="BM1730" s="335" t="s">
        <v>1618</v>
      </c>
      <c r="BN1730" s="335" t="s">
        <v>4086</v>
      </c>
      <c r="BO1730" s="335" t="str">
        <f t="shared" si="52"/>
        <v>Polk County, NE</v>
      </c>
      <c r="BP1730" s="335" t="str">
        <f t="shared" si="53"/>
        <v>31</v>
      </c>
      <c r="BQ1730" s="335" t="str">
        <f>_xlfn.XLOOKUP(BP1730, statelist[State FIPS Code], statelist[EPA Region], "not found", 0, 1)</f>
        <v>EPA Region 7</v>
      </c>
    </row>
    <row r="1731" spans="64:69" x14ac:dyDescent="0.25">
      <c r="BL1731" s="334" t="s">
        <v>4191</v>
      </c>
      <c r="BM1731" s="335" t="s">
        <v>4192</v>
      </c>
      <c r="BN1731" s="335" t="s">
        <v>4086</v>
      </c>
      <c r="BO1731" s="335" t="str">
        <f t="shared" si="52"/>
        <v>Red Willow County, NE</v>
      </c>
      <c r="BP1731" s="335" t="str">
        <f t="shared" si="53"/>
        <v>31</v>
      </c>
      <c r="BQ1731" s="335" t="str">
        <f>_xlfn.XLOOKUP(BP1731, statelist[State FIPS Code], statelist[EPA Region], "not found", 0, 1)</f>
        <v>EPA Region 7</v>
      </c>
    </row>
    <row r="1732" spans="64:69" x14ac:dyDescent="0.25">
      <c r="BL1732" s="334" t="s">
        <v>4193</v>
      </c>
      <c r="BM1732" s="335" t="s">
        <v>4194</v>
      </c>
      <c r="BN1732" s="335" t="s">
        <v>4086</v>
      </c>
      <c r="BO1732" s="335" t="str">
        <f t="shared" ref="BO1732:BO1795" si="54">_xlfn.TEXTJOIN(", ", TRUE, BM1732,BN1732)</f>
        <v>Richardson County, NE</v>
      </c>
      <c r="BP1732" s="335" t="str">
        <f t="shared" ref="BP1732:BP1795" si="55">LEFT(BL1732, 2)</f>
        <v>31</v>
      </c>
      <c r="BQ1732" s="335" t="str">
        <f>_xlfn.XLOOKUP(BP1732, statelist[State FIPS Code], statelist[EPA Region], "not found", 0, 1)</f>
        <v>EPA Region 7</v>
      </c>
    </row>
    <row r="1733" spans="64:69" x14ac:dyDescent="0.25">
      <c r="BL1733" s="334" t="s">
        <v>4195</v>
      </c>
      <c r="BM1733" s="335" t="s">
        <v>3680</v>
      </c>
      <c r="BN1733" s="335" t="s">
        <v>4086</v>
      </c>
      <c r="BO1733" s="335" t="str">
        <f t="shared" si="54"/>
        <v>Rock County, NE</v>
      </c>
      <c r="BP1733" s="335" t="str">
        <f t="shared" si="55"/>
        <v>31</v>
      </c>
      <c r="BQ1733" s="335" t="str">
        <f>_xlfn.XLOOKUP(BP1733, statelist[State FIPS Code], statelist[EPA Region], "not found", 0, 1)</f>
        <v>EPA Region 7</v>
      </c>
    </row>
    <row r="1734" spans="64:69" x14ac:dyDescent="0.25">
      <c r="BL1734" s="334" t="s">
        <v>4196</v>
      </c>
      <c r="BM1734" s="335" t="s">
        <v>1629</v>
      </c>
      <c r="BN1734" s="335" t="s">
        <v>4086</v>
      </c>
      <c r="BO1734" s="335" t="str">
        <f t="shared" si="54"/>
        <v>Saline County, NE</v>
      </c>
      <c r="BP1734" s="335" t="str">
        <f t="shared" si="55"/>
        <v>31</v>
      </c>
      <c r="BQ1734" s="335" t="str">
        <f>_xlfn.XLOOKUP(BP1734, statelist[State FIPS Code], statelist[EPA Region], "not found", 0, 1)</f>
        <v>EPA Region 7</v>
      </c>
    </row>
    <row r="1735" spans="64:69" x14ac:dyDescent="0.25">
      <c r="BL1735" s="334" t="s">
        <v>4197</v>
      </c>
      <c r="BM1735" s="335" t="s">
        <v>4198</v>
      </c>
      <c r="BN1735" s="335" t="s">
        <v>4086</v>
      </c>
      <c r="BO1735" s="335" t="str">
        <f t="shared" si="54"/>
        <v>Sarpy County, NE</v>
      </c>
      <c r="BP1735" s="335" t="str">
        <f t="shared" si="55"/>
        <v>31</v>
      </c>
      <c r="BQ1735" s="335" t="str">
        <f>_xlfn.XLOOKUP(BP1735, statelist[State FIPS Code], statelist[EPA Region], "not found", 0, 1)</f>
        <v>EPA Region 7</v>
      </c>
    </row>
    <row r="1736" spans="64:69" x14ac:dyDescent="0.25">
      <c r="BL1736" s="334" t="s">
        <v>4199</v>
      </c>
      <c r="BM1736" s="335" t="s">
        <v>4200</v>
      </c>
      <c r="BN1736" s="335" t="s">
        <v>4086</v>
      </c>
      <c r="BO1736" s="335" t="str">
        <f t="shared" si="54"/>
        <v>Saunders County, NE</v>
      </c>
      <c r="BP1736" s="335" t="str">
        <f t="shared" si="55"/>
        <v>31</v>
      </c>
      <c r="BQ1736" s="335" t="str">
        <f>_xlfn.XLOOKUP(BP1736, statelist[State FIPS Code], statelist[EPA Region], "not found", 0, 1)</f>
        <v>EPA Region 7</v>
      </c>
    </row>
    <row r="1737" spans="64:69" x14ac:dyDescent="0.25">
      <c r="BL1737" s="334" t="s">
        <v>4201</v>
      </c>
      <c r="BM1737" s="335" t="s">
        <v>4202</v>
      </c>
      <c r="BN1737" s="335" t="s">
        <v>4086</v>
      </c>
      <c r="BO1737" s="335" t="str">
        <f t="shared" si="54"/>
        <v>Scotts Bluff County, NE</v>
      </c>
      <c r="BP1737" s="335" t="str">
        <f t="shared" si="55"/>
        <v>31</v>
      </c>
      <c r="BQ1737" s="335" t="str">
        <f>_xlfn.XLOOKUP(BP1737, statelist[State FIPS Code], statelist[EPA Region], "not found", 0, 1)</f>
        <v>EPA Region 7</v>
      </c>
    </row>
    <row r="1738" spans="64:69" x14ac:dyDescent="0.25">
      <c r="BL1738" s="334" t="s">
        <v>4203</v>
      </c>
      <c r="BM1738" s="335" t="s">
        <v>2989</v>
      </c>
      <c r="BN1738" s="335" t="s">
        <v>4086</v>
      </c>
      <c r="BO1738" s="335" t="str">
        <f t="shared" si="54"/>
        <v>Seward County, NE</v>
      </c>
      <c r="BP1738" s="335" t="str">
        <f t="shared" si="55"/>
        <v>31</v>
      </c>
      <c r="BQ1738" s="335" t="str">
        <f>_xlfn.XLOOKUP(BP1738, statelist[State FIPS Code], statelist[EPA Region], "not found", 0, 1)</f>
        <v>EPA Region 7</v>
      </c>
    </row>
    <row r="1739" spans="64:69" x14ac:dyDescent="0.25">
      <c r="BL1739" s="334" t="s">
        <v>4204</v>
      </c>
      <c r="BM1739" s="335" t="s">
        <v>2993</v>
      </c>
      <c r="BN1739" s="335" t="s">
        <v>4086</v>
      </c>
      <c r="BO1739" s="335" t="str">
        <f t="shared" si="54"/>
        <v>Sheridan County, NE</v>
      </c>
      <c r="BP1739" s="335" t="str">
        <f t="shared" si="55"/>
        <v>31</v>
      </c>
      <c r="BQ1739" s="335" t="str">
        <f>_xlfn.XLOOKUP(BP1739, statelist[State FIPS Code], statelist[EPA Region], "not found", 0, 1)</f>
        <v>EPA Region 7</v>
      </c>
    </row>
    <row r="1740" spans="64:69" x14ac:dyDescent="0.25">
      <c r="BL1740" s="334" t="s">
        <v>4205</v>
      </c>
      <c r="BM1740" s="335" t="s">
        <v>2995</v>
      </c>
      <c r="BN1740" s="335" t="s">
        <v>4086</v>
      </c>
      <c r="BO1740" s="335" t="str">
        <f t="shared" si="54"/>
        <v>Sherman County, NE</v>
      </c>
      <c r="BP1740" s="335" t="str">
        <f t="shared" si="55"/>
        <v>31</v>
      </c>
      <c r="BQ1740" s="335" t="str">
        <f>_xlfn.XLOOKUP(BP1740, statelist[State FIPS Code], statelist[EPA Region], "not found", 0, 1)</f>
        <v>EPA Region 7</v>
      </c>
    </row>
    <row r="1741" spans="64:69" x14ac:dyDescent="0.25">
      <c r="BL1741" s="334" t="s">
        <v>4206</v>
      </c>
      <c r="BM1741" s="335" t="s">
        <v>2827</v>
      </c>
      <c r="BN1741" s="335" t="s">
        <v>4086</v>
      </c>
      <c r="BO1741" s="335" t="str">
        <f t="shared" si="54"/>
        <v>Sioux County, NE</v>
      </c>
      <c r="BP1741" s="335" t="str">
        <f t="shared" si="55"/>
        <v>31</v>
      </c>
      <c r="BQ1741" s="335" t="str">
        <f>_xlfn.XLOOKUP(BP1741, statelist[State FIPS Code], statelist[EPA Region], "not found", 0, 1)</f>
        <v>EPA Region 7</v>
      </c>
    </row>
    <row r="1742" spans="64:69" x14ac:dyDescent="0.25">
      <c r="BL1742" s="334" t="s">
        <v>4207</v>
      </c>
      <c r="BM1742" s="335" t="s">
        <v>3001</v>
      </c>
      <c r="BN1742" s="335" t="s">
        <v>4086</v>
      </c>
      <c r="BO1742" s="335" t="str">
        <f t="shared" si="54"/>
        <v>Stanton County, NE</v>
      </c>
      <c r="BP1742" s="335" t="str">
        <f t="shared" si="55"/>
        <v>31</v>
      </c>
      <c r="BQ1742" s="335" t="str">
        <f>_xlfn.XLOOKUP(BP1742, statelist[State FIPS Code], statelist[EPA Region], "not found", 0, 1)</f>
        <v>EPA Region 7</v>
      </c>
    </row>
    <row r="1743" spans="64:69" x14ac:dyDescent="0.25">
      <c r="BL1743" s="334" t="s">
        <v>4208</v>
      </c>
      <c r="BM1743" s="335" t="s">
        <v>4209</v>
      </c>
      <c r="BN1743" s="335" t="s">
        <v>4086</v>
      </c>
      <c r="BO1743" s="335" t="str">
        <f t="shared" si="54"/>
        <v>Thayer County, NE</v>
      </c>
      <c r="BP1743" s="335" t="str">
        <f t="shared" si="55"/>
        <v>31</v>
      </c>
      <c r="BQ1743" s="335" t="str">
        <f>_xlfn.XLOOKUP(BP1743, statelist[State FIPS Code], statelist[EPA Region], "not found", 0, 1)</f>
        <v>EPA Region 7</v>
      </c>
    </row>
    <row r="1744" spans="64:69" x14ac:dyDescent="0.25">
      <c r="BL1744" s="334" t="s">
        <v>4210</v>
      </c>
      <c r="BM1744" s="335" t="s">
        <v>2283</v>
      </c>
      <c r="BN1744" s="335" t="s">
        <v>4086</v>
      </c>
      <c r="BO1744" s="335" t="str">
        <f t="shared" si="54"/>
        <v>Thomas County, NE</v>
      </c>
      <c r="BP1744" s="335" t="str">
        <f t="shared" si="55"/>
        <v>31</v>
      </c>
      <c r="BQ1744" s="335" t="str">
        <f>_xlfn.XLOOKUP(BP1744, statelist[State FIPS Code], statelist[EPA Region], "not found", 0, 1)</f>
        <v>EPA Region 7</v>
      </c>
    </row>
    <row r="1745" spans="64:69" x14ac:dyDescent="0.25">
      <c r="BL1745" s="334" t="s">
        <v>4211</v>
      </c>
      <c r="BM1745" s="335" t="s">
        <v>4212</v>
      </c>
      <c r="BN1745" s="335" t="s">
        <v>4086</v>
      </c>
      <c r="BO1745" s="335" t="str">
        <f t="shared" si="54"/>
        <v>Thurston County, NE</v>
      </c>
      <c r="BP1745" s="335" t="str">
        <f t="shared" si="55"/>
        <v>31</v>
      </c>
      <c r="BQ1745" s="335" t="str">
        <f>_xlfn.XLOOKUP(BP1745, statelist[State FIPS Code], statelist[EPA Region], "not found", 0, 1)</f>
        <v>EPA Region 7</v>
      </c>
    </row>
    <row r="1746" spans="64:69" x14ac:dyDescent="0.25">
      <c r="BL1746" s="334" t="s">
        <v>4213</v>
      </c>
      <c r="BM1746" s="335" t="s">
        <v>2411</v>
      </c>
      <c r="BN1746" s="335" t="s">
        <v>4086</v>
      </c>
      <c r="BO1746" s="335" t="str">
        <f t="shared" si="54"/>
        <v>Valley County, NE</v>
      </c>
      <c r="BP1746" s="335" t="str">
        <f t="shared" si="55"/>
        <v>31</v>
      </c>
      <c r="BQ1746" s="335" t="str">
        <f>_xlfn.XLOOKUP(BP1746, statelist[State FIPS Code], statelist[EPA Region], "not found", 0, 1)</f>
        <v>EPA Region 7</v>
      </c>
    </row>
    <row r="1747" spans="64:69" x14ac:dyDescent="0.25">
      <c r="BL1747" s="334" t="s">
        <v>4214</v>
      </c>
      <c r="BM1747" s="335" t="s">
        <v>1423</v>
      </c>
      <c r="BN1747" s="335" t="s">
        <v>4086</v>
      </c>
      <c r="BO1747" s="335" t="str">
        <f t="shared" si="54"/>
        <v>Washington County, NE</v>
      </c>
      <c r="BP1747" s="335" t="str">
        <f t="shared" si="55"/>
        <v>31</v>
      </c>
      <c r="BQ1747" s="335" t="str">
        <f>_xlfn.XLOOKUP(BP1747, statelist[State FIPS Code], statelist[EPA Region], "not found", 0, 1)</f>
        <v>EPA Region 7</v>
      </c>
    </row>
    <row r="1748" spans="64:69" x14ac:dyDescent="0.25">
      <c r="BL1748" s="334" t="s">
        <v>4215</v>
      </c>
      <c r="BM1748" s="335" t="s">
        <v>2309</v>
      </c>
      <c r="BN1748" s="335" t="s">
        <v>4086</v>
      </c>
      <c r="BO1748" s="335" t="str">
        <f t="shared" si="54"/>
        <v>Wayne County, NE</v>
      </c>
      <c r="BP1748" s="335" t="str">
        <f t="shared" si="55"/>
        <v>31</v>
      </c>
      <c r="BQ1748" s="335" t="str">
        <f>_xlfn.XLOOKUP(BP1748, statelist[State FIPS Code], statelist[EPA Region], "not found", 0, 1)</f>
        <v>EPA Region 7</v>
      </c>
    </row>
    <row r="1749" spans="64:69" x14ac:dyDescent="0.25">
      <c r="BL1749" s="334" t="s">
        <v>4216</v>
      </c>
      <c r="BM1749" s="335" t="s">
        <v>2311</v>
      </c>
      <c r="BN1749" s="335" t="s">
        <v>4086</v>
      </c>
      <c r="BO1749" s="335" t="str">
        <f t="shared" si="54"/>
        <v>Webster County, NE</v>
      </c>
      <c r="BP1749" s="335" t="str">
        <f t="shared" si="55"/>
        <v>31</v>
      </c>
      <c r="BQ1749" s="335" t="str">
        <f>_xlfn.XLOOKUP(BP1749, statelist[State FIPS Code], statelist[EPA Region], "not found", 0, 1)</f>
        <v>EPA Region 7</v>
      </c>
    </row>
    <row r="1750" spans="64:69" x14ac:dyDescent="0.25">
      <c r="BL1750" s="334" t="s">
        <v>4217</v>
      </c>
      <c r="BM1750" s="335" t="s">
        <v>2313</v>
      </c>
      <c r="BN1750" s="335" t="s">
        <v>4086</v>
      </c>
      <c r="BO1750" s="335" t="str">
        <f t="shared" si="54"/>
        <v>Wheeler County, NE</v>
      </c>
      <c r="BP1750" s="335" t="str">
        <f t="shared" si="55"/>
        <v>31</v>
      </c>
      <c r="BQ1750" s="335" t="str">
        <f>_xlfn.XLOOKUP(BP1750, statelist[State FIPS Code], statelist[EPA Region], "not found", 0, 1)</f>
        <v>EPA Region 7</v>
      </c>
    </row>
    <row r="1751" spans="64:69" x14ac:dyDescent="0.25">
      <c r="BL1751" s="334" t="s">
        <v>4218</v>
      </c>
      <c r="BM1751" s="335" t="s">
        <v>3353</v>
      </c>
      <c r="BN1751" s="335" t="s">
        <v>4086</v>
      </c>
      <c r="BO1751" s="335" t="str">
        <f t="shared" si="54"/>
        <v>York County, NE</v>
      </c>
      <c r="BP1751" s="335" t="str">
        <f t="shared" si="55"/>
        <v>31</v>
      </c>
      <c r="BQ1751" s="335" t="str">
        <f>_xlfn.XLOOKUP(BP1751, statelist[State FIPS Code], statelist[EPA Region], "not found", 0, 1)</f>
        <v>EPA Region 7</v>
      </c>
    </row>
    <row r="1752" spans="64:69" x14ac:dyDescent="0.25">
      <c r="BL1752" s="334" t="s">
        <v>4219</v>
      </c>
      <c r="BM1752" s="335" t="s">
        <v>4220</v>
      </c>
      <c r="BN1752" s="335" t="s">
        <v>4221</v>
      </c>
      <c r="BO1752" s="335" t="str">
        <f t="shared" si="54"/>
        <v>Churchill County, NV</v>
      </c>
      <c r="BP1752" s="335" t="str">
        <f t="shared" si="55"/>
        <v>32</v>
      </c>
      <c r="BQ1752" s="335" t="str">
        <f>_xlfn.XLOOKUP(BP1752, statelist[State FIPS Code], statelist[EPA Region], "not found", 0, 1)</f>
        <v>EPA Region 1</v>
      </c>
    </row>
    <row r="1753" spans="64:69" x14ac:dyDescent="0.25">
      <c r="BL1753" s="334" t="s">
        <v>4222</v>
      </c>
      <c r="BM1753" s="335" t="s">
        <v>1539</v>
      </c>
      <c r="BN1753" s="335" t="s">
        <v>4221</v>
      </c>
      <c r="BO1753" s="335" t="str">
        <f t="shared" si="54"/>
        <v>Clark County, NV</v>
      </c>
      <c r="BP1753" s="335" t="str">
        <f t="shared" si="55"/>
        <v>32</v>
      </c>
      <c r="BQ1753" s="335" t="str">
        <f>_xlfn.XLOOKUP(BP1753, statelist[State FIPS Code], statelist[EPA Region], "not found", 0, 1)</f>
        <v>EPA Region 1</v>
      </c>
    </row>
    <row r="1754" spans="64:69" x14ac:dyDescent="0.25">
      <c r="BL1754" s="334" t="s">
        <v>4223</v>
      </c>
      <c r="BM1754" s="335" t="s">
        <v>1806</v>
      </c>
      <c r="BN1754" s="335" t="s">
        <v>4221</v>
      </c>
      <c r="BO1754" s="335" t="str">
        <f t="shared" si="54"/>
        <v>Douglas County, NV</v>
      </c>
      <c r="BP1754" s="335" t="str">
        <f t="shared" si="55"/>
        <v>32</v>
      </c>
      <c r="BQ1754" s="335" t="str">
        <f>_xlfn.XLOOKUP(BP1754, statelist[State FIPS Code], statelist[EPA Region], "not found", 0, 1)</f>
        <v>EPA Region 1</v>
      </c>
    </row>
    <row r="1755" spans="64:69" x14ac:dyDescent="0.25">
      <c r="BL1755" s="334" t="s">
        <v>4224</v>
      </c>
      <c r="BM1755" s="335" t="s">
        <v>4225</v>
      </c>
      <c r="BN1755" s="335" t="s">
        <v>4221</v>
      </c>
      <c r="BO1755" s="335" t="str">
        <f t="shared" si="54"/>
        <v>Elko County, NV</v>
      </c>
      <c r="BP1755" s="335" t="str">
        <f t="shared" si="55"/>
        <v>32</v>
      </c>
      <c r="BQ1755" s="335" t="str">
        <f>_xlfn.XLOOKUP(BP1755, statelist[State FIPS Code], statelist[EPA Region], "not found", 0, 1)</f>
        <v>EPA Region 1</v>
      </c>
    </row>
    <row r="1756" spans="64:69" x14ac:dyDescent="0.25">
      <c r="BL1756" s="334" t="s">
        <v>4226</v>
      </c>
      <c r="BM1756" s="335" t="s">
        <v>4227</v>
      </c>
      <c r="BN1756" s="335" t="s">
        <v>4221</v>
      </c>
      <c r="BO1756" s="335" t="str">
        <f t="shared" si="54"/>
        <v>Esmeralda County, NV</v>
      </c>
      <c r="BP1756" s="335" t="str">
        <f t="shared" si="55"/>
        <v>32</v>
      </c>
      <c r="BQ1756" s="335" t="str">
        <f>_xlfn.XLOOKUP(BP1756, statelist[State FIPS Code], statelist[EPA Region], "not found", 0, 1)</f>
        <v>EPA Region 1</v>
      </c>
    </row>
    <row r="1757" spans="64:69" x14ac:dyDescent="0.25">
      <c r="BL1757" s="334" t="s">
        <v>4228</v>
      </c>
      <c r="BM1757" s="335" t="s">
        <v>4229</v>
      </c>
      <c r="BN1757" s="335" t="s">
        <v>4221</v>
      </c>
      <c r="BO1757" s="335" t="str">
        <f t="shared" si="54"/>
        <v>Eureka County, NV</v>
      </c>
      <c r="BP1757" s="335" t="str">
        <f t="shared" si="55"/>
        <v>32</v>
      </c>
      <c r="BQ1757" s="335" t="str">
        <f>_xlfn.XLOOKUP(BP1757, statelist[State FIPS Code], statelist[EPA Region], "not found", 0, 1)</f>
        <v>EPA Region 1</v>
      </c>
    </row>
    <row r="1758" spans="64:69" x14ac:dyDescent="0.25">
      <c r="BL1758" s="334" t="s">
        <v>4230</v>
      </c>
      <c r="BM1758" s="335" t="s">
        <v>1677</v>
      </c>
      <c r="BN1758" s="335" t="s">
        <v>4221</v>
      </c>
      <c r="BO1758" s="335" t="str">
        <f t="shared" si="54"/>
        <v>Humboldt County, NV</v>
      </c>
      <c r="BP1758" s="335" t="str">
        <f t="shared" si="55"/>
        <v>32</v>
      </c>
      <c r="BQ1758" s="335" t="str">
        <f>_xlfn.XLOOKUP(BP1758, statelist[State FIPS Code], statelist[EPA Region], "not found", 0, 1)</f>
        <v>EPA Region 1</v>
      </c>
    </row>
    <row r="1759" spans="64:69" x14ac:dyDescent="0.25">
      <c r="BL1759" s="334" t="s">
        <v>4231</v>
      </c>
      <c r="BM1759" s="335" t="s">
        <v>4232</v>
      </c>
      <c r="BN1759" s="335" t="s">
        <v>4221</v>
      </c>
      <c r="BO1759" s="335" t="str">
        <f t="shared" si="54"/>
        <v>Lander County, NV</v>
      </c>
      <c r="BP1759" s="335" t="str">
        <f t="shared" si="55"/>
        <v>32</v>
      </c>
      <c r="BQ1759" s="335" t="str">
        <f>_xlfn.XLOOKUP(BP1759, statelist[State FIPS Code], statelist[EPA Region], "not found", 0, 1)</f>
        <v>EPA Region 1</v>
      </c>
    </row>
    <row r="1760" spans="64:69" x14ac:dyDescent="0.25">
      <c r="BL1760" s="334" t="s">
        <v>4233</v>
      </c>
      <c r="BM1760" s="335" t="s">
        <v>1590</v>
      </c>
      <c r="BN1760" s="335" t="s">
        <v>4221</v>
      </c>
      <c r="BO1760" s="335" t="str">
        <f t="shared" si="54"/>
        <v>Lincoln County, NV</v>
      </c>
      <c r="BP1760" s="335" t="str">
        <f t="shared" si="55"/>
        <v>32</v>
      </c>
      <c r="BQ1760" s="335" t="str">
        <f>_xlfn.XLOOKUP(BP1760, statelist[State FIPS Code], statelist[EPA Region], "not found", 0, 1)</f>
        <v>EPA Region 1</v>
      </c>
    </row>
    <row r="1761" spans="64:69" x14ac:dyDescent="0.25">
      <c r="BL1761" s="334" t="s">
        <v>4234</v>
      </c>
      <c r="BM1761" s="335" t="s">
        <v>2789</v>
      </c>
      <c r="BN1761" s="335" t="s">
        <v>4221</v>
      </c>
      <c r="BO1761" s="335" t="str">
        <f t="shared" si="54"/>
        <v>Lyon County, NV</v>
      </c>
      <c r="BP1761" s="335" t="str">
        <f t="shared" si="55"/>
        <v>32</v>
      </c>
      <c r="BQ1761" s="335" t="str">
        <f>_xlfn.XLOOKUP(BP1761, statelist[State FIPS Code], statelist[EPA Region], "not found", 0, 1)</f>
        <v>EPA Region 1</v>
      </c>
    </row>
    <row r="1762" spans="64:69" x14ac:dyDescent="0.25">
      <c r="BL1762" s="334" t="s">
        <v>4235</v>
      </c>
      <c r="BM1762" s="335" t="s">
        <v>1845</v>
      </c>
      <c r="BN1762" s="335" t="s">
        <v>4221</v>
      </c>
      <c r="BO1762" s="335" t="str">
        <f t="shared" si="54"/>
        <v>Mineral County, NV</v>
      </c>
      <c r="BP1762" s="335" t="str">
        <f t="shared" si="55"/>
        <v>32</v>
      </c>
      <c r="BQ1762" s="335" t="str">
        <f>_xlfn.XLOOKUP(BP1762, statelist[State FIPS Code], statelist[EPA Region], "not found", 0, 1)</f>
        <v>EPA Region 1</v>
      </c>
    </row>
    <row r="1763" spans="64:69" x14ac:dyDescent="0.25">
      <c r="BL1763" s="334" t="s">
        <v>4236</v>
      </c>
      <c r="BM1763" s="335" t="s">
        <v>4237</v>
      </c>
      <c r="BN1763" s="335" t="s">
        <v>4221</v>
      </c>
      <c r="BO1763" s="335" t="str">
        <f t="shared" si="54"/>
        <v>Nye County, NV</v>
      </c>
      <c r="BP1763" s="335" t="str">
        <f t="shared" si="55"/>
        <v>32</v>
      </c>
      <c r="BQ1763" s="335" t="str">
        <f>_xlfn.XLOOKUP(BP1763, statelist[State FIPS Code], statelist[EPA Region], "not found", 0, 1)</f>
        <v>EPA Region 1</v>
      </c>
    </row>
    <row r="1764" spans="64:69" x14ac:dyDescent="0.25">
      <c r="BL1764" s="334" t="s">
        <v>4238</v>
      </c>
      <c r="BM1764" s="335" t="s">
        <v>4239</v>
      </c>
      <c r="BN1764" s="335" t="s">
        <v>4221</v>
      </c>
      <c r="BO1764" s="335" t="str">
        <f t="shared" si="54"/>
        <v>Pershing County, NV</v>
      </c>
      <c r="BP1764" s="335" t="str">
        <f t="shared" si="55"/>
        <v>32</v>
      </c>
      <c r="BQ1764" s="335" t="str">
        <f>_xlfn.XLOOKUP(BP1764, statelist[State FIPS Code], statelist[EPA Region], "not found", 0, 1)</f>
        <v>EPA Region 1</v>
      </c>
    </row>
    <row r="1765" spans="64:69" x14ac:dyDescent="0.25">
      <c r="BL1765" s="334" t="s">
        <v>4240</v>
      </c>
      <c r="BM1765" s="335" t="s">
        <v>4241</v>
      </c>
      <c r="BN1765" s="335" t="s">
        <v>4221</v>
      </c>
      <c r="BO1765" s="335" t="str">
        <f t="shared" si="54"/>
        <v>Storey County, NV</v>
      </c>
      <c r="BP1765" s="335" t="str">
        <f t="shared" si="55"/>
        <v>32</v>
      </c>
      <c r="BQ1765" s="335" t="str">
        <f>_xlfn.XLOOKUP(BP1765, statelist[State FIPS Code], statelist[EPA Region], "not found", 0, 1)</f>
        <v>EPA Region 1</v>
      </c>
    </row>
    <row r="1766" spans="64:69" x14ac:dyDescent="0.25">
      <c r="BL1766" s="334" t="s">
        <v>4242</v>
      </c>
      <c r="BM1766" s="335" t="s">
        <v>4243</v>
      </c>
      <c r="BN1766" s="335" t="s">
        <v>4221</v>
      </c>
      <c r="BO1766" s="335" t="str">
        <f t="shared" si="54"/>
        <v>Washoe County, NV</v>
      </c>
      <c r="BP1766" s="335" t="str">
        <f t="shared" si="55"/>
        <v>32</v>
      </c>
      <c r="BQ1766" s="335" t="str">
        <f>_xlfn.XLOOKUP(BP1766, statelist[State FIPS Code], statelist[EPA Region], "not found", 0, 1)</f>
        <v>EPA Region 1</v>
      </c>
    </row>
    <row r="1767" spans="64:69" x14ac:dyDescent="0.25">
      <c r="BL1767" s="334" t="s">
        <v>4244</v>
      </c>
      <c r="BM1767" s="335" t="s">
        <v>4245</v>
      </c>
      <c r="BN1767" s="335" t="s">
        <v>4221</v>
      </c>
      <c r="BO1767" s="335" t="str">
        <f t="shared" si="54"/>
        <v>White Pine County, NV</v>
      </c>
      <c r="BP1767" s="335" t="str">
        <f t="shared" si="55"/>
        <v>32</v>
      </c>
      <c r="BQ1767" s="335" t="str">
        <f>_xlfn.XLOOKUP(BP1767, statelist[State FIPS Code], statelist[EPA Region], "not found", 0, 1)</f>
        <v>EPA Region 1</v>
      </c>
    </row>
    <row r="1768" spans="64:69" x14ac:dyDescent="0.25">
      <c r="BL1768" s="334" t="s">
        <v>4246</v>
      </c>
      <c r="BM1768" s="335" t="s">
        <v>4247</v>
      </c>
      <c r="BN1768" s="335" t="s">
        <v>4221</v>
      </c>
      <c r="BO1768" s="335" t="str">
        <f t="shared" si="54"/>
        <v>Carson City, NV</v>
      </c>
      <c r="BP1768" s="335" t="str">
        <f t="shared" si="55"/>
        <v>32</v>
      </c>
      <c r="BQ1768" s="335" t="str">
        <f>_xlfn.XLOOKUP(BP1768, statelist[State FIPS Code], statelist[EPA Region], "not found", 0, 1)</f>
        <v>EPA Region 1</v>
      </c>
    </row>
    <row r="1769" spans="64:69" x14ac:dyDescent="0.25">
      <c r="BL1769" s="334" t="s">
        <v>4248</v>
      </c>
      <c r="BM1769" s="335" t="s">
        <v>4249</v>
      </c>
      <c r="BN1769" s="335" t="s">
        <v>4250</v>
      </c>
      <c r="BO1769" s="335" t="str">
        <f t="shared" si="54"/>
        <v>Belknap County, NH</v>
      </c>
      <c r="BP1769" s="335" t="str">
        <f t="shared" si="55"/>
        <v>33</v>
      </c>
      <c r="BQ1769" s="335" t="str">
        <f>_xlfn.XLOOKUP(BP1769, statelist[State FIPS Code], statelist[EPA Region], "not found", 0, 1)</f>
        <v>not found</v>
      </c>
    </row>
    <row r="1770" spans="64:69" x14ac:dyDescent="0.25">
      <c r="BL1770" s="334" t="s">
        <v>4251</v>
      </c>
      <c r="BM1770" s="335" t="s">
        <v>1535</v>
      </c>
      <c r="BN1770" s="335" t="s">
        <v>4250</v>
      </c>
      <c r="BO1770" s="335" t="str">
        <f t="shared" si="54"/>
        <v>Carroll County, NH</v>
      </c>
      <c r="BP1770" s="335" t="str">
        <f t="shared" si="55"/>
        <v>33</v>
      </c>
      <c r="BQ1770" s="335" t="str">
        <f>_xlfn.XLOOKUP(BP1770, statelist[State FIPS Code], statelist[EPA Region], "not found", 0, 1)</f>
        <v>not found</v>
      </c>
    </row>
    <row r="1771" spans="64:69" x14ac:dyDescent="0.25">
      <c r="BL1771" s="334" t="s">
        <v>4252</v>
      </c>
      <c r="BM1771" s="335" t="s">
        <v>4253</v>
      </c>
      <c r="BN1771" s="335" t="s">
        <v>4250</v>
      </c>
      <c r="BO1771" s="335" t="str">
        <f t="shared" si="54"/>
        <v>Cheshire County, NH</v>
      </c>
      <c r="BP1771" s="335" t="str">
        <f t="shared" si="55"/>
        <v>33</v>
      </c>
      <c r="BQ1771" s="335" t="str">
        <f>_xlfn.XLOOKUP(BP1771, statelist[State FIPS Code], statelist[EPA Region], "not found", 0, 1)</f>
        <v>not found</v>
      </c>
    </row>
    <row r="1772" spans="64:69" x14ac:dyDescent="0.25">
      <c r="BL1772" s="334" t="s">
        <v>4254</v>
      </c>
      <c r="BM1772" s="335" t="s">
        <v>4255</v>
      </c>
      <c r="BN1772" s="335" t="s">
        <v>4250</v>
      </c>
      <c r="BO1772" s="335" t="str">
        <f t="shared" si="54"/>
        <v>Coos County, NH</v>
      </c>
      <c r="BP1772" s="335" t="str">
        <f t="shared" si="55"/>
        <v>33</v>
      </c>
      <c r="BQ1772" s="335" t="str">
        <f>_xlfn.XLOOKUP(BP1772, statelist[State FIPS Code], statelist[EPA Region], "not found", 0, 1)</f>
        <v>not found</v>
      </c>
    </row>
    <row r="1773" spans="64:69" x14ac:dyDescent="0.25">
      <c r="BL1773" s="334" t="s">
        <v>4256</v>
      </c>
      <c r="BM1773" s="335" t="s">
        <v>4257</v>
      </c>
      <c r="BN1773" s="335" t="s">
        <v>4250</v>
      </c>
      <c r="BO1773" s="335" t="str">
        <f t="shared" si="54"/>
        <v>Grafton County, NH</v>
      </c>
      <c r="BP1773" s="335" t="str">
        <f t="shared" si="55"/>
        <v>33</v>
      </c>
      <c r="BQ1773" s="335" t="str">
        <f>_xlfn.XLOOKUP(BP1773, statelist[State FIPS Code], statelist[EPA Region], "not found", 0, 1)</f>
        <v>not found</v>
      </c>
    </row>
    <row r="1774" spans="64:69" x14ac:dyDescent="0.25">
      <c r="BL1774" s="334" t="s">
        <v>4258</v>
      </c>
      <c r="BM1774" s="335" t="s">
        <v>1991</v>
      </c>
      <c r="BN1774" s="335" t="s">
        <v>4250</v>
      </c>
      <c r="BO1774" s="335" t="str">
        <f t="shared" si="54"/>
        <v>Hillsborough County, NH</v>
      </c>
      <c r="BP1774" s="335" t="str">
        <f t="shared" si="55"/>
        <v>33</v>
      </c>
      <c r="BQ1774" s="335" t="str">
        <f>_xlfn.XLOOKUP(BP1774, statelist[State FIPS Code], statelist[EPA Region], "not found", 0, 1)</f>
        <v>not found</v>
      </c>
    </row>
    <row r="1775" spans="64:69" x14ac:dyDescent="0.25">
      <c r="BL1775" s="334" t="s">
        <v>4259</v>
      </c>
      <c r="BM1775" s="335" t="s">
        <v>4260</v>
      </c>
      <c r="BN1775" s="335" t="s">
        <v>4250</v>
      </c>
      <c r="BO1775" s="335" t="str">
        <f t="shared" si="54"/>
        <v>Merrimack County, NH</v>
      </c>
      <c r="BP1775" s="335" t="str">
        <f t="shared" si="55"/>
        <v>33</v>
      </c>
      <c r="BQ1775" s="335" t="str">
        <f>_xlfn.XLOOKUP(BP1775, statelist[State FIPS Code], statelist[EPA Region], "not found", 0, 1)</f>
        <v>not found</v>
      </c>
    </row>
    <row r="1776" spans="64:69" x14ac:dyDescent="0.25">
      <c r="BL1776" s="334" t="s">
        <v>4261</v>
      </c>
      <c r="BM1776" s="335" t="s">
        <v>4262</v>
      </c>
      <c r="BN1776" s="335" t="s">
        <v>4250</v>
      </c>
      <c r="BO1776" s="335" t="str">
        <f t="shared" si="54"/>
        <v>Rockingham County, NH</v>
      </c>
      <c r="BP1776" s="335" t="str">
        <f t="shared" si="55"/>
        <v>33</v>
      </c>
      <c r="BQ1776" s="335" t="str">
        <f>_xlfn.XLOOKUP(BP1776, statelist[State FIPS Code], statelist[EPA Region], "not found", 0, 1)</f>
        <v>not found</v>
      </c>
    </row>
    <row r="1777" spans="64:69" x14ac:dyDescent="0.25">
      <c r="BL1777" s="334" t="s">
        <v>4263</v>
      </c>
      <c r="BM1777" s="335" t="s">
        <v>4264</v>
      </c>
      <c r="BN1777" s="335" t="s">
        <v>4250</v>
      </c>
      <c r="BO1777" s="335" t="str">
        <f t="shared" si="54"/>
        <v>Strafford County, NH</v>
      </c>
      <c r="BP1777" s="335" t="str">
        <f t="shared" si="55"/>
        <v>33</v>
      </c>
      <c r="BQ1777" s="335" t="str">
        <f>_xlfn.XLOOKUP(BP1777, statelist[State FIPS Code], statelist[EPA Region], "not found", 0, 1)</f>
        <v>not found</v>
      </c>
    </row>
    <row r="1778" spans="64:69" x14ac:dyDescent="0.25">
      <c r="BL1778" s="334" t="s">
        <v>4265</v>
      </c>
      <c r="BM1778" s="335" t="s">
        <v>2679</v>
      </c>
      <c r="BN1778" s="335" t="s">
        <v>4250</v>
      </c>
      <c r="BO1778" s="335" t="str">
        <f t="shared" si="54"/>
        <v>Sullivan County, NH</v>
      </c>
      <c r="BP1778" s="335" t="str">
        <f t="shared" si="55"/>
        <v>33</v>
      </c>
      <c r="BQ1778" s="335" t="str">
        <f>_xlfn.XLOOKUP(BP1778, statelist[State FIPS Code], statelist[EPA Region], "not found", 0, 1)</f>
        <v>not found</v>
      </c>
    </row>
    <row r="1779" spans="64:69" x14ac:dyDescent="0.25">
      <c r="BL1779" s="334" t="s">
        <v>4266</v>
      </c>
      <c r="BM1779" s="335" t="s">
        <v>4267</v>
      </c>
      <c r="BN1779" s="335" t="s">
        <v>4268</v>
      </c>
      <c r="BO1779" s="335" t="str">
        <f t="shared" si="54"/>
        <v>Atlantic County, NJ</v>
      </c>
      <c r="BP1779" s="335" t="str">
        <f t="shared" si="55"/>
        <v>34</v>
      </c>
      <c r="BQ1779" s="335" t="str">
        <f>_xlfn.XLOOKUP(BP1779, statelist[State FIPS Code], statelist[EPA Region], "not found", 0, 1)</f>
        <v>EPA Region 2</v>
      </c>
    </row>
    <row r="1780" spans="64:69" x14ac:dyDescent="0.25">
      <c r="BL1780" s="334" t="s">
        <v>4269</v>
      </c>
      <c r="BM1780" s="335" t="s">
        <v>4270</v>
      </c>
      <c r="BN1780" s="335" t="s">
        <v>4268</v>
      </c>
      <c r="BO1780" s="335" t="str">
        <f t="shared" si="54"/>
        <v>Bergen County, NJ</v>
      </c>
      <c r="BP1780" s="335" t="str">
        <f t="shared" si="55"/>
        <v>34</v>
      </c>
      <c r="BQ1780" s="335" t="str">
        <f>_xlfn.XLOOKUP(BP1780, statelist[State FIPS Code], statelist[EPA Region], "not found", 0, 1)</f>
        <v>EPA Region 2</v>
      </c>
    </row>
    <row r="1781" spans="64:69" x14ac:dyDescent="0.25">
      <c r="BL1781" s="334" t="s">
        <v>4271</v>
      </c>
      <c r="BM1781" s="335" t="s">
        <v>4272</v>
      </c>
      <c r="BN1781" s="335" t="s">
        <v>4268</v>
      </c>
      <c r="BO1781" s="335" t="str">
        <f t="shared" si="54"/>
        <v>Burlington County, NJ</v>
      </c>
      <c r="BP1781" s="335" t="str">
        <f t="shared" si="55"/>
        <v>34</v>
      </c>
      <c r="BQ1781" s="335" t="str">
        <f>_xlfn.XLOOKUP(BP1781, statelist[State FIPS Code], statelist[EPA Region], "not found", 0, 1)</f>
        <v>EPA Region 2</v>
      </c>
    </row>
    <row r="1782" spans="64:69" x14ac:dyDescent="0.25">
      <c r="BL1782" s="334" t="s">
        <v>4273</v>
      </c>
      <c r="BM1782" s="335" t="s">
        <v>2092</v>
      </c>
      <c r="BN1782" s="335" t="s">
        <v>4268</v>
      </c>
      <c r="BO1782" s="335" t="str">
        <f t="shared" si="54"/>
        <v>Camden County, NJ</v>
      </c>
      <c r="BP1782" s="335" t="str">
        <f t="shared" si="55"/>
        <v>34</v>
      </c>
      <c r="BQ1782" s="335" t="str">
        <f>_xlfn.XLOOKUP(BP1782, statelist[State FIPS Code], statelist[EPA Region], "not found", 0, 1)</f>
        <v>EPA Region 2</v>
      </c>
    </row>
    <row r="1783" spans="64:69" x14ac:dyDescent="0.25">
      <c r="BL1783" s="334" t="s">
        <v>4274</v>
      </c>
      <c r="BM1783" s="335" t="s">
        <v>4275</v>
      </c>
      <c r="BN1783" s="335" t="s">
        <v>4268</v>
      </c>
      <c r="BO1783" s="335" t="str">
        <f t="shared" si="54"/>
        <v>Cape May County, NJ</v>
      </c>
      <c r="BP1783" s="335" t="str">
        <f t="shared" si="55"/>
        <v>34</v>
      </c>
      <c r="BQ1783" s="335" t="str">
        <f>_xlfn.XLOOKUP(BP1783, statelist[State FIPS Code], statelist[EPA Region], "not found", 0, 1)</f>
        <v>EPA Region 2</v>
      </c>
    </row>
    <row r="1784" spans="64:69" x14ac:dyDescent="0.25">
      <c r="BL1784" s="334" t="s">
        <v>4276</v>
      </c>
      <c r="BM1784" s="335" t="s">
        <v>2441</v>
      </c>
      <c r="BN1784" s="335" t="s">
        <v>4268</v>
      </c>
      <c r="BO1784" s="335" t="str">
        <f t="shared" si="54"/>
        <v>Cumberland County, NJ</v>
      </c>
      <c r="BP1784" s="335" t="str">
        <f t="shared" si="55"/>
        <v>34</v>
      </c>
      <c r="BQ1784" s="335" t="str">
        <f>_xlfn.XLOOKUP(BP1784, statelist[State FIPS Code], statelist[EPA Region], "not found", 0, 1)</f>
        <v>EPA Region 2</v>
      </c>
    </row>
    <row r="1785" spans="64:69" x14ac:dyDescent="0.25">
      <c r="BL1785" s="334" t="s">
        <v>4277</v>
      </c>
      <c r="BM1785" s="335" t="s">
        <v>3406</v>
      </c>
      <c r="BN1785" s="335" t="s">
        <v>4268</v>
      </c>
      <c r="BO1785" s="335" t="str">
        <f t="shared" si="54"/>
        <v>Essex County, NJ</v>
      </c>
      <c r="BP1785" s="335" t="str">
        <f t="shared" si="55"/>
        <v>34</v>
      </c>
      <c r="BQ1785" s="335" t="str">
        <f>_xlfn.XLOOKUP(BP1785, statelist[State FIPS Code], statelist[EPA Region], "not found", 0, 1)</f>
        <v>EPA Region 2</v>
      </c>
    </row>
    <row r="1786" spans="64:69" x14ac:dyDescent="0.25">
      <c r="BL1786" s="334" t="s">
        <v>4278</v>
      </c>
      <c r="BM1786" s="335" t="s">
        <v>4279</v>
      </c>
      <c r="BN1786" s="335" t="s">
        <v>4268</v>
      </c>
      <c r="BO1786" s="335" t="str">
        <f t="shared" si="54"/>
        <v>Gloucester County, NJ</v>
      </c>
      <c r="BP1786" s="335" t="str">
        <f t="shared" si="55"/>
        <v>34</v>
      </c>
      <c r="BQ1786" s="335" t="str">
        <f>_xlfn.XLOOKUP(BP1786, statelist[State FIPS Code], statelist[EPA Region], "not found", 0, 1)</f>
        <v>EPA Region 2</v>
      </c>
    </row>
    <row r="1787" spans="64:69" x14ac:dyDescent="0.25">
      <c r="BL1787" s="334" t="s">
        <v>4280</v>
      </c>
      <c r="BM1787" s="335" t="s">
        <v>4281</v>
      </c>
      <c r="BN1787" s="335" t="s">
        <v>4268</v>
      </c>
      <c r="BO1787" s="335" t="str">
        <f t="shared" si="54"/>
        <v>Hudson County, NJ</v>
      </c>
      <c r="BP1787" s="335" t="str">
        <f t="shared" si="55"/>
        <v>34</v>
      </c>
      <c r="BQ1787" s="335" t="str">
        <f>_xlfn.XLOOKUP(BP1787, statelist[State FIPS Code], statelist[EPA Region], "not found", 0, 1)</f>
        <v>EPA Region 2</v>
      </c>
    </row>
    <row r="1788" spans="64:69" x14ac:dyDescent="0.25">
      <c r="BL1788" s="334" t="s">
        <v>4282</v>
      </c>
      <c r="BM1788" s="335" t="s">
        <v>4283</v>
      </c>
      <c r="BN1788" s="335" t="s">
        <v>4268</v>
      </c>
      <c r="BO1788" s="335" t="str">
        <f t="shared" si="54"/>
        <v>Hunterdon County, NJ</v>
      </c>
      <c r="BP1788" s="335" t="str">
        <f t="shared" si="55"/>
        <v>34</v>
      </c>
      <c r="BQ1788" s="335" t="str">
        <f>_xlfn.XLOOKUP(BP1788, statelist[State FIPS Code], statelist[EPA Region], "not found", 0, 1)</f>
        <v>EPA Region 2</v>
      </c>
    </row>
    <row r="1789" spans="64:69" x14ac:dyDescent="0.25">
      <c r="BL1789" s="334" t="s">
        <v>4284</v>
      </c>
      <c r="BM1789" s="335" t="s">
        <v>2515</v>
      </c>
      <c r="BN1789" s="335" t="s">
        <v>4268</v>
      </c>
      <c r="BO1789" s="335" t="str">
        <f t="shared" si="54"/>
        <v>Mercer County, NJ</v>
      </c>
      <c r="BP1789" s="335" t="str">
        <f t="shared" si="55"/>
        <v>34</v>
      </c>
      <c r="BQ1789" s="335" t="str">
        <f>_xlfn.XLOOKUP(BP1789, statelist[State FIPS Code], statelist[EPA Region], "not found", 0, 1)</f>
        <v>EPA Region 2</v>
      </c>
    </row>
    <row r="1790" spans="64:69" x14ac:dyDescent="0.25">
      <c r="BL1790" s="334" t="s">
        <v>4285</v>
      </c>
      <c r="BM1790" s="335" t="s">
        <v>1917</v>
      </c>
      <c r="BN1790" s="335" t="s">
        <v>4268</v>
      </c>
      <c r="BO1790" s="335" t="str">
        <f t="shared" si="54"/>
        <v>Middlesex County, NJ</v>
      </c>
      <c r="BP1790" s="335" t="str">
        <f t="shared" si="55"/>
        <v>34</v>
      </c>
      <c r="BQ1790" s="335" t="str">
        <f>_xlfn.XLOOKUP(BP1790, statelist[State FIPS Code], statelist[EPA Region], "not found", 0, 1)</f>
        <v>EPA Region 2</v>
      </c>
    </row>
    <row r="1791" spans="64:69" x14ac:dyDescent="0.25">
      <c r="BL1791" s="334" t="s">
        <v>4286</v>
      </c>
      <c r="BM1791" s="335" t="s">
        <v>4287</v>
      </c>
      <c r="BN1791" s="335" t="s">
        <v>4268</v>
      </c>
      <c r="BO1791" s="335" t="str">
        <f t="shared" si="54"/>
        <v>Monmouth County, NJ</v>
      </c>
      <c r="BP1791" s="335" t="str">
        <f t="shared" si="55"/>
        <v>34</v>
      </c>
      <c r="BQ1791" s="335" t="str">
        <f>_xlfn.XLOOKUP(BP1791, statelist[State FIPS Code], statelist[EPA Region], "not found", 0, 1)</f>
        <v>EPA Region 2</v>
      </c>
    </row>
    <row r="1792" spans="64:69" x14ac:dyDescent="0.25">
      <c r="BL1792" s="334" t="s">
        <v>4288</v>
      </c>
      <c r="BM1792" s="335" t="s">
        <v>2947</v>
      </c>
      <c r="BN1792" s="335" t="s">
        <v>4268</v>
      </c>
      <c r="BO1792" s="335" t="str">
        <f t="shared" si="54"/>
        <v>Morris County, NJ</v>
      </c>
      <c r="BP1792" s="335" t="str">
        <f t="shared" si="55"/>
        <v>34</v>
      </c>
      <c r="BQ1792" s="335" t="str">
        <f>_xlfn.XLOOKUP(BP1792, statelist[State FIPS Code], statelist[EPA Region], "not found", 0, 1)</f>
        <v>EPA Region 2</v>
      </c>
    </row>
    <row r="1793" spans="64:69" x14ac:dyDescent="0.25">
      <c r="BL1793" s="334" t="s">
        <v>4289</v>
      </c>
      <c r="BM1793" s="335" t="s">
        <v>4290</v>
      </c>
      <c r="BN1793" s="335" t="s">
        <v>4268</v>
      </c>
      <c r="BO1793" s="335" t="str">
        <f t="shared" si="54"/>
        <v>Ocean County, NJ</v>
      </c>
      <c r="BP1793" s="335" t="str">
        <f t="shared" si="55"/>
        <v>34</v>
      </c>
      <c r="BQ1793" s="335" t="str">
        <f>_xlfn.XLOOKUP(BP1793, statelist[State FIPS Code], statelist[EPA Region], "not found", 0, 1)</f>
        <v>EPA Region 2</v>
      </c>
    </row>
    <row r="1794" spans="64:69" x14ac:dyDescent="0.25">
      <c r="BL1794" s="334" t="s">
        <v>4291</v>
      </c>
      <c r="BM1794" s="335" t="s">
        <v>4292</v>
      </c>
      <c r="BN1794" s="335" t="s">
        <v>4268</v>
      </c>
      <c r="BO1794" s="335" t="str">
        <f t="shared" si="54"/>
        <v>Passaic County, NJ</v>
      </c>
      <c r="BP1794" s="335" t="str">
        <f t="shared" si="55"/>
        <v>34</v>
      </c>
      <c r="BQ1794" s="335" t="str">
        <f>_xlfn.XLOOKUP(BP1794, statelist[State FIPS Code], statelist[EPA Region], "not found", 0, 1)</f>
        <v>EPA Region 2</v>
      </c>
    </row>
    <row r="1795" spans="64:69" x14ac:dyDescent="0.25">
      <c r="BL1795" s="334" t="s">
        <v>4293</v>
      </c>
      <c r="BM1795" s="335" t="s">
        <v>4294</v>
      </c>
      <c r="BN1795" s="335" t="s">
        <v>4268</v>
      </c>
      <c r="BO1795" s="335" t="str">
        <f t="shared" si="54"/>
        <v>Salem County, NJ</v>
      </c>
      <c r="BP1795" s="335" t="str">
        <f t="shared" si="55"/>
        <v>34</v>
      </c>
      <c r="BQ1795" s="335" t="str">
        <f>_xlfn.XLOOKUP(BP1795, statelist[State FIPS Code], statelist[EPA Region], "not found", 0, 1)</f>
        <v>EPA Region 2</v>
      </c>
    </row>
    <row r="1796" spans="64:69" x14ac:dyDescent="0.25">
      <c r="BL1796" s="334" t="s">
        <v>4295</v>
      </c>
      <c r="BM1796" s="335" t="s">
        <v>3348</v>
      </c>
      <c r="BN1796" s="335" t="s">
        <v>4268</v>
      </c>
      <c r="BO1796" s="335" t="str">
        <f t="shared" ref="BO1796:BO1859" si="56">_xlfn.TEXTJOIN(", ", TRUE, BM1796,BN1796)</f>
        <v>Somerset County, NJ</v>
      </c>
      <c r="BP1796" s="335" t="str">
        <f t="shared" ref="BP1796:BP1859" si="57">LEFT(BL1796, 2)</f>
        <v>34</v>
      </c>
      <c r="BQ1796" s="335" t="str">
        <f>_xlfn.XLOOKUP(BP1796, statelist[State FIPS Code], statelist[EPA Region], "not found", 0, 1)</f>
        <v>EPA Region 2</v>
      </c>
    </row>
    <row r="1797" spans="64:69" x14ac:dyDescent="0.25">
      <c r="BL1797" s="334" t="s">
        <v>4296</v>
      </c>
      <c r="BM1797" s="335" t="s">
        <v>1937</v>
      </c>
      <c r="BN1797" s="335" t="s">
        <v>4268</v>
      </c>
      <c r="BO1797" s="335" t="str">
        <f t="shared" si="56"/>
        <v>Sussex County, NJ</v>
      </c>
      <c r="BP1797" s="335" t="str">
        <f t="shared" si="57"/>
        <v>34</v>
      </c>
      <c r="BQ1797" s="335" t="str">
        <f>_xlfn.XLOOKUP(BP1797, statelist[State FIPS Code], statelist[EPA Region], "not found", 0, 1)</f>
        <v>EPA Region 2</v>
      </c>
    </row>
    <row r="1798" spans="64:69" x14ac:dyDescent="0.25">
      <c r="BL1798" s="334" t="s">
        <v>4297</v>
      </c>
      <c r="BM1798" s="335" t="s">
        <v>1643</v>
      </c>
      <c r="BN1798" s="335" t="s">
        <v>4268</v>
      </c>
      <c r="BO1798" s="335" t="str">
        <f t="shared" si="56"/>
        <v>Union County, NJ</v>
      </c>
      <c r="BP1798" s="335" t="str">
        <f t="shared" si="57"/>
        <v>34</v>
      </c>
      <c r="BQ1798" s="335" t="str">
        <f>_xlfn.XLOOKUP(BP1798, statelist[State FIPS Code], statelist[EPA Region], "not found", 0, 1)</f>
        <v>EPA Region 2</v>
      </c>
    </row>
    <row r="1799" spans="64:69" x14ac:dyDescent="0.25">
      <c r="BL1799" s="334" t="s">
        <v>4298</v>
      </c>
      <c r="BM1799" s="335" t="s">
        <v>2306</v>
      </c>
      <c r="BN1799" s="335" t="s">
        <v>4268</v>
      </c>
      <c r="BO1799" s="335" t="str">
        <f t="shared" si="56"/>
        <v>Warren County, NJ</v>
      </c>
      <c r="BP1799" s="335" t="str">
        <f t="shared" si="57"/>
        <v>34</v>
      </c>
      <c r="BQ1799" s="335" t="str">
        <f>_xlfn.XLOOKUP(BP1799, statelist[State FIPS Code], statelist[EPA Region], "not found", 0, 1)</f>
        <v>EPA Region 2</v>
      </c>
    </row>
    <row r="1800" spans="64:69" x14ac:dyDescent="0.25">
      <c r="BL1800" s="334" t="s">
        <v>4299</v>
      </c>
      <c r="BM1800" s="335" t="s">
        <v>4300</v>
      </c>
      <c r="BN1800" s="335" t="s">
        <v>4301</v>
      </c>
      <c r="BO1800" s="335" t="str">
        <f t="shared" si="56"/>
        <v>Bernalillo County, NM</v>
      </c>
      <c r="BP1800" s="335" t="str">
        <f t="shared" si="57"/>
        <v>35</v>
      </c>
      <c r="BQ1800" s="335" t="str">
        <f>_xlfn.XLOOKUP(BP1800, statelist[State FIPS Code], statelist[EPA Region], "not found", 0, 1)</f>
        <v>EPA Region 6</v>
      </c>
    </row>
    <row r="1801" spans="64:69" x14ac:dyDescent="0.25">
      <c r="BL1801" s="334" t="s">
        <v>4302</v>
      </c>
      <c r="BM1801" s="335" t="s">
        <v>4303</v>
      </c>
      <c r="BN1801" s="335" t="s">
        <v>4301</v>
      </c>
      <c r="BO1801" s="335" t="str">
        <f t="shared" si="56"/>
        <v>Catron County, NM</v>
      </c>
      <c r="BP1801" s="335" t="str">
        <f t="shared" si="57"/>
        <v>35</v>
      </c>
      <c r="BQ1801" s="335" t="str">
        <f>_xlfn.XLOOKUP(BP1801, statelist[State FIPS Code], statelist[EPA Region], "not found", 0, 1)</f>
        <v>EPA Region 6</v>
      </c>
    </row>
    <row r="1802" spans="64:69" x14ac:dyDescent="0.25">
      <c r="BL1802" s="334" t="s">
        <v>4304</v>
      </c>
      <c r="BM1802" s="335" t="s">
        <v>4305</v>
      </c>
      <c r="BN1802" s="335" t="s">
        <v>4301</v>
      </c>
      <c r="BO1802" s="335" t="str">
        <f t="shared" si="56"/>
        <v>Chaves County, NM</v>
      </c>
      <c r="BP1802" s="335" t="str">
        <f t="shared" si="57"/>
        <v>35</v>
      </c>
      <c r="BQ1802" s="335" t="str">
        <f>_xlfn.XLOOKUP(BP1802, statelist[State FIPS Code], statelist[EPA Region], "not found", 0, 1)</f>
        <v>EPA Region 6</v>
      </c>
    </row>
    <row r="1803" spans="64:69" x14ac:dyDescent="0.25">
      <c r="BL1803" s="334" t="s">
        <v>4306</v>
      </c>
      <c r="BM1803" s="335" t="s">
        <v>4307</v>
      </c>
      <c r="BN1803" s="335" t="s">
        <v>4301</v>
      </c>
      <c r="BO1803" s="335" t="str">
        <f t="shared" si="56"/>
        <v>Cibola County, NM</v>
      </c>
      <c r="BP1803" s="335" t="str">
        <f t="shared" si="57"/>
        <v>35</v>
      </c>
      <c r="BQ1803" s="335" t="str">
        <f>_xlfn.XLOOKUP(BP1803, statelist[State FIPS Code], statelist[EPA Region], "not found", 0, 1)</f>
        <v>EPA Region 6</v>
      </c>
    </row>
    <row r="1804" spans="64:69" x14ac:dyDescent="0.25">
      <c r="BL1804" s="334" t="s">
        <v>4308</v>
      </c>
      <c r="BM1804" s="335" t="s">
        <v>4112</v>
      </c>
      <c r="BN1804" s="335" t="s">
        <v>4301</v>
      </c>
      <c r="BO1804" s="335" t="str">
        <f t="shared" si="56"/>
        <v>Colfax County, NM</v>
      </c>
      <c r="BP1804" s="335" t="str">
        <f t="shared" si="57"/>
        <v>35</v>
      </c>
      <c r="BQ1804" s="335" t="str">
        <f>_xlfn.XLOOKUP(BP1804, statelist[State FIPS Code], statelist[EPA Region], "not found", 0, 1)</f>
        <v>EPA Region 6</v>
      </c>
    </row>
    <row r="1805" spans="64:69" x14ac:dyDescent="0.25">
      <c r="BL1805" s="334" t="s">
        <v>4309</v>
      </c>
      <c r="BM1805" s="335" t="s">
        <v>4310</v>
      </c>
      <c r="BN1805" s="335" t="s">
        <v>4301</v>
      </c>
      <c r="BO1805" s="335" t="str">
        <f t="shared" si="56"/>
        <v>Curry County, NM</v>
      </c>
      <c r="BP1805" s="335" t="str">
        <f t="shared" si="57"/>
        <v>35</v>
      </c>
      <c r="BQ1805" s="335" t="str">
        <f>_xlfn.XLOOKUP(BP1805, statelist[State FIPS Code], statelist[EPA Region], "not found", 0, 1)</f>
        <v>EPA Region 6</v>
      </c>
    </row>
    <row r="1806" spans="64:69" x14ac:dyDescent="0.25">
      <c r="BL1806" s="334" t="s">
        <v>4311</v>
      </c>
      <c r="BM1806" s="335" t="s">
        <v>4312</v>
      </c>
      <c r="BN1806" s="335" t="s">
        <v>4301</v>
      </c>
      <c r="BO1806" s="335" t="str">
        <f t="shared" si="56"/>
        <v>De Baca County, NM</v>
      </c>
      <c r="BP1806" s="335" t="str">
        <f t="shared" si="57"/>
        <v>35</v>
      </c>
      <c r="BQ1806" s="335" t="str">
        <f>_xlfn.XLOOKUP(BP1806, statelist[State FIPS Code], statelist[EPA Region], "not found", 0, 1)</f>
        <v>EPA Region 6</v>
      </c>
    </row>
    <row r="1807" spans="64:69" x14ac:dyDescent="0.25">
      <c r="BL1807" s="334" t="s">
        <v>4313</v>
      </c>
      <c r="BM1807" s="335" t="s">
        <v>4314</v>
      </c>
      <c r="BN1807" s="335" t="s">
        <v>4301</v>
      </c>
      <c r="BO1807" s="335" t="str">
        <f t="shared" si="56"/>
        <v>Dona Ana County, NM</v>
      </c>
      <c r="BP1807" s="335" t="str">
        <f t="shared" si="57"/>
        <v>35</v>
      </c>
      <c r="BQ1807" s="335" t="str">
        <f>_xlfn.XLOOKUP(BP1807, statelist[State FIPS Code], statelist[EPA Region], "not found", 0, 1)</f>
        <v>EPA Region 6</v>
      </c>
    </row>
    <row r="1808" spans="64:69" x14ac:dyDescent="0.25">
      <c r="BL1808" s="334" t="s">
        <v>4315</v>
      </c>
      <c r="BM1808" s="335" t="s">
        <v>4316</v>
      </c>
      <c r="BN1808" s="335" t="s">
        <v>4301</v>
      </c>
      <c r="BO1808" s="335" t="str">
        <f t="shared" si="56"/>
        <v>Eddy County, NM</v>
      </c>
      <c r="BP1808" s="335" t="str">
        <f t="shared" si="57"/>
        <v>35</v>
      </c>
      <c r="BQ1808" s="335" t="str">
        <f>_xlfn.XLOOKUP(BP1808, statelist[State FIPS Code], statelist[EPA Region], "not found", 0, 1)</f>
        <v>EPA Region 6</v>
      </c>
    </row>
    <row r="1809" spans="64:69" x14ac:dyDescent="0.25">
      <c r="BL1809" s="334" t="s">
        <v>4317</v>
      </c>
      <c r="BM1809" s="335" t="s">
        <v>1569</v>
      </c>
      <c r="BN1809" s="335" t="s">
        <v>4301</v>
      </c>
      <c r="BO1809" s="335" t="str">
        <f t="shared" si="56"/>
        <v>Grant County, NM</v>
      </c>
      <c r="BP1809" s="335" t="str">
        <f t="shared" si="57"/>
        <v>35</v>
      </c>
      <c r="BQ1809" s="335" t="str">
        <f>_xlfn.XLOOKUP(BP1809, statelist[State FIPS Code], statelist[EPA Region], "not found", 0, 1)</f>
        <v>EPA Region 6</v>
      </c>
    </row>
    <row r="1810" spans="64:69" x14ac:dyDescent="0.25">
      <c r="BL1810" s="334" t="s">
        <v>4318</v>
      </c>
      <c r="BM1810" s="335" t="s">
        <v>4319</v>
      </c>
      <c r="BN1810" s="335" t="s">
        <v>4301</v>
      </c>
      <c r="BO1810" s="335" t="str">
        <f t="shared" si="56"/>
        <v>Guadalupe County, NM</v>
      </c>
      <c r="BP1810" s="335" t="str">
        <f t="shared" si="57"/>
        <v>35</v>
      </c>
      <c r="BQ1810" s="335" t="str">
        <f>_xlfn.XLOOKUP(BP1810, statelist[State FIPS Code], statelist[EPA Region], "not found", 0, 1)</f>
        <v>EPA Region 6</v>
      </c>
    </row>
    <row r="1811" spans="64:69" x14ac:dyDescent="0.25">
      <c r="BL1811" s="334" t="s">
        <v>4320</v>
      </c>
      <c r="BM1811" s="335" t="s">
        <v>4321</v>
      </c>
      <c r="BN1811" s="335" t="s">
        <v>4301</v>
      </c>
      <c r="BO1811" s="335" t="str">
        <f t="shared" si="56"/>
        <v>Harding County, NM</v>
      </c>
      <c r="BP1811" s="335" t="str">
        <f t="shared" si="57"/>
        <v>35</v>
      </c>
      <c r="BQ1811" s="335" t="str">
        <f>_xlfn.XLOOKUP(BP1811, statelist[State FIPS Code], statelist[EPA Region], "not found", 0, 1)</f>
        <v>EPA Region 6</v>
      </c>
    </row>
    <row r="1812" spans="64:69" x14ac:dyDescent="0.25">
      <c r="BL1812" s="334" t="s">
        <v>4322</v>
      </c>
      <c r="BM1812" s="335" t="s">
        <v>4323</v>
      </c>
      <c r="BN1812" s="335" t="s">
        <v>4301</v>
      </c>
      <c r="BO1812" s="335" t="str">
        <f t="shared" si="56"/>
        <v>Hidalgo County, NM</v>
      </c>
      <c r="BP1812" s="335" t="str">
        <f t="shared" si="57"/>
        <v>35</v>
      </c>
      <c r="BQ1812" s="335" t="str">
        <f>_xlfn.XLOOKUP(BP1812, statelist[State FIPS Code], statelist[EPA Region], "not found", 0, 1)</f>
        <v>EPA Region 6</v>
      </c>
    </row>
    <row r="1813" spans="64:69" x14ac:dyDescent="0.25">
      <c r="BL1813" s="334" t="s">
        <v>4324</v>
      </c>
      <c r="BM1813" s="335" t="s">
        <v>4325</v>
      </c>
      <c r="BN1813" s="335" t="s">
        <v>4301</v>
      </c>
      <c r="BO1813" s="335" t="str">
        <f t="shared" si="56"/>
        <v>Lea County, NM</v>
      </c>
      <c r="BP1813" s="335" t="str">
        <f t="shared" si="57"/>
        <v>35</v>
      </c>
      <c r="BQ1813" s="335" t="str">
        <f>_xlfn.XLOOKUP(BP1813, statelist[State FIPS Code], statelist[EPA Region], "not found", 0, 1)</f>
        <v>EPA Region 6</v>
      </c>
    </row>
    <row r="1814" spans="64:69" x14ac:dyDescent="0.25">
      <c r="BL1814" s="334" t="s">
        <v>4326</v>
      </c>
      <c r="BM1814" s="335" t="s">
        <v>1590</v>
      </c>
      <c r="BN1814" s="335" t="s">
        <v>4301</v>
      </c>
      <c r="BO1814" s="335" t="str">
        <f t="shared" si="56"/>
        <v>Lincoln County, NM</v>
      </c>
      <c r="BP1814" s="335" t="str">
        <f t="shared" si="57"/>
        <v>35</v>
      </c>
      <c r="BQ1814" s="335" t="str">
        <f>_xlfn.XLOOKUP(BP1814, statelist[State FIPS Code], statelist[EPA Region], "not found", 0, 1)</f>
        <v>EPA Region 6</v>
      </c>
    </row>
    <row r="1815" spans="64:69" x14ac:dyDescent="0.25">
      <c r="BL1815" s="334" t="s">
        <v>4327</v>
      </c>
      <c r="BM1815" s="335" t="s">
        <v>4328</v>
      </c>
      <c r="BN1815" s="335" t="s">
        <v>4301</v>
      </c>
      <c r="BO1815" s="335" t="str">
        <f t="shared" si="56"/>
        <v>Los Alamos County, NM</v>
      </c>
      <c r="BP1815" s="335" t="str">
        <f t="shared" si="57"/>
        <v>35</v>
      </c>
      <c r="BQ1815" s="335" t="str">
        <f>_xlfn.XLOOKUP(BP1815, statelist[State FIPS Code], statelist[EPA Region], "not found", 0, 1)</f>
        <v>EPA Region 6</v>
      </c>
    </row>
    <row r="1816" spans="64:69" x14ac:dyDescent="0.25">
      <c r="BL1816" s="334" t="s">
        <v>4329</v>
      </c>
      <c r="BM1816" s="335" t="s">
        <v>4330</v>
      </c>
      <c r="BN1816" s="335" t="s">
        <v>4301</v>
      </c>
      <c r="BO1816" s="335" t="str">
        <f t="shared" si="56"/>
        <v>Luna County, NM</v>
      </c>
      <c r="BP1816" s="335" t="str">
        <f t="shared" si="57"/>
        <v>35</v>
      </c>
      <c r="BQ1816" s="335" t="str">
        <f>_xlfn.XLOOKUP(BP1816, statelist[State FIPS Code], statelist[EPA Region], "not found", 0, 1)</f>
        <v>EPA Region 6</v>
      </c>
    </row>
    <row r="1817" spans="64:69" x14ac:dyDescent="0.25">
      <c r="BL1817" s="334" t="s">
        <v>4331</v>
      </c>
      <c r="BM1817" s="335" t="s">
        <v>4332</v>
      </c>
      <c r="BN1817" s="335" t="s">
        <v>4301</v>
      </c>
      <c r="BO1817" s="335" t="str">
        <f t="shared" si="56"/>
        <v>McKinley County, NM</v>
      </c>
      <c r="BP1817" s="335" t="str">
        <f t="shared" si="57"/>
        <v>35</v>
      </c>
      <c r="BQ1817" s="335" t="str">
        <f>_xlfn.XLOOKUP(BP1817, statelist[State FIPS Code], statelist[EPA Region], "not found", 0, 1)</f>
        <v>EPA Region 6</v>
      </c>
    </row>
    <row r="1818" spans="64:69" x14ac:dyDescent="0.25">
      <c r="BL1818" s="334" t="s">
        <v>4333</v>
      </c>
      <c r="BM1818" s="335" t="s">
        <v>4334</v>
      </c>
      <c r="BN1818" s="335" t="s">
        <v>4301</v>
      </c>
      <c r="BO1818" s="335" t="str">
        <f t="shared" si="56"/>
        <v>Mora County, NM</v>
      </c>
      <c r="BP1818" s="335" t="str">
        <f t="shared" si="57"/>
        <v>35</v>
      </c>
      <c r="BQ1818" s="335" t="str">
        <f>_xlfn.XLOOKUP(BP1818, statelist[State FIPS Code], statelist[EPA Region], "not found", 0, 1)</f>
        <v>EPA Region 6</v>
      </c>
    </row>
    <row r="1819" spans="64:69" x14ac:dyDescent="0.25">
      <c r="BL1819" s="334" t="s">
        <v>4335</v>
      </c>
      <c r="BM1819" s="335" t="s">
        <v>1854</v>
      </c>
      <c r="BN1819" s="335" t="s">
        <v>4301</v>
      </c>
      <c r="BO1819" s="335" t="str">
        <f t="shared" si="56"/>
        <v>Otero County, NM</v>
      </c>
      <c r="BP1819" s="335" t="str">
        <f t="shared" si="57"/>
        <v>35</v>
      </c>
      <c r="BQ1819" s="335" t="str">
        <f>_xlfn.XLOOKUP(BP1819, statelist[State FIPS Code], statelist[EPA Region], "not found", 0, 1)</f>
        <v>EPA Region 6</v>
      </c>
    </row>
    <row r="1820" spans="64:69" x14ac:dyDescent="0.25">
      <c r="BL1820" s="334" t="s">
        <v>4336</v>
      </c>
      <c r="BM1820" s="335" t="s">
        <v>4337</v>
      </c>
      <c r="BN1820" s="335" t="s">
        <v>4301</v>
      </c>
      <c r="BO1820" s="335" t="str">
        <f t="shared" si="56"/>
        <v>Quay County, NM</v>
      </c>
      <c r="BP1820" s="335" t="str">
        <f t="shared" si="57"/>
        <v>35</v>
      </c>
      <c r="BQ1820" s="335" t="str">
        <f>_xlfn.XLOOKUP(BP1820, statelist[State FIPS Code], statelist[EPA Region], "not found", 0, 1)</f>
        <v>EPA Region 6</v>
      </c>
    </row>
    <row r="1821" spans="64:69" x14ac:dyDescent="0.25">
      <c r="BL1821" s="334" t="s">
        <v>4338</v>
      </c>
      <c r="BM1821" s="335" t="s">
        <v>4339</v>
      </c>
      <c r="BN1821" s="335" t="s">
        <v>4301</v>
      </c>
      <c r="BO1821" s="335" t="str">
        <f t="shared" si="56"/>
        <v>Rio Arriba County, NM</v>
      </c>
      <c r="BP1821" s="335" t="str">
        <f t="shared" si="57"/>
        <v>35</v>
      </c>
      <c r="BQ1821" s="335" t="str">
        <f>_xlfn.XLOOKUP(BP1821, statelist[State FIPS Code], statelist[EPA Region], "not found", 0, 1)</f>
        <v>EPA Region 6</v>
      </c>
    </row>
    <row r="1822" spans="64:69" x14ac:dyDescent="0.25">
      <c r="BL1822" s="334" t="s">
        <v>4340</v>
      </c>
      <c r="BM1822" s="335" t="s">
        <v>4061</v>
      </c>
      <c r="BN1822" s="335" t="s">
        <v>4301</v>
      </c>
      <c r="BO1822" s="335" t="str">
        <f t="shared" si="56"/>
        <v>Roosevelt County, NM</v>
      </c>
      <c r="BP1822" s="335" t="str">
        <f t="shared" si="57"/>
        <v>35</v>
      </c>
      <c r="BQ1822" s="335" t="str">
        <f>_xlfn.XLOOKUP(BP1822, statelist[State FIPS Code], statelist[EPA Region], "not found", 0, 1)</f>
        <v>EPA Region 6</v>
      </c>
    </row>
    <row r="1823" spans="64:69" x14ac:dyDescent="0.25">
      <c r="BL1823" s="334" t="s">
        <v>4341</v>
      </c>
      <c r="BM1823" s="335" t="s">
        <v>4342</v>
      </c>
      <c r="BN1823" s="335" t="s">
        <v>4301</v>
      </c>
      <c r="BO1823" s="335" t="str">
        <f t="shared" si="56"/>
        <v>Sandoval County, NM</v>
      </c>
      <c r="BP1823" s="335" t="str">
        <f t="shared" si="57"/>
        <v>35</v>
      </c>
      <c r="BQ1823" s="335" t="str">
        <f>_xlfn.XLOOKUP(BP1823, statelist[State FIPS Code], statelist[EPA Region], "not found", 0, 1)</f>
        <v>EPA Region 6</v>
      </c>
    </row>
    <row r="1824" spans="64:69" x14ac:dyDescent="0.25">
      <c r="BL1824" s="334" t="s">
        <v>4343</v>
      </c>
      <c r="BM1824" s="335" t="s">
        <v>1875</v>
      </c>
      <c r="BN1824" s="335" t="s">
        <v>4301</v>
      </c>
      <c r="BO1824" s="335" t="str">
        <f t="shared" si="56"/>
        <v>San Juan County, NM</v>
      </c>
      <c r="BP1824" s="335" t="str">
        <f t="shared" si="57"/>
        <v>35</v>
      </c>
      <c r="BQ1824" s="335" t="str">
        <f>_xlfn.XLOOKUP(BP1824, statelist[State FIPS Code], statelist[EPA Region], "not found", 0, 1)</f>
        <v>EPA Region 6</v>
      </c>
    </row>
    <row r="1825" spans="64:69" x14ac:dyDescent="0.25">
      <c r="BL1825" s="334" t="s">
        <v>4344</v>
      </c>
      <c r="BM1825" s="335" t="s">
        <v>1877</v>
      </c>
      <c r="BN1825" s="335" t="s">
        <v>4301</v>
      </c>
      <c r="BO1825" s="335" t="str">
        <f t="shared" si="56"/>
        <v>San Miguel County, NM</v>
      </c>
      <c r="BP1825" s="335" t="str">
        <f t="shared" si="57"/>
        <v>35</v>
      </c>
      <c r="BQ1825" s="335" t="str">
        <f>_xlfn.XLOOKUP(BP1825, statelist[State FIPS Code], statelist[EPA Region], "not found", 0, 1)</f>
        <v>EPA Region 6</v>
      </c>
    </row>
    <row r="1826" spans="64:69" x14ac:dyDescent="0.25">
      <c r="BL1826" s="334" t="s">
        <v>4345</v>
      </c>
      <c r="BM1826" s="335" t="s">
        <v>4346</v>
      </c>
      <c r="BN1826" s="335" t="s">
        <v>4301</v>
      </c>
      <c r="BO1826" s="335" t="str">
        <f t="shared" si="56"/>
        <v>Santa Fe County, NM</v>
      </c>
      <c r="BP1826" s="335" t="str">
        <f t="shared" si="57"/>
        <v>35</v>
      </c>
      <c r="BQ1826" s="335" t="str">
        <f>_xlfn.XLOOKUP(BP1826, statelist[State FIPS Code], statelist[EPA Region], "not found", 0, 1)</f>
        <v>EPA Region 6</v>
      </c>
    </row>
    <row r="1827" spans="64:69" x14ac:dyDescent="0.25">
      <c r="BL1827" s="334" t="s">
        <v>4347</v>
      </c>
      <c r="BM1827" s="335" t="s">
        <v>1743</v>
      </c>
      <c r="BN1827" s="335" t="s">
        <v>4301</v>
      </c>
      <c r="BO1827" s="335" t="str">
        <f t="shared" si="56"/>
        <v>Sierra County, NM</v>
      </c>
      <c r="BP1827" s="335" t="str">
        <f t="shared" si="57"/>
        <v>35</v>
      </c>
      <c r="BQ1827" s="335" t="str">
        <f>_xlfn.XLOOKUP(BP1827, statelist[State FIPS Code], statelist[EPA Region], "not found", 0, 1)</f>
        <v>EPA Region 6</v>
      </c>
    </row>
    <row r="1828" spans="64:69" x14ac:dyDescent="0.25">
      <c r="BL1828" s="334" t="s">
        <v>4348</v>
      </c>
      <c r="BM1828" s="335" t="s">
        <v>4349</v>
      </c>
      <c r="BN1828" s="335" t="s">
        <v>4301</v>
      </c>
      <c r="BO1828" s="335" t="str">
        <f t="shared" si="56"/>
        <v>Socorro County, NM</v>
      </c>
      <c r="BP1828" s="335" t="str">
        <f t="shared" si="57"/>
        <v>35</v>
      </c>
      <c r="BQ1828" s="335" t="str">
        <f>_xlfn.XLOOKUP(BP1828, statelist[State FIPS Code], statelist[EPA Region], "not found", 0, 1)</f>
        <v>EPA Region 6</v>
      </c>
    </row>
    <row r="1829" spans="64:69" x14ac:dyDescent="0.25">
      <c r="BL1829" s="334" t="s">
        <v>4350</v>
      </c>
      <c r="BM1829" s="335" t="s">
        <v>4351</v>
      </c>
      <c r="BN1829" s="335" t="s">
        <v>4301</v>
      </c>
      <c r="BO1829" s="335" t="str">
        <f t="shared" si="56"/>
        <v>Taos County, NM</v>
      </c>
      <c r="BP1829" s="335" t="str">
        <f t="shared" si="57"/>
        <v>35</v>
      </c>
      <c r="BQ1829" s="335" t="str">
        <f>_xlfn.XLOOKUP(BP1829, statelist[State FIPS Code], statelist[EPA Region], "not found", 0, 1)</f>
        <v>EPA Region 6</v>
      </c>
    </row>
    <row r="1830" spans="64:69" x14ac:dyDescent="0.25">
      <c r="BL1830" s="334" t="s">
        <v>4352</v>
      </c>
      <c r="BM1830" s="335" t="s">
        <v>4353</v>
      </c>
      <c r="BN1830" s="335" t="s">
        <v>4301</v>
      </c>
      <c r="BO1830" s="335" t="str">
        <f t="shared" si="56"/>
        <v>Torrance County, NM</v>
      </c>
      <c r="BP1830" s="335" t="str">
        <f t="shared" si="57"/>
        <v>35</v>
      </c>
      <c r="BQ1830" s="335" t="str">
        <f>_xlfn.XLOOKUP(BP1830, statelist[State FIPS Code], statelist[EPA Region], "not found", 0, 1)</f>
        <v>EPA Region 6</v>
      </c>
    </row>
    <row r="1831" spans="64:69" x14ac:dyDescent="0.25">
      <c r="BL1831" s="334" t="s">
        <v>4354</v>
      </c>
      <c r="BM1831" s="335" t="s">
        <v>1643</v>
      </c>
      <c r="BN1831" s="335" t="s">
        <v>4301</v>
      </c>
      <c r="BO1831" s="335" t="str">
        <f t="shared" si="56"/>
        <v>Union County, NM</v>
      </c>
      <c r="BP1831" s="335" t="str">
        <f t="shared" si="57"/>
        <v>35</v>
      </c>
      <c r="BQ1831" s="335" t="str">
        <f>_xlfn.XLOOKUP(BP1831, statelist[State FIPS Code], statelist[EPA Region], "not found", 0, 1)</f>
        <v>EPA Region 6</v>
      </c>
    </row>
    <row r="1832" spans="64:69" x14ac:dyDescent="0.25">
      <c r="BL1832" s="334" t="s">
        <v>4355</v>
      </c>
      <c r="BM1832" s="335" t="s">
        <v>4356</v>
      </c>
      <c r="BN1832" s="335" t="s">
        <v>4301</v>
      </c>
      <c r="BO1832" s="335" t="str">
        <f t="shared" si="56"/>
        <v>Valencia County, NM</v>
      </c>
      <c r="BP1832" s="335" t="str">
        <f t="shared" si="57"/>
        <v>35</v>
      </c>
      <c r="BQ1832" s="335" t="str">
        <f>_xlfn.XLOOKUP(BP1832, statelist[State FIPS Code], statelist[EPA Region], "not found", 0, 1)</f>
        <v>EPA Region 6</v>
      </c>
    </row>
    <row r="1833" spans="64:69" x14ac:dyDescent="0.25">
      <c r="BL1833" s="334" t="s">
        <v>4357</v>
      </c>
      <c r="BM1833" s="335" t="s">
        <v>4358</v>
      </c>
      <c r="BN1833" s="335" t="s">
        <v>4359</v>
      </c>
      <c r="BO1833" s="335" t="str">
        <f t="shared" si="56"/>
        <v>Albany County, NY</v>
      </c>
      <c r="BP1833" s="335" t="str">
        <f t="shared" si="57"/>
        <v>36</v>
      </c>
      <c r="BQ1833" s="335" t="str">
        <f>_xlfn.XLOOKUP(BP1833, statelist[State FIPS Code], statelist[EPA Region], "not found", 0, 1)</f>
        <v>EPA Region 2</v>
      </c>
    </row>
    <row r="1834" spans="64:69" x14ac:dyDescent="0.25">
      <c r="BL1834" s="334" t="s">
        <v>4360</v>
      </c>
      <c r="BM1834" s="335" t="s">
        <v>3355</v>
      </c>
      <c r="BN1834" s="335" t="s">
        <v>4359</v>
      </c>
      <c r="BO1834" s="335" t="str">
        <f t="shared" si="56"/>
        <v>Allegany County, NY</v>
      </c>
      <c r="BP1834" s="335" t="str">
        <f t="shared" si="57"/>
        <v>36</v>
      </c>
      <c r="BQ1834" s="335" t="str">
        <f>_xlfn.XLOOKUP(BP1834, statelist[State FIPS Code], statelist[EPA Region], "not found", 0, 1)</f>
        <v>EPA Region 2</v>
      </c>
    </row>
    <row r="1835" spans="64:69" x14ac:dyDescent="0.25">
      <c r="BL1835" s="334" t="s">
        <v>4361</v>
      </c>
      <c r="BM1835" s="335" t="s">
        <v>4362</v>
      </c>
      <c r="BN1835" s="335" t="s">
        <v>4359</v>
      </c>
      <c r="BO1835" s="335" t="str">
        <f t="shared" si="56"/>
        <v>Bronx County, NY</v>
      </c>
      <c r="BP1835" s="335" t="str">
        <f t="shared" si="57"/>
        <v>36</v>
      </c>
      <c r="BQ1835" s="335" t="str">
        <f>_xlfn.XLOOKUP(BP1835, statelist[State FIPS Code], statelist[EPA Region], "not found", 0, 1)</f>
        <v>EPA Region 2</v>
      </c>
    </row>
    <row r="1836" spans="64:69" x14ac:dyDescent="0.25">
      <c r="BL1836" s="334" t="s">
        <v>4363</v>
      </c>
      <c r="BM1836" s="335" t="s">
        <v>4364</v>
      </c>
      <c r="BN1836" s="335" t="s">
        <v>4359</v>
      </c>
      <c r="BO1836" s="335" t="str">
        <f t="shared" si="56"/>
        <v>Broome County, NY</v>
      </c>
      <c r="BP1836" s="335" t="str">
        <f t="shared" si="57"/>
        <v>36</v>
      </c>
      <c r="BQ1836" s="335" t="str">
        <f>_xlfn.XLOOKUP(BP1836, statelist[State FIPS Code], statelist[EPA Region], "not found", 0, 1)</f>
        <v>EPA Region 2</v>
      </c>
    </row>
    <row r="1837" spans="64:69" x14ac:dyDescent="0.25">
      <c r="BL1837" s="334" t="s">
        <v>4365</v>
      </c>
      <c r="BM1837" s="335" t="s">
        <v>4366</v>
      </c>
      <c r="BN1837" s="335" t="s">
        <v>4359</v>
      </c>
      <c r="BO1837" s="335" t="str">
        <f t="shared" si="56"/>
        <v>Cattaraugus County, NY</v>
      </c>
      <c r="BP1837" s="335" t="str">
        <f t="shared" si="57"/>
        <v>36</v>
      </c>
      <c r="BQ1837" s="335" t="str">
        <f>_xlfn.XLOOKUP(BP1837, statelist[State FIPS Code], statelist[EPA Region], "not found", 0, 1)</f>
        <v>EPA Region 2</v>
      </c>
    </row>
    <row r="1838" spans="64:69" x14ac:dyDescent="0.25">
      <c r="BL1838" s="334" t="s">
        <v>4367</v>
      </c>
      <c r="BM1838" s="335" t="s">
        <v>4368</v>
      </c>
      <c r="BN1838" s="335" t="s">
        <v>4359</v>
      </c>
      <c r="BO1838" s="335" t="str">
        <f t="shared" si="56"/>
        <v>Cayuga County, NY</v>
      </c>
      <c r="BP1838" s="335" t="str">
        <f t="shared" si="57"/>
        <v>36</v>
      </c>
      <c r="BQ1838" s="335" t="str">
        <f>_xlfn.XLOOKUP(BP1838, statelist[State FIPS Code], statelist[EPA Region], "not found", 0, 1)</f>
        <v>EPA Region 2</v>
      </c>
    </row>
    <row r="1839" spans="64:69" x14ac:dyDescent="0.25">
      <c r="BL1839" s="334" t="s">
        <v>4369</v>
      </c>
      <c r="BM1839" s="335" t="s">
        <v>2866</v>
      </c>
      <c r="BN1839" s="335" t="s">
        <v>4359</v>
      </c>
      <c r="BO1839" s="335" t="str">
        <f t="shared" si="56"/>
        <v>Chautauqua County, NY</v>
      </c>
      <c r="BP1839" s="335" t="str">
        <f t="shared" si="57"/>
        <v>36</v>
      </c>
      <c r="BQ1839" s="335" t="str">
        <f>_xlfn.XLOOKUP(BP1839, statelist[State FIPS Code], statelist[EPA Region], "not found", 0, 1)</f>
        <v>EPA Region 2</v>
      </c>
    </row>
    <row r="1840" spans="64:69" x14ac:dyDescent="0.25">
      <c r="BL1840" s="334" t="s">
        <v>4370</v>
      </c>
      <c r="BM1840" s="335" t="s">
        <v>4371</v>
      </c>
      <c r="BN1840" s="335" t="s">
        <v>4359</v>
      </c>
      <c r="BO1840" s="335" t="str">
        <f t="shared" si="56"/>
        <v>Chemung County, NY</v>
      </c>
      <c r="BP1840" s="335" t="str">
        <f t="shared" si="57"/>
        <v>36</v>
      </c>
      <c r="BQ1840" s="335" t="str">
        <f>_xlfn.XLOOKUP(BP1840, statelist[State FIPS Code], statelist[EPA Region], "not found", 0, 1)</f>
        <v>EPA Region 2</v>
      </c>
    </row>
    <row r="1841" spans="64:69" x14ac:dyDescent="0.25">
      <c r="BL1841" s="334" t="s">
        <v>4372</v>
      </c>
      <c r="BM1841" s="335" t="s">
        <v>4373</v>
      </c>
      <c r="BN1841" s="335" t="s">
        <v>4359</v>
      </c>
      <c r="BO1841" s="335" t="str">
        <f t="shared" si="56"/>
        <v>Chenango County, NY</v>
      </c>
      <c r="BP1841" s="335" t="str">
        <f t="shared" si="57"/>
        <v>36</v>
      </c>
      <c r="BQ1841" s="335" t="str">
        <f>_xlfn.XLOOKUP(BP1841, statelist[State FIPS Code], statelist[EPA Region], "not found", 0, 1)</f>
        <v>EPA Region 2</v>
      </c>
    </row>
    <row r="1842" spans="64:69" x14ac:dyDescent="0.25">
      <c r="BL1842" s="334" t="s">
        <v>4374</v>
      </c>
      <c r="BM1842" s="335" t="s">
        <v>2435</v>
      </c>
      <c r="BN1842" s="335" t="s">
        <v>4359</v>
      </c>
      <c r="BO1842" s="335" t="str">
        <f t="shared" si="56"/>
        <v>Clinton County, NY</v>
      </c>
      <c r="BP1842" s="335" t="str">
        <f t="shared" si="57"/>
        <v>36</v>
      </c>
      <c r="BQ1842" s="335" t="str">
        <f>_xlfn.XLOOKUP(BP1842, statelist[State FIPS Code], statelist[EPA Region], "not found", 0, 1)</f>
        <v>EPA Region 2</v>
      </c>
    </row>
    <row r="1843" spans="64:69" x14ac:dyDescent="0.25">
      <c r="BL1843" s="334" t="s">
        <v>4375</v>
      </c>
      <c r="BM1843" s="335" t="s">
        <v>1545</v>
      </c>
      <c r="BN1843" s="335" t="s">
        <v>4359</v>
      </c>
      <c r="BO1843" s="335" t="str">
        <f t="shared" si="56"/>
        <v>Columbia County, NY</v>
      </c>
      <c r="BP1843" s="335" t="str">
        <f t="shared" si="57"/>
        <v>36</v>
      </c>
      <c r="BQ1843" s="335" t="str">
        <f>_xlfn.XLOOKUP(BP1843, statelist[State FIPS Code], statelist[EPA Region], "not found", 0, 1)</f>
        <v>EPA Region 2</v>
      </c>
    </row>
    <row r="1844" spans="64:69" x14ac:dyDescent="0.25">
      <c r="BL1844" s="334" t="s">
        <v>4376</v>
      </c>
      <c r="BM1844" s="335" t="s">
        <v>4377</v>
      </c>
      <c r="BN1844" s="335" t="s">
        <v>4359</v>
      </c>
      <c r="BO1844" s="335" t="str">
        <f t="shared" si="56"/>
        <v>Cortland County, NY</v>
      </c>
      <c r="BP1844" s="335" t="str">
        <f t="shared" si="57"/>
        <v>36</v>
      </c>
      <c r="BQ1844" s="335" t="str">
        <f>_xlfn.XLOOKUP(BP1844, statelist[State FIPS Code], statelist[EPA Region], "not found", 0, 1)</f>
        <v>EPA Region 2</v>
      </c>
    </row>
    <row r="1845" spans="64:69" x14ac:dyDescent="0.25">
      <c r="BL1845" s="334" t="s">
        <v>4378</v>
      </c>
      <c r="BM1845" s="335" t="s">
        <v>2594</v>
      </c>
      <c r="BN1845" s="335" t="s">
        <v>4359</v>
      </c>
      <c r="BO1845" s="335" t="str">
        <f t="shared" si="56"/>
        <v>Delaware County, NY</v>
      </c>
      <c r="BP1845" s="335" t="str">
        <f t="shared" si="57"/>
        <v>36</v>
      </c>
      <c r="BQ1845" s="335" t="str">
        <f>_xlfn.XLOOKUP(BP1845, statelist[State FIPS Code], statelist[EPA Region], "not found", 0, 1)</f>
        <v>EPA Region 2</v>
      </c>
    </row>
    <row r="1846" spans="64:69" x14ac:dyDescent="0.25">
      <c r="BL1846" s="334" t="s">
        <v>4379</v>
      </c>
      <c r="BM1846" s="335" t="s">
        <v>4380</v>
      </c>
      <c r="BN1846" s="335" t="s">
        <v>4359</v>
      </c>
      <c r="BO1846" s="335" t="str">
        <f t="shared" si="56"/>
        <v>Dutchess County, NY</v>
      </c>
      <c r="BP1846" s="335" t="str">
        <f t="shared" si="57"/>
        <v>36</v>
      </c>
      <c r="BQ1846" s="335" t="str">
        <f>_xlfn.XLOOKUP(BP1846, statelist[State FIPS Code], statelist[EPA Region], "not found", 0, 1)</f>
        <v>EPA Region 2</v>
      </c>
    </row>
    <row r="1847" spans="64:69" x14ac:dyDescent="0.25">
      <c r="BL1847" s="334" t="s">
        <v>4381</v>
      </c>
      <c r="BM1847" s="335" t="s">
        <v>4382</v>
      </c>
      <c r="BN1847" s="335" t="s">
        <v>4359</v>
      </c>
      <c r="BO1847" s="335" t="str">
        <f t="shared" si="56"/>
        <v>Erie County, NY</v>
      </c>
      <c r="BP1847" s="335" t="str">
        <f t="shared" si="57"/>
        <v>36</v>
      </c>
      <c r="BQ1847" s="335" t="str">
        <f>_xlfn.XLOOKUP(BP1847, statelist[State FIPS Code], statelist[EPA Region], "not found", 0, 1)</f>
        <v>EPA Region 2</v>
      </c>
    </row>
    <row r="1848" spans="64:69" x14ac:dyDescent="0.25">
      <c r="BL1848" s="334" t="s">
        <v>4383</v>
      </c>
      <c r="BM1848" s="335" t="s">
        <v>3406</v>
      </c>
      <c r="BN1848" s="335" t="s">
        <v>4359</v>
      </c>
      <c r="BO1848" s="335" t="str">
        <f t="shared" si="56"/>
        <v>Essex County, NY</v>
      </c>
      <c r="BP1848" s="335" t="str">
        <f t="shared" si="57"/>
        <v>36</v>
      </c>
      <c r="BQ1848" s="335" t="str">
        <f>_xlfn.XLOOKUP(BP1848, statelist[State FIPS Code], statelist[EPA Region], "not found", 0, 1)</f>
        <v>EPA Region 2</v>
      </c>
    </row>
    <row r="1849" spans="64:69" x14ac:dyDescent="0.25">
      <c r="BL1849" s="334" t="s">
        <v>4384</v>
      </c>
      <c r="BM1849" s="335" t="s">
        <v>1353</v>
      </c>
      <c r="BN1849" s="335" t="s">
        <v>4359</v>
      </c>
      <c r="BO1849" s="335" t="str">
        <f t="shared" si="56"/>
        <v>Franklin County, NY</v>
      </c>
      <c r="BP1849" s="335" t="str">
        <f t="shared" si="57"/>
        <v>36</v>
      </c>
      <c r="BQ1849" s="335" t="str">
        <f>_xlfn.XLOOKUP(BP1849, statelist[State FIPS Code], statelist[EPA Region], "not found", 0, 1)</f>
        <v>EPA Region 2</v>
      </c>
    </row>
    <row r="1850" spans="64:69" x14ac:dyDescent="0.25">
      <c r="BL1850" s="334" t="s">
        <v>4385</v>
      </c>
      <c r="BM1850" s="335" t="s">
        <v>1565</v>
      </c>
      <c r="BN1850" s="335" t="s">
        <v>4359</v>
      </c>
      <c r="BO1850" s="335" t="str">
        <f t="shared" si="56"/>
        <v>Fulton County, NY</v>
      </c>
      <c r="BP1850" s="335" t="str">
        <f t="shared" si="57"/>
        <v>36</v>
      </c>
      <c r="BQ1850" s="335" t="str">
        <f>_xlfn.XLOOKUP(BP1850, statelist[State FIPS Code], statelist[EPA Region], "not found", 0, 1)</f>
        <v>EPA Region 2</v>
      </c>
    </row>
    <row r="1851" spans="64:69" x14ac:dyDescent="0.25">
      <c r="BL1851" s="334" t="s">
        <v>4386</v>
      </c>
      <c r="BM1851" s="335" t="s">
        <v>3462</v>
      </c>
      <c r="BN1851" s="335" t="s">
        <v>4359</v>
      </c>
      <c r="BO1851" s="335" t="str">
        <f t="shared" si="56"/>
        <v>Genesee County, NY</v>
      </c>
      <c r="BP1851" s="335" t="str">
        <f t="shared" si="57"/>
        <v>36</v>
      </c>
      <c r="BQ1851" s="335" t="str">
        <f>_xlfn.XLOOKUP(BP1851, statelist[State FIPS Code], statelist[EPA Region], "not found", 0, 1)</f>
        <v>EPA Region 2</v>
      </c>
    </row>
    <row r="1852" spans="64:69" x14ac:dyDescent="0.25">
      <c r="BL1852" s="334" t="s">
        <v>4387</v>
      </c>
      <c r="BM1852" s="335" t="s">
        <v>1357</v>
      </c>
      <c r="BN1852" s="335" t="s">
        <v>4359</v>
      </c>
      <c r="BO1852" s="335" t="str">
        <f t="shared" si="56"/>
        <v>Greene County, NY</v>
      </c>
      <c r="BP1852" s="335" t="str">
        <f t="shared" si="57"/>
        <v>36</v>
      </c>
      <c r="BQ1852" s="335" t="str">
        <f>_xlfn.XLOOKUP(BP1852, statelist[State FIPS Code], statelist[EPA Region], "not found", 0, 1)</f>
        <v>EPA Region 2</v>
      </c>
    </row>
    <row r="1853" spans="64:69" x14ac:dyDescent="0.25">
      <c r="BL1853" s="334" t="s">
        <v>4388</v>
      </c>
      <c r="BM1853" s="335" t="s">
        <v>1981</v>
      </c>
      <c r="BN1853" s="335" t="s">
        <v>4359</v>
      </c>
      <c r="BO1853" s="335" t="str">
        <f t="shared" si="56"/>
        <v>Hamilton County, NY</v>
      </c>
      <c r="BP1853" s="335" t="str">
        <f t="shared" si="57"/>
        <v>36</v>
      </c>
      <c r="BQ1853" s="335" t="str">
        <f>_xlfn.XLOOKUP(BP1853, statelist[State FIPS Code], statelist[EPA Region], "not found", 0, 1)</f>
        <v>EPA Region 2</v>
      </c>
    </row>
    <row r="1854" spans="64:69" x14ac:dyDescent="0.25">
      <c r="BL1854" s="334" t="s">
        <v>4389</v>
      </c>
      <c r="BM1854" s="335" t="s">
        <v>4390</v>
      </c>
      <c r="BN1854" s="335" t="s">
        <v>4359</v>
      </c>
      <c r="BO1854" s="335" t="str">
        <f t="shared" si="56"/>
        <v>Herkimer County, NY</v>
      </c>
      <c r="BP1854" s="335" t="str">
        <f t="shared" si="57"/>
        <v>36</v>
      </c>
      <c r="BQ1854" s="335" t="str">
        <f>_xlfn.XLOOKUP(BP1854, statelist[State FIPS Code], statelist[EPA Region], "not found", 0, 1)</f>
        <v>EPA Region 2</v>
      </c>
    </row>
    <row r="1855" spans="64:69" x14ac:dyDescent="0.25">
      <c r="BL1855" s="334" t="s">
        <v>4391</v>
      </c>
      <c r="BM1855" s="335" t="s">
        <v>1367</v>
      </c>
      <c r="BN1855" s="335" t="s">
        <v>4359</v>
      </c>
      <c r="BO1855" s="335" t="str">
        <f t="shared" si="56"/>
        <v>Jefferson County, NY</v>
      </c>
      <c r="BP1855" s="335" t="str">
        <f t="shared" si="57"/>
        <v>36</v>
      </c>
      <c r="BQ1855" s="335" t="str">
        <f>_xlfn.XLOOKUP(BP1855, statelist[State FIPS Code], statelist[EPA Region], "not found", 0, 1)</f>
        <v>EPA Region 2</v>
      </c>
    </row>
    <row r="1856" spans="64:69" x14ac:dyDescent="0.25">
      <c r="BL1856" s="334" t="s">
        <v>4392</v>
      </c>
      <c r="BM1856" s="335" t="s">
        <v>1685</v>
      </c>
      <c r="BN1856" s="335" t="s">
        <v>4359</v>
      </c>
      <c r="BO1856" s="335" t="str">
        <f t="shared" si="56"/>
        <v>Kings County, NY</v>
      </c>
      <c r="BP1856" s="335" t="str">
        <f t="shared" si="57"/>
        <v>36</v>
      </c>
      <c r="BQ1856" s="335" t="str">
        <f>_xlfn.XLOOKUP(BP1856, statelist[State FIPS Code], statelist[EPA Region], "not found", 0, 1)</f>
        <v>EPA Region 2</v>
      </c>
    </row>
    <row r="1857" spans="64:69" x14ac:dyDescent="0.25">
      <c r="BL1857" s="334" t="s">
        <v>4393</v>
      </c>
      <c r="BM1857" s="335" t="s">
        <v>2389</v>
      </c>
      <c r="BN1857" s="335" t="s">
        <v>4359</v>
      </c>
      <c r="BO1857" s="335" t="str">
        <f t="shared" si="56"/>
        <v>Lewis County, NY</v>
      </c>
      <c r="BP1857" s="335" t="str">
        <f t="shared" si="57"/>
        <v>36</v>
      </c>
      <c r="BQ1857" s="335" t="str">
        <f>_xlfn.XLOOKUP(BP1857, statelist[State FIPS Code], statelist[EPA Region], "not found", 0, 1)</f>
        <v>EPA Region 2</v>
      </c>
    </row>
    <row r="1858" spans="64:69" x14ac:dyDescent="0.25">
      <c r="BL1858" s="334" t="s">
        <v>4394</v>
      </c>
      <c r="BM1858" s="335" t="s">
        <v>2494</v>
      </c>
      <c r="BN1858" s="335" t="s">
        <v>4359</v>
      </c>
      <c r="BO1858" s="335" t="str">
        <f t="shared" si="56"/>
        <v>Livingston County, NY</v>
      </c>
      <c r="BP1858" s="335" t="str">
        <f t="shared" si="57"/>
        <v>36</v>
      </c>
      <c r="BQ1858" s="335" t="str">
        <f>_xlfn.XLOOKUP(BP1858, statelist[State FIPS Code], statelist[EPA Region], "not found", 0, 1)</f>
        <v>EPA Region 2</v>
      </c>
    </row>
    <row r="1859" spans="64:69" x14ac:dyDescent="0.25">
      <c r="BL1859" s="334" t="s">
        <v>4395</v>
      </c>
      <c r="BM1859" s="335" t="s">
        <v>1383</v>
      </c>
      <c r="BN1859" s="335" t="s">
        <v>4359</v>
      </c>
      <c r="BO1859" s="335" t="str">
        <f t="shared" si="56"/>
        <v>Madison County, NY</v>
      </c>
      <c r="BP1859" s="335" t="str">
        <f t="shared" si="57"/>
        <v>36</v>
      </c>
      <c r="BQ1859" s="335" t="str">
        <f>_xlfn.XLOOKUP(BP1859, statelist[State FIPS Code], statelist[EPA Region], "not found", 0, 1)</f>
        <v>EPA Region 2</v>
      </c>
    </row>
    <row r="1860" spans="64:69" x14ac:dyDescent="0.25">
      <c r="BL1860" s="334" t="s">
        <v>4396</v>
      </c>
      <c r="BM1860" s="335" t="s">
        <v>1393</v>
      </c>
      <c r="BN1860" s="335" t="s">
        <v>4359</v>
      </c>
      <c r="BO1860" s="335" t="str">
        <f t="shared" ref="BO1860:BO1923" si="58">_xlfn.TEXTJOIN(", ", TRUE, BM1860,BN1860)</f>
        <v>Monroe County, NY</v>
      </c>
      <c r="BP1860" s="335" t="str">
        <f t="shared" ref="BP1860:BP1923" si="59">LEFT(BL1860, 2)</f>
        <v>36</v>
      </c>
      <c r="BQ1860" s="335" t="str">
        <f>_xlfn.XLOOKUP(BP1860, statelist[State FIPS Code], statelist[EPA Region], "not found", 0, 1)</f>
        <v>EPA Region 2</v>
      </c>
    </row>
    <row r="1861" spans="64:69" x14ac:dyDescent="0.25">
      <c r="BL1861" s="334" t="s">
        <v>4397</v>
      </c>
      <c r="BM1861" s="335" t="s">
        <v>1395</v>
      </c>
      <c r="BN1861" s="335" t="s">
        <v>4359</v>
      </c>
      <c r="BO1861" s="335" t="str">
        <f t="shared" si="58"/>
        <v>Montgomery County, NY</v>
      </c>
      <c r="BP1861" s="335" t="str">
        <f t="shared" si="59"/>
        <v>36</v>
      </c>
      <c r="BQ1861" s="335" t="str">
        <f>_xlfn.XLOOKUP(BP1861, statelist[State FIPS Code], statelist[EPA Region], "not found", 0, 1)</f>
        <v>EPA Region 2</v>
      </c>
    </row>
    <row r="1862" spans="64:69" x14ac:dyDescent="0.25">
      <c r="BL1862" s="334" t="s">
        <v>4398</v>
      </c>
      <c r="BM1862" s="335" t="s">
        <v>2016</v>
      </c>
      <c r="BN1862" s="335" t="s">
        <v>4359</v>
      </c>
      <c r="BO1862" s="335" t="str">
        <f t="shared" si="58"/>
        <v>Nassau County, NY</v>
      </c>
      <c r="BP1862" s="335" t="str">
        <f t="shared" si="59"/>
        <v>36</v>
      </c>
      <c r="BQ1862" s="335" t="str">
        <f>_xlfn.XLOOKUP(BP1862, statelist[State FIPS Code], statelist[EPA Region], "not found", 0, 1)</f>
        <v>EPA Region 2</v>
      </c>
    </row>
    <row r="1863" spans="64:69" x14ac:dyDescent="0.25">
      <c r="BL1863" s="334" t="s">
        <v>4399</v>
      </c>
      <c r="BM1863" s="335" t="s">
        <v>4400</v>
      </c>
      <c r="BN1863" s="335" t="s">
        <v>4359</v>
      </c>
      <c r="BO1863" s="335" t="str">
        <f t="shared" si="58"/>
        <v>New York County, NY</v>
      </c>
      <c r="BP1863" s="335" t="str">
        <f t="shared" si="59"/>
        <v>36</v>
      </c>
      <c r="BQ1863" s="335" t="str">
        <f>_xlfn.XLOOKUP(BP1863, statelist[State FIPS Code], statelist[EPA Region], "not found", 0, 1)</f>
        <v>EPA Region 2</v>
      </c>
    </row>
    <row r="1864" spans="64:69" x14ac:dyDescent="0.25">
      <c r="BL1864" s="334" t="s">
        <v>4401</v>
      </c>
      <c r="BM1864" s="335" t="s">
        <v>4402</v>
      </c>
      <c r="BN1864" s="335" t="s">
        <v>4359</v>
      </c>
      <c r="BO1864" s="335" t="str">
        <f t="shared" si="58"/>
        <v>Niagara County, NY</v>
      </c>
      <c r="BP1864" s="335" t="str">
        <f t="shared" si="59"/>
        <v>36</v>
      </c>
      <c r="BQ1864" s="335" t="str">
        <f>_xlfn.XLOOKUP(BP1864, statelist[State FIPS Code], statelist[EPA Region], "not found", 0, 1)</f>
        <v>EPA Region 2</v>
      </c>
    </row>
    <row r="1865" spans="64:69" x14ac:dyDescent="0.25">
      <c r="BL1865" s="334" t="s">
        <v>4403</v>
      </c>
      <c r="BM1865" s="335" t="s">
        <v>2397</v>
      </c>
      <c r="BN1865" s="335" t="s">
        <v>4359</v>
      </c>
      <c r="BO1865" s="335" t="str">
        <f t="shared" si="58"/>
        <v>Oneida County, NY</v>
      </c>
      <c r="BP1865" s="335" t="str">
        <f t="shared" si="59"/>
        <v>36</v>
      </c>
      <c r="BQ1865" s="335" t="str">
        <f>_xlfn.XLOOKUP(BP1865, statelist[State FIPS Code], statelist[EPA Region], "not found", 0, 1)</f>
        <v>EPA Region 2</v>
      </c>
    </row>
    <row r="1866" spans="64:69" x14ac:dyDescent="0.25">
      <c r="BL1866" s="334" t="s">
        <v>4404</v>
      </c>
      <c r="BM1866" s="335" t="s">
        <v>4405</v>
      </c>
      <c r="BN1866" s="335" t="s">
        <v>4359</v>
      </c>
      <c r="BO1866" s="335" t="str">
        <f t="shared" si="58"/>
        <v>Onondaga County, NY</v>
      </c>
      <c r="BP1866" s="335" t="str">
        <f t="shared" si="59"/>
        <v>36</v>
      </c>
      <c r="BQ1866" s="335" t="str">
        <f>_xlfn.XLOOKUP(BP1866, statelist[State FIPS Code], statelist[EPA Region], "not found", 0, 1)</f>
        <v>EPA Region 2</v>
      </c>
    </row>
    <row r="1867" spans="64:69" x14ac:dyDescent="0.25">
      <c r="BL1867" s="334" t="s">
        <v>4406</v>
      </c>
      <c r="BM1867" s="335" t="s">
        <v>4407</v>
      </c>
      <c r="BN1867" s="335" t="s">
        <v>4359</v>
      </c>
      <c r="BO1867" s="335" t="str">
        <f t="shared" si="58"/>
        <v>Ontario County, NY</v>
      </c>
      <c r="BP1867" s="335" t="str">
        <f t="shared" si="59"/>
        <v>36</v>
      </c>
      <c r="BQ1867" s="335" t="str">
        <f>_xlfn.XLOOKUP(BP1867, statelist[State FIPS Code], statelist[EPA Region], "not found", 0, 1)</f>
        <v>EPA Region 2</v>
      </c>
    </row>
    <row r="1868" spans="64:69" x14ac:dyDescent="0.25">
      <c r="BL1868" s="334" t="s">
        <v>4408</v>
      </c>
      <c r="BM1868" s="335" t="s">
        <v>1712</v>
      </c>
      <c r="BN1868" s="335" t="s">
        <v>4359</v>
      </c>
      <c r="BO1868" s="335" t="str">
        <f t="shared" si="58"/>
        <v>Orange County, NY</v>
      </c>
      <c r="BP1868" s="335" t="str">
        <f t="shared" si="59"/>
        <v>36</v>
      </c>
      <c r="BQ1868" s="335" t="str">
        <f>_xlfn.XLOOKUP(BP1868, statelist[State FIPS Code], statelist[EPA Region], "not found", 0, 1)</f>
        <v>EPA Region 2</v>
      </c>
    </row>
    <row r="1869" spans="64:69" x14ac:dyDescent="0.25">
      <c r="BL1869" s="334" t="s">
        <v>4409</v>
      </c>
      <c r="BM1869" s="335" t="s">
        <v>4410</v>
      </c>
      <c r="BN1869" s="335" t="s">
        <v>4359</v>
      </c>
      <c r="BO1869" s="335" t="str">
        <f t="shared" si="58"/>
        <v>Orleans County, NY</v>
      </c>
      <c r="BP1869" s="335" t="str">
        <f t="shared" si="59"/>
        <v>36</v>
      </c>
      <c r="BQ1869" s="335" t="str">
        <f>_xlfn.XLOOKUP(BP1869, statelist[State FIPS Code], statelist[EPA Region], "not found", 0, 1)</f>
        <v>EPA Region 2</v>
      </c>
    </row>
    <row r="1870" spans="64:69" x14ac:dyDescent="0.25">
      <c r="BL1870" s="334" t="s">
        <v>4411</v>
      </c>
      <c r="BM1870" s="335" t="s">
        <v>4412</v>
      </c>
      <c r="BN1870" s="335" t="s">
        <v>4359</v>
      </c>
      <c r="BO1870" s="335" t="str">
        <f t="shared" si="58"/>
        <v>Oswego County, NY</v>
      </c>
      <c r="BP1870" s="335" t="str">
        <f t="shared" si="59"/>
        <v>36</v>
      </c>
      <c r="BQ1870" s="335" t="str">
        <f>_xlfn.XLOOKUP(BP1870, statelist[State FIPS Code], statelist[EPA Region], "not found", 0, 1)</f>
        <v>EPA Region 2</v>
      </c>
    </row>
    <row r="1871" spans="64:69" x14ac:dyDescent="0.25">
      <c r="BL1871" s="334" t="s">
        <v>4413</v>
      </c>
      <c r="BM1871" s="335" t="s">
        <v>3543</v>
      </c>
      <c r="BN1871" s="335" t="s">
        <v>4359</v>
      </c>
      <c r="BO1871" s="335" t="str">
        <f t="shared" si="58"/>
        <v>Otsego County, NY</v>
      </c>
      <c r="BP1871" s="335" t="str">
        <f t="shared" si="59"/>
        <v>36</v>
      </c>
      <c r="BQ1871" s="335" t="str">
        <f>_xlfn.XLOOKUP(BP1871, statelist[State FIPS Code], statelist[EPA Region], "not found", 0, 1)</f>
        <v>EPA Region 2</v>
      </c>
    </row>
    <row r="1872" spans="64:69" x14ac:dyDescent="0.25">
      <c r="BL1872" s="334" t="s">
        <v>4414</v>
      </c>
      <c r="BM1872" s="335" t="s">
        <v>2032</v>
      </c>
      <c r="BN1872" s="335" t="s">
        <v>4359</v>
      </c>
      <c r="BO1872" s="335" t="str">
        <f t="shared" si="58"/>
        <v>Putnam County, NY</v>
      </c>
      <c r="BP1872" s="335" t="str">
        <f t="shared" si="59"/>
        <v>36</v>
      </c>
      <c r="BQ1872" s="335" t="str">
        <f>_xlfn.XLOOKUP(BP1872, statelist[State FIPS Code], statelist[EPA Region], "not found", 0, 1)</f>
        <v>EPA Region 2</v>
      </c>
    </row>
    <row r="1873" spans="64:69" x14ac:dyDescent="0.25">
      <c r="BL1873" s="334" t="s">
        <v>4415</v>
      </c>
      <c r="BM1873" s="335" t="s">
        <v>4416</v>
      </c>
      <c r="BN1873" s="335" t="s">
        <v>4359</v>
      </c>
      <c r="BO1873" s="335" t="str">
        <f t="shared" si="58"/>
        <v>Queens County, NY</v>
      </c>
      <c r="BP1873" s="335" t="str">
        <f t="shared" si="59"/>
        <v>36</v>
      </c>
      <c r="BQ1873" s="335" t="str">
        <f>_xlfn.XLOOKUP(BP1873, statelist[State FIPS Code], statelist[EPA Region], "not found", 0, 1)</f>
        <v>EPA Region 2</v>
      </c>
    </row>
    <row r="1874" spans="64:69" x14ac:dyDescent="0.25">
      <c r="BL1874" s="334" t="s">
        <v>4417</v>
      </c>
      <c r="BM1874" s="335" t="s">
        <v>4418</v>
      </c>
      <c r="BN1874" s="335" t="s">
        <v>4359</v>
      </c>
      <c r="BO1874" s="335" t="str">
        <f t="shared" si="58"/>
        <v>Rensselaer County, NY</v>
      </c>
      <c r="BP1874" s="335" t="str">
        <f t="shared" si="59"/>
        <v>36</v>
      </c>
      <c r="BQ1874" s="335" t="str">
        <f>_xlfn.XLOOKUP(BP1874, statelist[State FIPS Code], statelist[EPA Region], "not found", 0, 1)</f>
        <v>EPA Region 2</v>
      </c>
    </row>
    <row r="1875" spans="64:69" x14ac:dyDescent="0.25">
      <c r="BL1875" s="334" t="s">
        <v>4419</v>
      </c>
      <c r="BM1875" s="335" t="s">
        <v>2256</v>
      </c>
      <c r="BN1875" s="335" t="s">
        <v>4359</v>
      </c>
      <c r="BO1875" s="335" t="str">
        <f t="shared" si="58"/>
        <v>Richmond County, NY</v>
      </c>
      <c r="BP1875" s="335" t="str">
        <f t="shared" si="59"/>
        <v>36</v>
      </c>
      <c r="BQ1875" s="335" t="str">
        <f>_xlfn.XLOOKUP(BP1875, statelist[State FIPS Code], statelist[EPA Region], "not found", 0, 1)</f>
        <v>EPA Region 2</v>
      </c>
    </row>
    <row r="1876" spans="64:69" x14ac:dyDescent="0.25">
      <c r="BL1876" s="334" t="s">
        <v>4420</v>
      </c>
      <c r="BM1876" s="335" t="s">
        <v>4421</v>
      </c>
      <c r="BN1876" s="335" t="s">
        <v>4359</v>
      </c>
      <c r="BO1876" s="335" t="str">
        <f t="shared" si="58"/>
        <v>Rockland County, NY</v>
      </c>
      <c r="BP1876" s="335" t="str">
        <f t="shared" si="59"/>
        <v>36</v>
      </c>
      <c r="BQ1876" s="335" t="str">
        <f>_xlfn.XLOOKUP(BP1876, statelist[State FIPS Code], statelist[EPA Region], "not found", 0, 1)</f>
        <v>EPA Region 2</v>
      </c>
    </row>
    <row r="1877" spans="64:69" x14ac:dyDescent="0.25">
      <c r="BL1877" s="334" t="s">
        <v>4422</v>
      </c>
      <c r="BM1877" s="335" t="s">
        <v>4423</v>
      </c>
      <c r="BN1877" s="335" t="s">
        <v>4359</v>
      </c>
      <c r="BO1877" s="335" t="str">
        <f t="shared" si="58"/>
        <v>St. Lawrence County, NY</v>
      </c>
      <c r="BP1877" s="335" t="str">
        <f t="shared" si="59"/>
        <v>36</v>
      </c>
      <c r="BQ1877" s="335" t="str">
        <f>_xlfn.XLOOKUP(BP1877, statelist[State FIPS Code], statelist[EPA Region], "not found", 0, 1)</f>
        <v>EPA Region 2</v>
      </c>
    </row>
    <row r="1878" spans="64:69" x14ac:dyDescent="0.25">
      <c r="BL1878" s="334" t="s">
        <v>4424</v>
      </c>
      <c r="BM1878" s="335" t="s">
        <v>4425</v>
      </c>
      <c r="BN1878" s="335" t="s">
        <v>4359</v>
      </c>
      <c r="BO1878" s="335" t="str">
        <f t="shared" si="58"/>
        <v>Saratoga County, NY</v>
      </c>
      <c r="BP1878" s="335" t="str">
        <f t="shared" si="59"/>
        <v>36</v>
      </c>
      <c r="BQ1878" s="335" t="str">
        <f>_xlfn.XLOOKUP(BP1878, statelist[State FIPS Code], statelist[EPA Region], "not found", 0, 1)</f>
        <v>EPA Region 2</v>
      </c>
    </row>
    <row r="1879" spans="64:69" x14ac:dyDescent="0.25">
      <c r="BL1879" s="334" t="s">
        <v>4426</v>
      </c>
      <c r="BM1879" s="335" t="s">
        <v>4427</v>
      </c>
      <c r="BN1879" s="335" t="s">
        <v>4359</v>
      </c>
      <c r="BO1879" s="335" t="str">
        <f t="shared" si="58"/>
        <v>Schenectady County, NY</v>
      </c>
      <c r="BP1879" s="335" t="str">
        <f t="shared" si="59"/>
        <v>36</v>
      </c>
      <c r="BQ1879" s="335" t="str">
        <f>_xlfn.XLOOKUP(BP1879, statelist[State FIPS Code], statelist[EPA Region], "not found", 0, 1)</f>
        <v>EPA Region 2</v>
      </c>
    </row>
    <row r="1880" spans="64:69" x14ac:dyDescent="0.25">
      <c r="BL1880" s="334" t="s">
        <v>4428</v>
      </c>
      <c r="BM1880" s="335" t="s">
        <v>4429</v>
      </c>
      <c r="BN1880" s="335" t="s">
        <v>4359</v>
      </c>
      <c r="BO1880" s="335" t="str">
        <f t="shared" si="58"/>
        <v>Schoharie County, NY</v>
      </c>
      <c r="BP1880" s="335" t="str">
        <f t="shared" si="59"/>
        <v>36</v>
      </c>
      <c r="BQ1880" s="335" t="str">
        <f>_xlfn.XLOOKUP(BP1880, statelist[State FIPS Code], statelist[EPA Region], "not found", 0, 1)</f>
        <v>EPA Region 2</v>
      </c>
    </row>
    <row r="1881" spans="64:69" x14ac:dyDescent="0.25">
      <c r="BL1881" s="334" t="s">
        <v>4430</v>
      </c>
      <c r="BM1881" s="335" t="s">
        <v>2542</v>
      </c>
      <c r="BN1881" s="335" t="s">
        <v>4359</v>
      </c>
      <c r="BO1881" s="335" t="str">
        <f t="shared" si="58"/>
        <v>Schuyler County, NY</v>
      </c>
      <c r="BP1881" s="335" t="str">
        <f t="shared" si="59"/>
        <v>36</v>
      </c>
      <c r="BQ1881" s="335" t="str">
        <f>_xlfn.XLOOKUP(BP1881, statelist[State FIPS Code], statelist[EPA Region], "not found", 0, 1)</f>
        <v>EPA Region 2</v>
      </c>
    </row>
    <row r="1882" spans="64:69" x14ac:dyDescent="0.25">
      <c r="BL1882" s="334" t="s">
        <v>4431</v>
      </c>
      <c r="BM1882" s="335" t="s">
        <v>4432</v>
      </c>
      <c r="BN1882" s="335" t="s">
        <v>4359</v>
      </c>
      <c r="BO1882" s="335" t="str">
        <f t="shared" si="58"/>
        <v>Seneca County, NY</v>
      </c>
      <c r="BP1882" s="335" t="str">
        <f t="shared" si="59"/>
        <v>36</v>
      </c>
      <c r="BQ1882" s="335" t="str">
        <f>_xlfn.XLOOKUP(BP1882, statelist[State FIPS Code], statelist[EPA Region], "not found", 0, 1)</f>
        <v>EPA Region 2</v>
      </c>
    </row>
    <row r="1883" spans="64:69" x14ac:dyDescent="0.25">
      <c r="BL1883" s="334" t="s">
        <v>4433</v>
      </c>
      <c r="BM1883" s="335" t="s">
        <v>2677</v>
      </c>
      <c r="BN1883" s="335" t="s">
        <v>4359</v>
      </c>
      <c r="BO1883" s="335" t="str">
        <f t="shared" si="58"/>
        <v>Steuben County, NY</v>
      </c>
      <c r="BP1883" s="335" t="str">
        <f t="shared" si="59"/>
        <v>36</v>
      </c>
      <c r="BQ1883" s="335" t="str">
        <f>_xlfn.XLOOKUP(BP1883, statelist[State FIPS Code], statelist[EPA Region], "not found", 0, 1)</f>
        <v>EPA Region 2</v>
      </c>
    </row>
    <row r="1884" spans="64:69" x14ac:dyDescent="0.25">
      <c r="BL1884" s="334" t="s">
        <v>4434</v>
      </c>
      <c r="BM1884" s="335" t="s">
        <v>3419</v>
      </c>
      <c r="BN1884" s="335" t="s">
        <v>4359</v>
      </c>
      <c r="BO1884" s="335" t="str">
        <f t="shared" si="58"/>
        <v>Suffolk County, NY</v>
      </c>
      <c r="BP1884" s="335" t="str">
        <f t="shared" si="59"/>
        <v>36</v>
      </c>
      <c r="BQ1884" s="335" t="str">
        <f>_xlfn.XLOOKUP(BP1884, statelist[State FIPS Code], statelist[EPA Region], "not found", 0, 1)</f>
        <v>EPA Region 2</v>
      </c>
    </row>
    <row r="1885" spans="64:69" x14ac:dyDescent="0.25">
      <c r="BL1885" s="334" t="s">
        <v>4435</v>
      </c>
      <c r="BM1885" s="335" t="s">
        <v>2679</v>
      </c>
      <c r="BN1885" s="335" t="s">
        <v>4359</v>
      </c>
      <c r="BO1885" s="335" t="str">
        <f t="shared" si="58"/>
        <v>Sullivan County, NY</v>
      </c>
      <c r="BP1885" s="335" t="str">
        <f t="shared" si="59"/>
        <v>36</v>
      </c>
      <c r="BQ1885" s="335" t="str">
        <f>_xlfn.XLOOKUP(BP1885, statelist[State FIPS Code], statelist[EPA Region], "not found", 0, 1)</f>
        <v>EPA Region 2</v>
      </c>
    </row>
    <row r="1886" spans="64:69" x14ac:dyDescent="0.25">
      <c r="BL1886" s="334" t="s">
        <v>4436</v>
      </c>
      <c r="BM1886" s="335" t="s">
        <v>4437</v>
      </c>
      <c r="BN1886" s="335" t="s">
        <v>4359</v>
      </c>
      <c r="BO1886" s="335" t="str">
        <f t="shared" si="58"/>
        <v>Tioga County, NY</v>
      </c>
      <c r="BP1886" s="335" t="str">
        <f t="shared" si="59"/>
        <v>36</v>
      </c>
      <c r="BQ1886" s="335" t="str">
        <f>_xlfn.XLOOKUP(BP1886, statelist[State FIPS Code], statelist[EPA Region], "not found", 0, 1)</f>
        <v>EPA Region 2</v>
      </c>
    </row>
    <row r="1887" spans="64:69" x14ac:dyDescent="0.25">
      <c r="BL1887" s="334" t="s">
        <v>4438</v>
      </c>
      <c r="BM1887" s="335" t="s">
        <v>4439</v>
      </c>
      <c r="BN1887" s="335" t="s">
        <v>4359</v>
      </c>
      <c r="BO1887" s="335" t="str">
        <f t="shared" si="58"/>
        <v>Tompkins County, NY</v>
      </c>
      <c r="BP1887" s="335" t="str">
        <f t="shared" si="59"/>
        <v>36</v>
      </c>
      <c r="BQ1887" s="335" t="str">
        <f>_xlfn.XLOOKUP(BP1887, statelist[State FIPS Code], statelist[EPA Region], "not found", 0, 1)</f>
        <v>EPA Region 2</v>
      </c>
    </row>
    <row r="1888" spans="64:69" x14ac:dyDescent="0.25">
      <c r="BL1888" s="334" t="s">
        <v>4440</v>
      </c>
      <c r="BM1888" s="335" t="s">
        <v>4441</v>
      </c>
      <c r="BN1888" s="335" t="s">
        <v>4359</v>
      </c>
      <c r="BO1888" s="335" t="str">
        <f t="shared" si="58"/>
        <v>Ulster County, NY</v>
      </c>
      <c r="BP1888" s="335" t="str">
        <f t="shared" si="59"/>
        <v>36</v>
      </c>
      <c r="BQ1888" s="335" t="str">
        <f>_xlfn.XLOOKUP(BP1888, statelist[State FIPS Code], statelist[EPA Region], "not found", 0, 1)</f>
        <v>EPA Region 2</v>
      </c>
    </row>
    <row r="1889" spans="64:69" x14ac:dyDescent="0.25">
      <c r="BL1889" s="334" t="s">
        <v>4442</v>
      </c>
      <c r="BM1889" s="335" t="s">
        <v>2306</v>
      </c>
      <c r="BN1889" s="335" t="s">
        <v>4359</v>
      </c>
      <c r="BO1889" s="335" t="str">
        <f t="shared" si="58"/>
        <v>Warren County, NY</v>
      </c>
      <c r="BP1889" s="335" t="str">
        <f t="shared" si="59"/>
        <v>36</v>
      </c>
      <c r="BQ1889" s="335" t="str">
        <f>_xlfn.XLOOKUP(BP1889, statelist[State FIPS Code], statelist[EPA Region], "not found", 0, 1)</f>
        <v>EPA Region 2</v>
      </c>
    </row>
    <row r="1890" spans="64:69" x14ac:dyDescent="0.25">
      <c r="BL1890" s="334" t="s">
        <v>4443</v>
      </c>
      <c r="BM1890" s="335" t="s">
        <v>1423</v>
      </c>
      <c r="BN1890" s="335" t="s">
        <v>4359</v>
      </c>
      <c r="BO1890" s="335" t="str">
        <f t="shared" si="58"/>
        <v>Washington County, NY</v>
      </c>
      <c r="BP1890" s="335" t="str">
        <f t="shared" si="59"/>
        <v>36</v>
      </c>
      <c r="BQ1890" s="335" t="str">
        <f>_xlfn.XLOOKUP(BP1890, statelist[State FIPS Code], statelist[EPA Region], "not found", 0, 1)</f>
        <v>EPA Region 2</v>
      </c>
    </row>
    <row r="1891" spans="64:69" x14ac:dyDescent="0.25">
      <c r="BL1891" s="334" t="s">
        <v>4444</v>
      </c>
      <c r="BM1891" s="335" t="s">
        <v>2309</v>
      </c>
      <c r="BN1891" s="335" t="s">
        <v>4359</v>
      </c>
      <c r="BO1891" s="335" t="str">
        <f t="shared" si="58"/>
        <v>Wayne County, NY</v>
      </c>
      <c r="BP1891" s="335" t="str">
        <f t="shared" si="59"/>
        <v>36</v>
      </c>
      <c r="BQ1891" s="335" t="str">
        <f>_xlfn.XLOOKUP(BP1891, statelist[State FIPS Code], statelist[EPA Region], "not found", 0, 1)</f>
        <v>EPA Region 2</v>
      </c>
    </row>
    <row r="1892" spans="64:69" x14ac:dyDescent="0.25">
      <c r="BL1892" s="334" t="s">
        <v>4445</v>
      </c>
      <c r="BM1892" s="335" t="s">
        <v>4446</v>
      </c>
      <c r="BN1892" s="335" t="s">
        <v>4359</v>
      </c>
      <c r="BO1892" s="335" t="str">
        <f t="shared" si="58"/>
        <v>Westchester County, NY</v>
      </c>
      <c r="BP1892" s="335" t="str">
        <f t="shared" si="59"/>
        <v>36</v>
      </c>
      <c r="BQ1892" s="335" t="str">
        <f>_xlfn.XLOOKUP(BP1892, statelist[State FIPS Code], statelist[EPA Region], "not found", 0, 1)</f>
        <v>EPA Region 2</v>
      </c>
    </row>
    <row r="1893" spans="64:69" x14ac:dyDescent="0.25">
      <c r="BL1893" s="334" t="s">
        <v>4447</v>
      </c>
      <c r="BM1893" s="335" t="s">
        <v>4448</v>
      </c>
      <c r="BN1893" s="335" t="s">
        <v>4359</v>
      </c>
      <c r="BO1893" s="335" t="str">
        <f t="shared" si="58"/>
        <v>Wyoming County, NY</v>
      </c>
      <c r="BP1893" s="335" t="str">
        <f t="shared" si="59"/>
        <v>36</v>
      </c>
      <c r="BQ1893" s="335" t="str">
        <f>_xlfn.XLOOKUP(BP1893, statelist[State FIPS Code], statelist[EPA Region], "not found", 0, 1)</f>
        <v>EPA Region 2</v>
      </c>
    </row>
    <row r="1894" spans="64:69" x14ac:dyDescent="0.25">
      <c r="BL1894" s="334" t="s">
        <v>4449</v>
      </c>
      <c r="BM1894" s="335" t="s">
        <v>4450</v>
      </c>
      <c r="BN1894" s="335" t="s">
        <v>4359</v>
      </c>
      <c r="BO1894" s="335" t="str">
        <f t="shared" si="58"/>
        <v>Yates County, NY</v>
      </c>
      <c r="BP1894" s="335" t="str">
        <f t="shared" si="59"/>
        <v>36</v>
      </c>
      <c r="BQ1894" s="335" t="str">
        <f>_xlfn.XLOOKUP(BP1894, statelist[State FIPS Code], statelist[EPA Region], "not found", 0, 1)</f>
        <v>EPA Region 2</v>
      </c>
    </row>
    <row r="1895" spans="64:69" x14ac:dyDescent="0.25">
      <c r="BL1895" s="334" t="s">
        <v>4451</v>
      </c>
      <c r="BM1895" s="335" t="s">
        <v>4452</v>
      </c>
      <c r="BN1895" s="335" t="s">
        <v>4453</v>
      </c>
      <c r="BO1895" s="335" t="str">
        <f t="shared" si="58"/>
        <v>Alamance County, NC</v>
      </c>
      <c r="BP1895" s="335" t="str">
        <f t="shared" si="59"/>
        <v>37</v>
      </c>
      <c r="BQ1895" s="335" t="str">
        <f>_xlfn.XLOOKUP(BP1895, statelist[State FIPS Code], statelist[EPA Region], "not found", 0, 1)</f>
        <v>EPA Region 4</v>
      </c>
    </row>
    <row r="1896" spans="64:69" x14ac:dyDescent="0.25">
      <c r="BL1896" s="334" t="s">
        <v>4454</v>
      </c>
      <c r="BM1896" s="335" t="s">
        <v>2416</v>
      </c>
      <c r="BN1896" s="335" t="s">
        <v>4453</v>
      </c>
      <c r="BO1896" s="335" t="str">
        <f t="shared" si="58"/>
        <v>Alexander County, NC</v>
      </c>
      <c r="BP1896" s="335" t="str">
        <f t="shared" si="59"/>
        <v>37</v>
      </c>
      <c r="BQ1896" s="335" t="str">
        <f>_xlfn.XLOOKUP(BP1896, statelist[State FIPS Code], statelist[EPA Region], "not found", 0, 1)</f>
        <v>EPA Region 4</v>
      </c>
    </row>
    <row r="1897" spans="64:69" x14ac:dyDescent="0.25">
      <c r="BL1897" s="334" t="s">
        <v>4455</v>
      </c>
      <c r="BM1897" s="335" t="s">
        <v>4456</v>
      </c>
      <c r="BN1897" s="335" t="s">
        <v>4453</v>
      </c>
      <c r="BO1897" s="335" t="str">
        <f t="shared" si="58"/>
        <v>Alleghany County, NC</v>
      </c>
      <c r="BP1897" s="335" t="str">
        <f t="shared" si="59"/>
        <v>37</v>
      </c>
      <c r="BQ1897" s="335" t="str">
        <f>_xlfn.XLOOKUP(BP1897, statelist[State FIPS Code], statelist[EPA Region], "not found", 0, 1)</f>
        <v>EPA Region 4</v>
      </c>
    </row>
    <row r="1898" spans="64:69" x14ac:dyDescent="0.25">
      <c r="BL1898" s="334" t="s">
        <v>4457</v>
      </c>
      <c r="BM1898" s="335" t="s">
        <v>4458</v>
      </c>
      <c r="BN1898" s="335" t="s">
        <v>4453</v>
      </c>
      <c r="BO1898" s="335" t="str">
        <f t="shared" si="58"/>
        <v>Anson County, NC</v>
      </c>
      <c r="BP1898" s="335" t="str">
        <f t="shared" si="59"/>
        <v>37</v>
      </c>
      <c r="BQ1898" s="335" t="str">
        <f>_xlfn.XLOOKUP(BP1898, statelist[State FIPS Code], statelist[EPA Region], "not found", 0, 1)</f>
        <v>EPA Region 4</v>
      </c>
    </row>
    <row r="1899" spans="64:69" x14ac:dyDescent="0.25">
      <c r="BL1899" s="334" t="s">
        <v>4459</v>
      </c>
      <c r="BM1899" s="335" t="s">
        <v>4460</v>
      </c>
      <c r="BN1899" s="335" t="s">
        <v>4453</v>
      </c>
      <c r="BO1899" s="335" t="str">
        <f t="shared" si="58"/>
        <v>Ashe County, NC</v>
      </c>
      <c r="BP1899" s="335" t="str">
        <f t="shared" si="59"/>
        <v>37</v>
      </c>
      <c r="BQ1899" s="335" t="str">
        <f>_xlfn.XLOOKUP(BP1899, statelist[State FIPS Code], statelist[EPA Region], "not found", 0, 1)</f>
        <v>EPA Region 4</v>
      </c>
    </row>
    <row r="1900" spans="64:69" x14ac:dyDescent="0.25">
      <c r="BL1900" s="334" t="s">
        <v>4461</v>
      </c>
      <c r="BM1900" s="335" t="s">
        <v>4462</v>
      </c>
      <c r="BN1900" s="335" t="s">
        <v>4453</v>
      </c>
      <c r="BO1900" s="335" t="str">
        <f t="shared" si="58"/>
        <v>Avery County, NC</v>
      </c>
      <c r="BP1900" s="335" t="str">
        <f t="shared" si="59"/>
        <v>37</v>
      </c>
      <c r="BQ1900" s="335" t="str">
        <f>_xlfn.XLOOKUP(BP1900, statelist[State FIPS Code], statelist[EPA Region], "not found", 0, 1)</f>
        <v>EPA Region 4</v>
      </c>
    </row>
    <row r="1901" spans="64:69" x14ac:dyDescent="0.25">
      <c r="BL1901" s="334" t="s">
        <v>4463</v>
      </c>
      <c r="BM1901" s="335" t="s">
        <v>4464</v>
      </c>
      <c r="BN1901" s="335" t="s">
        <v>4453</v>
      </c>
      <c r="BO1901" s="335" t="str">
        <f t="shared" si="58"/>
        <v>Beaufort County, NC</v>
      </c>
      <c r="BP1901" s="335" t="str">
        <f t="shared" si="59"/>
        <v>37</v>
      </c>
      <c r="BQ1901" s="335" t="str">
        <f>_xlfn.XLOOKUP(BP1901, statelist[State FIPS Code], statelist[EPA Region], "not found", 0, 1)</f>
        <v>EPA Region 4</v>
      </c>
    </row>
    <row r="1902" spans="64:69" x14ac:dyDescent="0.25">
      <c r="BL1902" s="334" t="s">
        <v>4465</v>
      </c>
      <c r="BM1902" s="335" t="s">
        <v>4466</v>
      </c>
      <c r="BN1902" s="335" t="s">
        <v>4453</v>
      </c>
      <c r="BO1902" s="335" t="str">
        <f t="shared" si="58"/>
        <v>Bertie County, NC</v>
      </c>
      <c r="BP1902" s="335" t="str">
        <f t="shared" si="59"/>
        <v>37</v>
      </c>
      <c r="BQ1902" s="335" t="str">
        <f>_xlfn.XLOOKUP(BP1902, statelist[State FIPS Code], statelist[EPA Region], "not found", 0, 1)</f>
        <v>EPA Region 4</v>
      </c>
    </row>
    <row r="1903" spans="64:69" x14ac:dyDescent="0.25">
      <c r="BL1903" s="334" t="s">
        <v>4467</v>
      </c>
      <c r="BM1903" s="335" t="s">
        <v>4468</v>
      </c>
      <c r="BN1903" s="335" t="s">
        <v>4453</v>
      </c>
      <c r="BO1903" s="335" t="str">
        <f t="shared" si="58"/>
        <v>Bladen County, NC</v>
      </c>
      <c r="BP1903" s="335" t="str">
        <f t="shared" si="59"/>
        <v>37</v>
      </c>
      <c r="BQ1903" s="335" t="str">
        <f>_xlfn.XLOOKUP(BP1903, statelist[State FIPS Code], statelist[EPA Region], "not found", 0, 1)</f>
        <v>EPA Region 4</v>
      </c>
    </row>
    <row r="1904" spans="64:69" x14ac:dyDescent="0.25">
      <c r="BL1904" s="334" t="s">
        <v>4469</v>
      </c>
      <c r="BM1904" s="335" t="s">
        <v>4470</v>
      </c>
      <c r="BN1904" s="335" t="s">
        <v>4453</v>
      </c>
      <c r="BO1904" s="335" t="str">
        <f t="shared" si="58"/>
        <v>Brunswick County, NC</v>
      </c>
      <c r="BP1904" s="335" t="str">
        <f t="shared" si="59"/>
        <v>37</v>
      </c>
      <c r="BQ1904" s="335" t="str">
        <f>_xlfn.XLOOKUP(BP1904, statelist[State FIPS Code], statelist[EPA Region], "not found", 0, 1)</f>
        <v>EPA Region 4</v>
      </c>
    </row>
    <row r="1905" spans="64:69" x14ac:dyDescent="0.25">
      <c r="BL1905" s="334" t="s">
        <v>4471</v>
      </c>
      <c r="BM1905" s="335" t="s">
        <v>4472</v>
      </c>
      <c r="BN1905" s="335" t="s">
        <v>4453</v>
      </c>
      <c r="BO1905" s="335" t="str">
        <f t="shared" si="58"/>
        <v>Buncombe County, NC</v>
      </c>
      <c r="BP1905" s="335" t="str">
        <f t="shared" si="59"/>
        <v>37</v>
      </c>
      <c r="BQ1905" s="335" t="str">
        <f>_xlfn.XLOOKUP(BP1905, statelist[State FIPS Code], statelist[EPA Region], "not found", 0, 1)</f>
        <v>EPA Region 4</v>
      </c>
    </row>
    <row r="1906" spans="64:69" x14ac:dyDescent="0.25">
      <c r="BL1906" s="334" t="s">
        <v>4473</v>
      </c>
      <c r="BM1906" s="335" t="s">
        <v>2087</v>
      </c>
      <c r="BN1906" s="335" t="s">
        <v>4453</v>
      </c>
      <c r="BO1906" s="335" t="str">
        <f t="shared" si="58"/>
        <v>Burke County, NC</v>
      </c>
      <c r="BP1906" s="335" t="str">
        <f t="shared" si="59"/>
        <v>37</v>
      </c>
      <c r="BQ1906" s="335" t="str">
        <f>_xlfn.XLOOKUP(BP1906, statelist[State FIPS Code], statelist[EPA Region], "not found", 0, 1)</f>
        <v>EPA Region 4</v>
      </c>
    </row>
    <row r="1907" spans="64:69" x14ac:dyDescent="0.25">
      <c r="BL1907" s="334" t="s">
        <v>4474</v>
      </c>
      <c r="BM1907" s="335" t="s">
        <v>4475</v>
      </c>
      <c r="BN1907" s="335" t="s">
        <v>4453</v>
      </c>
      <c r="BO1907" s="335" t="str">
        <f t="shared" si="58"/>
        <v>Cabarrus County, NC</v>
      </c>
      <c r="BP1907" s="335" t="str">
        <f t="shared" si="59"/>
        <v>37</v>
      </c>
      <c r="BQ1907" s="335" t="str">
        <f>_xlfn.XLOOKUP(BP1907, statelist[State FIPS Code], statelist[EPA Region], "not found", 0, 1)</f>
        <v>EPA Region 4</v>
      </c>
    </row>
    <row r="1908" spans="64:69" x14ac:dyDescent="0.25">
      <c r="BL1908" s="334" t="s">
        <v>4476</v>
      </c>
      <c r="BM1908" s="335" t="s">
        <v>3050</v>
      </c>
      <c r="BN1908" s="335" t="s">
        <v>4453</v>
      </c>
      <c r="BO1908" s="335" t="str">
        <f t="shared" si="58"/>
        <v>Caldwell County, NC</v>
      </c>
      <c r="BP1908" s="335" t="str">
        <f t="shared" si="59"/>
        <v>37</v>
      </c>
      <c r="BQ1908" s="335" t="str">
        <f>_xlfn.XLOOKUP(BP1908, statelist[State FIPS Code], statelist[EPA Region], "not found", 0, 1)</f>
        <v>EPA Region 4</v>
      </c>
    </row>
    <row r="1909" spans="64:69" x14ac:dyDescent="0.25">
      <c r="BL1909" s="334" t="s">
        <v>4477</v>
      </c>
      <c r="BM1909" s="335" t="s">
        <v>2092</v>
      </c>
      <c r="BN1909" s="335" t="s">
        <v>4453</v>
      </c>
      <c r="BO1909" s="335" t="str">
        <f t="shared" si="58"/>
        <v>Camden County, NC</v>
      </c>
      <c r="BP1909" s="335" t="str">
        <f t="shared" si="59"/>
        <v>37</v>
      </c>
      <c r="BQ1909" s="335" t="str">
        <f>_xlfn.XLOOKUP(BP1909, statelist[State FIPS Code], statelist[EPA Region], "not found", 0, 1)</f>
        <v>EPA Region 4</v>
      </c>
    </row>
    <row r="1910" spans="64:69" x14ac:dyDescent="0.25">
      <c r="BL1910" s="334" t="s">
        <v>4478</v>
      </c>
      <c r="BM1910" s="335" t="s">
        <v>4479</v>
      </c>
      <c r="BN1910" s="335" t="s">
        <v>4453</v>
      </c>
      <c r="BO1910" s="335" t="str">
        <f t="shared" si="58"/>
        <v>Carteret County, NC</v>
      </c>
      <c r="BP1910" s="335" t="str">
        <f t="shared" si="59"/>
        <v>37</v>
      </c>
      <c r="BQ1910" s="335" t="str">
        <f>_xlfn.XLOOKUP(BP1910, statelist[State FIPS Code], statelist[EPA Region], "not found", 0, 1)</f>
        <v>EPA Region 4</v>
      </c>
    </row>
    <row r="1911" spans="64:69" x14ac:dyDescent="0.25">
      <c r="BL1911" s="334" t="s">
        <v>4480</v>
      </c>
      <c r="BM1911" s="335" t="s">
        <v>4481</v>
      </c>
      <c r="BN1911" s="335" t="s">
        <v>4453</v>
      </c>
      <c r="BO1911" s="335" t="str">
        <f t="shared" si="58"/>
        <v>Caswell County, NC</v>
      </c>
      <c r="BP1911" s="335" t="str">
        <f t="shared" si="59"/>
        <v>37</v>
      </c>
      <c r="BQ1911" s="335" t="str">
        <f>_xlfn.XLOOKUP(BP1911, statelist[State FIPS Code], statelist[EPA Region], "not found", 0, 1)</f>
        <v>EPA Region 4</v>
      </c>
    </row>
    <row r="1912" spans="64:69" x14ac:dyDescent="0.25">
      <c r="BL1912" s="334" t="s">
        <v>4482</v>
      </c>
      <c r="BM1912" s="335" t="s">
        <v>4483</v>
      </c>
      <c r="BN1912" s="335" t="s">
        <v>4453</v>
      </c>
      <c r="BO1912" s="335" t="str">
        <f t="shared" si="58"/>
        <v>Catawba County, NC</v>
      </c>
      <c r="BP1912" s="335" t="str">
        <f t="shared" si="59"/>
        <v>37</v>
      </c>
      <c r="BQ1912" s="335" t="str">
        <f>_xlfn.XLOOKUP(BP1912, statelist[State FIPS Code], statelist[EPA Region], "not found", 0, 1)</f>
        <v>EPA Region 4</v>
      </c>
    </row>
    <row r="1913" spans="64:69" x14ac:dyDescent="0.25">
      <c r="BL1913" s="334" t="s">
        <v>4484</v>
      </c>
      <c r="BM1913" s="335" t="s">
        <v>2101</v>
      </c>
      <c r="BN1913" s="335" t="s">
        <v>4453</v>
      </c>
      <c r="BO1913" s="335" t="str">
        <f t="shared" si="58"/>
        <v>Chatham County, NC</v>
      </c>
      <c r="BP1913" s="335" t="str">
        <f t="shared" si="59"/>
        <v>37</v>
      </c>
      <c r="BQ1913" s="335" t="str">
        <f>_xlfn.XLOOKUP(BP1913, statelist[State FIPS Code], statelist[EPA Region], "not found", 0, 1)</f>
        <v>EPA Region 4</v>
      </c>
    </row>
    <row r="1914" spans="64:69" x14ac:dyDescent="0.25">
      <c r="BL1914" s="334" t="s">
        <v>4485</v>
      </c>
      <c r="BM1914" s="335" t="s">
        <v>1313</v>
      </c>
      <c r="BN1914" s="335" t="s">
        <v>4453</v>
      </c>
      <c r="BO1914" s="335" t="str">
        <f t="shared" si="58"/>
        <v>Cherokee County, NC</v>
      </c>
      <c r="BP1914" s="335" t="str">
        <f t="shared" si="59"/>
        <v>37</v>
      </c>
      <c r="BQ1914" s="335" t="str">
        <f>_xlfn.XLOOKUP(BP1914, statelist[State FIPS Code], statelist[EPA Region], "not found", 0, 1)</f>
        <v>EPA Region 4</v>
      </c>
    </row>
    <row r="1915" spans="64:69" x14ac:dyDescent="0.25">
      <c r="BL1915" s="334" t="s">
        <v>4486</v>
      </c>
      <c r="BM1915" s="335" t="s">
        <v>4487</v>
      </c>
      <c r="BN1915" s="335" t="s">
        <v>4453</v>
      </c>
      <c r="BO1915" s="335" t="str">
        <f t="shared" si="58"/>
        <v>Chowan County, NC</v>
      </c>
      <c r="BP1915" s="335" t="str">
        <f t="shared" si="59"/>
        <v>37</v>
      </c>
      <c r="BQ1915" s="335" t="str">
        <f>_xlfn.XLOOKUP(BP1915, statelist[State FIPS Code], statelist[EPA Region], "not found", 0, 1)</f>
        <v>EPA Region 4</v>
      </c>
    </row>
    <row r="1916" spans="64:69" x14ac:dyDescent="0.25">
      <c r="BL1916" s="334" t="s">
        <v>4488</v>
      </c>
      <c r="BM1916" s="335" t="s">
        <v>1321</v>
      </c>
      <c r="BN1916" s="335" t="s">
        <v>4453</v>
      </c>
      <c r="BO1916" s="335" t="str">
        <f t="shared" si="58"/>
        <v>Clay County, NC</v>
      </c>
      <c r="BP1916" s="335" t="str">
        <f t="shared" si="59"/>
        <v>37</v>
      </c>
      <c r="BQ1916" s="335" t="str">
        <f>_xlfn.XLOOKUP(BP1916, statelist[State FIPS Code], statelist[EPA Region], "not found", 0, 1)</f>
        <v>EPA Region 4</v>
      </c>
    </row>
    <row r="1917" spans="64:69" x14ac:dyDescent="0.25">
      <c r="BL1917" s="334" t="s">
        <v>4489</v>
      </c>
      <c r="BM1917" s="335" t="s">
        <v>1543</v>
      </c>
      <c r="BN1917" s="335" t="s">
        <v>4453</v>
      </c>
      <c r="BO1917" s="335" t="str">
        <f t="shared" si="58"/>
        <v>Cleveland County, NC</v>
      </c>
      <c r="BP1917" s="335" t="str">
        <f t="shared" si="59"/>
        <v>37</v>
      </c>
      <c r="BQ1917" s="335" t="str">
        <f>_xlfn.XLOOKUP(BP1917, statelist[State FIPS Code], statelist[EPA Region], "not found", 0, 1)</f>
        <v>EPA Region 4</v>
      </c>
    </row>
    <row r="1918" spans="64:69" x14ac:dyDescent="0.25">
      <c r="BL1918" s="334" t="s">
        <v>4490</v>
      </c>
      <c r="BM1918" s="335" t="s">
        <v>4491</v>
      </c>
      <c r="BN1918" s="335" t="s">
        <v>4453</v>
      </c>
      <c r="BO1918" s="335" t="str">
        <f t="shared" si="58"/>
        <v>Columbus County, NC</v>
      </c>
      <c r="BP1918" s="335" t="str">
        <f t="shared" si="59"/>
        <v>37</v>
      </c>
      <c r="BQ1918" s="335" t="str">
        <f>_xlfn.XLOOKUP(BP1918, statelist[State FIPS Code], statelist[EPA Region], "not found", 0, 1)</f>
        <v>EPA Region 4</v>
      </c>
    </row>
    <row r="1919" spans="64:69" x14ac:dyDescent="0.25">
      <c r="BL1919" s="334" t="s">
        <v>4492</v>
      </c>
      <c r="BM1919" s="335" t="s">
        <v>4493</v>
      </c>
      <c r="BN1919" s="335" t="s">
        <v>4453</v>
      </c>
      <c r="BO1919" s="335" t="str">
        <f t="shared" si="58"/>
        <v>Craven County, NC</v>
      </c>
      <c r="BP1919" s="335" t="str">
        <f t="shared" si="59"/>
        <v>37</v>
      </c>
      <c r="BQ1919" s="335" t="str">
        <f>_xlfn.XLOOKUP(BP1919, statelist[State FIPS Code], statelist[EPA Region], "not found", 0, 1)</f>
        <v>EPA Region 4</v>
      </c>
    </row>
    <row r="1920" spans="64:69" x14ac:dyDescent="0.25">
      <c r="BL1920" s="334" t="s">
        <v>4494</v>
      </c>
      <c r="BM1920" s="335" t="s">
        <v>2441</v>
      </c>
      <c r="BN1920" s="335" t="s">
        <v>4453</v>
      </c>
      <c r="BO1920" s="335" t="str">
        <f t="shared" si="58"/>
        <v>Cumberland County, NC</v>
      </c>
      <c r="BP1920" s="335" t="str">
        <f t="shared" si="59"/>
        <v>37</v>
      </c>
      <c r="BQ1920" s="335" t="str">
        <f>_xlfn.XLOOKUP(BP1920, statelist[State FIPS Code], statelist[EPA Region], "not found", 0, 1)</f>
        <v>EPA Region 4</v>
      </c>
    </row>
    <row r="1921" spans="64:69" x14ac:dyDescent="0.25">
      <c r="BL1921" s="334" t="s">
        <v>4495</v>
      </c>
      <c r="BM1921" s="335" t="s">
        <v>4496</v>
      </c>
      <c r="BN1921" s="335" t="s">
        <v>4453</v>
      </c>
      <c r="BO1921" s="335" t="str">
        <f t="shared" si="58"/>
        <v>Currituck County, NC</v>
      </c>
      <c r="BP1921" s="335" t="str">
        <f t="shared" si="59"/>
        <v>37</v>
      </c>
      <c r="BQ1921" s="335" t="str">
        <f>_xlfn.XLOOKUP(BP1921, statelist[State FIPS Code], statelist[EPA Region], "not found", 0, 1)</f>
        <v>EPA Region 4</v>
      </c>
    </row>
    <row r="1922" spans="64:69" x14ac:dyDescent="0.25">
      <c r="BL1922" s="334" t="s">
        <v>4497</v>
      </c>
      <c r="BM1922" s="335" t="s">
        <v>4498</v>
      </c>
      <c r="BN1922" s="335" t="s">
        <v>4453</v>
      </c>
      <c r="BO1922" s="335" t="str">
        <f t="shared" si="58"/>
        <v>Dare County, NC</v>
      </c>
      <c r="BP1922" s="335" t="str">
        <f t="shared" si="59"/>
        <v>37</v>
      </c>
      <c r="BQ1922" s="335" t="str">
        <f>_xlfn.XLOOKUP(BP1922, statelist[State FIPS Code], statelist[EPA Region], "not found", 0, 1)</f>
        <v>EPA Region 4</v>
      </c>
    </row>
    <row r="1923" spans="64:69" x14ac:dyDescent="0.25">
      <c r="BL1923" s="334" t="s">
        <v>4499</v>
      </c>
      <c r="BM1923" s="335" t="s">
        <v>4500</v>
      </c>
      <c r="BN1923" s="335" t="s">
        <v>4453</v>
      </c>
      <c r="BO1923" s="335" t="str">
        <f t="shared" si="58"/>
        <v>Davidson County, NC</v>
      </c>
      <c r="BP1923" s="335" t="str">
        <f t="shared" si="59"/>
        <v>37</v>
      </c>
      <c r="BQ1923" s="335" t="str">
        <f>_xlfn.XLOOKUP(BP1923, statelist[State FIPS Code], statelist[EPA Region], "not found", 0, 1)</f>
        <v>EPA Region 4</v>
      </c>
    </row>
    <row r="1924" spans="64:69" x14ac:dyDescent="0.25">
      <c r="BL1924" s="334" t="s">
        <v>4501</v>
      </c>
      <c r="BM1924" s="335" t="s">
        <v>4502</v>
      </c>
      <c r="BN1924" s="335" t="s">
        <v>4453</v>
      </c>
      <c r="BO1924" s="335" t="str">
        <f t="shared" ref="BO1924:BO1987" si="60">_xlfn.TEXTJOIN(", ", TRUE, BM1924,BN1924)</f>
        <v>Davie County, NC</v>
      </c>
      <c r="BP1924" s="335" t="str">
        <f t="shared" ref="BP1924:BP1987" si="61">LEFT(BL1924, 2)</f>
        <v>37</v>
      </c>
      <c r="BQ1924" s="335" t="str">
        <f>_xlfn.XLOOKUP(BP1924, statelist[State FIPS Code], statelist[EPA Region], "not found", 0, 1)</f>
        <v>EPA Region 4</v>
      </c>
    </row>
    <row r="1925" spans="64:69" x14ac:dyDescent="0.25">
      <c r="BL1925" s="334" t="s">
        <v>4503</v>
      </c>
      <c r="BM1925" s="335" t="s">
        <v>4504</v>
      </c>
      <c r="BN1925" s="335" t="s">
        <v>4453</v>
      </c>
      <c r="BO1925" s="335" t="str">
        <f t="shared" si="60"/>
        <v>Duplin County, NC</v>
      </c>
      <c r="BP1925" s="335" t="str">
        <f t="shared" si="61"/>
        <v>37</v>
      </c>
      <c r="BQ1925" s="335" t="str">
        <f>_xlfn.XLOOKUP(BP1925, statelist[State FIPS Code], statelist[EPA Region], "not found", 0, 1)</f>
        <v>EPA Region 4</v>
      </c>
    </row>
    <row r="1926" spans="64:69" x14ac:dyDescent="0.25">
      <c r="BL1926" s="334" t="s">
        <v>4505</v>
      </c>
      <c r="BM1926" s="335" t="s">
        <v>4506</v>
      </c>
      <c r="BN1926" s="335" t="s">
        <v>4453</v>
      </c>
      <c r="BO1926" s="335" t="str">
        <f t="shared" si="60"/>
        <v>Durham County, NC</v>
      </c>
      <c r="BP1926" s="335" t="str">
        <f t="shared" si="61"/>
        <v>37</v>
      </c>
      <c r="BQ1926" s="335" t="str">
        <f>_xlfn.XLOOKUP(BP1926, statelist[State FIPS Code], statelist[EPA Region], "not found", 0, 1)</f>
        <v>EPA Region 4</v>
      </c>
    </row>
    <row r="1927" spans="64:69" x14ac:dyDescent="0.25">
      <c r="BL1927" s="334" t="s">
        <v>4507</v>
      </c>
      <c r="BM1927" s="335" t="s">
        <v>4508</v>
      </c>
      <c r="BN1927" s="335" t="s">
        <v>4453</v>
      </c>
      <c r="BO1927" s="335" t="str">
        <f t="shared" si="60"/>
        <v>Edgecombe County, NC</v>
      </c>
      <c r="BP1927" s="335" t="str">
        <f t="shared" si="61"/>
        <v>37</v>
      </c>
      <c r="BQ1927" s="335" t="str">
        <f>_xlfn.XLOOKUP(BP1927, statelist[State FIPS Code], statelist[EPA Region], "not found", 0, 1)</f>
        <v>EPA Region 4</v>
      </c>
    </row>
    <row r="1928" spans="64:69" x14ac:dyDescent="0.25">
      <c r="BL1928" s="334" t="s">
        <v>4509</v>
      </c>
      <c r="BM1928" s="335" t="s">
        <v>2157</v>
      </c>
      <c r="BN1928" s="335" t="s">
        <v>4453</v>
      </c>
      <c r="BO1928" s="335" t="str">
        <f t="shared" si="60"/>
        <v>Forsyth County, NC</v>
      </c>
      <c r="BP1928" s="335" t="str">
        <f t="shared" si="61"/>
        <v>37</v>
      </c>
      <c r="BQ1928" s="335" t="str">
        <f>_xlfn.XLOOKUP(BP1928, statelist[State FIPS Code], statelist[EPA Region], "not found", 0, 1)</f>
        <v>EPA Region 4</v>
      </c>
    </row>
    <row r="1929" spans="64:69" x14ac:dyDescent="0.25">
      <c r="BL1929" s="334" t="s">
        <v>4510</v>
      </c>
      <c r="BM1929" s="335" t="s">
        <v>1353</v>
      </c>
      <c r="BN1929" s="335" t="s">
        <v>4453</v>
      </c>
      <c r="BO1929" s="335" t="str">
        <f t="shared" si="60"/>
        <v>Franklin County, NC</v>
      </c>
      <c r="BP1929" s="335" t="str">
        <f t="shared" si="61"/>
        <v>37</v>
      </c>
      <c r="BQ1929" s="335" t="str">
        <f>_xlfn.XLOOKUP(BP1929, statelist[State FIPS Code], statelist[EPA Region], "not found", 0, 1)</f>
        <v>EPA Region 4</v>
      </c>
    </row>
    <row r="1930" spans="64:69" x14ac:dyDescent="0.25">
      <c r="BL1930" s="334" t="s">
        <v>4511</v>
      </c>
      <c r="BM1930" s="335" t="s">
        <v>4512</v>
      </c>
      <c r="BN1930" s="335" t="s">
        <v>4453</v>
      </c>
      <c r="BO1930" s="335" t="str">
        <f t="shared" si="60"/>
        <v>Gaston County, NC</v>
      </c>
      <c r="BP1930" s="335" t="str">
        <f t="shared" si="61"/>
        <v>37</v>
      </c>
      <c r="BQ1930" s="335" t="str">
        <f>_xlfn.XLOOKUP(BP1930, statelist[State FIPS Code], statelist[EPA Region], "not found", 0, 1)</f>
        <v>EPA Region 4</v>
      </c>
    </row>
    <row r="1931" spans="64:69" x14ac:dyDescent="0.25">
      <c r="BL1931" s="334" t="s">
        <v>4513</v>
      </c>
      <c r="BM1931" s="335" t="s">
        <v>4514</v>
      </c>
      <c r="BN1931" s="335" t="s">
        <v>4453</v>
      </c>
      <c r="BO1931" s="335" t="str">
        <f t="shared" si="60"/>
        <v>Gates County, NC</v>
      </c>
      <c r="BP1931" s="335" t="str">
        <f t="shared" si="61"/>
        <v>37</v>
      </c>
      <c r="BQ1931" s="335" t="str">
        <f>_xlfn.XLOOKUP(BP1931, statelist[State FIPS Code], statelist[EPA Region], "not found", 0, 1)</f>
        <v>EPA Region 4</v>
      </c>
    </row>
    <row r="1932" spans="64:69" x14ac:dyDescent="0.25">
      <c r="BL1932" s="334" t="s">
        <v>4515</v>
      </c>
      <c r="BM1932" s="335" t="s">
        <v>1499</v>
      </c>
      <c r="BN1932" s="335" t="s">
        <v>4453</v>
      </c>
      <c r="BO1932" s="335" t="str">
        <f t="shared" si="60"/>
        <v>Graham County, NC</v>
      </c>
      <c r="BP1932" s="335" t="str">
        <f t="shared" si="61"/>
        <v>37</v>
      </c>
      <c r="BQ1932" s="335" t="str">
        <f>_xlfn.XLOOKUP(BP1932, statelist[State FIPS Code], statelist[EPA Region], "not found", 0, 1)</f>
        <v>EPA Region 4</v>
      </c>
    </row>
    <row r="1933" spans="64:69" x14ac:dyDescent="0.25">
      <c r="BL1933" s="334" t="s">
        <v>4516</v>
      </c>
      <c r="BM1933" s="335" t="s">
        <v>4517</v>
      </c>
      <c r="BN1933" s="335" t="s">
        <v>4453</v>
      </c>
      <c r="BO1933" s="335" t="str">
        <f t="shared" si="60"/>
        <v>Granville County, NC</v>
      </c>
      <c r="BP1933" s="335" t="str">
        <f t="shared" si="61"/>
        <v>37</v>
      </c>
      <c r="BQ1933" s="335" t="str">
        <f>_xlfn.XLOOKUP(BP1933, statelist[State FIPS Code], statelist[EPA Region], "not found", 0, 1)</f>
        <v>EPA Region 4</v>
      </c>
    </row>
    <row r="1934" spans="64:69" x14ac:dyDescent="0.25">
      <c r="BL1934" s="334" t="s">
        <v>4518</v>
      </c>
      <c r="BM1934" s="335" t="s">
        <v>1357</v>
      </c>
      <c r="BN1934" s="335" t="s">
        <v>4453</v>
      </c>
      <c r="BO1934" s="335" t="str">
        <f t="shared" si="60"/>
        <v>Greene County, NC</v>
      </c>
      <c r="BP1934" s="335" t="str">
        <f t="shared" si="61"/>
        <v>37</v>
      </c>
      <c r="BQ1934" s="335" t="str">
        <f>_xlfn.XLOOKUP(BP1934, statelist[State FIPS Code], statelist[EPA Region], "not found", 0, 1)</f>
        <v>EPA Region 4</v>
      </c>
    </row>
    <row r="1935" spans="64:69" x14ac:dyDescent="0.25">
      <c r="BL1935" s="334" t="s">
        <v>4519</v>
      </c>
      <c r="BM1935" s="335" t="s">
        <v>4520</v>
      </c>
      <c r="BN1935" s="335" t="s">
        <v>4453</v>
      </c>
      <c r="BO1935" s="335" t="str">
        <f t="shared" si="60"/>
        <v>Guilford County, NC</v>
      </c>
      <c r="BP1935" s="335" t="str">
        <f t="shared" si="61"/>
        <v>37</v>
      </c>
      <c r="BQ1935" s="335" t="str">
        <f>_xlfn.XLOOKUP(BP1935, statelist[State FIPS Code], statelist[EPA Region], "not found", 0, 1)</f>
        <v>EPA Region 4</v>
      </c>
    </row>
    <row r="1936" spans="64:69" x14ac:dyDescent="0.25">
      <c r="BL1936" s="334" t="s">
        <v>4521</v>
      </c>
      <c r="BM1936" s="335" t="s">
        <v>4522</v>
      </c>
      <c r="BN1936" s="335" t="s">
        <v>4453</v>
      </c>
      <c r="BO1936" s="335" t="str">
        <f t="shared" si="60"/>
        <v>Halifax County, NC</v>
      </c>
      <c r="BP1936" s="335" t="str">
        <f t="shared" si="61"/>
        <v>37</v>
      </c>
      <c r="BQ1936" s="335" t="str">
        <f>_xlfn.XLOOKUP(BP1936, statelist[State FIPS Code], statelist[EPA Region], "not found", 0, 1)</f>
        <v>EPA Region 4</v>
      </c>
    </row>
    <row r="1937" spans="64:69" x14ac:dyDescent="0.25">
      <c r="BL1937" s="334" t="s">
        <v>4523</v>
      </c>
      <c r="BM1937" s="335" t="s">
        <v>4524</v>
      </c>
      <c r="BN1937" s="335" t="s">
        <v>4453</v>
      </c>
      <c r="BO1937" s="335" t="str">
        <f t="shared" si="60"/>
        <v>Harnett County, NC</v>
      </c>
      <c r="BP1937" s="335" t="str">
        <f t="shared" si="61"/>
        <v>37</v>
      </c>
      <c r="BQ1937" s="335" t="str">
        <f>_xlfn.XLOOKUP(BP1937, statelist[State FIPS Code], statelist[EPA Region], "not found", 0, 1)</f>
        <v>EPA Region 4</v>
      </c>
    </row>
    <row r="1938" spans="64:69" x14ac:dyDescent="0.25">
      <c r="BL1938" s="334" t="s">
        <v>4525</v>
      </c>
      <c r="BM1938" s="335" t="s">
        <v>4526</v>
      </c>
      <c r="BN1938" s="335" t="s">
        <v>4453</v>
      </c>
      <c r="BO1938" s="335" t="str">
        <f t="shared" si="60"/>
        <v>Haywood County, NC</v>
      </c>
      <c r="BP1938" s="335" t="str">
        <f t="shared" si="61"/>
        <v>37</v>
      </c>
      <c r="BQ1938" s="335" t="str">
        <f>_xlfn.XLOOKUP(BP1938, statelist[State FIPS Code], statelist[EPA Region], "not found", 0, 1)</f>
        <v>EPA Region 4</v>
      </c>
    </row>
    <row r="1939" spans="64:69" x14ac:dyDescent="0.25">
      <c r="BL1939" s="334" t="s">
        <v>4527</v>
      </c>
      <c r="BM1939" s="335" t="s">
        <v>2468</v>
      </c>
      <c r="BN1939" s="335" t="s">
        <v>4453</v>
      </c>
      <c r="BO1939" s="335" t="str">
        <f t="shared" si="60"/>
        <v>Henderson County, NC</v>
      </c>
      <c r="BP1939" s="335" t="str">
        <f t="shared" si="61"/>
        <v>37</v>
      </c>
      <c r="BQ1939" s="335" t="str">
        <f>_xlfn.XLOOKUP(BP1939, statelist[State FIPS Code], statelist[EPA Region], "not found", 0, 1)</f>
        <v>EPA Region 4</v>
      </c>
    </row>
    <row r="1940" spans="64:69" x14ac:dyDescent="0.25">
      <c r="BL1940" s="334" t="s">
        <v>4528</v>
      </c>
      <c r="BM1940" s="335" t="s">
        <v>4529</v>
      </c>
      <c r="BN1940" s="335" t="s">
        <v>4453</v>
      </c>
      <c r="BO1940" s="335" t="str">
        <f t="shared" si="60"/>
        <v>Hertford County, NC</v>
      </c>
      <c r="BP1940" s="335" t="str">
        <f t="shared" si="61"/>
        <v>37</v>
      </c>
      <c r="BQ1940" s="335" t="str">
        <f>_xlfn.XLOOKUP(BP1940, statelist[State FIPS Code], statelist[EPA Region], "not found", 0, 1)</f>
        <v>EPA Region 4</v>
      </c>
    </row>
    <row r="1941" spans="64:69" x14ac:dyDescent="0.25">
      <c r="BL1941" s="334" t="s">
        <v>4530</v>
      </c>
      <c r="BM1941" s="335" t="s">
        <v>4531</v>
      </c>
      <c r="BN1941" s="335" t="s">
        <v>4453</v>
      </c>
      <c r="BO1941" s="335" t="str">
        <f t="shared" si="60"/>
        <v>Hoke County, NC</v>
      </c>
      <c r="BP1941" s="335" t="str">
        <f t="shared" si="61"/>
        <v>37</v>
      </c>
      <c r="BQ1941" s="335" t="str">
        <f>_xlfn.XLOOKUP(BP1941, statelist[State FIPS Code], statelist[EPA Region], "not found", 0, 1)</f>
        <v>EPA Region 4</v>
      </c>
    </row>
    <row r="1942" spans="64:69" x14ac:dyDescent="0.25">
      <c r="BL1942" s="334" t="s">
        <v>4532</v>
      </c>
      <c r="BM1942" s="335" t="s">
        <v>4533</v>
      </c>
      <c r="BN1942" s="335" t="s">
        <v>4453</v>
      </c>
      <c r="BO1942" s="335" t="str">
        <f t="shared" si="60"/>
        <v>Hyde County, NC</v>
      </c>
      <c r="BP1942" s="335" t="str">
        <f t="shared" si="61"/>
        <v>37</v>
      </c>
      <c r="BQ1942" s="335" t="str">
        <f>_xlfn.XLOOKUP(BP1942, statelist[State FIPS Code], statelist[EPA Region], "not found", 0, 1)</f>
        <v>EPA Region 4</v>
      </c>
    </row>
    <row r="1943" spans="64:69" x14ac:dyDescent="0.25">
      <c r="BL1943" s="334" t="s">
        <v>4534</v>
      </c>
      <c r="BM1943" s="335" t="s">
        <v>4535</v>
      </c>
      <c r="BN1943" s="335" t="s">
        <v>4453</v>
      </c>
      <c r="BO1943" s="335" t="str">
        <f t="shared" si="60"/>
        <v>Iredell County, NC</v>
      </c>
      <c r="BP1943" s="335" t="str">
        <f t="shared" si="61"/>
        <v>37</v>
      </c>
      <c r="BQ1943" s="335" t="str">
        <f>_xlfn.XLOOKUP(BP1943, statelist[State FIPS Code], statelist[EPA Region], "not found", 0, 1)</f>
        <v>EPA Region 4</v>
      </c>
    </row>
    <row r="1944" spans="64:69" x14ac:dyDescent="0.25">
      <c r="BL1944" s="334" t="s">
        <v>4536</v>
      </c>
      <c r="BM1944" s="335" t="s">
        <v>1365</v>
      </c>
      <c r="BN1944" s="335" t="s">
        <v>4453</v>
      </c>
      <c r="BO1944" s="335" t="str">
        <f t="shared" si="60"/>
        <v>Jackson County, NC</v>
      </c>
      <c r="BP1944" s="335" t="str">
        <f t="shared" si="61"/>
        <v>37</v>
      </c>
      <c r="BQ1944" s="335" t="str">
        <f>_xlfn.XLOOKUP(BP1944, statelist[State FIPS Code], statelist[EPA Region], "not found", 0, 1)</f>
        <v>EPA Region 4</v>
      </c>
    </row>
    <row r="1945" spans="64:69" x14ac:dyDescent="0.25">
      <c r="BL1945" s="334" t="s">
        <v>4537</v>
      </c>
      <c r="BM1945" s="335" t="s">
        <v>4538</v>
      </c>
      <c r="BN1945" s="335" t="s">
        <v>4453</v>
      </c>
      <c r="BO1945" s="335" t="str">
        <f t="shared" si="60"/>
        <v>Johnston County, NC</v>
      </c>
      <c r="BP1945" s="335" t="str">
        <f t="shared" si="61"/>
        <v>37</v>
      </c>
      <c r="BQ1945" s="335" t="str">
        <f>_xlfn.XLOOKUP(BP1945, statelist[State FIPS Code], statelist[EPA Region], "not found", 0, 1)</f>
        <v>EPA Region 4</v>
      </c>
    </row>
    <row r="1946" spans="64:69" x14ac:dyDescent="0.25">
      <c r="BL1946" s="334" t="s">
        <v>4539</v>
      </c>
      <c r="BM1946" s="335" t="s">
        <v>2201</v>
      </c>
      <c r="BN1946" s="335" t="s">
        <v>4453</v>
      </c>
      <c r="BO1946" s="335" t="str">
        <f t="shared" si="60"/>
        <v>Jones County, NC</v>
      </c>
      <c r="BP1946" s="335" t="str">
        <f t="shared" si="61"/>
        <v>37</v>
      </c>
      <c r="BQ1946" s="335" t="str">
        <f>_xlfn.XLOOKUP(BP1946, statelist[State FIPS Code], statelist[EPA Region], "not found", 0, 1)</f>
        <v>EPA Region 4</v>
      </c>
    </row>
    <row r="1947" spans="64:69" x14ac:dyDescent="0.25">
      <c r="BL1947" s="334" t="s">
        <v>4540</v>
      </c>
      <c r="BM1947" s="335" t="s">
        <v>1375</v>
      </c>
      <c r="BN1947" s="335" t="s">
        <v>4453</v>
      </c>
      <c r="BO1947" s="335" t="str">
        <f t="shared" si="60"/>
        <v>Lee County, NC</v>
      </c>
      <c r="BP1947" s="335" t="str">
        <f t="shared" si="61"/>
        <v>37</v>
      </c>
      <c r="BQ1947" s="335" t="str">
        <f>_xlfn.XLOOKUP(BP1947, statelist[State FIPS Code], statelist[EPA Region], "not found", 0, 1)</f>
        <v>EPA Region 4</v>
      </c>
    </row>
    <row r="1948" spans="64:69" x14ac:dyDescent="0.25">
      <c r="BL1948" s="334" t="s">
        <v>4541</v>
      </c>
      <c r="BM1948" s="335" t="s">
        <v>4542</v>
      </c>
      <c r="BN1948" s="335" t="s">
        <v>4453</v>
      </c>
      <c r="BO1948" s="335" t="str">
        <f t="shared" si="60"/>
        <v>Lenoir County, NC</v>
      </c>
      <c r="BP1948" s="335" t="str">
        <f t="shared" si="61"/>
        <v>37</v>
      </c>
      <c r="BQ1948" s="335" t="str">
        <f>_xlfn.XLOOKUP(BP1948, statelist[State FIPS Code], statelist[EPA Region], "not found", 0, 1)</f>
        <v>EPA Region 4</v>
      </c>
    </row>
    <row r="1949" spans="64:69" x14ac:dyDescent="0.25">
      <c r="BL1949" s="334" t="s">
        <v>4543</v>
      </c>
      <c r="BM1949" s="335" t="s">
        <v>1590</v>
      </c>
      <c r="BN1949" s="335" t="s">
        <v>4453</v>
      </c>
      <c r="BO1949" s="335" t="str">
        <f t="shared" si="60"/>
        <v>Lincoln County, NC</v>
      </c>
      <c r="BP1949" s="335" t="str">
        <f t="shared" si="61"/>
        <v>37</v>
      </c>
      <c r="BQ1949" s="335" t="str">
        <f>_xlfn.XLOOKUP(BP1949, statelist[State FIPS Code], statelist[EPA Region], "not found", 0, 1)</f>
        <v>EPA Region 4</v>
      </c>
    </row>
    <row r="1950" spans="64:69" x14ac:dyDescent="0.25">
      <c r="BL1950" s="334" t="s">
        <v>4544</v>
      </c>
      <c r="BM1950" s="335" t="s">
        <v>4545</v>
      </c>
      <c r="BN1950" s="335" t="s">
        <v>4453</v>
      </c>
      <c r="BO1950" s="335" t="str">
        <f t="shared" si="60"/>
        <v>McDowell County, NC</v>
      </c>
      <c r="BP1950" s="335" t="str">
        <f t="shared" si="61"/>
        <v>37</v>
      </c>
      <c r="BQ1950" s="335" t="str">
        <f>_xlfn.XLOOKUP(BP1950, statelist[State FIPS Code], statelist[EPA Region], "not found", 0, 1)</f>
        <v>EPA Region 4</v>
      </c>
    </row>
    <row r="1951" spans="64:69" x14ac:dyDescent="0.25">
      <c r="BL1951" s="334" t="s">
        <v>4546</v>
      </c>
      <c r="BM1951" s="335" t="s">
        <v>1381</v>
      </c>
      <c r="BN1951" s="335" t="s">
        <v>4453</v>
      </c>
      <c r="BO1951" s="335" t="str">
        <f t="shared" si="60"/>
        <v>Macon County, NC</v>
      </c>
      <c r="BP1951" s="335" t="str">
        <f t="shared" si="61"/>
        <v>37</v>
      </c>
      <c r="BQ1951" s="335" t="str">
        <f>_xlfn.XLOOKUP(BP1951, statelist[State FIPS Code], statelist[EPA Region], "not found", 0, 1)</f>
        <v>EPA Region 4</v>
      </c>
    </row>
    <row r="1952" spans="64:69" x14ac:dyDescent="0.25">
      <c r="BL1952" s="334" t="s">
        <v>4547</v>
      </c>
      <c r="BM1952" s="335" t="s">
        <v>1383</v>
      </c>
      <c r="BN1952" s="335" t="s">
        <v>4453</v>
      </c>
      <c r="BO1952" s="335" t="str">
        <f t="shared" si="60"/>
        <v>Madison County, NC</v>
      </c>
      <c r="BP1952" s="335" t="str">
        <f t="shared" si="61"/>
        <v>37</v>
      </c>
      <c r="BQ1952" s="335" t="str">
        <f>_xlfn.XLOOKUP(BP1952, statelist[State FIPS Code], statelist[EPA Region], "not found", 0, 1)</f>
        <v>EPA Region 4</v>
      </c>
    </row>
    <row r="1953" spans="64:69" x14ac:dyDescent="0.25">
      <c r="BL1953" s="334" t="s">
        <v>4548</v>
      </c>
      <c r="BM1953" s="335" t="s">
        <v>2012</v>
      </c>
      <c r="BN1953" s="335" t="s">
        <v>4453</v>
      </c>
      <c r="BO1953" s="335" t="str">
        <f t="shared" si="60"/>
        <v>Martin County, NC</v>
      </c>
      <c r="BP1953" s="335" t="str">
        <f t="shared" si="61"/>
        <v>37</v>
      </c>
      <c r="BQ1953" s="335" t="str">
        <f>_xlfn.XLOOKUP(BP1953, statelist[State FIPS Code], statelist[EPA Region], "not found", 0, 1)</f>
        <v>EPA Region 4</v>
      </c>
    </row>
    <row r="1954" spans="64:69" x14ac:dyDescent="0.25">
      <c r="BL1954" s="334" t="s">
        <v>4549</v>
      </c>
      <c r="BM1954" s="335" t="s">
        <v>4550</v>
      </c>
      <c r="BN1954" s="335" t="s">
        <v>4453</v>
      </c>
      <c r="BO1954" s="335" t="str">
        <f t="shared" si="60"/>
        <v>Mecklenburg County, NC</v>
      </c>
      <c r="BP1954" s="335" t="str">
        <f t="shared" si="61"/>
        <v>37</v>
      </c>
      <c r="BQ1954" s="335" t="str">
        <f>_xlfn.XLOOKUP(BP1954, statelist[State FIPS Code], statelist[EPA Region], "not found", 0, 1)</f>
        <v>EPA Region 4</v>
      </c>
    </row>
    <row r="1955" spans="64:69" x14ac:dyDescent="0.25">
      <c r="BL1955" s="334" t="s">
        <v>4551</v>
      </c>
      <c r="BM1955" s="335" t="s">
        <v>2226</v>
      </c>
      <c r="BN1955" s="335" t="s">
        <v>4453</v>
      </c>
      <c r="BO1955" s="335" t="str">
        <f t="shared" si="60"/>
        <v>Mitchell County, NC</v>
      </c>
      <c r="BP1955" s="335" t="str">
        <f t="shared" si="61"/>
        <v>37</v>
      </c>
      <c r="BQ1955" s="335" t="str">
        <f>_xlfn.XLOOKUP(BP1955, statelist[State FIPS Code], statelist[EPA Region], "not found", 0, 1)</f>
        <v>EPA Region 4</v>
      </c>
    </row>
    <row r="1956" spans="64:69" x14ac:dyDescent="0.25">
      <c r="BL1956" s="334" t="s">
        <v>4552</v>
      </c>
      <c r="BM1956" s="335" t="s">
        <v>1395</v>
      </c>
      <c r="BN1956" s="335" t="s">
        <v>4453</v>
      </c>
      <c r="BO1956" s="335" t="str">
        <f t="shared" si="60"/>
        <v>Montgomery County, NC</v>
      </c>
      <c r="BP1956" s="335" t="str">
        <f t="shared" si="61"/>
        <v>37</v>
      </c>
      <c r="BQ1956" s="335" t="str">
        <f>_xlfn.XLOOKUP(BP1956, statelist[State FIPS Code], statelist[EPA Region], "not found", 0, 1)</f>
        <v>EPA Region 4</v>
      </c>
    </row>
    <row r="1957" spans="64:69" x14ac:dyDescent="0.25">
      <c r="BL1957" s="334" t="s">
        <v>4553</v>
      </c>
      <c r="BM1957" s="335" t="s">
        <v>4554</v>
      </c>
      <c r="BN1957" s="335" t="s">
        <v>4453</v>
      </c>
      <c r="BO1957" s="335" t="str">
        <f t="shared" si="60"/>
        <v>Moore County, NC</v>
      </c>
      <c r="BP1957" s="335" t="str">
        <f t="shared" si="61"/>
        <v>37</v>
      </c>
      <c r="BQ1957" s="335" t="str">
        <f>_xlfn.XLOOKUP(BP1957, statelist[State FIPS Code], statelist[EPA Region], "not found", 0, 1)</f>
        <v>EPA Region 4</v>
      </c>
    </row>
    <row r="1958" spans="64:69" x14ac:dyDescent="0.25">
      <c r="BL1958" s="334" t="s">
        <v>4555</v>
      </c>
      <c r="BM1958" s="335" t="s">
        <v>4556</v>
      </c>
      <c r="BN1958" s="335" t="s">
        <v>4453</v>
      </c>
      <c r="BO1958" s="335" t="str">
        <f t="shared" si="60"/>
        <v>Nash County, NC</v>
      </c>
      <c r="BP1958" s="335" t="str">
        <f t="shared" si="61"/>
        <v>37</v>
      </c>
      <c r="BQ1958" s="335" t="str">
        <f>_xlfn.XLOOKUP(BP1958, statelist[State FIPS Code], statelist[EPA Region], "not found", 0, 1)</f>
        <v>EPA Region 4</v>
      </c>
    </row>
    <row r="1959" spans="64:69" x14ac:dyDescent="0.25">
      <c r="BL1959" s="334" t="s">
        <v>4557</v>
      </c>
      <c r="BM1959" s="335" t="s">
        <v>4558</v>
      </c>
      <c r="BN1959" s="335" t="s">
        <v>4453</v>
      </c>
      <c r="BO1959" s="335" t="str">
        <f t="shared" si="60"/>
        <v>New Hanover County, NC</v>
      </c>
      <c r="BP1959" s="335" t="str">
        <f t="shared" si="61"/>
        <v>37</v>
      </c>
      <c r="BQ1959" s="335" t="str">
        <f>_xlfn.XLOOKUP(BP1959, statelist[State FIPS Code], statelist[EPA Region], "not found", 0, 1)</f>
        <v>EPA Region 4</v>
      </c>
    </row>
    <row r="1960" spans="64:69" x14ac:dyDescent="0.25">
      <c r="BL1960" s="334" t="s">
        <v>4559</v>
      </c>
      <c r="BM1960" s="335" t="s">
        <v>4560</v>
      </c>
      <c r="BN1960" s="335" t="s">
        <v>4453</v>
      </c>
      <c r="BO1960" s="335" t="str">
        <f t="shared" si="60"/>
        <v>Northampton County, NC</v>
      </c>
      <c r="BP1960" s="335" t="str">
        <f t="shared" si="61"/>
        <v>37</v>
      </c>
      <c r="BQ1960" s="335" t="str">
        <f>_xlfn.XLOOKUP(BP1960, statelist[State FIPS Code], statelist[EPA Region], "not found", 0, 1)</f>
        <v>EPA Region 4</v>
      </c>
    </row>
    <row r="1961" spans="64:69" x14ac:dyDescent="0.25">
      <c r="BL1961" s="334" t="s">
        <v>4561</v>
      </c>
      <c r="BM1961" s="335" t="s">
        <v>4562</v>
      </c>
      <c r="BN1961" s="335" t="s">
        <v>4453</v>
      </c>
      <c r="BO1961" s="335" t="str">
        <f t="shared" si="60"/>
        <v>Onslow County, NC</v>
      </c>
      <c r="BP1961" s="335" t="str">
        <f t="shared" si="61"/>
        <v>37</v>
      </c>
      <c r="BQ1961" s="335" t="str">
        <f>_xlfn.XLOOKUP(BP1961, statelist[State FIPS Code], statelist[EPA Region], "not found", 0, 1)</f>
        <v>EPA Region 4</v>
      </c>
    </row>
    <row r="1962" spans="64:69" x14ac:dyDescent="0.25">
      <c r="BL1962" s="334" t="s">
        <v>4563</v>
      </c>
      <c r="BM1962" s="335" t="s">
        <v>1712</v>
      </c>
      <c r="BN1962" s="335" t="s">
        <v>4453</v>
      </c>
      <c r="BO1962" s="335" t="str">
        <f t="shared" si="60"/>
        <v>Orange County, NC</v>
      </c>
      <c r="BP1962" s="335" t="str">
        <f t="shared" si="61"/>
        <v>37</v>
      </c>
      <c r="BQ1962" s="335" t="str">
        <f>_xlfn.XLOOKUP(BP1962, statelist[State FIPS Code], statelist[EPA Region], "not found", 0, 1)</f>
        <v>EPA Region 4</v>
      </c>
    </row>
    <row r="1963" spans="64:69" x14ac:dyDescent="0.25">
      <c r="BL1963" s="334" t="s">
        <v>4564</v>
      </c>
      <c r="BM1963" s="335" t="s">
        <v>4565</v>
      </c>
      <c r="BN1963" s="335" t="s">
        <v>4453</v>
      </c>
      <c r="BO1963" s="335" t="str">
        <f t="shared" si="60"/>
        <v>Pamlico County, NC</v>
      </c>
      <c r="BP1963" s="335" t="str">
        <f t="shared" si="61"/>
        <v>37</v>
      </c>
      <c r="BQ1963" s="335" t="str">
        <f>_xlfn.XLOOKUP(BP1963, statelist[State FIPS Code], statelist[EPA Region], "not found", 0, 1)</f>
        <v>EPA Region 4</v>
      </c>
    </row>
    <row r="1964" spans="64:69" x14ac:dyDescent="0.25">
      <c r="BL1964" s="334" t="s">
        <v>4566</v>
      </c>
      <c r="BM1964" s="335" t="s">
        <v>4567</v>
      </c>
      <c r="BN1964" s="335" t="s">
        <v>4453</v>
      </c>
      <c r="BO1964" s="335" t="str">
        <f t="shared" si="60"/>
        <v>Pasquotank County, NC</v>
      </c>
      <c r="BP1964" s="335" t="str">
        <f t="shared" si="61"/>
        <v>37</v>
      </c>
      <c r="BQ1964" s="335" t="str">
        <f>_xlfn.XLOOKUP(BP1964, statelist[State FIPS Code], statelist[EPA Region], "not found", 0, 1)</f>
        <v>EPA Region 4</v>
      </c>
    </row>
    <row r="1965" spans="64:69" x14ac:dyDescent="0.25">
      <c r="BL1965" s="334" t="s">
        <v>4568</v>
      </c>
      <c r="BM1965" s="335" t="s">
        <v>4569</v>
      </c>
      <c r="BN1965" s="335" t="s">
        <v>4453</v>
      </c>
      <c r="BO1965" s="335" t="str">
        <f t="shared" si="60"/>
        <v>Pender County, NC</v>
      </c>
      <c r="BP1965" s="335" t="str">
        <f t="shared" si="61"/>
        <v>37</v>
      </c>
      <c r="BQ1965" s="335" t="str">
        <f>_xlfn.XLOOKUP(BP1965, statelist[State FIPS Code], statelist[EPA Region], "not found", 0, 1)</f>
        <v>EPA Region 4</v>
      </c>
    </row>
    <row r="1966" spans="64:69" x14ac:dyDescent="0.25">
      <c r="BL1966" s="334" t="s">
        <v>4570</v>
      </c>
      <c r="BM1966" s="335" t="s">
        <v>4571</v>
      </c>
      <c r="BN1966" s="335" t="s">
        <v>4453</v>
      </c>
      <c r="BO1966" s="335" t="str">
        <f t="shared" si="60"/>
        <v>Perquimans County, NC</v>
      </c>
      <c r="BP1966" s="335" t="str">
        <f t="shared" si="61"/>
        <v>37</v>
      </c>
      <c r="BQ1966" s="335" t="str">
        <f>_xlfn.XLOOKUP(BP1966, statelist[State FIPS Code], statelist[EPA Region], "not found", 0, 1)</f>
        <v>EPA Region 4</v>
      </c>
    </row>
    <row r="1967" spans="64:69" x14ac:dyDescent="0.25">
      <c r="BL1967" s="334" t="s">
        <v>4572</v>
      </c>
      <c r="BM1967" s="335" t="s">
        <v>4573</v>
      </c>
      <c r="BN1967" s="335" t="s">
        <v>4453</v>
      </c>
      <c r="BO1967" s="335" t="str">
        <f t="shared" si="60"/>
        <v>Person County, NC</v>
      </c>
      <c r="BP1967" s="335" t="str">
        <f t="shared" si="61"/>
        <v>37</v>
      </c>
      <c r="BQ1967" s="335" t="str">
        <f>_xlfn.XLOOKUP(BP1967, statelist[State FIPS Code], statelist[EPA Region], "not found", 0, 1)</f>
        <v>EPA Region 4</v>
      </c>
    </row>
    <row r="1968" spans="64:69" x14ac:dyDescent="0.25">
      <c r="BL1968" s="334" t="s">
        <v>4574</v>
      </c>
      <c r="BM1968" s="335" t="s">
        <v>4575</v>
      </c>
      <c r="BN1968" s="335" t="s">
        <v>4453</v>
      </c>
      <c r="BO1968" s="335" t="str">
        <f t="shared" si="60"/>
        <v>Pitt County, NC</v>
      </c>
      <c r="BP1968" s="335" t="str">
        <f t="shared" si="61"/>
        <v>37</v>
      </c>
      <c r="BQ1968" s="335" t="str">
        <f>_xlfn.XLOOKUP(BP1968, statelist[State FIPS Code], statelist[EPA Region], "not found", 0, 1)</f>
        <v>EPA Region 4</v>
      </c>
    </row>
    <row r="1969" spans="64:69" x14ac:dyDescent="0.25">
      <c r="BL1969" s="334" t="s">
        <v>4576</v>
      </c>
      <c r="BM1969" s="335" t="s">
        <v>1618</v>
      </c>
      <c r="BN1969" s="335" t="s">
        <v>4453</v>
      </c>
      <c r="BO1969" s="335" t="str">
        <f t="shared" si="60"/>
        <v>Polk County, NC</v>
      </c>
      <c r="BP1969" s="335" t="str">
        <f t="shared" si="61"/>
        <v>37</v>
      </c>
      <c r="BQ1969" s="335" t="str">
        <f>_xlfn.XLOOKUP(BP1969, statelist[State FIPS Code], statelist[EPA Region], "not found", 0, 1)</f>
        <v>EPA Region 4</v>
      </c>
    </row>
    <row r="1970" spans="64:69" x14ac:dyDescent="0.25">
      <c r="BL1970" s="334" t="s">
        <v>4577</v>
      </c>
      <c r="BM1970" s="335" t="s">
        <v>1405</v>
      </c>
      <c r="BN1970" s="335" t="s">
        <v>4453</v>
      </c>
      <c r="BO1970" s="335" t="str">
        <f t="shared" si="60"/>
        <v>Randolph County, NC</v>
      </c>
      <c r="BP1970" s="335" t="str">
        <f t="shared" si="61"/>
        <v>37</v>
      </c>
      <c r="BQ1970" s="335" t="str">
        <f>_xlfn.XLOOKUP(BP1970, statelist[State FIPS Code], statelist[EPA Region], "not found", 0, 1)</f>
        <v>EPA Region 4</v>
      </c>
    </row>
    <row r="1971" spans="64:69" x14ac:dyDescent="0.25">
      <c r="BL1971" s="334" t="s">
        <v>4578</v>
      </c>
      <c r="BM1971" s="335" t="s">
        <v>2256</v>
      </c>
      <c r="BN1971" s="335" t="s">
        <v>4453</v>
      </c>
      <c r="BO1971" s="335" t="str">
        <f t="shared" si="60"/>
        <v>Richmond County, NC</v>
      </c>
      <c r="BP1971" s="335" t="str">
        <f t="shared" si="61"/>
        <v>37</v>
      </c>
      <c r="BQ1971" s="335" t="str">
        <f>_xlfn.XLOOKUP(BP1971, statelist[State FIPS Code], statelist[EPA Region], "not found", 0, 1)</f>
        <v>EPA Region 4</v>
      </c>
    </row>
    <row r="1972" spans="64:69" x14ac:dyDescent="0.25">
      <c r="BL1972" s="334" t="s">
        <v>4579</v>
      </c>
      <c r="BM1972" s="335" t="s">
        <v>4580</v>
      </c>
      <c r="BN1972" s="335" t="s">
        <v>4453</v>
      </c>
      <c r="BO1972" s="335" t="str">
        <f t="shared" si="60"/>
        <v>Robeson County, NC</v>
      </c>
      <c r="BP1972" s="335" t="str">
        <f t="shared" si="61"/>
        <v>37</v>
      </c>
      <c r="BQ1972" s="335" t="str">
        <f>_xlfn.XLOOKUP(BP1972, statelist[State FIPS Code], statelist[EPA Region], "not found", 0, 1)</f>
        <v>EPA Region 4</v>
      </c>
    </row>
    <row r="1973" spans="64:69" x14ac:dyDescent="0.25">
      <c r="BL1973" s="334" t="s">
        <v>4581</v>
      </c>
      <c r="BM1973" s="335" t="s">
        <v>4262</v>
      </c>
      <c r="BN1973" s="335" t="s">
        <v>4453</v>
      </c>
      <c r="BO1973" s="335" t="str">
        <f t="shared" si="60"/>
        <v>Rockingham County, NC</v>
      </c>
      <c r="BP1973" s="335" t="str">
        <f t="shared" si="61"/>
        <v>37</v>
      </c>
      <c r="BQ1973" s="335" t="str">
        <f>_xlfn.XLOOKUP(BP1973, statelist[State FIPS Code], statelist[EPA Region], "not found", 0, 1)</f>
        <v>EPA Region 4</v>
      </c>
    </row>
    <row r="1974" spans="64:69" x14ac:dyDescent="0.25">
      <c r="BL1974" s="334" t="s">
        <v>4582</v>
      </c>
      <c r="BM1974" s="335" t="s">
        <v>3175</v>
      </c>
      <c r="BN1974" s="335" t="s">
        <v>4453</v>
      </c>
      <c r="BO1974" s="335" t="str">
        <f t="shared" si="60"/>
        <v>Rowan County, NC</v>
      </c>
      <c r="BP1974" s="335" t="str">
        <f t="shared" si="61"/>
        <v>37</v>
      </c>
      <c r="BQ1974" s="335" t="str">
        <f>_xlfn.XLOOKUP(BP1974, statelist[State FIPS Code], statelist[EPA Region], "not found", 0, 1)</f>
        <v>EPA Region 4</v>
      </c>
    </row>
    <row r="1975" spans="64:69" x14ac:dyDescent="0.25">
      <c r="BL1975" s="334" t="s">
        <v>4583</v>
      </c>
      <c r="BM1975" s="335" t="s">
        <v>4584</v>
      </c>
      <c r="BN1975" s="335" t="s">
        <v>4453</v>
      </c>
      <c r="BO1975" s="335" t="str">
        <f t="shared" si="60"/>
        <v>Rutherford County, NC</v>
      </c>
      <c r="BP1975" s="335" t="str">
        <f t="shared" si="61"/>
        <v>37</v>
      </c>
      <c r="BQ1975" s="335" t="str">
        <f>_xlfn.XLOOKUP(BP1975, statelist[State FIPS Code], statelist[EPA Region], "not found", 0, 1)</f>
        <v>EPA Region 4</v>
      </c>
    </row>
    <row r="1976" spans="64:69" x14ac:dyDescent="0.25">
      <c r="BL1976" s="334" t="s">
        <v>4585</v>
      </c>
      <c r="BM1976" s="335" t="s">
        <v>4586</v>
      </c>
      <c r="BN1976" s="335" t="s">
        <v>4453</v>
      </c>
      <c r="BO1976" s="335" t="str">
        <f t="shared" si="60"/>
        <v>Sampson County, NC</v>
      </c>
      <c r="BP1976" s="335" t="str">
        <f t="shared" si="61"/>
        <v>37</v>
      </c>
      <c r="BQ1976" s="335" t="str">
        <f>_xlfn.XLOOKUP(BP1976, statelist[State FIPS Code], statelist[EPA Region], "not found", 0, 1)</f>
        <v>EPA Region 4</v>
      </c>
    </row>
    <row r="1977" spans="64:69" x14ac:dyDescent="0.25">
      <c r="BL1977" s="334" t="s">
        <v>4587</v>
      </c>
      <c r="BM1977" s="335" t="s">
        <v>3969</v>
      </c>
      <c r="BN1977" s="335" t="s">
        <v>4453</v>
      </c>
      <c r="BO1977" s="335" t="str">
        <f t="shared" si="60"/>
        <v>Scotland County, NC</v>
      </c>
      <c r="BP1977" s="335" t="str">
        <f t="shared" si="61"/>
        <v>37</v>
      </c>
      <c r="BQ1977" s="335" t="str">
        <f>_xlfn.XLOOKUP(BP1977, statelist[State FIPS Code], statelist[EPA Region], "not found", 0, 1)</f>
        <v>EPA Region 4</v>
      </c>
    </row>
    <row r="1978" spans="64:69" x14ac:dyDescent="0.25">
      <c r="BL1978" s="334" t="s">
        <v>4588</v>
      </c>
      <c r="BM1978" s="335" t="s">
        <v>4589</v>
      </c>
      <c r="BN1978" s="335" t="s">
        <v>4453</v>
      </c>
      <c r="BO1978" s="335" t="str">
        <f t="shared" si="60"/>
        <v>Stanly County, NC</v>
      </c>
      <c r="BP1978" s="335" t="str">
        <f t="shared" si="61"/>
        <v>37</v>
      </c>
      <c r="BQ1978" s="335" t="str">
        <f>_xlfn.XLOOKUP(BP1978, statelist[State FIPS Code], statelist[EPA Region], "not found", 0, 1)</f>
        <v>EPA Region 4</v>
      </c>
    </row>
    <row r="1979" spans="64:69" x14ac:dyDescent="0.25">
      <c r="BL1979" s="334" t="s">
        <v>4590</v>
      </c>
      <c r="BM1979" s="335" t="s">
        <v>4591</v>
      </c>
      <c r="BN1979" s="335" t="s">
        <v>4453</v>
      </c>
      <c r="BO1979" s="335" t="str">
        <f t="shared" si="60"/>
        <v>Stokes County, NC</v>
      </c>
      <c r="BP1979" s="335" t="str">
        <f t="shared" si="61"/>
        <v>37</v>
      </c>
      <c r="BQ1979" s="335" t="str">
        <f>_xlfn.XLOOKUP(BP1979, statelist[State FIPS Code], statelist[EPA Region], "not found", 0, 1)</f>
        <v>EPA Region 4</v>
      </c>
    </row>
    <row r="1980" spans="64:69" x14ac:dyDescent="0.25">
      <c r="BL1980" s="334" t="s">
        <v>4592</v>
      </c>
      <c r="BM1980" s="335" t="s">
        <v>4593</v>
      </c>
      <c r="BN1980" s="335" t="s">
        <v>4453</v>
      </c>
      <c r="BO1980" s="335" t="str">
        <f t="shared" si="60"/>
        <v>Surry County, NC</v>
      </c>
      <c r="BP1980" s="335" t="str">
        <f t="shared" si="61"/>
        <v>37</v>
      </c>
      <c r="BQ1980" s="335" t="str">
        <f>_xlfn.XLOOKUP(BP1980, statelist[State FIPS Code], statelist[EPA Region], "not found", 0, 1)</f>
        <v>EPA Region 4</v>
      </c>
    </row>
    <row r="1981" spans="64:69" x14ac:dyDescent="0.25">
      <c r="BL1981" s="334" t="s">
        <v>4594</v>
      </c>
      <c r="BM1981" s="335" t="s">
        <v>4595</v>
      </c>
      <c r="BN1981" s="335" t="s">
        <v>4453</v>
      </c>
      <c r="BO1981" s="335" t="str">
        <f t="shared" si="60"/>
        <v>Swain County, NC</v>
      </c>
      <c r="BP1981" s="335" t="str">
        <f t="shared" si="61"/>
        <v>37</v>
      </c>
      <c r="BQ1981" s="335" t="str">
        <f>_xlfn.XLOOKUP(BP1981, statelist[State FIPS Code], statelist[EPA Region], "not found", 0, 1)</f>
        <v>EPA Region 4</v>
      </c>
    </row>
    <row r="1982" spans="64:69" x14ac:dyDescent="0.25">
      <c r="BL1982" s="334" t="s">
        <v>4596</v>
      </c>
      <c r="BM1982" s="335" t="s">
        <v>4597</v>
      </c>
      <c r="BN1982" s="335" t="s">
        <v>4453</v>
      </c>
      <c r="BO1982" s="335" t="str">
        <f t="shared" si="60"/>
        <v>Transylvania County, NC</v>
      </c>
      <c r="BP1982" s="335" t="str">
        <f t="shared" si="61"/>
        <v>37</v>
      </c>
      <c r="BQ1982" s="335" t="str">
        <f>_xlfn.XLOOKUP(BP1982, statelist[State FIPS Code], statelist[EPA Region], "not found", 0, 1)</f>
        <v>EPA Region 4</v>
      </c>
    </row>
    <row r="1983" spans="64:69" x14ac:dyDescent="0.25">
      <c r="BL1983" s="334" t="s">
        <v>4598</v>
      </c>
      <c r="BM1983" s="335" t="s">
        <v>4599</v>
      </c>
      <c r="BN1983" s="335" t="s">
        <v>4453</v>
      </c>
      <c r="BO1983" s="335" t="str">
        <f t="shared" si="60"/>
        <v>Tyrrell County, NC</v>
      </c>
      <c r="BP1983" s="335" t="str">
        <f t="shared" si="61"/>
        <v>37</v>
      </c>
      <c r="BQ1983" s="335" t="str">
        <f>_xlfn.XLOOKUP(BP1983, statelist[State FIPS Code], statelist[EPA Region], "not found", 0, 1)</f>
        <v>EPA Region 4</v>
      </c>
    </row>
    <row r="1984" spans="64:69" x14ac:dyDescent="0.25">
      <c r="BL1984" s="334" t="s">
        <v>4600</v>
      </c>
      <c r="BM1984" s="335" t="s">
        <v>1643</v>
      </c>
      <c r="BN1984" s="335" t="s">
        <v>4453</v>
      </c>
      <c r="BO1984" s="335" t="str">
        <f t="shared" si="60"/>
        <v>Union County, NC</v>
      </c>
      <c r="BP1984" s="335" t="str">
        <f t="shared" si="61"/>
        <v>37</v>
      </c>
      <c r="BQ1984" s="335" t="str">
        <f>_xlfn.XLOOKUP(BP1984, statelist[State FIPS Code], statelist[EPA Region], "not found", 0, 1)</f>
        <v>EPA Region 4</v>
      </c>
    </row>
    <row r="1985" spans="64:69" x14ac:dyDescent="0.25">
      <c r="BL1985" s="334" t="s">
        <v>4601</v>
      </c>
      <c r="BM1985" s="335" t="s">
        <v>4602</v>
      </c>
      <c r="BN1985" s="335" t="s">
        <v>4453</v>
      </c>
      <c r="BO1985" s="335" t="str">
        <f t="shared" si="60"/>
        <v>Vance County, NC</v>
      </c>
      <c r="BP1985" s="335" t="str">
        <f t="shared" si="61"/>
        <v>37</v>
      </c>
      <c r="BQ1985" s="335" t="str">
        <f>_xlfn.XLOOKUP(BP1985, statelist[State FIPS Code], statelist[EPA Region], "not found", 0, 1)</f>
        <v>EPA Region 4</v>
      </c>
    </row>
    <row r="1986" spans="64:69" x14ac:dyDescent="0.25">
      <c r="BL1986" s="334" t="s">
        <v>4603</v>
      </c>
      <c r="BM1986" s="335" t="s">
        <v>4604</v>
      </c>
      <c r="BN1986" s="335" t="s">
        <v>4453</v>
      </c>
      <c r="BO1986" s="335" t="str">
        <f t="shared" si="60"/>
        <v>Wake County, NC</v>
      </c>
      <c r="BP1986" s="335" t="str">
        <f t="shared" si="61"/>
        <v>37</v>
      </c>
      <c r="BQ1986" s="335" t="str">
        <f>_xlfn.XLOOKUP(BP1986, statelist[State FIPS Code], statelist[EPA Region], "not found", 0, 1)</f>
        <v>EPA Region 4</v>
      </c>
    </row>
    <row r="1987" spans="64:69" x14ac:dyDescent="0.25">
      <c r="BL1987" s="334" t="s">
        <v>4605</v>
      </c>
      <c r="BM1987" s="335" t="s">
        <v>2306</v>
      </c>
      <c r="BN1987" s="335" t="s">
        <v>4453</v>
      </c>
      <c r="BO1987" s="335" t="str">
        <f t="shared" si="60"/>
        <v>Warren County, NC</v>
      </c>
      <c r="BP1987" s="335" t="str">
        <f t="shared" si="61"/>
        <v>37</v>
      </c>
      <c r="BQ1987" s="335" t="str">
        <f>_xlfn.XLOOKUP(BP1987, statelist[State FIPS Code], statelist[EPA Region], "not found", 0, 1)</f>
        <v>EPA Region 4</v>
      </c>
    </row>
    <row r="1988" spans="64:69" x14ac:dyDescent="0.25">
      <c r="BL1988" s="334" t="s">
        <v>4606</v>
      </c>
      <c r="BM1988" s="335" t="s">
        <v>1423</v>
      </c>
      <c r="BN1988" s="335" t="s">
        <v>4453</v>
      </c>
      <c r="BO1988" s="335" t="str">
        <f t="shared" ref="BO1988:BO2051" si="62">_xlfn.TEXTJOIN(", ", TRUE, BM1988,BN1988)</f>
        <v>Washington County, NC</v>
      </c>
      <c r="BP1988" s="335" t="str">
        <f t="shared" ref="BP1988:BP2051" si="63">LEFT(BL1988, 2)</f>
        <v>37</v>
      </c>
      <c r="BQ1988" s="335" t="str">
        <f>_xlfn.XLOOKUP(BP1988, statelist[State FIPS Code], statelist[EPA Region], "not found", 0, 1)</f>
        <v>EPA Region 4</v>
      </c>
    </row>
    <row r="1989" spans="64:69" x14ac:dyDescent="0.25">
      <c r="BL1989" s="334" t="s">
        <v>4607</v>
      </c>
      <c r="BM1989" s="335" t="s">
        <v>4608</v>
      </c>
      <c r="BN1989" s="335" t="s">
        <v>4453</v>
      </c>
      <c r="BO1989" s="335" t="str">
        <f t="shared" si="62"/>
        <v>Watauga County, NC</v>
      </c>
      <c r="BP1989" s="335" t="str">
        <f t="shared" si="63"/>
        <v>37</v>
      </c>
      <c r="BQ1989" s="335" t="str">
        <f>_xlfn.XLOOKUP(BP1989, statelist[State FIPS Code], statelist[EPA Region], "not found", 0, 1)</f>
        <v>EPA Region 4</v>
      </c>
    </row>
    <row r="1990" spans="64:69" x14ac:dyDescent="0.25">
      <c r="BL1990" s="334" t="s">
        <v>4609</v>
      </c>
      <c r="BM1990" s="335" t="s">
        <v>2309</v>
      </c>
      <c r="BN1990" s="335" t="s">
        <v>4453</v>
      </c>
      <c r="BO1990" s="335" t="str">
        <f t="shared" si="62"/>
        <v>Wayne County, NC</v>
      </c>
      <c r="BP1990" s="335" t="str">
        <f t="shared" si="63"/>
        <v>37</v>
      </c>
      <c r="BQ1990" s="335" t="str">
        <f>_xlfn.XLOOKUP(BP1990, statelist[State FIPS Code], statelist[EPA Region], "not found", 0, 1)</f>
        <v>EPA Region 4</v>
      </c>
    </row>
    <row r="1991" spans="64:69" x14ac:dyDescent="0.25">
      <c r="BL1991" s="334" t="s">
        <v>4610</v>
      </c>
      <c r="BM1991" s="335" t="s">
        <v>2319</v>
      </c>
      <c r="BN1991" s="335" t="s">
        <v>4453</v>
      </c>
      <c r="BO1991" s="335" t="str">
        <f t="shared" si="62"/>
        <v>Wilkes County, NC</v>
      </c>
      <c r="BP1991" s="335" t="str">
        <f t="shared" si="63"/>
        <v>37</v>
      </c>
      <c r="BQ1991" s="335" t="str">
        <f>_xlfn.XLOOKUP(BP1991, statelist[State FIPS Code], statelist[EPA Region], "not found", 0, 1)</f>
        <v>EPA Region 4</v>
      </c>
    </row>
    <row r="1992" spans="64:69" x14ac:dyDescent="0.25">
      <c r="BL1992" s="334" t="s">
        <v>4611</v>
      </c>
      <c r="BM1992" s="335" t="s">
        <v>3017</v>
      </c>
      <c r="BN1992" s="335" t="s">
        <v>4453</v>
      </c>
      <c r="BO1992" s="335" t="str">
        <f t="shared" si="62"/>
        <v>Wilson County, NC</v>
      </c>
      <c r="BP1992" s="335" t="str">
        <f t="shared" si="63"/>
        <v>37</v>
      </c>
      <c r="BQ1992" s="335" t="str">
        <f>_xlfn.XLOOKUP(BP1992, statelist[State FIPS Code], statelist[EPA Region], "not found", 0, 1)</f>
        <v>EPA Region 4</v>
      </c>
    </row>
    <row r="1993" spans="64:69" x14ac:dyDescent="0.25">
      <c r="BL1993" s="334" t="s">
        <v>4612</v>
      </c>
      <c r="BM1993" s="335" t="s">
        <v>4613</v>
      </c>
      <c r="BN1993" s="335" t="s">
        <v>4453</v>
      </c>
      <c r="BO1993" s="335" t="str">
        <f t="shared" si="62"/>
        <v>Yadkin County, NC</v>
      </c>
      <c r="BP1993" s="335" t="str">
        <f t="shared" si="63"/>
        <v>37</v>
      </c>
      <c r="BQ1993" s="335" t="str">
        <f>_xlfn.XLOOKUP(BP1993, statelist[State FIPS Code], statelist[EPA Region], "not found", 0, 1)</f>
        <v>EPA Region 4</v>
      </c>
    </row>
    <row r="1994" spans="64:69" x14ac:dyDescent="0.25">
      <c r="BL1994" s="334" t="s">
        <v>4614</v>
      </c>
      <c r="BM1994" s="335" t="s">
        <v>4615</v>
      </c>
      <c r="BN1994" s="335" t="s">
        <v>4453</v>
      </c>
      <c r="BO1994" s="335" t="str">
        <f t="shared" si="62"/>
        <v>Yancey County, NC</v>
      </c>
      <c r="BP1994" s="335" t="str">
        <f t="shared" si="63"/>
        <v>37</v>
      </c>
      <c r="BQ1994" s="335" t="str">
        <f>_xlfn.XLOOKUP(BP1994, statelist[State FIPS Code], statelist[EPA Region], "not found", 0, 1)</f>
        <v>EPA Region 4</v>
      </c>
    </row>
    <row r="1995" spans="64:69" x14ac:dyDescent="0.25">
      <c r="BL1995" s="334" t="s">
        <v>4616</v>
      </c>
      <c r="BM1995" s="335" t="s">
        <v>1769</v>
      </c>
      <c r="BN1995" s="335" t="s">
        <v>4617</v>
      </c>
      <c r="BO1995" s="335" t="str">
        <f t="shared" si="62"/>
        <v>Adams County, ND</v>
      </c>
      <c r="BP1995" s="335" t="str">
        <f t="shared" si="63"/>
        <v>38</v>
      </c>
      <c r="BQ1995" s="335" t="str">
        <f>_xlfn.XLOOKUP(BP1995, statelist[State FIPS Code], statelist[EPA Region], "not found", 0, 1)</f>
        <v>EPA Region 8</v>
      </c>
    </row>
    <row r="1996" spans="64:69" x14ac:dyDescent="0.25">
      <c r="BL1996" s="334" t="s">
        <v>4618</v>
      </c>
      <c r="BM1996" s="335" t="s">
        <v>4619</v>
      </c>
      <c r="BN1996" s="335" t="s">
        <v>4617</v>
      </c>
      <c r="BO1996" s="335" t="str">
        <f t="shared" si="62"/>
        <v>Barnes County, ND</v>
      </c>
      <c r="BP1996" s="335" t="str">
        <f t="shared" si="63"/>
        <v>38</v>
      </c>
      <c r="BQ1996" s="335" t="str">
        <f>_xlfn.XLOOKUP(BP1996, statelist[State FIPS Code], statelist[EPA Region], "not found", 0, 1)</f>
        <v>EPA Region 8</v>
      </c>
    </row>
    <row r="1997" spans="64:69" x14ac:dyDescent="0.25">
      <c r="BL1997" s="334" t="s">
        <v>4620</v>
      </c>
      <c r="BM1997" s="335" t="s">
        <v>4621</v>
      </c>
      <c r="BN1997" s="335" t="s">
        <v>4617</v>
      </c>
      <c r="BO1997" s="335" t="str">
        <f t="shared" si="62"/>
        <v>Benson County, ND</v>
      </c>
      <c r="BP1997" s="335" t="str">
        <f t="shared" si="63"/>
        <v>38</v>
      </c>
      <c r="BQ1997" s="335" t="str">
        <f>_xlfn.XLOOKUP(BP1997, statelist[State FIPS Code], statelist[EPA Region], "not found", 0, 1)</f>
        <v>EPA Region 8</v>
      </c>
    </row>
    <row r="1998" spans="64:69" x14ac:dyDescent="0.25">
      <c r="BL1998" s="334" t="s">
        <v>4622</v>
      </c>
      <c r="BM1998" s="335" t="s">
        <v>4623</v>
      </c>
      <c r="BN1998" s="335" t="s">
        <v>4617</v>
      </c>
      <c r="BO1998" s="335" t="str">
        <f t="shared" si="62"/>
        <v>Billings County, ND</v>
      </c>
      <c r="BP1998" s="335" t="str">
        <f t="shared" si="63"/>
        <v>38</v>
      </c>
      <c r="BQ1998" s="335" t="str">
        <f>_xlfn.XLOOKUP(BP1998, statelist[State FIPS Code], statelist[EPA Region], "not found", 0, 1)</f>
        <v>EPA Region 8</v>
      </c>
    </row>
    <row r="1999" spans="64:69" x14ac:dyDescent="0.25">
      <c r="BL1999" s="334" t="s">
        <v>4624</v>
      </c>
      <c r="BM1999" s="335" t="s">
        <v>4625</v>
      </c>
      <c r="BN1999" s="335" t="s">
        <v>4617</v>
      </c>
      <c r="BO1999" s="335" t="str">
        <f t="shared" si="62"/>
        <v>Bottineau County, ND</v>
      </c>
      <c r="BP1999" s="335" t="str">
        <f t="shared" si="63"/>
        <v>38</v>
      </c>
      <c r="BQ1999" s="335" t="str">
        <f>_xlfn.XLOOKUP(BP1999, statelist[State FIPS Code], statelist[EPA Region], "not found", 0, 1)</f>
        <v>EPA Region 8</v>
      </c>
    </row>
    <row r="2000" spans="64:69" x14ac:dyDescent="0.25">
      <c r="BL2000" s="334" t="s">
        <v>4626</v>
      </c>
      <c r="BM2000" s="335" t="s">
        <v>4627</v>
      </c>
      <c r="BN2000" s="335" t="s">
        <v>4617</v>
      </c>
      <c r="BO2000" s="335" t="str">
        <f t="shared" si="62"/>
        <v>Bowman County, ND</v>
      </c>
      <c r="BP2000" s="335" t="str">
        <f t="shared" si="63"/>
        <v>38</v>
      </c>
      <c r="BQ2000" s="335" t="str">
        <f>_xlfn.XLOOKUP(BP2000, statelist[State FIPS Code], statelist[EPA Region], "not found", 0, 1)</f>
        <v>EPA Region 8</v>
      </c>
    </row>
    <row r="2001" spans="64:69" x14ac:dyDescent="0.25">
      <c r="BL2001" s="334" t="s">
        <v>4628</v>
      </c>
      <c r="BM2001" s="335" t="s">
        <v>2087</v>
      </c>
      <c r="BN2001" s="335" t="s">
        <v>4617</v>
      </c>
      <c r="BO2001" s="335" t="str">
        <f t="shared" si="62"/>
        <v>Burke County, ND</v>
      </c>
      <c r="BP2001" s="335" t="str">
        <f t="shared" si="63"/>
        <v>38</v>
      </c>
      <c r="BQ2001" s="335" t="str">
        <f>_xlfn.XLOOKUP(BP2001, statelist[State FIPS Code], statelist[EPA Region], "not found", 0, 1)</f>
        <v>EPA Region 8</v>
      </c>
    </row>
    <row r="2002" spans="64:69" x14ac:dyDescent="0.25">
      <c r="BL2002" s="334" t="s">
        <v>4629</v>
      </c>
      <c r="BM2002" s="335" t="s">
        <v>4630</v>
      </c>
      <c r="BN2002" s="335" t="s">
        <v>4617</v>
      </c>
      <c r="BO2002" s="335" t="str">
        <f t="shared" si="62"/>
        <v>Burleigh County, ND</v>
      </c>
      <c r="BP2002" s="335" t="str">
        <f t="shared" si="63"/>
        <v>38</v>
      </c>
      <c r="BQ2002" s="335" t="str">
        <f>_xlfn.XLOOKUP(BP2002, statelist[State FIPS Code], statelist[EPA Region], "not found", 0, 1)</f>
        <v>EPA Region 8</v>
      </c>
    </row>
    <row r="2003" spans="64:69" x14ac:dyDescent="0.25">
      <c r="BL2003" s="334" t="s">
        <v>4631</v>
      </c>
      <c r="BM2003" s="335" t="s">
        <v>2427</v>
      </c>
      <c r="BN2003" s="335" t="s">
        <v>4617</v>
      </c>
      <c r="BO2003" s="335" t="str">
        <f t="shared" si="62"/>
        <v>Cass County, ND</v>
      </c>
      <c r="BP2003" s="335" t="str">
        <f t="shared" si="63"/>
        <v>38</v>
      </c>
      <c r="BQ2003" s="335" t="str">
        <f>_xlfn.XLOOKUP(BP2003, statelist[State FIPS Code], statelist[EPA Region], "not found", 0, 1)</f>
        <v>EPA Region 8</v>
      </c>
    </row>
    <row r="2004" spans="64:69" x14ac:dyDescent="0.25">
      <c r="BL2004" s="334" t="s">
        <v>4632</v>
      </c>
      <c r="BM2004" s="335" t="s">
        <v>4633</v>
      </c>
      <c r="BN2004" s="335" t="s">
        <v>4617</v>
      </c>
      <c r="BO2004" s="335" t="str">
        <f t="shared" si="62"/>
        <v>Cavalier County, ND</v>
      </c>
      <c r="BP2004" s="335" t="str">
        <f t="shared" si="63"/>
        <v>38</v>
      </c>
      <c r="BQ2004" s="335" t="str">
        <f>_xlfn.XLOOKUP(BP2004, statelist[State FIPS Code], statelist[EPA Region], "not found", 0, 1)</f>
        <v>EPA Region 8</v>
      </c>
    </row>
    <row r="2005" spans="64:69" x14ac:dyDescent="0.25">
      <c r="BL2005" s="334" t="s">
        <v>4634</v>
      </c>
      <c r="BM2005" s="335" t="s">
        <v>4635</v>
      </c>
      <c r="BN2005" s="335" t="s">
        <v>4617</v>
      </c>
      <c r="BO2005" s="335" t="str">
        <f t="shared" si="62"/>
        <v>Dickey County, ND</v>
      </c>
      <c r="BP2005" s="335" t="str">
        <f t="shared" si="63"/>
        <v>38</v>
      </c>
      <c r="BQ2005" s="335" t="str">
        <f>_xlfn.XLOOKUP(BP2005, statelist[State FIPS Code], statelist[EPA Region], "not found", 0, 1)</f>
        <v>EPA Region 8</v>
      </c>
    </row>
    <row r="2006" spans="64:69" x14ac:dyDescent="0.25">
      <c r="BL2006" s="334" t="s">
        <v>4636</v>
      </c>
      <c r="BM2006" s="335" t="s">
        <v>4637</v>
      </c>
      <c r="BN2006" s="335" t="s">
        <v>4617</v>
      </c>
      <c r="BO2006" s="335" t="str">
        <f t="shared" si="62"/>
        <v>Divide County, ND</v>
      </c>
      <c r="BP2006" s="335" t="str">
        <f t="shared" si="63"/>
        <v>38</v>
      </c>
      <c r="BQ2006" s="335" t="str">
        <f>_xlfn.XLOOKUP(BP2006, statelist[State FIPS Code], statelist[EPA Region], "not found", 0, 1)</f>
        <v>EPA Region 8</v>
      </c>
    </row>
    <row r="2007" spans="64:69" x14ac:dyDescent="0.25">
      <c r="BL2007" s="334" t="s">
        <v>4638</v>
      </c>
      <c r="BM2007" s="335" t="s">
        <v>4639</v>
      </c>
      <c r="BN2007" s="335" t="s">
        <v>4617</v>
      </c>
      <c r="BO2007" s="335" t="str">
        <f t="shared" si="62"/>
        <v>Dunn County, ND</v>
      </c>
      <c r="BP2007" s="335" t="str">
        <f t="shared" si="63"/>
        <v>38</v>
      </c>
      <c r="BQ2007" s="335" t="str">
        <f>_xlfn.XLOOKUP(BP2007, statelist[State FIPS Code], statelist[EPA Region], "not found", 0, 1)</f>
        <v>EPA Region 8</v>
      </c>
    </row>
    <row r="2008" spans="64:69" x14ac:dyDescent="0.25">
      <c r="BL2008" s="334" t="s">
        <v>4640</v>
      </c>
      <c r="BM2008" s="335" t="s">
        <v>4316</v>
      </c>
      <c r="BN2008" s="335" t="s">
        <v>4617</v>
      </c>
      <c r="BO2008" s="335" t="str">
        <f t="shared" si="62"/>
        <v>Eddy County, ND</v>
      </c>
      <c r="BP2008" s="335" t="str">
        <f t="shared" si="63"/>
        <v>38</v>
      </c>
      <c r="BQ2008" s="335" t="str">
        <f>_xlfn.XLOOKUP(BP2008, statelist[State FIPS Code], statelist[EPA Region], "not found", 0, 1)</f>
        <v>EPA Region 8</v>
      </c>
    </row>
    <row r="2009" spans="64:69" x14ac:dyDescent="0.25">
      <c r="BL2009" s="334" t="s">
        <v>4641</v>
      </c>
      <c r="BM2009" s="335" t="s">
        <v>4642</v>
      </c>
      <c r="BN2009" s="335" t="s">
        <v>4617</v>
      </c>
      <c r="BO2009" s="335" t="str">
        <f t="shared" si="62"/>
        <v>Emmons County, ND</v>
      </c>
      <c r="BP2009" s="335" t="str">
        <f t="shared" si="63"/>
        <v>38</v>
      </c>
      <c r="BQ2009" s="335" t="str">
        <f>_xlfn.XLOOKUP(BP2009, statelist[State FIPS Code], statelist[EPA Region], "not found", 0, 1)</f>
        <v>EPA Region 8</v>
      </c>
    </row>
    <row r="2010" spans="64:69" x14ac:dyDescent="0.25">
      <c r="BL2010" s="334" t="s">
        <v>4643</v>
      </c>
      <c r="BM2010" s="335" t="s">
        <v>4644</v>
      </c>
      <c r="BN2010" s="335" t="s">
        <v>4617</v>
      </c>
      <c r="BO2010" s="335" t="str">
        <f t="shared" si="62"/>
        <v>Foster County, ND</v>
      </c>
      <c r="BP2010" s="335" t="str">
        <f t="shared" si="63"/>
        <v>38</v>
      </c>
      <c r="BQ2010" s="335" t="str">
        <f>_xlfn.XLOOKUP(BP2010, statelist[State FIPS Code], statelist[EPA Region], "not found", 0, 1)</f>
        <v>EPA Region 8</v>
      </c>
    </row>
    <row r="2011" spans="64:69" x14ac:dyDescent="0.25">
      <c r="BL2011" s="334" t="s">
        <v>4645</v>
      </c>
      <c r="BM2011" s="335" t="s">
        <v>4024</v>
      </c>
      <c r="BN2011" s="335" t="s">
        <v>4617</v>
      </c>
      <c r="BO2011" s="335" t="str">
        <f t="shared" si="62"/>
        <v>Golden Valley County, ND</v>
      </c>
      <c r="BP2011" s="335" t="str">
        <f t="shared" si="63"/>
        <v>38</v>
      </c>
      <c r="BQ2011" s="335" t="str">
        <f>_xlfn.XLOOKUP(BP2011, statelist[State FIPS Code], statelist[EPA Region], "not found", 0, 1)</f>
        <v>EPA Region 8</v>
      </c>
    </row>
    <row r="2012" spans="64:69" x14ac:dyDescent="0.25">
      <c r="BL2012" s="334" t="s">
        <v>4646</v>
      </c>
      <c r="BM2012" s="335" t="s">
        <v>4647</v>
      </c>
      <c r="BN2012" s="335" t="s">
        <v>4617</v>
      </c>
      <c r="BO2012" s="335" t="str">
        <f t="shared" si="62"/>
        <v>Grand Forks County, ND</v>
      </c>
      <c r="BP2012" s="335" t="str">
        <f t="shared" si="63"/>
        <v>38</v>
      </c>
      <c r="BQ2012" s="335" t="str">
        <f>_xlfn.XLOOKUP(BP2012, statelist[State FIPS Code], statelist[EPA Region], "not found", 0, 1)</f>
        <v>EPA Region 8</v>
      </c>
    </row>
    <row r="2013" spans="64:69" x14ac:dyDescent="0.25">
      <c r="BL2013" s="334" t="s">
        <v>4648</v>
      </c>
      <c r="BM2013" s="335" t="s">
        <v>1569</v>
      </c>
      <c r="BN2013" s="335" t="s">
        <v>4617</v>
      </c>
      <c r="BO2013" s="335" t="str">
        <f t="shared" si="62"/>
        <v>Grant County, ND</v>
      </c>
      <c r="BP2013" s="335" t="str">
        <f t="shared" si="63"/>
        <v>38</v>
      </c>
      <c r="BQ2013" s="335" t="str">
        <f>_xlfn.XLOOKUP(BP2013, statelist[State FIPS Code], statelist[EPA Region], "not found", 0, 1)</f>
        <v>EPA Region 8</v>
      </c>
    </row>
    <row r="2014" spans="64:69" x14ac:dyDescent="0.25">
      <c r="BL2014" s="334" t="s">
        <v>4649</v>
      </c>
      <c r="BM2014" s="335" t="s">
        <v>4650</v>
      </c>
      <c r="BN2014" s="335" t="s">
        <v>4617</v>
      </c>
      <c r="BO2014" s="335" t="str">
        <f t="shared" si="62"/>
        <v>Griggs County, ND</v>
      </c>
      <c r="BP2014" s="335" t="str">
        <f t="shared" si="63"/>
        <v>38</v>
      </c>
      <c r="BQ2014" s="335" t="str">
        <f>_xlfn.XLOOKUP(BP2014, statelist[State FIPS Code], statelist[EPA Region], "not found", 0, 1)</f>
        <v>EPA Region 8</v>
      </c>
    </row>
    <row r="2015" spans="64:69" x14ac:dyDescent="0.25">
      <c r="BL2015" s="334" t="s">
        <v>4651</v>
      </c>
      <c r="BM2015" s="335" t="s">
        <v>4652</v>
      </c>
      <c r="BN2015" s="335" t="s">
        <v>4617</v>
      </c>
      <c r="BO2015" s="335" t="str">
        <f t="shared" si="62"/>
        <v>Hettinger County, ND</v>
      </c>
      <c r="BP2015" s="335" t="str">
        <f t="shared" si="63"/>
        <v>38</v>
      </c>
      <c r="BQ2015" s="335" t="str">
        <f>_xlfn.XLOOKUP(BP2015, statelist[State FIPS Code], statelist[EPA Region], "not found", 0, 1)</f>
        <v>EPA Region 8</v>
      </c>
    </row>
    <row r="2016" spans="64:69" x14ac:dyDescent="0.25">
      <c r="BL2016" s="334" t="s">
        <v>4653</v>
      </c>
      <c r="BM2016" s="335" t="s">
        <v>4654</v>
      </c>
      <c r="BN2016" s="335" t="s">
        <v>4617</v>
      </c>
      <c r="BO2016" s="335" t="str">
        <f t="shared" si="62"/>
        <v>Kidder County, ND</v>
      </c>
      <c r="BP2016" s="335" t="str">
        <f t="shared" si="63"/>
        <v>38</v>
      </c>
      <c r="BQ2016" s="335" t="str">
        <f>_xlfn.XLOOKUP(BP2016, statelist[State FIPS Code], statelist[EPA Region], "not found", 0, 1)</f>
        <v>EPA Region 8</v>
      </c>
    </row>
    <row r="2017" spans="64:69" x14ac:dyDescent="0.25">
      <c r="BL2017" s="334" t="s">
        <v>4655</v>
      </c>
      <c r="BM2017" s="335" t="s">
        <v>4656</v>
      </c>
      <c r="BN2017" s="335" t="s">
        <v>4617</v>
      </c>
      <c r="BO2017" s="335" t="str">
        <f t="shared" si="62"/>
        <v>LaMoure County, ND</v>
      </c>
      <c r="BP2017" s="335" t="str">
        <f t="shared" si="63"/>
        <v>38</v>
      </c>
      <c r="BQ2017" s="335" t="str">
        <f>_xlfn.XLOOKUP(BP2017, statelist[State FIPS Code], statelist[EPA Region], "not found", 0, 1)</f>
        <v>EPA Region 8</v>
      </c>
    </row>
    <row r="2018" spans="64:69" x14ac:dyDescent="0.25">
      <c r="BL2018" s="334" t="s">
        <v>4657</v>
      </c>
      <c r="BM2018" s="335" t="s">
        <v>1594</v>
      </c>
      <c r="BN2018" s="335" t="s">
        <v>4617</v>
      </c>
      <c r="BO2018" s="335" t="str">
        <f t="shared" si="62"/>
        <v>Logan County, ND</v>
      </c>
      <c r="BP2018" s="335" t="str">
        <f t="shared" si="63"/>
        <v>38</v>
      </c>
      <c r="BQ2018" s="335" t="str">
        <f>_xlfn.XLOOKUP(BP2018, statelist[State FIPS Code], statelist[EPA Region], "not found", 0, 1)</f>
        <v>EPA Region 8</v>
      </c>
    </row>
    <row r="2019" spans="64:69" x14ac:dyDescent="0.25">
      <c r="BL2019" s="334" t="s">
        <v>4658</v>
      </c>
      <c r="BM2019" s="335" t="s">
        <v>2499</v>
      </c>
      <c r="BN2019" s="335" t="s">
        <v>4617</v>
      </c>
      <c r="BO2019" s="335" t="str">
        <f t="shared" si="62"/>
        <v>McHenry County, ND</v>
      </c>
      <c r="BP2019" s="335" t="str">
        <f t="shared" si="63"/>
        <v>38</v>
      </c>
      <c r="BQ2019" s="335" t="str">
        <f>_xlfn.XLOOKUP(BP2019, statelist[State FIPS Code], statelist[EPA Region], "not found", 0, 1)</f>
        <v>EPA Region 8</v>
      </c>
    </row>
    <row r="2020" spans="64:69" x14ac:dyDescent="0.25">
      <c r="BL2020" s="334" t="s">
        <v>4659</v>
      </c>
      <c r="BM2020" s="335" t="s">
        <v>2218</v>
      </c>
      <c r="BN2020" s="335" t="s">
        <v>4617</v>
      </c>
      <c r="BO2020" s="335" t="str">
        <f t="shared" si="62"/>
        <v>McIntosh County, ND</v>
      </c>
      <c r="BP2020" s="335" t="str">
        <f t="shared" si="63"/>
        <v>38</v>
      </c>
      <c r="BQ2020" s="335" t="str">
        <f>_xlfn.XLOOKUP(BP2020, statelist[State FIPS Code], statelist[EPA Region], "not found", 0, 1)</f>
        <v>EPA Region 8</v>
      </c>
    </row>
    <row r="2021" spans="64:69" x14ac:dyDescent="0.25">
      <c r="BL2021" s="334" t="s">
        <v>4660</v>
      </c>
      <c r="BM2021" s="335" t="s">
        <v>4661</v>
      </c>
      <c r="BN2021" s="335" t="s">
        <v>4617</v>
      </c>
      <c r="BO2021" s="335" t="str">
        <f t="shared" si="62"/>
        <v>McKenzie County, ND</v>
      </c>
      <c r="BP2021" s="335" t="str">
        <f t="shared" si="63"/>
        <v>38</v>
      </c>
      <c r="BQ2021" s="335" t="str">
        <f>_xlfn.XLOOKUP(BP2021, statelist[State FIPS Code], statelist[EPA Region], "not found", 0, 1)</f>
        <v>EPA Region 8</v>
      </c>
    </row>
    <row r="2022" spans="64:69" x14ac:dyDescent="0.25">
      <c r="BL2022" s="334" t="s">
        <v>4662</v>
      </c>
      <c r="BM2022" s="335" t="s">
        <v>2501</v>
      </c>
      <c r="BN2022" s="335" t="s">
        <v>4617</v>
      </c>
      <c r="BO2022" s="335" t="str">
        <f t="shared" si="62"/>
        <v>McLean County, ND</v>
      </c>
      <c r="BP2022" s="335" t="str">
        <f t="shared" si="63"/>
        <v>38</v>
      </c>
      <c r="BQ2022" s="335" t="str">
        <f>_xlfn.XLOOKUP(BP2022, statelist[State FIPS Code], statelist[EPA Region], "not found", 0, 1)</f>
        <v>EPA Region 8</v>
      </c>
    </row>
    <row r="2023" spans="64:69" x14ac:dyDescent="0.25">
      <c r="BL2023" s="334" t="s">
        <v>4663</v>
      </c>
      <c r="BM2023" s="335" t="s">
        <v>2515</v>
      </c>
      <c r="BN2023" s="335" t="s">
        <v>4617</v>
      </c>
      <c r="BO2023" s="335" t="str">
        <f t="shared" si="62"/>
        <v>Mercer County, ND</v>
      </c>
      <c r="BP2023" s="335" t="str">
        <f t="shared" si="63"/>
        <v>38</v>
      </c>
      <c r="BQ2023" s="335" t="str">
        <f>_xlfn.XLOOKUP(BP2023, statelist[State FIPS Code], statelist[EPA Region], "not found", 0, 1)</f>
        <v>EPA Region 8</v>
      </c>
    </row>
    <row r="2024" spans="64:69" x14ac:dyDescent="0.25">
      <c r="BL2024" s="334" t="s">
        <v>4664</v>
      </c>
      <c r="BM2024" s="335" t="s">
        <v>2949</v>
      </c>
      <c r="BN2024" s="335" t="s">
        <v>4617</v>
      </c>
      <c r="BO2024" s="335" t="str">
        <f t="shared" si="62"/>
        <v>Morton County, ND</v>
      </c>
      <c r="BP2024" s="335" t="str">
        <f t="shared" si="63"/>
        <v>38</v>
      </c>
      <c r="BQ2024" s="335" t="str">
        <f>_xlfn.XLOOKUP(BP2024, statelist[State FIPS Code], statelist[EPA Region], "not found", 0, 1)</f>
        <v>EPA Region 8</v>
      </c>
    </row>
    <row r="2025" spans="64:69" x14ac:dyDescent="0.25">
      <c r="BL2025" s="334" t="s">
        <v>4665</v>
      </c>
      <c r="BM2025" s="335" t="s">
        <v>4666</v>
      </c>
      <c r="BN2025" s="335" t="s">
        <v>4617</v>
      </c>
      <c r="BO2025" s="335" t="str">
        <f t="shared" si="62"/>
        <v>Mountrail County, ND</v>
      </c>
      <c r="BP2025" s="335" t="str">
        <f t="shared" si="63"/>
        <v>38</v>
      </c>
      <c r="BQ2025" s="335" t="str">
        <f>_xlfn.XLOOKUP(BP2025, statelist[State FIPS Code], statelist[EPA Region], "not found", 0, 1)</f>
        <v>EPA Region 8</v>
      </c>
    </row>
    <row r="2026" spans="64:69" x14ac:dyDescent="0.25">
      <c r="BL2026" s="334" t="s">
        <v>4667</v>
      </c>
      <c r="BM2026" s="335" t="s">
        <v>3154</v>
      </c>
      <c r="BN2026" s="335" t="s">
        <v>4617</v>
      </c>
      <c r="BO2026" s="335" t="str">
        <f t="shared" si="62"/>
        <v>Nelson County, ND</v>
      </c>
      <c r="BP2026" s="335" t="str">
        <f t="shared" si="63"/>
        <v>38</v>
      </c>
      <c r="BQ2026" s="335" t="str">
        <f>_xlfn.XLOOKUP(BP2026, statelist[State FIPS Code], statelist[EPA Region], "not found", 0, 1)</f>
        <v>EPA Region 8</v>
      </c>
    </row>
    <row r="2027" spans="64:69" x14ac:dyDescent="0.25">
      <c r="BL2027" s="334" t="s">
        <v>4668</v>
      </c>
      <c r="BM2027" s="335" t="s">
        <v>4669</v>
      </c>
      <c r="BN2027" s="335" t="s">
        <v>4617</v>
      </c>
      <c r="BO2027" s="335" t="str">
        <f t="shared" si="62"/>
        <v>Oliver County, ND</v>
      </c>
      <c r="BP2027" s="335" t="str">
        <f t="shared" si="63"/>
        <v>38</v>
      </c>
      <c r="BQ2027" s="335" t="str">
        <f>_xlfn.XLOOKUP(BP2027, statelist[State FIPS Code], statelist[EPA Region], "not found", 0, 1)</f>
        <v>EPA Region 8</v>
      </c>
    </row>
    <row r="2028" spans="64:69" x14ac:dyDescent="0.25">
      <c r="BL2028" s="334" t="s">
        <v>4670</v>
      </c>
      <c r="BM2028" s="335" t="s">
        <v>4671</v>
      </c>
      <c r="BN2028" s="335" t="s">
        <v>4617</v>
      </c>
      <c r="BO2028" s="335" t="str">
        <f t="shared" si="62"/>
        <v>Pembina County, ND</v>
      </c>
      <c r="BP2028" s="335" t="str">
        <f t="shared" si="63"/>
        <v>38</v>
      </c>
      <c r="BQ2028" s="335" t="str">
        <f>_xlfn.XLOOKUP(BP2028, statelist[State FIPS Code], statelist[EPA Region], "not found", 0, 1)</f>
        <v>EPA Region 8</v>
      </c>
    </row>
    <row r="2029" spans="64:69" x14ac:dyDescent="0.25">
      <c r="BL2029" s="334" t="s">
        <v>4672</v>
      </c>
      <c r="BM2029" s="335" t="s">
        <v>2245</v>
      </c>
      <c r="BN2029" s="335" t="s">
        <v>4617</v>
      </c>
      <c r="BO2029" s="335" t="str">
        <f t="shared" si="62"/>
        <v>Pierce County, ND</v>
      </c>
      <c r="BP2029" s="335" t="str">
        <f t="shared" si="63"/>
        <v>38</v>
      </c>
      <c r="BQ2029" s="335" t="str">
        <f>_xlfn.XLOOKUP(BP2029, statelist[State FIPS Code], statelist[EPA Region], "not found", 0, 1)</f>
        <v>EPA Region 8</v>
      </c>
    </row>
    <row r="2030" spans="64:69" x14ac:dyDescent="0.25">
      <c r="BL2030" s="334" t="s">
        <v>4673</v>
      </c>
      <c r="BM2030" s="335" t="s">
        <v>3671</v>
      </c>
      <c r="BN2030" s="335" t="s">
        <v>4617</v>
      </c>
      <c r="BO2030" s="335" t="str">
        <f t="shared" si="62"/>
        <v>Ramsey County, ND</v>
      </c>
      <c r="BP2030" s="335" t="str">
        <f t="shared" si="63"/>
        <v>38</v>
      </c>
      <c r="BQ2030" s="335" t="str">
        <f>_xlfn.XLOOKUP(BP2030, statelist[State FIPS Code], statelist[EPA Region], "not found", 0, 1)</f>
        <v>EPA Region 8</v>
      </c>
    </row>
    <row r="2031" spans="64:69" x14ac:dyDescent="0.25">
      <c r="BL2031" s="334" t="s">
        <v>4674</v>
      </c>
      <c r="BM2031" s="335" t="s">
        <v>4675</v>
      </c>
      <c r="BN2031" s="335" t="s">
        <v>4617</v>
      </c>
      <c r="BO2031" s="335" t="str">
        <f t="shared" si="62"/>
        <v>Ransom County, ND</v>
      </c>
      <c r="BP2031" s="335" t="str">
        <f t="shared" si="63"/>
        <v>38</v>
      </c>
      <c r="BQ2031" s="335" t="str">
        <f>_xlfn.XLOOKUP(BP2031, statelist[State FIPS Code], statelist[EPA Region], "not found", 0, 1)</f>
        <v>EPA Region 8</v>
      </c>
    </row>
    <row r="2032" spans="64:69" x14ac:dyDescent="0.25">
      <c r="BL2032" s="334" t="s">
        <v>4676</v>
      </c>
      <c r="BM2032" s="335" t="s">
        <v>3677</v>
      </c>
      <c r="BN2032" s="335" t="s">
        <v>4617</v>
      </c>
      <c r="BO2032" s="335" t="str">
        <f t="shared" si="62"/>
        <v>Renville County, ND</v>
      </c>
      <c r="BP2032" s="335" t="str">
        <f t="shared" si="63"/>
        <v>38</v>
      </c>
      <c r="BQ2032" s="335" t="str">
        <f>_xlfn.XLOOKUP(BP2032, statelist[State FIPS Code], statelist[EPA Region], "not found", 0, 1)</f>
        <v>EPA Region 8</v>
      </c>
    </row>
    <row r="2033" spans="64:69" x14ac:dyDescent="0.25">
      <c r="BL2033" s="334" t="s">
        <v>4677</v>
      </c>
      <c r="BM2033" s="335" t="s">
        <v>2534</v>
      </c>
      <c r="BN2033" s="335" t="s">
        <v>4617</v>
      </c>
      <c r="BO2033" s="335" t="str">
        <f t="shared" si="62"/>
        <v>Richland County, ND</v>
      </c>
      <c r="BP2033" s="335" t="str">
        <f t="shared" si="63"/>
        <v>38</v>
      </c>
      <c r="BQ2033" s="335" t="str">
        <f>_xlfn.XLOOKUP(BP2033, statelist[State FIPS Code], statelist[EPA Region], "not found", 0, 1)</f>
        <v>EPA Region 8</v>
      </c>
    </row>
    <row r="2034" spans="64:69" x14ac:dyDescent="0.25">
      <c r="BL2034" s="334" t="s">
        <v>4678</v>
      </c>
      <c r="BM2034" s="335" t="s">
        <v>4679</v>
      </c>
      <c r="BN2034" s="335" t="s">
        <v>4617</v>
      </c>
      <c r="BO2034" s="335" t="str">
        <f t="shared" si="62"/>
        <v>Rolette County, ND</v>
      </c>
      <c r="BP2034" s="335" t="str">
        <f t="shared" si="63"/>
        <v>38</v>
      </c>
      <c r="BQ2034" s="335" t="str">
        <f>_xlfn.XLOOKUP(BP2034, statelist[State FIPS Code], statelist[EPA Region], "not found", 0, 1)</f>
        <v>EPA Region 8</v>
      </c>
    </row>
    <row r="2035" spans="64:69" x14ac:dyDescent="0.25">
      <c r="BL2035" s="334" t="s">
        <v>4680</v>
      </c>
      <c r="BM2035" s="335" t="s">
        <v>4681</v>
      </c>
      <c r="BN2035" s="335" t="s">
        <v>4617</v>
      </c>
      <c r="BO2035" s="335" t="str">
        <f t="shared" si="62"/>
        <v>Sargent County, ND</v>
      </c>
      <c r="BP2035" s="335" t="str">
        <f t="shared" si="63"/>
        <v>38</v>
      </c>
      <c r="BQ2035" s="335" t="str">
        <f>_xlfn.XLOOKUP(BP2035, statelist[State FIPS Code], statelist[EPA Region], "not found", 0, 1)</f>
        <v>EPA Region 8</v>
      </c>
    </row>
    <row r="2036" spans="64:69" x14ac:dyDescent="0.25">
      <c r="BL2036" s="334" t="s">
        <v>4682</v>
      </c>
      <c r="BM2036" s="335" t="s">
        <v>2993</v>
      </c>
      <c r="BN2036" s="335" t="s">
        <v>4617</v>
      </c>
      <c r="BO2036" s="335" t="str">
        <f t="shared" si="62"/>
        <v>Sheridan County, ND</v>
      </c>
      <c r="BP2036" s="335" t="str">
        <f t="shared" si="63"/>
        <v>38</v>
      </c>
      <c r="BQ2036" s="335" t="str">
        <f>_xlfn.XLOOKUP(BP2036, statelist[State FIPS Code], statelist[EPA Region], "not found", 0, 1)</f>
        <v>EPA Region 8</v>
      </c>
    </row>
    <row r="2037" spans="64:69" x14ac:dyDescent="0.25">
      <c r="BL2037" s="334" t="s">
        <v>4683</v>
      </c>
      <c r="BM2037" s="335" t="s">
        <v>2827</v>
      </c>
      <c r="BN2037" s="335" t="s">
        <v>4617</v>
      </c>
      <c r="BO2037" s="335" t="str">
        <f t="shared" si="62"/>
        <v>Sioux County, ND</v>
      </c>
      <c r="BP2037" s="335" t="str">
        <f t="shared" si="63"/>
        <v>38</v>
      </c>
      <c r="BQ2037" s="335" t="str">
        <f>_xlfn.XLOOKUP(BP2037, statelist[State FIPS Code], statelist[EPA Region], "not found", 0, 1)</f>
        <v>EPA Region 8</v>
      </c>
    </row>
    <row r="2038" spans="64:69" x14ac:dyDescent="0.25">
      <c r="BL2038" s="334" t="s">
        <v>4684</v>
      </c>
      <c r="BM2038" s="335" t="s">
        <v>4685</v>
      </c>
      <c r="BN2038" s="335" t="s">
        <v>4617</v>
      </c>
      <c r="BO2038" s="335" t="str">
        <f t="shared" si="62"/>
        <v>Slope County, ND</v>
      </c>
      <c r="BP2038" s="335" t="str">
        <f t="shared" si="63"/>
        <v>38</v>
      </c>
      <c r="BQ2038" s="335" t="str">
        <f>_xlfn.XLOOKUP(BP2038, statelist[State FIPS Code], statelist[EPA Region], "not found", 0, 1)</f>
        <v>EPA Region 8</v>
      </c>
    </row>
    <row r="2039" spans="64:69" x14ac:dyDescent="0.25">
      <c r="BL2039" s="334" t="s">
        <v>4686</v>
      </c>
      <c r="BM2039" s="335" t="s">
        <v>2546</v>
      </c>
      <c r="BN2039" s="335" t="s">
        <v>4617</v>
      </c>
      <c r="BO2039" s="335" t="str">
        <f t="shared" si="62"/>
        <v>Stark County, ND</v>
      </c>
      <c r="BP2039" s="335" t="str">
        <f t="shared" si="63"/>
        <v>38</v>
      </c>
      <c r="BQ2039" s="335" t="str">
        <f>_xlfn.XLOOKUP(BP2039, statelist[State FIPS Code], statelist[EPA Region], "not found", 0, 1)</f>
        <v>EPA Region 8</v>
      </c>
    </row>
    <row r="2040" spans="64:69" x14ac:dyDescent="0.25">
      <c r="BL2040" s="334" t="s">
        <v>4687</v>
      </c>
      <c r="BM2040" s="335" t="s">
        <v>3693</v>
      </c>
      <c r="BN2040" s="335" t="s">
        <v>4617</v>
      </c>
      <c r="BO2040" s="335" t="str">
        <f t="shared" si="62"/>
        <v>Steele County, ND</v>
      </c>
      <c r="BP2040" s="335" t="str">
        <f t="shared" si="63"/>
        <v>38</v>
      </c>
      <c r="BQ2040" s="335" t="str">
        <f>_xlfn.XLOOKUP(BP2040, statelist[State FIPS Code], statelist[EPA Region], "not found", 0, 1)</f>
        <v>EPA Region 8</v>
      </c>
    </row>
    <row r="2041" spans="64:69" x14ac:dyDescent="0.25">
      <c r="BL2041" s="334" t="s">
        <v>4688</v>
      </c>
      <c r="BM2041" s="335" t="s">
        <v>4689</v>
      </c>
      <c r="BN2041" s="335" t="s">
        <v>4617</v>
      </c>
      <c r="BO2041" s="335" t="str">
        <f t="shared" si="62"/>
        <v>Stutsman County, ND</v>
      </c>
      <c r="BP2041" s="335" t="str">
        <f t="shared" si="63"/>
        <v>38</v>
      </c>
      <c r="BQ2041" s="335" t="str">
        <f>_xlfn.XLOOKUP(BP2041, statelist[State FIPS Code], statelist[EPA Region], "not found", 0, 1)</f>
        <v>EPA Region 8</v>
      </c>
    </row>
    <row r="2042" spans="64:69" x14ac:dyDescent="0.25">
      <c r="BL2042" s="334" t="s">
        <v>4690</v>
      </c>
      <c r="BM2042" s="335" t="s">
        <v>4691</v>
      </c>
      <c r="BN2042" s="335" t="s">
        <v>4617</v>
      </c>
      <c r="BO2042" s="335" t="str">
        <f t="shared" si="62"/>
        <v>Towner County, ND</v>
      </c>
      <c r="BP2042" s="335" t="str">
        <f t="shared" si="63"/>
        <v>38</v>
      </c>
      <c r="BQ2042" s="335" t="str">
        <f>_xlfn.XLOOKUP(BP2042, statelist[State FIPS Code], statelist[EPA Region], "not found", 0, 1)</f>
        <v>EPA Region 8</v>
      </c>
    </row>
    <row r="2043" spans="64:69" x14ac:dyDescent="0.25">
      <c r="BL2043" s="334" t="s">
        <v>4692</v>
      </c>
      <c r="BM2043" s="335" t="s">
        <v>4693</v>
      </c>
      <c r="BN2043" s="335" t="s">
        <v>4617</v>
      </c>
      <c r="BO2043" s="335" t="str">
        <f t="shared" si="62"/>
        <v>Traill County, ND</v>
      </c>
      <c r="BP2043" s="335" t="str">
        <f t="shared" si="63"/>
        <v>38</v>
      </c>
      <c r="BQ2043" s="335" t="str">
        <f>_xlfn.XLOOKUP(BP2043, statelist[State FIPS Code], statelist[EPA Region], "not found", 0, 1)</f>
        <v>EPA Region 8</v>
      </c>
    </row>
    <row r="2044" spans="64:69" x14ac:dyDescent="0.25">
      <c r="BL2044" s="334" t="s">
        <v>4694</v>
      </c>
      <c r="BM2044" s="335" t="s">
        <v>4695</v>
      </c>
      <c r="BN2044" s="335" t="s">
        <v>4617</v>
      </c>
      <c r="BO2044" s="335" t="str">
        <f t="shared" si="62"/>
        <v>Walsh County, ND</v>
      </c>
      <c r="BP2044" s="335" t="str">
        <f t="shared" si="63"/>
        <v>38</v>
      </c>
      <c r="BQ2044" s="335" t="str">
        <f>_xlfn.XLOOKUP(BP2044, statelist[State FIPS Code], statelist[EPA Region], "not found", 0, 1)</f>
        <v>EPA Region 8</v>
      </c>
    </row>
    <row r="2045" spans="64:69" x14ac:dyDescent="0.25">
      <c r="BL2045" s="334" t="s">
        <v>4696</v>
      </c>
      <c r="BM2045" s="335" t="s">
        <v>4697</v>
      </c>
      <c r="BN2045" s="335" t="s">
        <v>4617</v>
      </c>
      <c r="BO2045" s="335" t="str">
        <f t="shared" si="62"/>
        <v>Ward County, ND</v>
      </c>
      <c r="BP2045" s="335" t="str">
        <f t="shared" si="63"/>
        <v>38</v>
      </c>
      <c r="BQ2045" s="335" t="str">
        <f>_xlfn.XLOOKUP(BP2045, statelist[State FIPS Code], statelist[EPA Region], "not found", 0, 1)</f>
        <v>EPA Region 8</v>
      </c>
    </row>
    <row r="2046" spans="64:69" x14ac:dyDescent="0.25">
      <c r="BL2046" s="334" t="s">
        <v>4698</v>
      </c>
      <c r="BM2046" s="335" t="s">
        <v>2700</v>
      </c>
      <c r="BN2046" s="335" t="s">
        <v>4617</v>
      </c>
      <c r="BO2046" s="335" t="str">
        <f t="shared" si="62"/>
        <v>Wells County, ND</v>
      </c>
      <c r="BP2046" s="335" t="str">
        <f t="shared" si="63"/>
        <v>38</v>
      </c>
      <c r="BQ2046" s="335" t="str">
        <f>_xlfn.XLOOKUP(BP2046, statelist[State FIPS Code], statelist[EPA Region], "not found", 0, 1)</f>
        <v>EPA Region 8</v>
      </c>
    </row>
    <row r="2047" spans="64:69" x14ac:dyDescent="0.25">
      <c r="BL2047" s="334" t="s">
        <v>4699</v>
      </c>
      <c r="BM2047" s="335" t="s">
        <v>4700</v>
      </c>
      <c r="BN2047" s="335" t="s">
        <v>4617</v>
      </c>
      <c r="BO2047" s="335" t="str">
        <f t="shared" si="62"/>
        <v>Williams County, ND</v>
      </c>
      <c r="BP2047" s="335" t="str">
        <f t="shared" si="63"/>
        <v>38</v>
      </c>
      <c r="BQ2047" s="335" t="str">
        <f>_xlfn.XLOOKUP(BP2047, statelist[State FIPS Code], statelist[EPA Region], "not found", 0, 1)</f>
        <v>EPA Region 8</v>
      </c>
    </row>
    <row r="2048" spans="64:69" x14ac:dyDescent="0.25">
      <c r="BL2048" s="334" t="s">
        <v>4701</v>
      </c>
      <c r="BM2048" s="335" t="s">
        <v>1769</v>
      </c>
      <c r="BN2048" s="335" t="s">
        <v>4702</v>
      </c>
      <c r="BO2048" s="335" t="str">
        <f t="shared" si="62"/>
        <v>Adams County, OH</v>
      </c>
      <c r="BP2048" s="335" t="str">
        <f t="shared" si="63"/>
        <v>39</v>
      </c>
      <c r="BQ2048" s="335" t="str">
        <f>_xlfn.XLOOKUP(BP2048, statelist[State FIPS Code], statelist[EPA Region], "not found", 0, 1)</f>
        <v>EPA Region 5</v>
      </c>
    </row>
    <row r="2049" spans="64:69" x14ac:dyDescent="0.25">
      <c r="BL2049" s="334" t="s">
        <v>4703</v>
      </c>
      <c r="BM2049" s="335" t="s">
        <v>2573</v>
      </c>
      <c r="BN2049" s="335" t="s">
        <v>4702</v>
      </c>
      <c r="BO2049" s="335" t="str">
        <f t="shared" si="62"/>
        <v>Allen County, OH</v>
      </c>
      <c r="BP2049" s="335" t="str">
        <f t="shared" si="63"/>
        <v>39</v>
      </c>
      <c r="BQ2049" s="335" t="str">
        <f>_xlfn.XLOOKUP(BP2049, statelist[State FIPS Code], statelist[EPA Region], "not found", 0, 1)</f>
        <v>EPA Region 5</v>
      </c>
    </row>
    <row r="2050" spans="64:69" x14ac:dyDescent="0.25">
      <c r="BL2050" s="334" t="s">
        <v>4704</v>
      </c>
      <c r="BM2050" s="335" t="s">
        <v>4705</v>
      </c>
      <c r="BN2050" s="335" t="s">
        <v>4702</v>
      </c>
      <c r="BO2050" s="335" t="str">
        <f t="shared" si="62"/>
        <v>Ashland County, OH</v>
      </c>
      <c r="BP2050" s="335" t="str">
        <f t="shared" si="63"/>
        <v>39</v>
      </c>
      <c r="BQ2050" s="335" t="str">
        <f>_xlfn.XLOOKUP(BP2050, statelist[State FIPS Code], statelist[EPA Region], "not found", 0, 1)</f>
        <v>EPA Region 5</v>
      </c>
    </row>
    <row r="2051" spans="64:69" x14ac:dyDescent="0.25">
      <c r="BL2051" s="334" t="s">
        <v>4706</v>
      </c>
      <c r="BM2051" s="335" t="s">
        <v>4707</v>
      </c>
      <c r="BN2051" s="335" t="s">
        <v>4702</v>
      </c>
      <c r="BO2051" s="335" t="str">
        <f t="shared" si="62"/>
        <v>Ashtabula County, OH</v>
      </c>
      <c r="BP2051" s="335" t="str">
        <f t="shared" si="63"/>
        <v>39</v>
      </c>
      <c r="BQ2051" s="335" t="str">
        <f>_xlfn.XLOOKUP(BP2051, statelist[State FIPS Code], statelist[EPA Region], "not found", 0, 1)</f>
        <v>EPA Region 5</v>
      </c>
    </row>
    <row r="2052" spans="64:69" x14ac:dyDescent="0.25">
      <c r="BL2052" s="334" t="s">
        <v>4708</v>
      </c>
      <c r="BM2052" s="335" t="s">
        <v>4709</v>
      </c>
      <c r="BN2052" s="335" t="s">
        <v>4702</v>
      </c>
      <c r="BO2052" s="335" t="str">
        <f t="shared" ref="BO2052:BO2115" si="64">_xlfn.TEXTJOIN(", ", TRUE, BM2052,BN2052)</f>
        <v>Athens County, OH</v>
      </c>
      <c r="BP2052" s="335" t="str">
        <f t="shared" ref="BP2052:BP2115" si="65">LEFT(BL2052, 2)</f>
        <v>39</v>
      </c>
      <c r="BQ2052" s="335" t="str">
        <f>_xlfn.XLOOKUP(BP2052, statelist[State FIPS Code], statelist[EPA Region], "not found", 0, 1)</f>
        <v>EPA Region 5</v>
      </c>
    </row>
    <row r="2053" spans="64:69" x14ac:dyDescent="0.25">
      <c r="BL2053" s="334" t="s">
        <v>4710</v>
      </c>
      <c r="BM2053" s="335" t="s">
        <v>4711</v>
      </c>
      <c r="BN2053" s="335" t="s">
        <v>4702</v>
      </c>
      <c r="BO2053" s="335" t="str">
        <f t="shared" si="64"/>
        <v>Auglaize County, OH</v>
      </c>
      <c r="BP2053" s="335" t="str">
        <f t="shared" si="65"/>
        <v>39</v>
      </c>
      <c r="BQ2053" s="335" t="str">
        <f>_xlfn.XLOOKUP(BP2053, statelist[State FIPS Code], statelist[EPA Region], "not found", 0, 1)</f>
        <v>EPA Region 5</v>
      </c>
    </row>
    <row r="2054" spans="64:69" x14ac:dyDescent="0.25">
      <c r="BL2054" s="334" t="s">
        <v>4712</v>
      </c>
      <c r="BM2054" s="335" t="s">
        <v>4713</v>
      </c>
      <c r="BN2054" s="335" t="s">
        <v>4702</v>
      </c>
      <c r="BO2054" s="335" t="str">
        <f t="shared" si="64"/>
        <v>Belmont County, OH</v>
      </c>
      <c r="BP2054" s="335" t="str">
        <f t="shared" si="65"/>
        <v>39</v>
      </c>
      <c r="BQ2054" s="335" t="str">
        <f>_xlfn.XLOOKUP(BP2054, statelist[State FIPS Code], statelist[EPA Region], "not found", 0, 1)</f>
        <v>EPA Region 5</v>
      </c>
    </row>
    <row r="2055" spans="64:69" x14ac:dyDescent="0.25">
      <c r="BL2055" s="334" t="s">
        <v>4714</v>
      </c>
      <c r="BM2055" s="335" t="s">
        <v>2421</v>
      </c>
      <c r="BN2055" s="335" t="s">
        <v>4702</v>
      </c>
      <c r="BO2055" s="335" t="str">
        <f t="shared" si="64"/>
        <v>Brown County, OH</v>
      </c>
      <c r="BP2055" s="335" t="str">
        <f t="shared" si="65"/>
        <v>39</v>
      </c>
      <c r="BQ2055" s="335" t="str">
        <f>_xlfn.XLOOKUP(BP2055, statelist[State FIPS Code], statelist[EPA Region], "not found", 0, 1)</f>
        <v>EPA Region 5</v>
      </c>
    </row>
    <row r="2056" spans="64:69" x14ac:dyDescent="0.25">
      <c r="BL2056" s="334" t="s">
        <v>4715</v>
      </c>
      <c r="BM2056" s="335" t="s">
        <v>1307</v>
      </c>
      <c r="BN2056" s="335" t="s">
        <v>4702</v>
      </c>
      <c r="BO2056" s="335" t="str">
        <f t="shared" si="64"/>
        <v>Butler County, OH</v>
      </c>
      <c r="BP2056" s="335" t="str">
        <f t="shared" si="65"/>
        <v>39</v>
      </c>
      <c r="BQ2056" s="335" t="str">
        <f>_xlfn.XLOOKUP(BP2056, statelist[State FIPS Code], statelist[EPA Region], "not found", 0, 1)</f>
        <v>EPA Region 5</v>
      </c>
    </row>
    <row r="2057" spans="64:69" x14ac:dyDescent="0.25">
      <c r="BL2057" s="334" t="s">
        <v>4716</v>
      </c>
      <c r="BM2057" s="335" t="s">
        <v>1535</v>
      </c>
      <c r="BN2057" s="335" t="s">
        <v>4702</v>
      </c>
      <c r="BO2057" s="335" t="str">
        <f t="shared" si="64"/>
        <v>Carroll County, OH</v>
      </c>
      <c r="BP2057" s="335" t="str">
        <f t="shared" si="65"/>
        <v>39</v>
      </c>
      <c r="BQ2057" s="335" t="str">
        <f>_xlfn.XLOOKUP(BP2057, statelist[State FIPS Code], statelist[EPA Region], "not found", 0, 1)</f>
        <v>EPA Region 5</v>
      </c>
    </row>
    <row r="2058" spans="64:69" x14ac:dyDescent="0.25">
      <c r="BL2058" s="334" t="s">
        <v>4717</v>
      </c>
      <c r="BM2058" s="335" t="s">
        <v>2429</v>
      </c>
      <c r="BN2058" s="335" t="s">
        <v>4702</v>
      </c>
      <c r="BO2058" s="335" t="str">
        <f t="shared" si="64"/>
        <v>Champaign County, OH</v>
      </c>
      <c r="BP2058" s="335" t="str">
        <f t="shared" si="65"/>
        <v>39</v>
      </c>
      <c r="BQ2058" s="335" t="str">
        <f>_xlfn.XLOOKUP(BP2058, statelist[State FIPS Code], statelist[EPA Region], "not found", 0, 1)</f>
        <v>EPA Region 5</v>
      </c>
    </row>
    <row r="2059" spans="64:69" x14ac:dyDescent="0.25">
      <c r="BL2059" s="334" t="s">
        <v>4718</v>
      </c>
      <c r="BM2059" s="335" t="s">
        <v>1539</v>
      </c>
      <c r="BN2059" s="335" t="s">
        <v>4702</v>
      </c>
      <c r="BO2059" s="335" t="str">
        <f t="shared" si="64"/>
        <v>Clark County, OH</v>
      </c>
      <c r="BP2059" s="335" t="str">
        <f t="shared" si="65"/>
        <v>39</v>
      </c>
      <c r="BQ2059" s="335" t="str">
        <f>_xlfn.XLOOKUP(BP2059, statelist[State FIPS Code], statelist[EPA Region], "not found", 0, 1)</f>
        <v>EPA Region 5</v>
      </c>
    </row>
    <row r="2060" spans="64:69" x14ac:dyDescent="0.25">
      <c r="BL2060" s="334" t="s">
        <v>4719</v>
      </c>
      <c r="BM2060" s="335" t="s">
        <v>4720</v>
      </c>
      <c r="BN2060" s="335" t="s">
        <v>4702</v>
      </c>
      <c r="BO2060" s="335" t="str">
        <f t="shared" si="64"/>
        <v>Clermont County, OH</v>
      </c>
      <c r="BP2060" s="335" t="str">
        <f t="shared" si="65"/>
        <v>39</v>
      </c>
      <c r="BQ2060" s="335" t="str">
        <f>_xlfn.XLOOKUP(BP2060, statelist[State FIPS Code], statelist[EPA Region], "not found", 0, 1)</f>
        <v>EPA Region 5</v>
      </c>
    </row>
    <row r="2061" spans="64:69" x14ac:dyDescent="0.25">
      <c r="BL2061" s="334" t="s">
        <v>4721</v>
      </c>
      <c r="BM2061" s="335" t="s">
        <v>2435</v>
      </c>
      <c r="BN2061" s="335" t="s">
        <v>4702</v>
      </c>
      <c r="BO2061" s="335" t="str">
        <f t="shared" si="64"/>
        <v>Clinton County, OH</v>
      </c>
      <c r="BP2061" s="335" t="str">
        <f t="shared" si="65"/>
        <v>39</v>
      </c>
      <c r="BQ2061" s="335" t="str">
        <f>_xlfn.XLOOKUP(BP2061, statelist[State FIPS Code], statelist[EPA Region], "not found", 0, 1)</f>
        <v>EPA Region 5</v>
      </c>
    </row>
    <row r="2062" spans="64:69" x14ac:dyDescent="0.25">
      <c r="BL2062" s="334" t="s">
        <v>4722</v>
      </c>
      <c r="BM2062" s="335" t="s">
        <v>4723</v>
      </c>
      <c r="BN2062" s="335" t="s">
        <v>4702</v>
      </c>
      <c r="BO2062" s="335" t="str">
        <f t="shared" si="64"/>
        <v>Columbiana County, OH</v>
      </c>
      <c r="BP2062" s="335" t="str">
        <f t="shared" si="65"/>
        <v>39</v>
      </c>
      <c r="BQ2062" s="335" t="str">
        <f>_xlfn.XLOOKUP(BP2062, statelist[State FIPS Code], statelist[EPA Region], "not found", 0, 1)</f>
        <v>EPA Region 5</v>
      </c>
    </row>
    <row r="2063" spans="64:69" x14ac:dyDescent="0.25">
      <c r="BL2063" s="334" t="s">
        <v>4724</v>
      </c>
      <c r="BM2063" s="335" t="s">
        <v>4725</v>
      </c>
      <c r="BN2063" s="335" t="s">
        <v>4702</v>
      </c>
      <c r="BO2063" s="335" t="str">
        <f t="shared" si="64"/>
        <v>Coshocton County, OH</v>
      </c>
      <c r="BP2063" s="335" t="str">
        <f t="shared" si="65"/>
        <v>39</v>
      </c>
      <c r="BQ2063" s="335" t="str">
        <f>_xlfn.XLOOKUP(BP2063, statelist[State FIPS Code], statelist[EPA Region], "not found", 0, 1)</f>
        <v>EPA Region 5</v>
      </c>
    </row>
    <row r="2064" spans="64:69" x14ac:dyDescent="0.25">
      <c r="BL2064" s="334" t="s">
        <v>4726</v>
      </c>
      <c r="BM2064" s="335" t="s">
        <v>1551</v>
      </c>
      <c r="BN2064" s="335" t="s">
        <v>4702</v>
      </c>
      <c r="BO2064" s="335" t="str">
        <f t="shared" si="64"/>
        <v>Crawford County, OH</v>
      </c>
      <c r="BP2064" s="335" t="str">
        <f t="shared" si="65"/>
        <v>39</v>
      </c>
      <c r="BQ2064" s="335" t="str">
        <f>_xlfn.XLOOKUP(BP2064, statelist[State FIPS Code], statelist[EPA Region], "not found", 0, 1)</f>
        <v>EPA Region 5</v>
      </c>
    </row>
    <row r="2065" spans="64:69" x14ac:dyDescent="0.25">
      <c r="BL2065" s="334" t="s">
        <v>4727</v>
      </c>
      <c r="BM2065" s="335" t="s">
        <v>4728</v>
      </c>
      <c r="BN2065" s="335" t="s">
        <v>4702</v>
      </c>
      <c r="BO2065" s="335" t="str">
        <f t="shared" si="64"/>
        <v>Cuyahoga County, OH</v>
      </c>
      <c r="BP2065" s="335" t="str">
        <f t="shared" si="65"/>
        <v>39</v>
      </c>
      <c r="BQ2065" s="335" t="str">
        <f>_xlfn.XLOOKUP(BP2065, statelist[State FIPS Code], statelist[EPA Region], "not found", 0, 1)</f>
        <v>EPA Region 5</v>
      </c>
    </row>
    <row r="2066" spans="64:69" x14ac:dyDescent="0.25">
      <c r="BL2066" s="334" t="s">
        <v>4729</v>
      </c>
      <c r="BM2066" s="335" t="s">
        <v>4730</v>
      </c>
      <c r="BN2066" s="335" t="s">
        <v>4702</v>
      </c>
      <c r="BO2066" s="335" t="str">
        <f t="shared" si="64"/>
        <v>Darke County, OH</v>
      </c>
      <c r="BP2066" s="335" t="str">
        <f t="shared" si="65"/>
        <v>39</v>
      </c>
      <c r="BQ2066" s="335" t="str">
        <f>_xlfn.XLOOKUP(BP2066, statelist[State FIPS Code], statelist[EPA Region], "not found", 0, 1)</f>
        <v>EPA Region 5</v>
      </c>
    </row>
    <row r="2067" spans="64:69" x14ac:dyDescent="0.25">
      <c r="BL2067" s="334" t="s">
        <v>4731</v>
      </c>
      <c r="BM2067" s="335" t="s">
        <v>4732</v>
      </c>
      <c r="BN2067" s="335" t="s">
        <v>4702</v>
      </c>
      <c r="BO2067" s="335" t="str">
        <f t="shared" si="64"/>
        <v>Defiance County, OH</v>
      </c>
      <c r="BP2067" s="335" t="str">
        <f t="shared" si="65"/>
        <v>39</v>
      </c>
      <c r="BQ2067" s="335" t="str">
        <f>_xlfn.XLOOKUP(BP2067, statelist[State FIPS Code], statelist[EPA Region], "not found", 0, 1)</f>
        <v>EPA Region 5</v>
      </c>
    </row>
    <row r="2068" spans="64:69" x14ac:dyDescent="0.25">
      <c r="BL2068" s="334" t="s">
        <v>4733</v>
      </c>
      <c r="BM2068" s="335" t="s">
        <v>2594</v>
      </c>
      <c r="BN2068" s="335" t="s">
        <v>4702</v>
      </c>
      <c r="BO2068" s="335" t="str">
        <f t="shared" si="64"/>
        <v>Delaware County, OH</v>
      </c>
      <c r="BP2068" s="335" t="str">
        <f t="shared" si="65"/>
        <v>39</v>
      </c>
      <c r="BQ2068" s="335" t="str">
        <f>_xlfn.XLOOKUP(BP2068, statelist[State FIPS Code], statelist[EPA Region], "not found", 0, 1)</f>
        <v>EPA Region 5</v>
      </c>
    </row>
    <row r="2069" spans="64:69" x14ac:dyDescent="0.25">
      <c r="BL2069" s="334" t="s">
        <v>4734</v>
      </c>
      <c r="BM2069" s="335" t="s">
        <v>4382</v>
      </c>
      <c r="BN2069" s="335" t="s">
        <v>4702</v>
      </c>
      <c r="BO2069" s="335" t="str">
        <f t="shared" si="64"/>
        <v>Erie County, OH</v>
      </c>
      <c r="BP2069" s="335" t="str">
        <f t="shared" si="65"/>
        <v>39</v>
      </c>
      <c r="BQ2069" s="335" t="str">
        <f>_xlfn.XLOOKUP(BP2069, statelist[State FIPS Code], statelist[EPA Region], "not found", 0, 1)</f>
        <v>EPA Region 5</v>
      </c>
    </row>
    <row r="2070" spans="64:69" x14ac:dyDescent="0.25">
      <c r="BL2070" s="334" t="s">
        <v>4735</v>
      </c>
      <c r="BM2070" s="335" t="s">
        <v>1908</v>
      </c>
      <c r="BN2070" s="335" t="s">
        <v>4702</v>
      </c>
      <c r="BO2070" s="335" t="str">
        <f t="shared" si="64"/>
        <v>Fairfield County, OH</v>
      </c>
      <c r="BP2070" s="335" t="str">
        <f t="shared" si="65"/>
        <v>39</v>
      </c>
      <c r="BQ2070" s="335" t="str">
        <f>_xlfn.XLOOKUP(BP2070, statelist[State FIPS Code], statelist[EPA Region], "not found", 0, 1)</f>
        <v>EPA Region 5</v>
      </c>
    </row>
    <row r="2071" spans="64:69" x14ac:dyDescent="0.25">
      <c r="BL2071" s="334" t="s">
        <v>4736</v>
      </c>
      <c r="BM2071" s="335" t="s">
        <v>1351</v>
      </c>
      <c r="BN2071" s="335" t="s">
        <v>4702</v>
      </c>
      <c r="BO2071" s="335" t="str">
        <f t="shared" si="64"/>
        <v>Fayette County, OH</v>
      </c>
      <c r="BP2071" s="335" t="str">
        <f t="shared" si="65"/>
        <v>39</v>
      </c>
      <c r="BQ2071" s="335" t="str">
        <f>_xlfn.XLOOKUP(BP2071, statelist[State FIPS Code], statelist[EPA Region], "not found", 0, 1)</f>
        <v>EPA Region 5</v>
      </c>
    </row>
    <row r="2072" spans="64:69" x14ac:dyDescent="0.25">
      <c r="BL2072" s="334" t="s">
        <v>4737</v>
      </c>
      <c r="BM2072" s="335" t="s">
        <v>1353</v>
      </c>
      <c r="BN2072" s="335" t="s">
        <v>4702</v>
      </c>
      <c r="BO2072" s="335" t="str">
        <f t="shared" si="64"/>
        <v>Franklin County, OH</v>
      </c>
      <c r="BP2072" s="335" t="str">
        <f t="shared" si="65"/>
        <v>39</v>
      </c>
      <c r="BQ2072" s="335" t="str">
        <f>_xlfn.XLOOKUP(BP2072, statelist[State FIPS Code], statelist[EPA Region], "not found", 0, 1)</f>
        <v>EPA Region 5</v>
      </c>
    </row>
    <row r="2073" spans="64:69" x14ac:dyDescent="0.25">
      <c r="BL2073" s="334" t="s">
        <v>4738</v>
      </c>
      <c r="BM2073" s="335" t="s">
        <v>1565</v>
      </c>
      <c r="BN2073" s="335" t="s">
        <v>4702</v>
      </c>
      <c r="BO2073" s="335" t="str">
        <f t="shared" si="64"/>
        <v>Fulton County, OH</v>
      </c>
      <c r="BP2073" s="335" t="str">
        <f t="shared" si="65"/>
        <v>39</v>
      </c>
      <c r="BQ2073" s="335" t="str">
        <f>_xlfn.XLOOKUP(BP2073, statelist[State FIPS Code], statelist[EPA Region], "not found", 0, 1)</f>
        <v>EPA Region 5</v>
      </c>
    </row>
    <row r="2074" spans="64:69" x14ac:dyDescent="0.25">
      <c r="BL2074" s="334" t="s">
        <v>4739</v>
      </c>
      <c r="BM2074" s="335" t="s">
        <v>4740</v>
      </c>
      <c r="BN2074" s="335" t="s">
        <v>4702</v>
      </c>
      <c r="BO2074" s="335" t="str">
        <f t="shared" si="64"/>
        <v>Gallia County, OH</v>
      </c>
      <c r="BP2074" s="335" t="str">
        <f t="shared" si="65"/>
        <v>39</v>
      </c>
      <c r="BQ2074" s="335" t="str">
        <f>_xlfn.XLOOKUP(BP2074, statelist[State FIPS Code], statelist[EPA Region], "not found", 0, 1)</f>
        <v>EPA Region 5</v>
      </c>
    </row>
    <row r="2075" spans="64:69" x14ac:dyDescent="0.25">
      <c r="BL2075" s="334" t="s">
        <v>4741</v>
      </c>
      <c r="BM2075" s="335" t="s">
        <v>4742</v>
      </c>
      <c r="BN2075" s="335" t="s">
        <v>4702</v>
      </c>
      <c r="BO2075" s="335" t="str">
        <f t="shared" si="64"/>
        <v>Geauga County, OH</v>
      </c>
      <c r="BP2075" s="335" t="str">
        <f t="shared" si="65"/>
        <v>39</v>
      </c>
      <c r="BQ2075" s="335" t="str">
        <f>_xlfn.XLOOKUP(BP2075, statelist[State FIPS Code], statelist[EPA Region], "not found", 0, 1)</f>
        <v>EPA Region 5</v>
      </c>
    </row>
    <row r="2076" spans="64:69" x14ac:dyDescent="0.25">
      <c r="BL2076" s="334" t="s">
        <v>4743</v>
      </c>
      <c r="BM2076" s="335" t="s">
        <v>1357</v>
      </c>
      <c r="BN2076" s="335" t="s">
        <v>4702</v>
      </c>
      <c r="BO2076" s="335" t="str">
        <f t="shared" si="64"/>
        <v>Greene County, OH</v>
      </c>
      <c r="BP2076" s="335" t="str">
        <f t="shared" si="65"/>
        <v>39</v>
      </c>
      <c r="BQ2076" s="335" t="str">
        <f>_xlfn.XLOOKUP(BP2076, statelist[State FIPS Code], statelist[EPA Region], "not found", 0, 1)</f>
        <v>EPA Region 5</v>
      </c>
    </row>
    <row r="2077" spans="64:69" x14ac:dyDescent="0.25">
      <c r="BL2077" s="334" t="s">
        <v>4744</v>
      </c>
      <c r="BM2077" s="335" t="s">
        <v>4745</v>
      </c>
      <c r="BN2077" s="335" t="s">
        <v>4702</v>
      </c>
      <c r="BO2077" s="335" t="str">
        <f t="shared" si="64"/>
        <v>Guernsey County, OH</v>
      </c>
      <c r="BP2077" s="335" t="str">
        <f t="shared" si="65"/>
        <v>39</v>
      </c>
      <c r="BQ2077" s="335" t="str">
        <f>_xlfn.XLOOKUP(BP2077, statelist[State FIPS Code], statelist[EPA Region], "not found", 0, 1)</f>
        <v>EPA Region 5</v>
      </c>
    </row>
    <row r="2078" spans="64:69" x14ac:dyDescent="0.25">
      <c r="BL2078" s="334" t="s">
        <v>4746</v>
      </c>
      <c r="BM2078" s="335" t="s">
        <v>1981</v>
      </c>
      <c r="BN2078" s="335" t="s">
        <v>4702</v>
      </c>
      <c r="BO2078" s="335" t="str">
        <f t="shared" si="64"/>
        <v>Hamilton County, OH</v>
      </c>
      <c r="BP2078" s="335" t="str">
        <f t="shared" si="65"/>
        <v>39</v>
      </c>
      <c r="BQ2078" s="335" t="str">
        <f>_xlfn.XLOOKUP(BP2078, statelist[State FIPS Code], statelist[EPA Region], "not found", 0, 1)</f>
        <v>EPA Region 5</v>
      </c>
    </row>
    <row r="2079" spans="64:69" x14ac:dyDescent="0.25">
      <c r="BL2079" s="334" t="s">
        <v>4747</v>
      </c>
      <c r="BM2079" s="335" t="s">
        <v>2178</v>
      </c>
      <c r="BN2079" s="335" t="s">
        <v>4702</v>
      </c>
      <c r="BO2079" s="335" t="str">
        <f t="shared" si="64"/>
        <v>Hancock County, OH</v>
      </c>
      <c r="BP2079" s="335" t="str">
        <f t="shared" si="65"/>
        <v>39</v>
      </c>
      <c r="BQ2079" s="335" t="str">
        <f>_xlfn.XLOOKUP(BP2079, statelist[State FIPS Code], statelist[EPA Region], "not found", 0, 1)</f>
        <v>EPA Region 5</v>
      </c>
    </row>
    <row r="2080" spans="64:69" x14ac:dyDescent="0.25">
      <c r="BL2080" s="334" t="s">
        <v>4748</v>
      </c>
      <c r="BM2080" s="335" t="s">
        <v>2466</v>
      </c>
      <c r="BN2080" s="335" t="s">
        <v>4702</v>
      </c>
      <c r="BO2080" s="335" t="str">
        <f t="shared" si="64"/>
        <v>Hardin County, OH</v>
      </c>
      <c r="BP2080" s="335" t="str">
        <f t="shared" si="65"/>
        <v>39</v>
      </c>
      <c r="BQ2080" s="335" t="str">
        <f>_xlfn.XLOOKUP(BP2080, statelist[State FIPS Code], statelist[EPA Region], "not found", 0, 1)</f>
        <v>EPA Region 5</v>
      </c>
    </row>
    <row r="2081" spans="64:69" x14ac:dyDescent="0.25">
      <c r="BL2081" s="334" t="s">
        <v>4749</v>
      </c>
      <c r="BM2081" s="335" t="s">
        <v>2612</v>
      </c>
      <c r="BN2081" s="335" t="s">
        <v>4702</v>
      </c>
      <c r="BO2081" s="335" t="str">
        <f t="shared" si="64"/>
        <v>Harrison County, OH</v>
      </c>
      <c r="BP2081" s="335" t="str">
        <f t="shared" si="65"/>
        <v>39</v>
      </c>
      <c r="BQ2081" s="335" t="str">
        <f>_xlfn.XLOOKUP(BP2081, statelist[State FIPS Code], statelist[EPA Region], "not found", 0, 1)</f>
        <v>EPA Region 5</v>
      </c>
    </row>
    <row r="2082" spans="64:69" x14ac:dyDescent="0.25">
      <c r="BL2082" s="334" t="s">
        <v>4750</v>
      </c>
      <c r="BM2082" s="335" t="s">
        <v>1361</v>
      </c>
      <c r="BN2082" s="335" t="s">
        <v>4702</v>
      </c>
      <c r="BO2082" s="335" t="str">
        <f t="shared" si="64"/>
        <v>Henry County, OH</v>
      </c>
      <c r="BP2082" s="335" t="str">
        <f t="shared" si="65"/>
        <v>39</v>
      </c>
      <c r="BQ2082" s="335" t="str">
        <f>_xlfn.XLOOKUP(BP2082, statelist[State FIPS Code], statelist[EPA Region], "not found", 0, 1)</f>
        <v>EPA Region 5</v>
      </c>
    </row>
    <row r="2083" spans="64:69" x14ac:dyDescent="0.25">
      <c r="BL2083" s="334" t="s">
        <v>4751</v>
      </c>
      <c r="BM2083" s="335" t="s">
        <v>4752</v>
      </c>
      <c r="BN2083" s="335" t="s">
        <v>4702</v>
      </c>
      <c r="BO2083" s="335" t="str">
        <f t="shared" si="64"/>
        <v>Highland County, OH</v>
      </c>
      <c r="BP2083" s="335" t="str">
        <f t="shared" si="65"/>
        <v>39</v>
      </c>
      <c r="BQ2083" s="335" t="str">
        <f>_xlfn.XLOOKUP(BP2083, statelist[State FIPS Code], statelist[EPA Region], "not found", 0, 1)</f>
        <v>EPA Region 5</v>
      </c>
    </row>
    <row r="2084" spans="64:69" x14ac:dyDescent="0.25">
      <c r="BL2084" s="334" t="s">
        <v>4753</v>
      </c>
      <c r="BM2084" s="335" t="s">
        <v>4754</v>
      </c>
      <c r="BN2084" s="335" t="s">
        <v>4702</v>
      </c>
      <c r="BO2084" s="335" t="str">
        <f t="shared" si="64"/>
        <v>Hocking County, OH</v>
      </c>
      <c r="BP2084" s="335" t="str">
        <f t="shared" si="65"/>
        <v>39</v>
      </c>
      <c r="BQ2084" s="335" t="str">
        <f>_xlfn.XLOOKUP(BP2084, statelist[State FIPS Code], statelist[EPA Region], "not found", 0, 1)</f>
        <v>EPA Region 5</v>
      </c>
    </row>
    <row r="2085" spans="64:69" x14ac:dyDescent="0.25">
      <c r="BL2085" s="334" t="s">
        <v>4755</v>
      </c>
      <c r="BM2085" s="335" t="s">
        <v>1993</v>
      </c>
      <c r="BN2085" s="335" t="s">
        <v>4702</v>
      </c>
      <c r="BO2085" s="335" t="str">
        <f t="shared" si="64"/>
        <v>Holmes County, OH</v>
      </c>
      <c r="BP2085" s="335" t="str">
        <f t="shared" si="65"/>
        <v>39</v>
      </c>
      <c r="BQ2085" s="335" t="str">
        <f>_xlfn.XLOOKUP(BP2085, statelist[State FIPS Code], statelist[EPA Region], "not found", 0, 1)</f>
        <v>EPA Region 5</v>
      </c>
    </row>
    <row r="2086" spans="64:69" x14ac:dyDescent="0.25">
      <c r="BL2086" s="334" t="s">
        <v>4756</v>
      </c>
      <c r="BM2086" s="335" t="s">
        <v>3476</v>
      </c>
      <c r="BN2086" s="335" t="s">
        <v>4702</v>
      </c>
      <c r="BO2086" s="335" t="str">
        <f t="shared" si="64"/>
        <v>Huron County, OH</v>
      </c>
      <c r="BP2086" s="335" t="str">
        <f t="shared" si="65"/>
        <v>39</v>
      </c>
      <c r="BQ2086" s="335" t="str">
        <f>_xlfn.XLOOKUP(BP2086, statelist[State FIPS Code], statelist[EPA Region], "not found", 0, 1)</f>
        <v>EPA Region 5</v>
      </c>
    </row>
    <row r="2087" spans="64:69" x14ac:dyDescent="0.25">
      <c r="BL2087" s="334" t="s">
        <v>4757</v>
      </c>
      <c r="BM2087" s="335" t="s">
        <v>1365</v>
      </c>
      <c r="BN2087" s="335" t="s">
        <v>4702</v>
      </c>
      <c r="BO2087" s="335" t="str">
        <f t="shared" si="64"/>
        <v>Jackson County, OH</v>
      </c>
      <c r="BP2087" s="335" t="str">
        <f t="shared" si="65"/>
        <v>39</v>
      </c>
      <c r="BQ2087" s="335" t="str">
        <f>_xlfn.XLOOKUP(BP2087, statelist[State FIPS Code], statelist[EPA Region], "not found", 0, 1)</f>
        <v>EPA Region 5</v>
      </c>
    </row>
    <row r="2088" spans="64:69" x14ac:dyDescent="0.25">
      <c r="BL2088" s="334" t="s">
        <v>4758</v>
      </c>
      <c r="BM2088" s="335" t="s">
        <v>1367</v>
      </c>
      <c r="BN2088" s="335" t="s">
        <v>4702</v>
      </c>
      <c r="BO2088" s="335" t="str">
        <f t="shared" si="64"/>
        <v>Jefferson County, OH</v>
      </c>
      <c r="BP2088" s="335" t="str">
        <f t="shared" si="65"/>
        <v>39</v>
      </c>
      <c r="BQ2088" s="335" t="str">
        <f>_xlfn.XLOOKUP(BP2088, statelist[State FIPS Code], statelist[EPA Region], "not found", 0, 1)</f>
        <v>EPA Region 5</v>
      </c>
    </row>
    <row r="2089" spans="64:69" x14ac:dyDescent="0.25">
      <c r="BL2089" s="334" t="s">
        <v>4759</v>
      </c>
      <c r="BM2089" s="335" t="s">
        <v>2487</v>
      </c>
      <c r="BN2089" s="335" t="s">
        <v>4702</v>
      </c>
      <c r="BO2089" s="335" t="str">
        <f t="shared" si="64"/>
        <v>Knox County, OH</v>
      </c>
      <c r="BP2089" s="335" t="str">
        <f t="shared" si="65"/>
        <v>39</v>
      </c>
      <c r="BQ2089" s="335" t="str">
        <f>_xlfn.XLOOKUP(BP2089, statelist[State FIPS Code], statelist[EPA Region], "not found", 0, 1)</f>
        <v>EPA Region 5</v>
      </c>
    </row>
    <row r="2090" spans="64:69" x14ac:dyDescent="0.25">
      <c r="BL2090" s="334" t="s">
        <v>4760</v>
      </c>
      <c r="BM2090" s="335" t="s">
        <v>1687</v>
      </c>
      <c r="BN2090" s="335" t="s">
        <v>4702</v>
      </c>
      <c r="BO2090" s="335" t="str">
        <f t="shared" si="64"/>
        <v>Lake County, OH</v>
      </c>
      <c r="BP2090" s="335" t="str">
        <f t="shared" si="65"/>
        <v>39</v>
      </c>
      <c r="BQ2090" s="335" t="str">
        <f>_xlfn.XLOOKUP(BP2090, statelist[State FIPS Code], statelist[EPA Region], "not found", 0, 1)</f>
        <v>EPA Region 5</v>
      </c>
    </row>
    <row r="2091" spans="64:69" x14ac:dyDescent="0.25">
      <c r="BL2091" s="334" t="s">
        <v>4761</v>
      </c>
      <c r="BM2091" s="335" t="s">
        <v>1373</v>
      </c>
      <c r="BN2091" s="335" t="s">
        <v>4702</v>
      </c>
      <c r="BO2091" s="335" t="str">
        <f t="shared" si="64"/>
        <v>Lawrence County, OH</v>
      </c>
      <c r="BP2091" s="335" t="str">
        <f t="shared" si="65"/>
        <v>39</v>
      </c>
      <c r="BQ2091" s="335" t="str">
        <f>_xlfn.XLOOKUP(BP2091, statelist[State FIPS Code], statelist[EPA Region], "not found", 0, 1)</f>
        <v>EPA Region 5</v>
      </c>
    </row>
    <row r="2092" spans="64:69" x14ac:dyDescent="0.25">
      <c r="BL2092" s="334" t="s">
        <v>4762</v>
      </c>
      <c r="BM2092" s="335" t="s">
        <v>4763</v>
      </c>
      <c r="BN2092" s="335" t="s">
        <v>4702</v>
      </c>
      <c r="BO2092" s="335" t="str">
        <f t="shared" si="64"/>
        <v>Licking County, OH</v>
      </c>
      <c r="BP2092" s="335" t="str">
        <f t="shared" si="65"/>
        <v>39</v>
      </c>
      <c r="BQ2092" s="335" t="str">
        <f>_xlfn.XLOOKUP(BP2092, statelist[State FIPS Code], statelist[EPA Region], "not found", 0, 1)</f>
        <v>EPA Region 5</v>
      </c>
    </row>
    <row r="2093" spans="64:69" x14ac:dyDescent="0.25">
      <c r="BL2093" s="334" t="s">
        <v>4764</v>
      </c>
      <c r="BM2093" s="335" t="s">
        <v>1594</v>
      </c>
      <c r="BN2093" s="335" t="s">
        <v>4702</v>
      </c>
      <c r="BO2093" s="335" t="str">
        <f t="shared" si="64"/>
        <v>Logan County, OH</v>
      </c>
      <c r="BP2093" s="335" t="str">
        <f t="shared" si="65"/>
        <v>39</v>
      </c>
      <c r="BQ2093" s="335" t="str">
        <f>_xlfn.XLOOKUP(BP2093, statelist[State FIPS Code], statelist[EPA Region], "not found", 0, 1)</f>
        <v>EPA Region 5</v>
      </c>
    </row>
    <row r="2094" spans="64:69" x14ac:dyDescent="0.25">
      <c r="BL2094" s="334" t="s">
        <v>4765</v>
      </c>
      <c r="BM2094" s="335" t="s">
        <v>4766</v>
      </c>
      <c r="BN2094" s="335" t="s">
        <v>4702</v>
      </c>
      <c r="BO2094" s="335" t="str">
        <f t="shared" si="64"/>
        <v>Lorain County, OH</v>
      </c>
      <c r="BP2094" s="335" t="str">
        <f t="shared" si="65"/>
        <v>39</v>
      </c>
      <c r="BQ2094" s="335" t="str">
        <f>_xlfn.XLOOKUP(BP2094, statelist[State FIPS Code], statelist[EPA Region], "not found", 0, 1)</f>
        <v>EPA Region 5</v>
      </c>
    </row>
    <row r="2095" spans="64:69" x14ac:dyDescent="0.25">
      <c r="BL2095" s="334" t="s">
        <v>4767</v>
      </c>
      <c r="BM2095" s="335" t="s">
        <v>2787</v>
      </c>
      <c r="BN2095" s="335" t="s">
        <v>4702</v>
      </c>
      <c r="BO2095" s="335" t="str">
        <f t="shared" si="64"/>
        <v>Lucas County, OH</v>
      </c>
      <c r="BP2095" s="335" t="str">
        <f t="shared" si="65"/>
        <v>39</v>
      </c>
      <c r="BQ2095" s="335" t="str">
        <f>_xlfn.XLOOKUP(BP2095, statelist[State FIPS Code], statelist[EPA Region], "not found", 0, 1)</f>
        <v>EPA Region 5</v>
      </c>
    </row>
    <row r="2096" spans="64:69" x14ac:dyDescent="0.25">
      <c r="BL2096" s="334" t="s">
        <v>4768</v>
      </c>
      <c r="BM2096" s="335" t="s">
        <v>1383</v>
      </c>
      <c r="BN2096" s="335" t="s">
        <v>4702</v>
      </c>
      <c r="BO2096" s="335" t="str">
        <f t="shared" si="64"/>
        <v>Madison County, OH</v>
      </c>
      <c r="BP2096" s="335" t="str">
        <f t="shared" si="65"/>
        <v>39</v>
      </c>
      <c r="BQ2096" s="335" t="str">
        <f>_xlfn.XLOOKUP(BP2096, statelist[State FIPS Code], statelist[EPA Region], "not found", 0, 1)</f>
        <v>EPA Region 5</v>
      </c>
    </row>
    <row r="2097" spans="64:69" x14ac:dyDescent="0.25">
      <c r="BL2097" s="334" t="s">
        <v>4769</v>
      </c>
      <c r="BM2097" s="335" t="s">
        <v>4770</v>
      </c>
      <c r="BN2097" s="335" t="s">
        <v>4702</v>
      </c>
      <c r="BO2097" s="335" t="str">
        <f t="shared" si="64"/>
        <v>Mahoning County, OH</v>
      </c>
      <c r="BP2097" s="335" t="str">
        <f t="shared" si="65"/>
        <v>39</v>
      </c>
      <c r="BQ2097" s="335" t="str">
        <f>_xlfn.XLOOKUP(BP2097, statelist[State FIPS Code], statelist[EPA Region], "not found", 0, 1)</f>
        <v>EPA Region 5</v>
      </c>
    </row>
    <row r="2098" spans="64:69" x14ac:dyDescent="0.25">
      <c r="BL2098" s="334" t="s">
        <v>4771</v>
      </c>
      <c r="BM2098" s="335" t="s">
        <v>1387</v>
      </c>
      <c r="BN2098" s="335" t="s">
        <v>4702</v>
      </c>
      <c r="BO2098" s="335" t="str">
        <f t="shared" si="64"/>
        <v>Marion County, OH</v>
      </c>
      <c r="BP2098" s="335" t="str">
        <f t="shared" si="65"/>
        <v>39</v>
      </c>
      <c r="BQ2098" s="335" t="str">
        <f>_xlfn.XLOOKUP(BP2098, statelist[State FIPS Code], statelist[EPA Region], "not found", 0, 1)</f>
        <v>EPA Region 5</v>
      </c>
    </row>
    <row r="2099" spans="64:69" x14ac:dyDescent="0.25">
      <c r="BL2099" s="334" t="s">
        <v>4772</v>
      </c>
      <c r="BM2099" s="335" t="s">
        <v>4773</v>
      </c>
      <c r="BN2099" s="335" t="s">
        <v>4702</v>
      </c>
      <c r="BO2099" s="335" t="str">
        <f t="shared" si="64"/>
        <v>Medina County, OH</v>
      </c>
      <c r="BP2099" s="335" t="str">
        <f t="shared" si="65"/>
        <v>39</v>
      </c>
      <c r="BQ2099" s="335" t="str">
        <f>_xlfn.XLOOKUP(BP2099, statelist[State FIPS Code], statelist[EPA Region], "not found", 0, 1)</f>
        <v>EPA Region 5</v>
      </c>
    </row>
    <row r="2100" spans="64:69" x14ac:dyDescent="0.25">
      <c r="BL2100" s="334" t="s">
        <v>4774</v>
      </c>
      <c r="BM2100" s="335" t="s">
        <v>4775</v>
      </c>
      <c r="BN2100" s="335" t="s">
        <v>4702</v>
      </c>
      <c r="BO2100" s="335" t="str">
        <f t="shared" si="64"/>
        <v>Meigs County, OH</v>
      </c>
      <c r="BP2100" s="335" t="str">
        <f t="shared" si="65"/>
        <v>39</v>
      </c>
      <c r="BQ2100" s="335" t="str">
        <f>_xlfn.XLOOKUP(BP2100, statelist[State FIPS Code], statelist[EPA Region], "not found", 0, 1)</f>
        <v>EPA Region 5</v>
      </c>
    </row>
    <row r="2101" spans="64:69" x14ac:dyDescent="0.25">
      <c r="BL2101" s="334" t="s">
        <v>4776</v>
      </c>
      <c r="BM2101" s="335" t="s">
        <v>2515</v>
      </c>
      <c r="BN2101" s="335" t="s">
        <v>4702</v>
      </c>
      <c r="BO2101" s="335" t="str">
        <f t="shared" si="64"/>
        <v>Mercer County, OH</v>
      </c>
      <c r="BP2101" s="335" t="str">
        <f t="shared" si="65"/>
        <v>39</v>
      </c>
      <c r="BQ2101" s="335" t="str">
        <f>_xlfn.XLOOKUP(BP2101, statelist[State FIPS Code], statelist[EPA Region], "not found", 0, 1)</f>
        <v>EPA Region 5</v>
      </c>
    </row>
    <row r="2102" spans="64:69" x14ac:dyDescent="0.25">
      <c r="BL2102" s="334" t="s">
        <v>4777</v>
      </c>
      <c r="BM2102" s="335" t="s">
        <v>2641</v>
      </c>
      <c r="BN2102" s="335" t="s">
        <v>4702</v>
      </c>
      <c r="BO2102" s="335" t="str">
        <f t="shared" si="64"/>
        <v>Miami County, OH</v>
      </c>
      <c r="BP2102" s="335" t="str">
        <f t="shared" si="65"/>
        <v>39</v>
      </c>
      <c r="BQ2102" s="335" t="str">
        <f>_xlfn.XLOOKUP(BP2102, statelist[State FIPS Code], statelist[EPA Region], "not found", 0, 1)</f>
        <v>EPA Region 5</v>
      </c>
    </row>
    <row r="2103" spans="64:69" x14ac:dyDescent="0.25">
      <c r="BL2103" s="334" t="s">
        <v>4778</v>
      </c>
      <c r="BM2103" s="335" t="s">
        <v>1393</v>
      </c>
      <c r="BN2103" s="335" t="s">
        <v>4702</v>
      </c>
      <c r="BO2103" s="335" t="str">
        <f t="shared" si="64"/>
        <v>Monroe County, OH</v>
      </c>
      <c r="BP2103" s="335" t="str">
        <f t="shared" si="65"/>
        <v>39</v>
      </c>
      <c r="BQ2103" s="335" t="str">
        <f>_xlfn.XLOOKUP(BP2103, statelist[State FIPS Code], statelist[EPA Region], "not found", 0, 1)</f>
        <v>EPA Region 5</v>
      </c>
    </row>
    <row r="2104" spans="64:69" x14ac:dyDescent="0.25">
      <c r="BL2104" s="334" t="s">
        <v>4779</v>
      </c>
      <c r="BM2104" s="335" t="s">
        <v>1395</v>
      </c>
      <c r="BN2104" s="335" t="s">
        <v>4702</v>
      </c>
      <c r="BO2104" s="335" t="str">
        <f t="shared" si="64"/>
        <v>Montgomery County, OH</v>
      </c>
      <c r="BP2104" s="335" t="str">
        <f t="shared" si="65"/>
        <v>39</v>
      </c>
      <c r="BQ2104" s="335" t="str">
        <f>_xlfn.XLOOKUP(BP2104, statelist[State FIPS Code], statelist[EPA Region], "not found", 0, 1)</f>
        <v>EPA Region 5</v>
      </c>
    </row>
    <row r="2105" spans="64:69" x14ac:dyDescent="0.25">
      <c r="BL2105" s="334" t="s">
        <v>4780</v>
      </c>
      <c r="BM2105" s="335" t="s">
        <v>1397</v>
      </c>
      <c r="BN2105" s="335" t="s">
        <v>4702</v>
      </c>
      <c r="BO2105" s="335" t="str">
        <f t="shared" si="64"/>
        <v>Morgan County, OH</v>
      </c>
      <c r="BP2105" s="335" t="str">
        <f t="shared" si="65"/>
        <v>39</v>
      </c>
      <c r="BQ2105" s="335" t="str">
        <f>_xlfn.XLOOKUP(BP2105, statelist[State FIPS Code], statelist[EPA Region], "not found", 0, 1)</f>
        <v>EPA Region 5</v>
      </c>
    </row>
    <row r="2106" spans="64:69" x14ac:dyDescent="0.25">
      <c r="BL2106" s="334" t="s">
        <v>4781</v>
      </c>
      <c r="BM2106" s="335" t="s">
        <v>4782</v>
      </c>
      <c r="BN2106" s="335" t="s">
        <v>4702</v>
      </c>
      <c r="BO2106" s="335" t="str">
        <f t="shared" si="64"/>
        <v>Morrow County, OH</v>
      </c>
      <c r="BP2106" s="335" t="str">
        <f t="shared" si="65"/>
        <v>39</v>
      </c>
      <c r="BQ2106" s="335" t="str">
        <f>_xlfn.XLOOKUP(BP2106, statelist[State FIPS Code], statelist[EPA Region], "not found", 0, 1)</f>
        <v>EPA Region 5</v>
      </c>
    </row>
    <row r="2107" spans="64:69" x14ac:dyDescent="0.25">
      <c r="BL2107" s="334" t="s">
        <v>4783</v>
      </c>
      <c r="BM2107" s="335" t="s">
        <v>4784</v>
      </c>
      <c r="BN2107" s="335" t="s">
        <v>4702</v>
      </c>
      <c r="BO2107" s="335" t="str">
        <f t="shared" si="64"/>
        <v>Muskingum County, OH</v>
      </c>
      <c r="BP2107" s="335" t="str">
        <f t="shared" si="65"/>
        <v>39</v>
      </c>
      <c r="BQ2107" s="335" t="str">
        <f>_xlfn.XLOOKUP(BP2107, statelist[State FIPS Code], statelist[EPA Region], "not found", 0, 1)</f>
        <v>EPA Region 5</v>
      </c>
    </row>
    <row r="2108" spans="64:69" x14ac:dyDescent="0.25">
      <c r="BL2108" s="334" t="s">
        <v>4785</v>
      </c>
      <c r="BM2108" s="335" t="s">
        <v>2647</v>
      </c>
      <c r="BN2108" s="335" t="s">
        <v>4702</v>
      </c>
      <c r="BO2108" s="335" t="str">
        <f t="shared" si="64"/>
        <v>Noble County, OH</v>
      </c>
      <c r="BP2108" s="335" t="str">
        <f t="shared" si="65"/>
        <v>39</v>
      </c>
      <c r="BQ2108" s="335" t="str">
        <f>_xlfn.XLOOKUP(BP2108, statelist[State FIPS Code], statelist[EPA Region], "not found", 0, 1)</f>
        <v>EPA Region 5</v>
      </c>
    </row>
    <row r="2109" spans="64:69" x14ac:dyDescent="0.25">
      <c r="BL2109" s="334" t="s">
        <v>4786</v>
      </c>
      <c r="BM2109" s="335" t="s">
        <v>2963</v>
      </c>
      <c r="BN2109" s="335" t="s">
        <v>4702</v>
      </c>
      <c r="BO2109" s="335" t="str">
        <f t="shared" si="64"/>
        <v>Ottawa County, OH</v>
      </c>
      <c r="BP2109" s="335" t="str">
        <f t="shared" si="65"/>
        <v>39</v>
      </c>
      <c r="BQ2109" s="335" t="str">
        <f>_xlfn.XLOOKUP(BP2109, statelist[State FIPS Code], statelist[EPA Region], "not found", 0, 1)</f>
        <v>EPA Region 5</v>
      </c>
    </row>
    <row r="2110" spans="64:69" x14ac:dyDescent="0.25">
      <c r="BL2110" s="334" t="s">
        <v>4787</v>
      </c>
      <c r="BM2110" s="335" t="s">
        <v>2240</v>
      </c>
      <c r="BN2110" s="335" t="s">
        <v>4702</v>
      </c>
      <c r="BO2110" s="335" t="str">
        <f t="shared" si="64"/>
        <v>Paulding County, OH</v>
      </c>
      <c r="BP2110" s="335" t="str">
        <f t="shared" si="65"/>
        <v>39</v>
      </c>
      <c r="BQ2110" s="335" t="str">
        <f>_xlfn.XLOOKUP(BP2110, statelist[State FIPS Code], statelist[EPA Region], "not found", 0, 1)</f>
        <v>EPA Region 5</v>
      </c>
    </row>
    <row r="2111" spans="64:69" x14ac:dyDescent="0.25">
      <c r="BL2111" s="334" t="s">
        <v>4788</v>
      </c>
      <c r="BM2111" s="335" t="s">
        <v>1399</v>
      </c>
      <c r="BN2111" s="335" t="s">
        <v>4702</v>
      </c>
      <c r="BO2111" s="335" t="str">
        <f t="shared" si="64"/>
        <v>Perry County, OH</v>
      </c>
      <c r="BP2111" s="335" t="str">
        <f t="shared" si="65"/>
        <v>39</v>
      </c>
      <c r="BQ2111" s="335" t="str">
        <f>_xlfn.XLOOKUP(BP2111, statelist[State FIPS Code], statelist[EPA Region], "not found", 0, 1)</f>
        <v>EPA Region 5</v>
      </c>
    </row>
    <row r="2112" spans="64:69" x14ac:dyDescent="0.25">
      <c r="BL2112" s="334" t="s">
        <v>4789</v>
      </c>
      <c r="BM2112" s="335" t="s">
        <v>4790</v>
      </c>
      <c r="BN2112" s="335" t="s">
        <v>4702</v>
      </c>
      <c r="BO2112" s="335" t="str">
        <f t="shared" si="64"/>
        <v>Pickaway County, OH</v>
      </c>
      <c r="BP2112" s="335" t="str">
        <f t="shared" si="65"/>
        <v>39</v>
      </c>
      <c r="BQ2112" s="335" t="str">
        <f>_xlfn.XLOOKUP(BP2112, statelist[State FIPS Code], statelist[EPA Region], "not found", 0, 1)</f>
        <v>EPA Region 5</v>
      </c>
    </row>
    <row r="2113" spans="64:69" x14ac:dyDescent="0.25">
      <c r="BL2113" s="334" t="s">
        <v>4791</v>
      </c>
      <c r="BM2113" s="335" t="s">
        <v>1403</v>
      </c>
      <c r="BN2113" s="335" t="s">
        <v>4702</v>
      </c>
      <c r="BO2113" s="335" t="str">
        <f t="shared" si="64"/>
        <v>Pike County, OH</v>
      </c>
      <c r="BP2113" s="335" t="str">
        <f t="shared" si="65"/>
        <v>39</v>
      </c>
      <c r="BQ2113" s="335" t="str">
        <f>_xlfn.XLOOKUP(BP2113, statelist[State FIPS Code], statelist[EPA Region], "not found", 0, 1)</f>
        <v>EPA Region 5</v>
      </c>
    </row>
    <row r="2114" spans="64:69" x14ac:dyDescent="0.25">
      <c r="BL2114" s="334" t="s">
        <v>4792</v>
      </c>
      <c r="BM2114" s="335" t="s">
        <v>4793</v>
      </c>
      <c r="BN2114" s="335" t="s">
        <v>4702</v>
      </c>
      <c r="BO2114" s="335" t="str">
        <f t="shared" si="64"/>
        <v>Portage County, OH</v>
      </c>
      <c r="BP2114" s="335" t="str">
        <f t="shared" si="65"/>
        <v>39</v>
      </c>
      <c r="BQ2114" s="335" t="str">
        <f>_xlfn.XLOOKUP(BP2114, statelist[State FIPS Code], statelist[EPA Region], "not found", 0, 1)</f>
        <v>EPA Region 5</v>
      </c>
    </row>
    <row r="2115" spans="64:69" x14ac:dyDescent="0.25">
      <c r="BL2115" s="334" t="s">
        <v>4794</v>
      </c>
      <c r="BM2115" s="335" t="s">
        <v>4795</v>
      </c>
      <c r="BN2115" s="335" t="s">
        <v>4702</v>
      </c>
      <c r="BO2115" s="335" t="str">
        <f t="shared" si="64"/>
        <v>Preble County, OH</v>
      </c>
      <c r="BP2115" s="335" t="str">
        <f t="shared" si="65"/>
        <v>39</v>
      </c>
      <c r="BQ2115" s="335" t="str">
        <f>_xlfn.XLOOKUP(BP2115, statelist[State FIPS Code], statelist[EPA Region], "not found", 0, 1)</f>
        <v>EPA Region 5</v>
      </c>
    </row>
    <row r="2116" spans="64:69" x14ac:dyDescent="0.25">
      <c r="BL2116" s="334" t="s">
        <v>4796</v>
      </c>
      <c r="BM2116" s="335" t="s">
        <v>2032</v>
      </c>
      <c r="BN2116" s="335" t="s">
        <v>4702</v>
      </c>
      <c r="BO2116" s="335" t="str">
        <f t="shared" ref="BO2116:BO2179" si="66">_xlfn.TEXTJOIN(", ", TRUE, BM2116,BN2116)</f>
        <v>Putnam County, OH</v>
      </c>
      <c r="BP2116" s="335" t="str">
        <f t="shared" ref="BP2116:BP2179" si="67">LEFT(BL2116, 2)</f>
        <v>39</v>
      </c>
      <c r="BQ2116" s="335" t="str">
        <f>_xlfn.XLOOKUP(BP2116, statelist[State FIPS Code], statelist[EPA Region], "not found", 0, 1)</f>
        <v>EPA Region 5</v>
      </c>
    </row>
    <row r="2117" spans="64:69" x14ac:dyDescent="0.25">
      <c r="BL2117" s="334" t="s">
        <v>4797</v>
      </c>
      <c r="BM2117" s="335" t="s">
        <v>2534</v>
      </c>
      <c r="BN2117" s="335" t="s">
        <v>4702</v>
      </c>
      <c r="BO2117" s="335" t="str">
        <f t="shared" si="66"/>
        <v>Richland County, OH</v>
      </c>
      <c r="BP2117" s="335" t="str">
        <f t="shared" si="67"/>
        <v>39</v>
      </c>
      <c r="BQ2117" s="335" t="str">
        <f>_xlfn.XLOOKUP(BP2117, statelist[State FIPS Code], statelist[EPA Region], "not found", 0, 1)</f>
        <v>EPA Region 5</v>
      </c>
    </row>
    <row r="2118" spans="64:69" x14ac:dyDescent="0.25">
      <c r="BL2118" s="334" t="s">
        <v>4798</v>
      </c>
      <c r="BM2118" s="335" t="s">
        <v>4799</v>
      </c>
      <c r="BN2118" s="335" t="s">
        <v>4702</v>
      </c>
      <c r="BO2118" s="335" t="str">
        <f t="shared" si="66"/>
        <v>Ross County, OH</v>
      </c>
      <c r="BP2118" s="335" t="str">
        <f t="shared" si="67"/>
        <v>39</v>
      </c>
      <c r="BQ2118" s="335" t="str">
        <f>_xlfn.XLOOKUP(BP2118, statelist[State FIPS Code], statelist[EPA Region], "not found", 0, 1)</f>
        <v>EPA Region 5</v>
      </c>
    </row>
    <row r="2119" spans="64:69" x14ac:dyDescent="0.25">
      <c r="BL2119" s="334" t="s">
        <v>4800</v>
      </c>
      <c r="BM2119" s="335" t="s">
        <v>4801</v>
      </c>
      <c r="BN2119" s="335" t="s">
        <v>4702</v>
      </c>
      <c r="BO2119" s="335" t="str">
        <f t="shared" si="66"/>
        <v>Sandusky County, OH</v>
      </c>
      <c r="BP2119" s="335" t="str">
        <f t="shared" si="67"/>
        <v>39</v>
      </c>
      <c r="BQ2119" s="335" t="str">
        <f>_xlfn.XLOOKUP(BP2119, statelist[State FIPS Code], statelist[EPA Region], "not found", 0, 1)</f>
        <v>EPA Region 5</v>
      </c>
    </row>
    <row r="2120" spans="64:69" x14ac:dyDescent="0.25">
      <c r="BL2120" s="334" t="s">
        <v>4802</v>
      </c>
      <c r="BM2120" s="335" t="s">
        <v>4803</v>
      </c>
      <c r="BN2120" s="335" t="s">
        <v>4702</v>
      </c>
      <c r="BO2120" s="335" t="str">
        <f t="shared" si="66"/>
        <v>Scioto County, OH</v>
      </c>
      <c r="BP2120" s="335" t="str">
        <f t="shared" si="67"/>
        <v>39</v>
      </c>
      <c r="BQ2120" s="335" t="str">
        <f>_xlfn.XLOOKUP(BP2120, statelist[State FIPS Code], statelist[EPA Region], "not found", 0, 1)</f>
        <v>EPA Region 5</v>
      </c>
    </row>
    <row r="2121" spans="64:69" x14ac:dyDescent="0.25">
      <c r="BL2121" s="334" t="s">
        <v>4804</v>
      </c>
      <c r="BM2121" s="335" t="s">
        <v>4432</v>
      </c>
      <c r="BN2121" s="335" t="s">
        <v>4702</v>
      </c>
      <c r="BO2121" s="335" t="str">
        <f t="shared" si="66"/>
        <v>Seneca County, OH</v>
      </c>
      <c r="BP2121" s="335" t="str">
        <f t="shared" si="67"/>
        <v>39</v>
      </c>
      <c r="BQ2121" s="335" t="str">
        <f>_xlfn.XLOOKUP(BP2121, statelist[State FIPS Code], statelist[EPA Region], "not found", 0, 1)</f>
        <v>EPA Region 5</v>
      </c>
    </row>
    <row r="2122" spans="64:69" x14ac:dyDescent="0.25">
      <c r="BL2122" s="334" t="s">
        <v>4805</v>
      </c>
      <c r="BM2122" s="335" t="s">
        <v>1411</v>
      </c>
      <c r="BN2122" s="335" t="s">
        <v>4702</v>
      </c>
      <c r="BO2122" s="335" t="str">
        <f t="shared" si="66"/>
        <v>Shelby County, OH</v>
      </c>
      <c r="BP2122" s="335" t="str">
        <f t="shared" si="67"/>
        <v>39</v>
      </c>
      <c r="BQ2122" s="335" t="str">
        <f>_xlfn.XLOOKUP(BP2122, statelist[State FIPS Code], statelist[EPA Region], "not found", 0, 1)</f>
        <v>EPA Region 5</v>
      </c>
    </row>
    <row r="2123" spans="64:69" x14ac:dyDescent="0.25">
      <c r="BL2123" s="334" t="s">
        <v>4806</v>
      </c>
      <c r="BM2123" s="335" t="s">
        <v>2546</v>
      </c>
      <c r="BN2123" s="335" t="s">
        <v>4702</v>
      </c>
      <c r="BO2123" s="335" t="str">
        <f t="shared" si="66"/>
        <v>Stark County, OH</v>
      </c>
      <c r="BP2123" s="335" t="str">
        <f t="shared" si="67"/>
        <v>39</v>
      </c>
      <c r="BQ2123" s="335" t="str">
        <f>_xlfn.XLOOKUP(BP2123, statelist[State FIPS Code], statelist[EPA Region], "not found", 0, 1)</f>
        <v>EPA Region 5</v>
      </c>
    </row>
    <row r="2124" spans="64:69" x14ac:dyDescent="0.25">
      <c r="BL2124" s="334" t="s">
        <v>4807</v>
      </c>
      <c r="BM2124" s="335" t="s">
        <v>1881</v>
      </c>
      <c r="BN2124" s="335" t="s">
        <v>4702</v>
      </c>
      <c r="BO2124" s="335" t="str">
        <f t="shared" si="66"/>
        <v>Summit County, OH</v>
      </c>
      <c r="BP2124" s="335" t="str">
        <f t="shared" si="67"/>
        <v>39</v>
      </c>
      <c r="BQ2124" s="335" t="str">
        <f>_xlfn.XLOOKUP(BP2124, statelist[State FIPS Code], statelist[EPA Region], "not found", 0, 1)</f>
        <v>EPA Region 5</v>
      </c>
    </row>
    <row r="2125" spans="64:69" x14ac:dyDescent="0.25">
      <c r="BL2125" s="334" t="s">
        <v>4808</v>
      </c>
      <c r="BM2125" s="335" t="s">
        <v>4809</v>
      </c>
      <c r="BN2125" s="335" t="s">
        <v>4702</v>
      </c>
      <c r="BO2125" s="335" t="str">
        <f t="shared" si="66"/>
        <v>Trumbull County, OH</v>
      </c>
      <c r="BP2125" s="335" t="str">
        <f t="shared" si="67"/>
        <v>39</v>
      </c>
      <c r="BQ2125" s="335" t="str">
        <f>_xlfn.XLOOKUP(BP2125, statelist[State FIPS Code], statelist[EPA Region], "not found", 0, 1)</f>
        <v>EPA Region 5</v>
      </c>
    </row>
    <row r="2126" spans="64:69" x14ac:dyDescent="0.25">
      <c r="BL2126" s="334" t="s">
        <v>4810</v>
      </c>
      <c r="BM2126" s="335" t="s">
        <v>4811</v>
      </c>
      <c r="BN2126" s="335" t="s">
        <v>4702</v>
      </c>
      <c r="BO2126" s="335" t="str">
        <f t="shared" si="66"/>
        <v>Tuscarawas County, OH</v>
      </c>
      <c r="BP2126" s="335" t="str">
        <f t="shared" si="67"/>
        <v>39</v>
      </c>
      <c r="BQ2126" s="335" t="str">
        <f>_xlfn.XLOOKUP(BP2126, statelist[State FIPS Code], statelist[EPA Region], "not found", 0, 1)</f>
        <v>EPA Region 5</v>
      </c>
    </row>
    <row r="2127" spans="64:69" x14ac:dyDescent="0.25">
      <c r="BL2127" s="334" t="s">
        <v>4812</v>
      </c>
      <c r="BM2127" s="335" t="s">
        <v>1643</v>
      </c>
      <c r="BN2127" s="335" t="s">
        <v>4702</v>
      </c>
      <c r="BO2127" s="335" t="str">
        <f t="shared" si="66"/>
        <v>Union County, OH</v>
      </c>
      <c r="BP2127" s="335" t="str">
        <f t="shared" si="67"/>
        <v>39</v>
      </c>
      <c r="BQ2127" s="335" t="str">
        <f>_xlfn.XLOOKUP(BP2127, statelist[State FIPS Code], statelist[EPA Region], "not found", 0, 1)</f>
        <v>EPA Region 5</v>
      </c>
    </row>
    <row r="2128" spans="64:69" x14ac:dyDescent="0.25">
      <c r="BL2128" s="334" t="s">
        <v>4813</v>
      </c>
      <c r="BM2128" s="335" t="s">
        <v>4814</v>
      </c>
      <c r="BN2128" s="335" t="s">
        <v>4702</v>
      </c>
      <c r="BO2128" s="335" t="str">
        <f t="shared" si="66"/>
        <v>Van Wert County, OH</v>
      </c>
      <c r="BP2128" s="335" t="str">
        <f t="shared" si="67"/>
        <v>39</v>
      </c>
      <c r="BQ2128" s="335" t="str">
        <f>_xlfn.XLOOKUP(BP2128, statelist[State FIPS Code], statelist[EPA Region], "not found", 0, 1)</f>
        <v>EPA Region 5</v>
      </c>
    </row>
    <row r="2129" spans="64:69" x14ac:dyDescent="0.25">
      <c r="BL2129" s="334" t="s">
        <v>4815</v>
      </c>
      <c r="BM2129" s="335" t="s">
        <v>4816</v>
      </c>
      <c r="BN2129" s="335" t="s">
        <v>4702</v>
      </c>
      <c r="BO2129" s="335" t="str">
        <f t="shared" si="66"/>
        <v>Vinton County, OH</v>
      </c>
      <c r="BP2129" s="335" t="str">
        <f t="shared" si="67"/>
        <v>39</v>
      </c>
      <c r="BQ2129" s="335" t="str">
        <f>_xlfn.XLOOKUP(BP2129, statelist[State FIPS Code], statelist[EPA Region], "not found", 0, 1)</f>
        <v>EPA Region 5</v>
      </c>
    </row>
    <row r="2130" spans="64:69" x14ac:dyDescent="0.25">
      <c r="BL2130" s="334" t="s">
        <v>4817</v>
      </c>
      <c r="BM2130" s="335" t="s">
        <v>2306</v>
      </c>
      <c r="BN2130" s="335" t="s">
        <v>4702</v>
      </c>
      <c r="BO2130" s="335" t="str">
        <f t="shared" si="66"/>
        <v>Warren County, OH</v>
      </c>
      <c r="BP2130" s="335" t="str">
        <f t="shared" si="67"/>
        <v>39</v>
      </c>
      <c r="BQ2130" s="335" t="str">
        <f>_xlfn.XLOOKUP(BP2130, statelist[State FIPS Code], statelist[EPA Region], "not found", 0, 1)</f>
        <v>EPA Region 5</v>
      </c>
    </row>
    <row r="2131" spans="64:69" x14ac:dyDescent="0.25">
      <c r="BL2131" s="334" t="s">
        <v>4818</v>
      </c>
      <c r="BM2131" s="335" t="s">
        <v>1423</v>
      </c>
      <c r="BN2131" s="335" t="s">
        <v>4702</v>
      </c>
      <c r="BO2131" s="335" t="str">
        <f t="shared" si="66"/>
        <v>Washington County, OH</v>
      </c>
      <c r="BP2131" s="335" t="str">
        <f t="shared" si="67"/>
        <v>39</v>
      </c>
      <c r="BQ2131" s="335" t="str">
        <f>_xlfn.XLOOKUP(BP2131, statelist[State FIPS Code], statelist[EPA Region], "not found", 0, 1)</f>
        <v>EPA Region 5</v>
      </c>
    </row>
    <row r="2132" spans="64:69" x14ac:dyDescent="0.25">
      <c r="BL2132" s="334" t="s">
        <v>4819</v>
      </c>
      <c r="BM2132" s="335" t="s">
        <v>2309</v>
      </c>
      <c r="BN2132" s="335" t="s">
        <v>4702</v>
      </c>
      <c r="BO2132" s="335" t="str">
        <f t="shared" si="66"/>
        <v>Wayne County, OH</v>
      </c>
      <c r="BP2132" s="335" t="str">
        <f t="shared" si="67"/>
        <v>39</v>
      </c>
      <c r="BQ2132" s="335" t="str">
        <f>_xlfn.XLOOKUP(BP2132, statelist[State FIPS Code], statelist[EPA Region], "not found", 0, 1)</f>
        <v>EPA Region 5</v>
      </c>
    </row>
    <row r="2133" spans="64:69" x14ac:dyDescent="0.25">
      <c r="BL2133" s="334" t="s">
        <v>4820</v>
      </c>
      <c r="BM2133" s="335" t="s">
        <v>4700</v>
      </c>
      <c r="BN2133" s="335" t="s">
        <v>4702</v>
      </c>
      <c r="BO2133" s="335" t="str">
        <f t="shared" si="66"/>
        <v>Williams County, OH</v>
      </c>
      <c r="BP2133" s="335" t="str">
        <f t="shared" si="67"/>
        <v>39</v>
      </c>
      <c r="BQ2133" s="335" t="str">
        <f>_xlfn.XLOOKUP(BP2133, statelist[State FIPS Code], statelist[EPA Region], "not found", 0, 1)</f>
        <v>EPA Region 5</v>
      </c>
    </row>
    <row r="2134" spans="64:69" x14ac:dyDescent="0.25">
      <c r="BL2134" s="334" t="s">
        <v>4821</v>
      </c>
      <c r="BM2134" s="335" t="s">
        <v>4822</v>
      </c>
      <c r="BN2134" s="335" t="s">
        <v>4702</v>
      </c>
      <c r="BO2134" s="335" t="str">
        <f t="shared" si="66"/>
        <v>Wood County, OH</v>
      </c>
      <c r="BP2134" s="335" t="str">
        <f t="shared" si="67"/>
        <v>39</v>
      </c>
      <c r="BQ2134" s="335" t="str">
        <f>_xlfn.XLOOKUP(BP2134, statelist[State FIPS Code], statelist[EPA Region], "not found", 0, 1)</f>
        <v>EPA Region 5</v>
      </c>
    </row>
    <row r="2135" spans="64:69" x14ac:dyDescent="0.25">
      <c r="BL2135" s="334" t="s">
        <v>4823</v>
      </c>
      <c r="BM2135" s="335" t="s">
        <v>4824</v>
      </c>
      <c r="BN2135" s="335" t="s">
        <v>4702</v>
      </c>
      <c r="BO2135" s="335" t="str">
        <f t="shared" si="66"/>
        <v>Wyandot County, OH</v>
      </c>
      <c r="BP2135" s="335" t="str">
        <f t="shared" si="67"/>
        <v>39</v>
      </c>
      <c r="BQ2135" s="335" t="str">
        <f>_xlfn.XLOOKUP(BP2135, statelist[State FIPS Code], statelist[EPA Region], "not found", 0, 1)</f>
        <v>EPA Region 5</v>
      </c>
    </row>
    <row r="2136" spans="64:69" x14ac:dyDescent="0.25">
      <c r="BL2136" s="334" t="s">
        <v>4825</v>
      </c>
      <c r="BM2136" s="335" t="s">
        <v>2705</v>
      </c>
      <c r="BN2136" s="335" t="s">
        <v>4826</v>
      </c>
      <c r="BO2136" s="335" t="str">
        <f t="shared" si="66"/>
        <v>Adair County, OK</v>
      </c>
      <c r="BP2136" s="335" t="str">
        <f t="shared" si="67"/>
        <v>40</v>
      </c>
      <c r="BQ2136" s="335" t="str">
        <f>_xlfn.XLOOKUP(BP2136, statelist[State FIPS Code], statelist[EPA Region], "not found", 0, 1)</f>
        <v>EPA Region 6</v>
      </c>
    </row>
    <row r="2137" spans="64:69" x14ac:dyDescent="0.25">
      <c r="BL2137" s="334" t="s">
        <v>4827</v>
      </c>
      <c r="BM2137" s="335" t="s">
        <v>4828</v>
      </c>
      <c r="BN2137" s="335" t="s">
        <v>4826</v>
      </c>
      <c r="BO2137" s="335" t="str">
        <f t="shared" si="66"/>
        <v>Alfalfa County, OK</v>
      </c>
      <c r="BP2137" s="335" t="str">
        <f t="shared" si="67"/>
        <v>40</v>
      </c>
      <c r="BQ2137" s="335" t="str">
        <f>_xlfn.XLOOKUP(BP2137, statelist[State FIPS Code], statelist[EPA Region], "not found", 0, 1)</f>
        <v>EPA Region 6</v>
      </c>
    </row>
    <row r="2138" spans="64:69" x14ac:dyDescent="0.25">
      <c r="BL2138" s="334" t="s">
        <v>4829</v>
      </c>
      <c r="BM2138" s="335" t="s">
        <v>4830</v>
      </c>
      <c r="BN2138" s="335" t="s">
        <v>4826</v>
      </c>
      <c r="BO2138" s="335" t="str">
        <f t="shared" si="66"/>
        <v>Atoka County, OK</v>
      </c>
      <c r="BP2138" s="335" t="str">
        <f t="shared" si="67"/>
        <v>40</v>
      </c>
      <c r="BQ2138" s="335" t="str">
        <f>_xlfn.XLOOKUP(BP2138, statelist[State FIPS Code], statelist[EPA Region], "not found", 0, 1)</f>
        <v>EPA Region 6</v>
      </c>
    </row>
    <row r="2139" spans="64:69" x14ac:dyDescent="0.25">
      <c r="BL2139" s="334" t="s">
        <v>4831</v>
      </c>
      <c r="BM2139" s="335" t="s">
        <v>4832</v>
      </c>
      <c r="BN2139" s="335" t="s">
        <v>4826</v>
      </c>
      <c r="BO2139" s="335" t="str">
        <f t="shared" si="66"/>
        <v>Beaver County, OK</v>
      </c>
      <c r="BP2139" s="335" t="str">
        <f t="shared" si="67"/>
        <v>40</v>
      </c>
      <c r="BQ2139" s="335" t="str">
        <f>_xlfn.XLOOKUP(BP2139, statelist[State FIPS Code], statelist[EPA Region], "not found", 0, 1)</f>
        <v>EPA Region 6</v>
      </c>
    </row>
    <row r="2140" spans="64:69" x14ac:dyDescent="0.25">
      <c r="BL2140" s="334" t="s">
        <v>4833</v>
      </c>
      <c r="BM2140" s="335" t="s">
        <v>4834</v>
      </c>
      <c r="BN2140" s="335" t="s">
        <v>4826</v>
      </c>
      <c r="BO2140" s="335" t="str">
        <f t="shared" si="66"/>
        <v>Beckham County, OK</v>
      </c>
      <c r="BP2140" s="335" t="str">
        <f t="shared" si="67"/>
        <v>40</v>
      </c>
      <c r="BQ2140" s="335" t="str">
        <f>_xlfn.XLOOKUP(BP2140, statelist[State FIPS Code], statelist[EPA Region], "not found", 0, 1)</f>
        <v>EPA Region 6</v>
      </c>
    </row>
    <row r="2141" spans="64:69" x14ac:dyDescent="0.25">
      <c r="BL2141" s="334" t="s">
        <v>4835</v>
      </c>
      <c r="BM2141" s="335" t="s">
        <v>2348</v>
      </c>
      <c r="BN2141" s="335" t="s">
        <v>4826</v>
      </c>
      <c r="BO2141" s="335" t="str">
        <f t="shared" si="66"/>
        <v>Blaine County, OK</v>
      </c>
      <c r="BP2141" s="335" t="str">
        <f t="shared" si="67"/>
        <v>40</v>
      </c>
      <c r="BQ2141" s="335" t="str">
        <f>_xlfn.XLOOKUP(BP2141, statelist[State FIPS Code], statelist[EPA Region], "not found", 0, 1)</f>
        <v>EPA Region 6</v>
      </c>
    </row>
    <row r="2142" spans="64:69" x14ac:dyDescent="0.25">
      <c r="BL2142" s="334" t="s">
        <v>4836</v>
      </c>
      <c r="BM2142" s="335" t="s">
        <v>2083</v>
      </c>
      <c r="BN2142" s="335" t="s">
        <v>4826</v>
      </c>
      <c r="BO2142" s="335" t="str">
        <f t="shared" si="66"/>
        <v>Bryan County, OK</v>
      </c>
      <c r="BP2142" s="335" t="str">
        <f t="shared" si="67"/>
        <v>40</v>
      </c>
      <c r="BQ2142" s="335" t="str">
        <f>_xlfn.XLOOKUP(BP2142, statelist[State FIPS Code], statelist[EPA Region], "not found", 0, 1)</f>
        <v>EPA Region 6</v>
      </c>
    </row>
    <row r="2143" spans="64:69" x14ac:dyDescent="0.25">
      <c r="BL2143" s="334" t="s">
        <v>4837</v>
      </c>
      <c r="BM2143" s="335" t="s">
        <v>4838</v>
      </c>
      <c r="BN2143" s="335" t="s">
        <v>4826</v>
      </c>
      <c r="BO2143" s="335" t="str">
        <f t="shared" si="66"/>
        <v>Caddo County, OK</v>
      </c>
      <c r="BP2143" s="335" t="str">
        <f t="shared" si="67"/>
        <v>40</v>
      </c>
      <c r="BQ2143" s="335" t="str">
        <f>_xlfn.XLOOKUP(BP2143, statelist[State FIPS Code], statelist[EPA Region], "not found", 0, 1)</f>
        <v>EPA Region 6</v>
      </c>
    </row>
    <row r="2144" spans="64:69" x14ac:dyDescent="0.25">
      <c r="BL2144" s="334" t="s">
        <v>4839</v>
      </c>
      <c r="BM2144" s="335" t="s">
        <v>4840</v>
      </c>
      <c r="BN2144" s="335" t="s">
        <v>4826</v>
      </c>
      <c r="BO2144" s="335" t="str">
        <f t="shared" si="66"/>
        <v>Canadian County, OK</v>
      </c>
      <c r="BP2144" s="335" t="str">
        <f t="shared" si="67"/>
        <v>40</v>
      </c>
      <c r="BQ2144" s="335" t="str">
        <f>_xlfn.XLOOKUP(BP2144, statelist[State FIPS Code], statelist[EPA Region], "not found", 0, 1)</f>
        <v>EPA Region 6</v>
      </c>
    </row>
    <row r="2145" spans="64:69" x14ac:dyDescent="0.25">
      <c r="BL2145" s="334" t="s">
        <v>4841</v>
      </c>
      <c r="BM2145" s="335" t="s">
        <v>3059</v>
      </c>
      <c r="BN2145" s="335" t="s">
        <v>4826</v>
      </c>
      <c r="BO2145" s="335" t="str">
        <f t="shared" si="66"/>
        <v>Carter County, OK</v>
      </c>
      <c r="BP2145" s="335" t="str">
        <f t="shared" si="67"/>
        <v>40</v>
      </c>
      <c r="BQ2145" s="335" t="str">
        <f>_xlfn.XLOOKUP(BP2145, statelist[State FIPS Code], statelist[EPA Region], "not found", 0, 1)</f>
        <v>EPA Region 6</v>
      </c>
    </row>
    <row r="2146" spans="64:69" x14ac:dyDescent="0.25">
      <c r="BL2146" s="334" t="s">
        <v>4842</v>
      </c>
      <c r="BM2146" s="335" t="s">
        <v>1313</v>
      </c>
      <c r="BN2146" s="335" t="s">
        <v>4826</v>
      </c>
      <c r="BO2146" s="335" t="str">
        <f t="shared" si="66"/>
        <v>Cherokee County, OK</v>
      </c>
      <c r="BP2146" s="335" t="str">
        <f t="shared" si="67"/>
        <v>40</v>
      </c>
      <c r="BQ2146" s="335" t="str">
        <f>_xlfn.XLOOKUP(BP2146, statelist[State FIPS Code], statelist[EPA Region], "not found", 0, 1)</f>
        <v>EPA Region 6</v>
      </c>
    </row>
    <row r="2147" spans="64:69" x14ac:dyDescent="0.25">
      <c r="BL2147" s="334" t="s">
        <v>4843</v>
      </c>
      <c r="BM2147" s="335" t="s">
        <v>1317</v>
      </c>
      <c r="BN2147" s="335" t="s">
        <v>4826</v>
      </c>
      <c r="BO2147" s="335" t="str">
        <f t="shared" si="66"/>
        <v>Choctaw County, OK</v>
      </c>
      <c r="BP2147" s="335" t="str">
        <f t="shared" si="67"/>
        <v>40</v>
      </c>
      <c r="BQ2147" s="335" t="str">
        <f>_xlfn.XLOOKUP(BP2147, statelist[State FIPS Code], statelist[EPA Region], "not found", 0, 1)</f>
        <v>EPA Region 6</v>
      </c>
    </row>
    <row r="2148" spans="64:69" x14ac:dyDescent="0.25">
      <c r="BL2148" s="334" t="s">
        <v>4844</v>
      </c>
      <c r="BM2148" s="335" t="s">
        <v>4845</v>
      </c>
      <c r="BN2148" s="335" t="s">
        <v>4826</v>
      </c>
      <c r="BO2148" s="335" t="str">
        <f t="shared" si="66"/>
        <v>Cimarron County, OK</v>
      </c>
      <c r="BP2148" s="335" t="str">
        <f t="shared" si="67"/>
        <v>40</v>
      </c>
      <c r="BQ2148" s="335" t="str">
        <f>_xlfn.XLOOKUP(BP2148, statelist[State FIPS Code], statelist[EPA Region], "not found", 0, 1)</f>
        <v>EPA Region 6</v>
      </c>
    </row>
    <row r="2149" spans="64:69" x14ac:dyDescent="0.25">
      <c r="BL2149" s="334" t="s">
        <v>4846</v>
      </c>
      <c r="BM2149" s="335" t="s">
        <v>1543</v>
      </c>
      <c r="BN2149" s="335" t="s">
        <v>4826</v>
      </c>
      <c r="BO2149" s="335" t="str">
        <f t="shared" si="66"/>
        <v>Cleveland County, OK</v>
      </c>
      <c r="BP2149" s="335" t="str">
        <f t="shared" si="67"/>
        <v>40</v>
      </c>
      <c r="BQ2149" s="335" t="str">
        <f>_xlfn.XLOOKUP(BP2149, statelist[State FIPS Code], statelist[EPA Region], "not found", 0, 1)</f>
        <v>EPA Region 6</v>
      </c>
    </row>
    <row r="2150" spans="64:69" x14ac:dyDescent="0.25">
      <c r="BL2150" s="334" t="s">
        <v>4847</v>
      </c>
      <c r="BM2150" s="335" t="s">
        <v>4848</v>
      </c>
      <c r="BN2150" s="335" t="s">
        <v>4826</v>
      </c>
      <c r="BO2150" s="335" t="str">
        <f t="shared" si="66"/>
        <v>Coal County, OK</v>
      </c>
      <c r="BP2150" s="335" t="str">
        <f t="shared" si="67"/>
        <v>40</v>
      </c>
      <c r="BQ2150" s="335" t="str">
        <f>_xlfn.XLOOKUP(BP2150, statelist[State FIPS Code], statelist[EPA Region], "not found", 0, 1)</f>
        <v>EPA Region 6</v>
      </c>
    </row>
    <row r="2151" spans="64:69" x14ac:dyDescent="0.25">
      <c r="BL2151" s="334" t="s">
        <v>4849</v>
      </c>
      <c r="BM2151" s="335" t="s">
        <v>2876</v>
      </c>
      <c r="BN2151" s="335" t="s">
        <v>4826</v>
      </c>
      <c r="BO2151" s="335" t="str">
        <f t="shared" si="66"/>
        <v>Comanche County, OK</v>
      </c>
      <c r="BP2151" s="335" t="str">
        <f t="shared" si="67"/>
        <v>40</v>
      </c>
      <c r="BQ2151" s="335" t="str">
        <f>_xlfn.XLOOKUP(BP2151, statelist[State FIPS Code], statelist[EPA Region], "not found", 0, 1)</f>
        <v>EPA Region 6</v>
      </c>
    </row>
    <row r="2152" spans="64:69" x14ac:dyDescent="0.25">
      <c r="BL2152" s="334" t="s">
        <v>4850</v>
      </c>
      <c r="BM2152" s="335" t="s">
        <v>4851</v>
      </c>
      <c r="BN2152" s="335" t="s">
        <v>4826</v>
      </c>
      <c r="BO2152" s="335" t="str">
        <f t="shared" si="66"/>
        <v>Cotton County, OK</v>
      </c>
      <c r="BP2152" s="335" t="str">
        <f t="shared" si="67"/>
        <v>40</v>
      </c>
      <c r="BQ2152" s="335" t="str">
        <f>_xlfn.XLOOKUP(BP2152, statelist[State FIPS Code], statelist[EPA Region], "not found", 0, 1)</f>
        <v>EPA Region 6</v>
      </c>
    </row>
    <row r="2153" spans="64:69" x14ac:dyDescent="0.25">
      <c r="BL2153" s="334" t="s">
        <v>4852</v>
      </c>
      <c r="BM2153" s="335" t="s">
        <v>4853</v>
      </c>
      <c r="BN2153" s="335" t="s">
        <v>4826</v>
      </c>
      <c r="BO2153" s="335" t="str">
        <f t="shared" si="66"/>
        <v>Craig County, OK</v>
      </c>
      <c r="BP2153" s="335" t="str">
        <f t="shared" si="67"/>
        <v>40</v>
      </c>
      <c r="BQ2153" s="335" t="str">
        <f>_xlfn.XLOOKUP(BP2153, statelist[State FIPS Code], statelist[EPA Region], "not found", 0, 1)</f>
        <v>EPA Region 6</v>
      </c>
    </row>
    <row r="2154" spans="64:69" x14ac:dyDescent="0.25">
      <c r="BL2154" s="334" t="s">
        <v>4854</v>
      </c>
      <c r="BM2154" s="335" t="s">
        <v>4855</v>
      </c>
      <c r="BN2154" s="335" t="s">
        <v>4826</v>
      </c>
      <c r="BO2154" s="335" t="str">
        <f t="shared" si="66"/>
        <v>Creek County, OK</v>
      </c>
      <c r="BP2154" s="335" t="str">
        <f t="shared" si="67"/>
        <v>40</v>
      </c>
      <c r="BQ2154" s="335" t="str">
        <f>_xlfn.XLOOKUP(BP2154, statelist[State FIPS Code], statelist[EPA Region], "not found", 0, 1)</f>
        <v>EPA Region 6</v>
      </c>
    </row>
    <row r="2155" spans="64:69" x14ac:dyDescent="0.25">
      <c r="BL2155" s="334" t="s">
        <v>4856</v>
      </c>
      <c r="BM2155" s="335" t="s">
        <v>1798</v>
      </c>
      <c r="BN2155" s="335" t="s">
        <v>4826</v>
      </c>
      <c r="BO2155" s="335" t="str">
        <f t="shared" si="66"/>
        <v>Custer County, OK</v>
      </c>
      <c r="BP2155" s="335" t="str">
        <f t="shared" si="67"/>
        <v>40</v>
      </c>
      <c r="BQ2155" s="335" t="str">
        <f>_xlfn.XLOOKUP(BP2155, statelist[State FIPS Code], statelist[EPA Region], "not found", 0, 1)</f>
        <v>EPA Region 6</v>
      </c>
    </row>
    <row r="2156" spans="64:69" x14ac:dyDescent="0.25">
      <c r="BL2156" s="334" t="s">
        <v>4857</v>
      </c>
      <c r="BM2156" s="335" t="s">
        <v>2594</v>
      </c>
      <c r="BN2156" s="335" t="s">
        <v>4826</v>
      </c>
      <c r="BO2156" s="335" t="str">
        <f t="shared" si="66"/>
        <v>Delaware County, OK</v>
      </c>
      <c r="BP2156" s="335" t="str">
        <f t="shared" si="67"/>
        <v>40</v>
      </c>
      <c r="BQ2156" s="335" t="str">
        <f>_xlfn.XLOOKUP(BP2156, statelist[State FIPS Code], statelist[EPA Region], "not found", 0, 1)</f>
        <v>EPA Region 6</v>
      </c>
    </row>
    <row r="2157" spans="64:69" x14ac:dyDescent="0.25">
      <c r="BL2157" s="334" t="s">
        <v>4858</v>
      </c>
      <c r="BM2157" s="335" t="s">
        <v>4859</v>
      </c>
      <c r="BN2157" s="335" t="s">
        <v>4826</v>
      </c>
      <c r="BO2157" s="335" t="str">
        <f t="shared" si="66"/>
        <v>Dewey County, OK</v>
      </c>
      <c r="BP2157" s="335" t="str">
        <f t="shared" si="67"/>
        <v>40</v>
      </c>
      <c r="BQ2157" s="335" t="str">
        <f>_xlfn.XLOOKUP(BP2157, statelist[State FIPS Code], statelist[EPA Region], "not found", 0, 1)</f>
        <v>EPA Region 6</v>
      </c>
    </row>
    <row r="2158" spans="64:69" x14ac:dyDescent="0.25">
      <c r="BL2158" s="334" t="s">
        <v>4860</v>
      </c>
      <c r="BM2158" s="335" t="s">
        <v>2889</v>
      </c>
      <c r="BN2158" s="335" t="s">
        <v>4826</v>
      </c>
      <c r="BO2158" s="335" t="str">
        <f t="shared" si="66"/>
        <v>Ellis County, OK</v>
      </c>
      <c r="BP2158" s="335" t="str">
        <f t="shared" si="67"/>
        <v>40</v>
      </c>
      <c r="BQ2158" s="335" t="str">
        <f>_xlfn.XLOOKUP(BP2158, statelist[State FIPS Code], statelist[EPA Region], "not found", 0, 1)</f>
        <v>EPA Region 6</v>
      </c>
    </row>
    <row r="2159" spans="64:69" x14ac:dyDescent="0.25">
      <c r="BL2159" s="334" t="s">
        <v>4861</v>
      </c>
      <c r="BM2159" s="335" t="s">
        <v>1816</v>
      </c>
      <c r="BN2159" s="335" t="s">
        <v>4826</v>
      </c>
      <c r="BO2159" s="335" t="str">
        <f t="shared" si="66"/>
        <v>Garfield County, OK</v>
      </c>
      <c r="BP2159" s="335" t="str">
        <f t="shared" si="67"/>
        <v>40</v>
      </c>
      <c r="BQ2159" s="335" t="str">
        <f>_xlfn.XLOOKUP(BP2159, statelist[State FIPS Code], statelist[EPA Region], "not found", 0, 1)</f>
        <v>EPA Region 6</v>
      </c>
    </row>
    <row r="2160" spans="64:69" x14ac:dyDescent="0.25">
      <c r="BL2160" s="334" t="s">
        <v>4862</v>
      </c>
      <c r="BM2160" s="335" t="s">
        <v>4863</v>
      </c>
      <c r="BN2160" s="335" t="s">
        <v>4826</v>
      </c>
      <c r="BO2160" s="335" t="str">
        <f t="shared" si="66"/>
        <v>Garvin County, OK</v>
      </c>
      <c r="BP2160" s="335" t="str">
        <f t="shared" si="67"/>
        <v>40</v>
      </c>
      <c r="BQ2160" s="335" t="str">
        <f>_xlfn.XLOOKUP(BP2160, statelist[State FIPS Code], statelist[EPA Region], "not found", 0, 1)</f>
        <v>EPA Region 6</v>
      </c>
    </row>
    <row r="2161" spans="64:69" x14ac:dyDescent="0.25">
      <c r="BL2161" s="334" t="s">
        <v>4864</v>
      </c>
      <c r="BM2161" s="335" t="s">
        <v>2169</v>
      </c>
      <c r="BN2161" s="335" t="s">
        <v>4826</v>
      </c>
      <c r="BO2161" s="335" t="str">
        <f t="shared" si="66"/>
        <v>Grady County, OK</v>
      </c>
      <c r="BP2161" s="335" t="str">
        <f t="shared" si="67"/>
        <v>40</v>
      </c>
      <c r="BQ2161" s="335" t="str">
        <f>_xlfn.XLOOKUP(BP2161, statelist[State FIPS Code], statelist[EPA Region], "not found", 0, 1)</f>
        <v>EPA Region 6</v>
      </c>
    </row>
    <row r="2162" spans="64:69" x14ac:dyDescent="0.25">
      <c r="BL2162" s="334" t="s">
        <v>4865</v>
      </c>
      <c r="BM2162" s="335" t="s">
        <v>1569</v>
      </c>
      <c r="BN2162" s="335" t="s">
        <v>4826</v>
      </c>
      <c r="BO2162" s="335" t="str">
        <f t="shared" si="66"/>
        <v>Grant County, OK</v>
      </c>
      <c r="BP2162" s="335" t="str">
        <f t="shared" si="67"/>
        <v>40</v>
      </c>
      <c r="BQ2162" s="335" t="str">
        <f>_xlfn.XLOOKUP(BP2162, statelist[State FIPS Code], statelist[EPA Region], "not found", 0, 1)</f>
        <v>EPA Region 6</v>
      </c>
    </row>
    <row r="2163" spans="64:69" x14ac:dyDescent="0.25">
      <c r="BL2163" s="334" t="s">
        <v>4866</v>
      </c>
      <c r="BM2163" s="335" t="s">
        <v>4867</v>
      </c>
      <c r="BN2163" s="335" t="s">
        <v>4826</v>
      </c>
      <c r="BO2163" s="335" t="str">
        <f t="shared" si="66"/>
        <v>Greer County, OK</v>
      </c>
      <c r="BP2163" s="335" t="str">
        <f t="shared" si="67"/>
        <v>40</v>
      </c>
      <c r="BQ2163" s="335" t="str">
        <f>_xlfn.XLOOKUP(BP2163, statelist[State FIPS Code], statelist[EPA Region], "not found", 0, 1)</f>
        <v>EPA Region 6</v>
      </c>
    </row>
    <row r="2164" spans="64:69" x14ac:dyDescent="0.25">
      <c r="BL2164" s="334" t="s">
        <v>4868</v>
      </c>
      <c r="BM2164" s="335" t="s">
        <v>4869</v>
      </c>
      <c r="BN2164" s="335" t="s">
        <v>4826</v>
      </c>
      <c r="BO2164" s="335" t="str">
        <f t="shared" si="66"/>
        <v>Harmon County, OK</v>
      </c>
      <c r="BP2164" s="335" t="str">
        <f t="shared" si="67"/>
        <v>40</v>
      </c>
      <c r="BQ2164" s="335" t="str">
        <f>_xlfn.XLOOKUP(BP2164, statelist[State FIPS Code], statelist[EPA Region], "not found", 0, 1)</f>
        <v>EPA Region 6</v>
      </c>
    </row>
    <row r="2165" spans="64:69" x14ac:dyDescent="0.25">
      <c r="BL2165" s="334" t="s">
        <v>4870</v>
      </c>
      <c r="BM2165" s="335" t="s">
        <v>2910</v>
      </c>
      <c r="BN2165" s="335" t="s">
        <v>4826</v>
      </c>
      <c r="BO2165" s="335" t="str">
        <f t="shared" si="66"/>
        <v>Harper County, OK</v>
      </c>
      <c r="BP2165" s="335" t="str">
        <f t="shared" si="67"/>
        <v>40</v>
      </c>
      <c r="BQ2165" s="335" t="str">
        <f>_xlfn.XLOOKUP(BP2165, statelist[State FIPS Code], statelist[EPA Region], "not found", 0, 1)</f>
        <v>EPA Region 6</v>
      </c>
    </row>
    <row r="2166" spans="64:69" x14ac:dyDescent="0.25">
      <c r="BL2166" s="334" t="s">
        <v>4871</v>
      </c>
      <c r="BM2166" s="335" t="s">
        <v>2914</v>
      </c>
      <c r="BN2166" s="335" t="s">
        <v>4826</v>
      </c>
      <c r="BO2166" s="335" t="str">
        <f t="shared" si="66"/>
        <v>Haskell County, OK</v>
      </c>
      <c r="BP2166" s="335" t="str">
        <f t="shared" si="67"/>
        <v>40</v>
      </c>
      <c r="BQ2166" s="335" t="str">
        <f>_xlfn.XLOOKUP(BP2166, statelist[State FIPS Code], statelist[EPA Region], "not found", 0, 1)</f>
        <v>EPA Region 6</v>
      </c>
    </row>
    <row r="2167" spans="64:69" x14ac:dyDescent="0.25">
      <c r="BL2167" s="334" t="s">
        <v>4872</v>
      </c>
      <c r="BM2167" s="335" t="s">
        <v>4873</v>
      </c>
      <c r="BN2167" s="335" t="s">
        <v>4826</v>
      </c>
      <c r="BO2167" s="335" t="str">
        <f t="shared" si="66"/>
        <v>Hughes County, OK</v>
      </c>
      <c r="BP2167" s="335" t="str">
        <f t="shared" si="67"/>
        <v>40</v>
      </c>
      <c r="BQ2167" s="335" t="str">
        <f>_xlfn.XLOOKUP(BP2167, statelist[State FIPS Code], statelist[EPA Region], "not found", 0, 1)</f>
        <v>EPA Region 6</v>
      </c>
    </row>
    <row r="2168" spans="64:69" x14ac:dyDescent="0.25">
      <c r="BL2168" s="334" t="s">
        <v>4874</v>
      </c>
      <c r="BM2168" s="335" t="s">
        <v>1365</v>
      </c>
      <c r="BN2168" s="335" t="s">
        <v>4826</v>
      </c>
      <c r="BO2168" s="335" t="str">
        <f t="shared" si="66"/>
        <v>Jackson County, OK</v>
      </c>
      <c r="BP2168" s="335" t="str">
        <f t="shared" si="67"/>
        <v>40</v>
      </c>
      <c r="BQ2168" s="335" t="str">
        <f>_xlfn.XLOOKUP(BP2168, statelist[State FIPS Code], statelist[EPA Region], "not found", 0, 1)</f>
        <v>EPA Region 6</v>
      </c>
    </row>
    <row r="2169" spans="64:69" x14ac:dyDescent="0.25">
      <c r="BL2169" s="334" t="s">
        <v>4875</v>
      </c>
      <c r="BM2169" s="335" t="s">
        <v>1367</v>
      </c>
      <c r="BN2169" s="335" t="s">
        <v>4826</v>
      </c>
      <c r="BO2169" s="335" t="str">
        <f t="shared" si="66"/>
        <v>Jefferson County, OK</v>
      </c>
      <c r="BP2169" s="335" t="str">
        <f t="shared" si="67"/>
        <v>40</v>
      </c>
      <c r="BQ2169" s="335" t="str">
        <f>_xlfn.XLOOKUP(BP2169, statelist[State FIPS Code], statelist[EPA Region], "not found", 0, 1)</f>
        <v>EPA Region 6</v>
      </c>
    </row>
    <row r="2170" spans="64:69" x14ac:dyDescent="0.25">
      <c r="BL2170" s="334" t="s">
        <v>4876</v>
      </c>
      <c r="BM2170" s="335" t="s">
        <v>4538</v>
      </c>
      <c r="BN2170" s="335" t="s">
        <v>4826</v>
      </c>
      <c r="BO2170" s="335" t="str">
        <f t="shared" si="66"/>
        <v>Johnston County, OK</v>
      </c>
      <c r="BP2170" s="335" t="str">
        <f t="shared" si="67"/>
        <v>40</v>
      </c>
      <c r="BQ2170" s="335" t="str">
        <f>_xlfn.XLOOKUP(BP2170, statelist[State FIPS Code], statelist[EPA Region], "not found", 0, 1)</f>
        <v>EPA Region 6</v>
      </c>
    </row>
    <row r="2171" spans="64:69" x14ac:dyDescent="0.25">
      <c r="BL2171" s="334" t="s">
        <v>4877</v>
      </c>
      <c r="BM2171" s="335" t="s">
        <v>4878</v>
      </c>
      <c r="BN2171" s="335" t="s">
        <v>4826</v>
      </c>
      <c r="BO2171" s="335" t="str">
        <f t="shared" si="66"/>
        <v>Kay County, OK</v>
      </c>
      <c r="BP2171" s="335" t="str">
        <f t="shared" si="67"/>
        <v>40</v>
      </c>
      <c r="BQ2171" s="335" t="str">
        <f>_xlfn.XLOOKUP(BP2171, statelist[State FIPS Code], statelist[EPA Region], "not found", 0, 1)</f>
        <v>EPA Region 6</v>
      </c>
    </row>
    <row r="2172" spans="64:69" x14ac:dyDescent="0.25">
      <c r="BL2172" s="334" t="s">
        <v>4879</v>
      </c>
      <c r="BM2172" s="335" t="s">
        <v>4880</v>
      </c>
      <c r="BN2172" s="335" t="s">
        <v>4826</v>
      </c>
      <c r="BO2172" s="335" t="str">
        <f t="shared" si="66"/>
        <v>Kingfisher County, OK</v>
      </c>
      <c r="BP2172" s="335" t="str">
        <f t="shared" si="67"/>
        <v>40</v>
      </c>
      <c r="BQ2172" s="335" t="str">
        <f>_xlfn.XLOOKUP(BP2172, statelist[State FIPS Code], statelist[EPA Region], "not found", 0, 1)</f>
        <v>EPA Region 6</v>
      </c>
    </row>
    <row r="2173" spans="64:69" x14ac:dyDescent="0.25">
      <c r="BL2173" s="334" t="s">
        <v>4881</v>
      </c>
      <c r="BM2173" s="335" t="s">
        <v>1830</v>
      </c>
      <c r="BN2173" s="335" t="s">
        <v>4826</v>
      </c>
      <c r="BO2173" s="335" t="str">
        <f t="shared" si="66"/>
        <v>Kiowa County, OK</v>
      </c>
      <c r="BP2173" s="335" t="str">
        <f t="shared" si="67"/>
        <v>40</v>
      </c>
      <c r="BQ2173" s="335" t="str">
        <f>_xlfn.XLOOKUP(BP2173, statelist[State FIPS Code], statelist[EPA Region], "not found", 0, 1)</f>
        <v>EPA Region 6</v>
      </c>
    </row>
    <row r="2174" spans="64:69" x14ac:dyDescent="0.25">
      <c r="BL2174" s="334" t="s">
        <v>4882</v>
      </c>
      <c r="BM2174" s="335" t="s">
        <v>4883</v>
      </c>
      <c r="BN2174" s="335" t="s">
        <v>4826</v>
      </c>
      <c r="BO2174" s="335" t="str">
        <f t="shared" si="66"/>
        <v>Latimer County, OK</v>
      </c>
      <c r="BP2174" s="335" t="str">
        <f t="shared" si="67"/>
        <v>40</v>
      </c>
      <c r="BQ2174" s="335" t="str">
        <f>_xlfn.XLOOKUP(BP2174, statelist[State FIPS Code], statelist[EPA Region], "not found", 0, 1)</f>
        <v>EPA Region 6</v>
      </c>
    </row>
    <row r="2175" spans="64:69" x14ac:dyDescent="0.25">
      <c r="BL2175" s="334" t="s">
        <v>4884</v>
      </c>
      <c r="BM2175" s="335" t="s">
        <v>4885</v>
      </c>
      <c r="BN2175" s="335" t="s">
        <v>4826</v>
      </c>
      <c r="BO2175" s="335" t="str">
        <f t="shared" si="66"/>
        <v>Le Flore County, OK</v>
      </c>
      <c r="BP2175" s="335" t="str">
        <f t="shared" si="67"/>
        <v>40</v>
      </c>
      <c r="BQ2175" s="335" t="str">
        <f>_xlfn.XLOOKUP(BP2175, statelist[State FIPS Code], statelist[EPA Region], "not found", 0, 1)</f>
        <v>EPA Region 6</v>
      </c>
    </row>
    <row r="2176" spans="64:69" x14ac:dyDescent="0.25">
      <c r="BL2176" s="334" t="s">
        <v>4886</v>
      </c>
      <c r="BM2176" s="335" t="s">
        <v>1590</v>
      </c>
      <c r="BN2176" s="335" t="s">
        <v>4826</v>
      </c>
      <c r="BO2176" s="335" t="str">
        <f t="shared" si="66"/>
        <v>Lincoln County, OK</v>
      </c>
      <c r="BP2176" s="335" t="str">
        <f t="shared" si="67"/>
        <v>40</v>
      </c>
      <c r="BQ2176" s="335" t="str">
        <f>_xlfn.XLOOKUP(BP2176, statelist[State FIPS Code], statelist[EPA Region], "not found", 0, 1)</f>
        <v>EPA Region 6</v>
      </c>
    </row>
    <row r="2177" spans="64:69" x14ac:dyDescent="0.25">
      <c r="BL2177" s="334" t="s">
        <v>4887</v>
      </c>
      <c r="BM2177" s="335" t="s">
        <v>1594</v>
      </c>
      <c r="BN2177" s="335" t="s">
        <v>4826</v>
      </c>
      <c r="BO2177" s="335" t="str">
        <f t="shared" si="66"/>
        <v>Logan County, OK</v>
      </c>
      <c r="BP2177" s="335" t="str">
        <f t="shared" si="67"/>
        <v>40</v>
      </c>
      <c r="BQ2177" s="335" t="str">
        <f>_xlfn.XLOOKUP(BP2177, statelist[State FIPS Code], statelist[EPA Region], "not found", 0, 1)</f>
        <v>EPA Region 6</v>
      </c>
    </row>
    <row r="2178" spans="64:69" x14ac:dyDescent="0.25">
      <c r="BL2178" s="334" t="s">
        <v>4888</v>
      </c>
      <c r="BM2178" s="335" t="s">
        <v>4889</v>
      </c>
      <c r="BN2178" s="335" t="s">
        <v>4826</v>
      </c>
      <c r="BO2178" s="335" t="str">
        <f t="shared" si="66"/>
        <v>Love County, OK</v>
      </c>
      <c r="BP2178" s="335" t="str">
        <f t="shared" si="67"/>
        <v>40</v>
      </c>
      <c r="BQ2178" s="335" t="str">
        <f>_xlfn.XLOOKUP(BP2178, statelist[State FIPS Code], statelist[EPA Region], "not found", 0, 1)</f>
        <v>EPA Region 6</v>
      </c>
    </row>
    <row r="2179" spans="64:69" x14ac:dyDescent="0.25">
      <c r="BL2179" s="334" t="s">
        <v>4890</v>
      </c>
      <c r="BM2179" s="335" t="s">
        <v>4891</v>
      </c>
      <c r="BN2179" s="335" t="s">
        <v>4826</v>
      </c>
      <c r="BO2179" s="335" t="str">
        <f t="shared" si="66"/>
        <v>McClain County, OK</v>
      </c>
      <c r="BP2179" s="335" t="str">
        <f t="shared" si="67"/>
        <v>40</v>
      </c>
      <c r="BQ2179" s="335" t="str">
        <f>_xlfn.XLOOKUP(BP2179, statelist[State FIPS Code], statelist[EPA Region], "not found", 0, 1)</f>
        <v>EPA Region 6</v>
      </c>
    </row>
    <row r="2180" spans="64:69" x14ac:dyDescent="0.25">
      <c r="BL2180" s="334" t="s">
        <v>4892</v>
      </c>
      <c r="BM2180" s="335" t="s">
        <v>4893</v>
      </c>
      <c r="BN2180" s="335" t="s">
        <v>4826</v>
      </c>
      <c r="BO2180" s="335" t="str">
        <f t="shared" ref="BO2180:BO2243" si="68">_xlfn.TEXTJOIN(", ", TRUE, BM2180,BN2180)</f>
        <v>McCurtain County, OK</v>
      </c>
      <c r="BP2180" s="335" t="str">
        <f t="shared" ref="BP2180:BP2243" si="69">LEFT(BL2180, 2)</f>
        <v>40</v>
      </c>
      <c r="BQ2180" s="335" t="str">
        <f>_xlfn.XLOOKUP(BP2180, statelist[State FIPS Code], statelist[EPA Region], "not found", 0, 1)</f>
        <v>EPA Region 6</v>
      </c>
    </row>
    <row r="2181" spans="64:69" x14ac:dyDescent="0.25">
      <c r="BL2181" s="334" t="s">
        <v>4894</v>
      </c>
      <c r="BM2181" s="335" t="s">
        <v>2218</v>
      </c>
      <c r="BN2181" s="335" t="s">
        <v>4826</v>
      </c>
      <c r="BO2181" s="335" t="str">
        <f t="shared" si="68"/>
        <v>McIntosh County, OK</v>
      </c>
      <c r="BP2181" s="335" t="str">
        <f t="shared" si="69"/>
        <v>40</v>
      </c>
      <c r="BQ2181" s="335" t="str">
        <f>_xlfn.XLOOKUP(BP2181, statelist[State FIPS Code], statelist[EPA Region], "not found", 0, 1)</f>
        <v>EPA Region 6</v>
      </c>
    </row>
    <row r="2182" spans="64:69" x14ac:dyDescent="0.25">
      <c r="BL2182" s="334" t="s">
        <v>4895</v>
      </c>
      <c r="BM2182" s="335" t="s">
        <v>4896</v>
      </c>
      <c r="BN2182" s="335" t="s">
        <v>4826</v>
      </c>
      <c r="BO2182" s="335" t="str">
        <f t="shared" si="68"/>
        <v>Major County, OK</v>
      </c>
      <c r="BP2182" s="335" t="str">
        <f t="shared" si="69"/>
        <v>40</v>
      </c>
      <c r="BQ2182" s="335" t="str">
        <f>_xlfn.XLOOKUP(BP2182, statelist[State FIPS Code], statelist[EPA Region], "not found", 0, 1)</f>
        <v>EPA Region 6</v>
      </c>
    </row>
    <row r="2183" spans="64:69" x14ac:dyDescent="0.25">
      <c r="BL2183" s="334" t="s">
        <v>4897</v>
      </c>
      <c r="BM2183" s="335" t="s">
        <v>1389</v>
      </c>
      <c r="BN2183" s="335" t="s">
        <v>4826</v>
      </c>
      <c r="BO2183" s="335" t="str">
        <f t="shared" si="68"/>
        <v>Marshall County, OK</v>
      </c>
      <c r="BP2183" s="335" t="str">
        <f t="shared" si="69"/>
        <v>40</v>
      </c>
      <c r="BQ2183" s="335" t="str">
        <f>_xlfn.XLOOKUP(BP2183, statelist[State FIPS Code], statelist[EPA Region], "not found", 0, 1)</f>
        <v>EPA Region 6</v>
      </c>
    </row>
    <row r="2184" spans="64:69" x14ac:dyDescent="0.25">
      <c r="BL2184" s="334" t="s">
        <v>4898</v>
      </c>
      <c r="BM2184" s="335" t="s">
        <v>4899</v>
      </c>
      <c r="BN2184" s="335" t="s">
        <v>4826</v>
      </c>
      <c r="BO2184" s="335" t="str">
        <f t="shared" si="68"/>
        <v>Mayes County, OK</v>
      </c>
      <c r="BP2184" s="335" t="str">
        <f t="shared" si="69"/>
        <v>40</v>
      </c>
      <c r="BQ2184" s="335" t="str">
        <f>_xlfn.XLOOKUP(BP2184, statelist[State FIPS Code], statelist[EPA Region], "not found", 0, 1)</f>
        <v>EPA Region 6</v>
      </c>
    </row>
    <row r="2185" spans="64:69" x14ac:dyDescent="0.25">
      <c r="BL2185" s="334" t="s">
        <v>4900</v>
      </c>
      <c r="BM2185" s="335" t="s">
        <v>2231</v>
      </c>
      <c r="BN2185" s="335" t="s">
        <v>4826</v>
      </c>
      <c r="BO2185" s="335" t="str">
        <f t="shared" si="68"/>
        <v>Murray County, OK</v>
      </c>
      <c r="BP2185" s="335" t="str">
        <f t="shared" si="69"/>
        <v>40</v>
      </c>
      <c r="BQ2185" s="335" t="str">
        <f>_xlfn.XLOOKUP(BP2185, statelist[State FIPS Code], statelist[EPA Region], "not found", 0, 1)</f>
        <v>EPA Region 6</v>
      </c>
    </row>
    <row r="2186" spans="64:69" x14ac:dyDescent="0.25">
      <c r="BL2186" s="334" t="s">
        <v>4901</v>
      </c>
      <c r="BM2186" s="335" t="s">
        <v>4902</v>
      </c>
      <c r="BN2186" s="335" t="s">
        <v>4826</v>
      </c>
      <c r="BO2186" s="335" t="str">
        <f t="shared" si="68"/>
        <v>Muskogee County, OK</v>
      </c>
      <c r="BP2186" s="335" t="str">
        <f t="shared" si="69"/>
        <v>40</v>
      </c>
      <c r="BQ2186" s="335" t="str">
        <f>_xlfn.XLOOKUP(BP2186, statelist[State FIPS Code], statelist[EPA Region], "not found", 0, 1)</f>
        <v>EPA Region 6</v>
      </c>
    </row>
    <row r="2187" spans="64:69" x14ac:dyDescent="0.25">
      <c r="BL2187" s="334" t="s">
        <v>4903</v>
      </c>
      <c r="BM2187" s="335" t="s">
        <v>2647</v>
      </c>
      <c r="BN2187" s="335" t="s">
        <v>4826</v>
      </c>
      <c r="BO2187" s="335" t="str">
        <f t="shared" si="68"/>
        <v>Noble County, OK</v>
      </c>
      <c r="BP2187" s="335" t="str">
        <f t="shared" si="69"/>
        <v>40</v>
      </c>
      <c r="BQ2187" s="335" t="str">
        <f>_xlfn.XLOOKUP(BP2187, statelist[State FIPS Code], statelist[EPA Region], "not found", 0, 1)</f>
        <v>EPA Region 6</v>
      </c>
    </row>
    <row r="2188" spans="64:69" x14ac:dyDescent="0.25">
      <c r="BL2188" s="334" t="s">
        <v>4904</v>
      </c>
      <c r="BM2188" s="335" t="s">
        <v>4905</v>
      </c>
      <c r="BN2188" s="335" t="s">
        <v>4826</v>
      </c>
      <c r="BO2188" s="335" t="str">
        <f t="shared" si="68"/>
        <v>Nowata County, OK</v>
      </c>
      <c r="BP2188" s="335" t="str">
        <f t="shared" si="69"/>
        <v>40</v>
      </c>
      <c r="BQ2188" s="335" t="str">
        <f>_xlfn.XLOOKUP(BP2188, statelist[State FIPS Code], statelist[EPA Region], "not found", 0, 1)</f>
        <v>EPA Region 6</v>
      </c>
    </row>
    <row r="2189" spans="64:69" x14ac:dyDescent="0.25">
      <c r="BL2189" s="334" t="s">
        <v>4906</v>
      </c>
      <c r="BM2189" s="335" t="s">
        <v>4907</v>
      </c>
      <c r="BN2189" s="335" t="s">
        <v>4826</v>
      </c>
      <c r="BO2189" s="335" t="str">
        <f t="shared" si="68"/>
        <v>Okfuskee County, OK</v>
      </c>
      <c r="BP2189" s="335" t="str">
        <f t="shared" si="69"/>
        <v>40</v>
      </c>
      <c r="BQ2189" s="335" t="str">
        <f>_xlfn.XLOOKUP(BP2189, statelist[State FIPS Code], statelist[EPA Region], "not found", 0, 1)</f>
        <v>EPA Region 6</v>
      </c>
    </row>
    <row r="2190" spans="64:69" x14ac:dyDescent="0.25">
      <c r="BL2190" s="334" t="s">
        <v>4908</v>
      </c>
      <c r="BM2190" s="335" t="s">
        <v>4909</v>
      </c>
      <c r="BN2190" s="335" t="s">
        <v>4826</v>
      </c>
      <c r="BO2190" s="335" t="str">
        <f t="shared" si="68"/>
        <v>Oklahoma County, OK</v>
      </c>
      <c r="BP2190" s="335" t="str">
        <f t="shared" si="69"/>
        <v>40</v>
      </c>
      <c r="BQ2190" s="335" t="str">
        <f>_xlfn.XLOOKUP(BP2190, statelist[State FIPS Code], statelist[EPA Region], "not found", 0, 1)</f>
        <v>EPA Region 6</v>
      </c>
    </row>
    <row r="2191" spans="64:69" x14ac:dyDescent="0.25">
      <c r="BL2191" s="334" t="s">
        <v>4910</v>
      </c>
      <c r="BM2191" s="335" t="s">
        <v>4911</v>
      </c>
      <c r="BN2191" s="335" t="s">
        <v>4826</v>
      </c>
      <c r="BO2191" s="335" t="str">
        <f t="shared" si="68"/>
        <v>Okmulgee County, OK</v>
      </c>
      <c r="BP2191" s="335" t="str">
        <f t="shared" si="69"/>
        <v>40</v>
      </c>
      <c r="BQ2191" s="335" t="str">
        <f>_xlfn.XLOOKUP(BP2191, statelist[State FIPS Code], statelist[EPA Region], "not found", 0, 1)</f>
        <v>EPA Region 6</v>
      </c>
    </row>
    <row r="2192" spans="64:69" x14ac:dyDescent="0.25">
      <c r="BL2192" s="334" t="s">
        <v>4912</v>
      </c>
      <c r="BM2192" s="335" t="s">
        <v>2959</v>
      </c>
      <c r="BN2192" s="335" t="s">
        <v>4826</v>
      </c>
      <c r="BO2192" s="335" t="str">
        <f t="shared" si="68"/>
        <v>Osage County, OK</v>
      </c>
      <c r="BP2192" s="335" t="str">
        <f t="shared" si="69"/>
        <v>40</v>
      </c>
      <c r="BQ2192" s="335" t="str">
        <f>_xlfn.XLOOKUP(BP2192, statelist[State FIPS Code], statelist[EPA Region], "not found", 0, 1)</f>
        <v>EPA Region 6</v>
      </c>
    </row>
    <row r="2193" spans="64:69" x14ac:dyDescent="0.25">
      <c r="BL2193" s="334" t="s">
        <v>4913</v>
      </c>
      <c r="BM2193" s="335" t="s">
        <v>2963</v>
      </c>
      <c r="BN2193" s="335" t="s">
        <v>4826</v>
      </c>
      <c r="BO2193" s="335" t="str">
        <f t="shared" si="68"/>
        <v>Ottawa County, OK</v>
      </c>
      <c r="BP2193" s="335" t="str">
        <f t="shared" si="69"/>
        <v>40</v>
      </c>
      <c r="BQ2193" s="335" t="str">
        <f>_xlfn.XLOOKUP(BP2193, statelist[State FIPS Code], statelist[EPA Region], "not found", 0, 1)</f>
        <v>EPA Region 6</v>
      </c>
    </row>
    <row r="2194" spans="64:69" x14ac:dyDescent="0.25">
      <c r="BL2194" s="334" t="s">
        <v>4914</v>
      </c>
      <c r="BM2194" s="335" t="s">
        <v>2965</v>
      </c>
      <c r="BN2194" s="335" t="s">
        <v>4826</v>
      </c>
      <c r="BO2194" s="335" t="str">
        <f t="shared" si="68"/>
        <v>Pawnee County, OK</v>
      </c>
      <c r="BP2194" s="335" t="str">
        <f t="shared" si="69"/>
        <v>40</v>
      </c>
      <c r="BQ2194" s="335" t="str">
        <f>_xlfn.XLOOKUP(BP2194, statelist[State FIPS Code], statelist[EPA Region], "not found", 0, 1)</f>
        <v>EPA Region 6</v>
      </c>
    </row>
    <row r="2195" spans="64:69" x14ac:dyDescent="0.25">
      <c r="BL2195" s="334" t="s">
        <v>4915</v>
      </c>
      <c r="BM2195" s="335" t="s">
        <v>4916</v>
      </c>
      <c r="BN2195" s="335" t="s">
        <v>4826</v>
      </c>
      <c r="BO2195" s="335" t="str">
        <f t="shared" si="68"/>
        <v>Payne County, OK</v>
      </c>
      <c r="BP2195" s="335" t="str">
        <f t="shared" si="69"/>
        <v>40</v>
      </c>
      <c r="BQ2195" s="335" t="str">
        <f>_xlfn.XLOOKUP(BP2195, statelist[State FIPS Code], statelist[EPA Region], "not found", 0, 1)</f>
        <v>EPA Region 6</v>
      </c>
    </row>
    <row r="2196" spans="64:69" x14ac:dyDescent="0.25">
      <c r="BL2196" s="334" t="s">
        <v>4917</v>
      </c>
      <c r="BM2196" s="335" t="s">
        <v>4918</v>
      </c>
      <c r="BN2196" s="335" t="s">
        <v>4826</v>
      </c>
      <c r="BO2196" s="335" t="str">
        <f t="shared" si="68"/>
        <v>Pittsburg County, OK</v>
      </c>
      <c r="BP2196" s="335" t="str">
        <f t="shared" si="69"/>
        <v>40</v>
      </c>
      <c r="BQ2196" s="335" t="str">
        <f>_xlfn.XLOOKUP(BP2196, statelist[State FIPS Code], statelist[EPA Region], "not found", 0, 1)</f>
        <v>EPA Region 6</v>
      </c>
    </row>
    <row r="2197" spans="64:69" x14ac:dyDescent="0.25">
      <c r="BL2197" s="334" t="s">
        <v>4919</v>
      </c>
      <c r="BM2197" s="335" t="s">
        <v>3798</v>
      </c>
      <c r="BN2197" s="335" t="s">
        <v>4826</v>
      </c>
      <c r="BO2197" s="335" t="str">
        <f t="shared" si="68"/>
        <v>Pontotoc County, OK</v>
      </c>
      <c r="BP2197" s="335" t="str">
        <f t="shared" si="69"/>
        <v>40</v>
      </c>
      <c r="BQ2197" s="335" t="str">
        <f>_xlfn.XLOOKUP(BP2197, statelist[State FIPS Code], statelist[EPA Region], "not found", 0, 1)</f>
        <v>EPA Region 6</v>
      </c>
    </row>
    <row r="2198" spans="64:69" x14ac:dyDescent="0.25">
      <c r="BL2198" s="334" t="s">
        <v>4920</v>
      </c>
      <c r="BM2198" s="335" t="s">
        <v>2968</v>
      </c>
      <c r="BN2198" s="335" t="s">
        <v>4826</v>
      </c>
      <c r="BO2198" s="335" t="str">
        <f t="shared" si="68"/>
        <v>Pottawatomie County, OK</v>
      </c>
      <c r="BP2198" s="335" t="str">
        <f t="shared" si="69"/>
        <v>40</v>
      </c>
      <c r="BQ2198" s="335" t="str">
        <f>_xlfn.XLOOKUP(BP2198, statelist[State FIPS Code], statelist[EPA Region], "not found", 0, 1)</f>
        <v>EPA Region 6</v>
      </c>
    </row>
    <row r="2199" spans="64:69" x14ac:dyDescent="0.25">
      <c r="BL2199" s="334" t="s">
        <v>4921</v>
      </c>
      <c r="BM2199" s="335" t="s">
        <v>4922</v>
      </c>
      <c r="BN2199" s="335" t="s">
        <v>4826</v>
      </c>
      <c r="BO2199" s="335" t="str">
        <f t="shared" si="68"/>
        <v>Pushmataha County, OK</v>
      </c>
      <c r="BP2199" s="335" t="str">
        <f t="shared" si="69"/>
        <v>40</v>
      </c>
      <c r="BQ2199" s="335" t="str">
        <f>_xlfn.XLOOKUP(BP2199, statelist[State FIPS Code], statelist[EPA Region], "not found", 0, 1)</f>
        <v>EPA Region 6</v>
      </c>
    </row>
    <row r="2200" spans="64:69" x14ac:dyDescent="0.25">
      <c r="BL2200" s="334" t="s">
        <v>4923</v>
      </c>
      <c r="BM2200" s="335" t="s">
        <v>4924</v>
      </c>
      <c r="BN2200" s="335" t="s">
        <v>4826</v>
      </c>
      <c r="BO2200" s="335" t="str">
        <f t="shared" si="68"/>
        <v>Roger Mills County, OK</v>
      </c>
      <c r="BP2200" s="335" t="str">
        <f t="shared" si="69"/>
        <v>40</v>
      </c>
      <c r="BQ2200" s="335" t="str">
        <f>_xlfn.XLOOKUP(BP2200, statelist[State FIPS Code], statelist[EPA Region], "not found", 0, 1)</f>
        <v>EPA Region 6</v>
      </c>
    </row>
    <row r="2201" spans="64:69" x14ac:dyDescent="0.25">
      <c r="BL2201" s="334" t="s">
        <v>4925</v>
      </c>
      <c r="BM2201" s="335" t="s">
        <v>4926</v>
      </c>
      <c r="BN2201" s="335" t="s">
        <v>4826</v>
      </c>
      <c r="BO2201" s="335" t="str">
        <f t="shared" si="68"/>
        <v>Rogers County, OK</v>
      </c>
      <c r="BP2201" s="335" t="str">
        <f t="shared" si="69"/>
        <v>40</v>
      </c>
      <c r="BQ2201" s="335" t="str">
        <f>_xlfn.XLOOKUP(BP2201, statelist[State FIPS Code], statelist[EPA Region], "not found", 0, 1)</f>
        <v>EPA Region 6</v>
      </c>
    </row>
    <row r="2202" spans="64:69" x14ac:dyDescent="0.25">
      <c r="BL2202" s="334" t="s">
        <v>4927</v>
      </c>
      <c r="BM2202" s="335" t="s">
        <v>2042</v>
      </c>
      <c r="BN2202" s="335" t="s">
        <v>4826</v>
      </c>
      <c r="BO2202" s="335" t="str">
        <f t="shared" si="68"/>
        <v>Seminole County, OK</v>
      </c>
      <c r="BP2202" s="335" t="str">
        <f t="shared" si="69"/>
        <v>40</v>
      </c>
      <c r="BQ2202" s="335" t="str">
        <f>_xlfn.XLOOKUP(BP2202, statelist[State FIPS Code], statelist[EPA Region], "not found", 0, 1)</f>
        <v>EPA Region 6</v>
      </c>
    </row>
    <row r="2203" spans="64:69" x14ac:dyDescent="0.25">
      <c r="BL2203" s="334" t="s">
        <v>4928</v>
      </c>
      <c r="BM2203" s="335" t="s">
        <v>4929</v>
      </c>
      <c r="BN2203" s="335" t="s">
        <v>4826</v>
      </c>
      <c r="BO2203" s="335" t="str">
        <f t="shared" si="68"/>
        <v>Sequoyah County, OK</v>
      </c>
      <c r="BP2203" s="335" t="str">
        <f t="shared" si="69"/>
        <v>40</v>
      </c>
      <c r="BQ2203" s="335" t="str">
        <f>_xlfn.XLOOKUP(BP2203, statelist[State FIPS Code], statelist[EPA Region], "not found", 0, 1)</f>
        <v>EPA Region 6</v>
      </c>
    </row>
    <row r="2204" spans="64:69" x14ac:dyDescent="0.25">
      <c r="BL2204" s="334" t="s">
        <v>4930</v>
      </c>
      <c r="BM2204" s="335" t="s">
        <v>2267</v>
      </c>
      <c r="BN2204" s="335" t="s">
        <v>4826</v>
      </c>
      <c r="BO2204" s="335" t="str">
        <f t="shared" si="68"/>
        <v>Stephens County, OK</v>
      </c>
      <c r="BP2204" s="335" t="str">
        <f t="shared" si="69"/>
        <v>40</v>
      </c>
      <c r="BQ2204" s="335" t="str">
        <f>_xlfn.XLOOKUP(BP2204, statelist[State FIPS Code], statelist[EPA Region], "not found", 0, 1)</f>
        <v>EPA Region 6</v>
      </c>
    </row>
    <row r="2205" spans="64:69" x14ac:dyDescent="0.25">
      <c r="BL2205" s="334" t="s">
        <v>4931</v>
      </c>
      <c r="BM2205" s="335" t="s">
        <v>3981</v>
      </c>
      <c r="BN2205" s="335" t="s">
        <v>4826</v>
      </c>
      <c r="BO2205" s="335" t="str">
        <f t="shared" si="68"/>
        <v>Texas County, OK</v>
      </c>
      <c r="BP2205" s="335" t="str">
        <f t="shared" si="69"/>
        <v>40</v>
      </c>
      <c r="BQ2205" s="335" t="str">
        <f>_xlfn.XLOOKUP(BP2205, statelist[State FIPS Code], statelist[EPA Region], "not found", 0, 1)</f>
        <v>EPA Region 6</v>
      </c>
    </row>
    <row r="2206" spans="64:69" x14ac:dyDescent="0.25">
      <c r="BL2206" s="334" t="s">
        <v>4932</v>
      </c>
      <c r="BM2206" s="335" t="s">
        <v>4933</v>
      </c>
      <c r="BN2206" s="335" t="s">
        <v>4826</v>
      </c>
      <c r="BO2206" s="335" t="str">
        <f t="shared" si="68"/>
        <v>Tillman County, OK</v>
      </c>
      <c r="BP2206" s="335" t="str">
        <f t="shared" si="69"/>
        <v>40</v>
      </c>
      <c r="BQ2206" s="335" t="str">
        <f>_xlfn.XLOOKUP(BP2206, statelist[State FIPS Code], statelist[EPA Region], "not found", 0, 1)</f>
        <v>EPA Region 6</v>
      </c>
    </row>
    <row r="2207" spans="64:69" x14ac:dyDescent="0.25">
      <c r="BL2207" s="334" t="s">
        <v>4934</v>
      </c>
      <c r="BM2207" s="335" t="s">
        <v>4935</v>
      </c>
      <c r="BN2207" s="335" t="s">
        <v>4826</v>
      </c>
      <c r="BO2207" s="335" t="str">
        <f t="shared" si="68"/>
        <v>Tulsa County, OK</v>
      </c>
      <c r="BP2207" s="335" t="str">
        <f t="shared" si="69"/>
        <v>40</v>
      </c>
      <c r="BQ2207" s="335" t="str">
        <f>_xlfn.XLOOKUP(BP2207, statelist[State FIPS Code], statelist[EPA Region], "not found", 0, 1)</f>
        <v>EPA Region 6</v>
      </c>
    </row>
    <row r="2208" spans="64:69" x14ac:dyDescent="0.25">
      <c r="BL2208" s="334" t="s">
        <v>4936</v>
      </c>
      <c r="BM2208" s="335" t="s">
        <v>4937</v>
      </c>
      <c r="BN2208" s="335" t="s">
        <v>4826</v>
      </c>
      <c r="BO2208" s="335" t="str">
        <f t="shared" si="68"/>
        <v>Wagoner County, OK</v>
      </c>
      <c r="BP2208" s="335" t="str">
        <f t="shared" si="69"/>
        <v>40</v>
      </c>
      <c r="BQ2208" s="335" t="str">
        <f>_xlfn.XLOOKUP(BP2208, statelist[State FIPS Code], statelist[EPA Region], "not found", 0, 1)</f>
        <v>EPA Region 6</v>
      </c>
    </row>
    <row r="2209" spans="64:69" x14ac:dyDescent="0.25">
      <c r="BL2209" s="334" t="s">
        <v>4938</v>
      </c>
      <c r="BM2209" s="335" t="s">
        <v>1423</v>
      </c>
      <c r="BN2209" s="335" t="s">
        <v>4826</v>
      </c>
      <c r="BO2209" s="335" t="str">
        <f t="shared" si="68"/>
        <v>Washington County, OK</v>
      </c>
      <c r="BP2209" s="335" t="str">
        <f t="shared" si="69"/>
        <v>40</v>
      </c>
      <c r="BQ2209" s="335" t="str">
        <f>_xlfn.XLOOKUP(BP2209, statelist[State FIPS Code], statelist[EPA Region], "not found", 0, 1)</f>
        <v>EPA Region 6</v>
      </c>
    </row>
    <row r="2210" spans="64:69" x14ac:dyDescent="0.25">
      <c r="BL2210" s="334" t="s">
        <v>4939</v>
      </c>
      <c r="BM2210" s="335" t="s">
        <v>4940</v>
      </c>
      <c r="BN2210" s="335" t="s">
        <v>4826</v>
      </c>
      <c r="BO2210" s="335" t="str">
        <f t="shared" si="68"/>
        <v>Washita County, OK</v>
      </c>
      <c r="BP2210" s="335" t="str">
        <f t="shared" si="69"/>
        <v>40</v>
      </c>
      <c r="BQ2210" s="335" t="str">
        <f>_xlfn.XLOOKUP(BP2210, statelist[State FIPS Code], statelist[EPA Region], "not found", 0, 1)</f>
        <v>EPA Region 6</v>
      </c>
    </row>
    <row r="2211" spans="64:69" x14ac:dyDescent="0.25">
      <c r="BL2211" s="334" t="s">
        <v>4941</v>
      </c>
      <c r="BM2211" s="335" t="s">
        <v>4942</v>
      </c>
      <c r="BN2211" s="335" t="s">
        <v>4826</v>
      </c>
      <c r="BO2211" s="335" t="str">
        <f t="shared" si="68"/>
        <v>Woods County, OK</v>
      </c>
      <c r="BP2211" s="335" t="str">
        <f t="shared" si="69"/>
        <v>40</v>
      </c>
      <c r="BQ2211" s="335" t="str">
        <f>_xlfn.XLOOKUP(BP2211, statelist[State FIPS Code], statelist[EPA Region], "not found", 0, 1)</f>
        <v>EPA Region 6</v>
      </c>
    </row>
    <row r="2212" spans="64:69" x14ac:dyDescent="0.25">
      <c r="BL2212" s="334" t="s">
        <v>4943</v>
      </c>
      <c r="BM2212" s="335" t="s">
        <v>4944</v>
      </c>
      <c r="BN2212" s="335" t="s">
        <v>4826</v>
      </c>
      <c r="BO2212" s="335" t="str">
        <f t="shared" si="68"/>
        <v>Woodward County, OK</v>
      </c>
      <c r="BP2212" s="335" t="str">
        <f t="shared" si="69"/>
        <v>40</v>
      </c>
      <c r="BQ2212" s="335" t="str">
        <f>_xlfn.XLOOKUP(BP2212, statelist[State FIPS Code], statelist[EPA Region], "not found", 0, 1)</f>
        <v>EPA Region 6</v>
      </c>
    </row>
    <row r="2213" spans="64:69" x14ac:dyDescent="0.25">
      <c r="BL2213" s="334" t="s">
        <v>4945</v>
      </c>
      <c r="BM2213" s="335" t="s">
        <v>1944</v>
      </c>
      <c r="BN2213" s="335" t="s">
        <v>4946</v>
      </c>
      <c r="BO2213" s="335" t="str">
        <f t="shared" si="68"/>
        <v>Baker County, OR</v>
      </c>
      <c r="BP2213" s="335" t="str">
        <f t="shared" si="69"/>
        <v>41</v>
      </c>
      <c r="BQ2213" s="335" t="str">
        <f>_xlfn.XLOOKUP(BP2213, statelist[State FIPS Code], statelist[EPA Region], "not found", 0, 1)</f>
        <v>EPA Region 10</v>
      </c>
    </row>
    <row r="2214" spans="64:69" x14ac:dyDescent="0.25">
      <c r="BL2214" s="334" t="s">
        <v>4947</v>
      </c>
      <c r="BM2214" s="335" t="s">
        <v>1528</v>
      </c>
      <c r="BN2214" s="335" t="s">
        <v>4946</v>
      </c>
      <c r="BO2214" s="335" t="str">
        <f t="shared" si="68"/>
        <v>Benton County, OR</v>
      </c>
      <c r="BP2214" s="335" t="str">
        <f t="shared" si="69"/>
        <v>41</v>
      </c>
      <c r="BQ2214" s="335" t="str">
        <f>_xlfn.XLOOKUP(BP2214, statelist[State FIPS Code], statelist[EPA Region], "not found", 0, 1)</f>
        <v>EPA Region 10</v>
      </c>
    </row>
    <row r="2215" spans="64:69" x14ac:dyDescent="0.25">
      <c r="BL2215" s="334" t="s">
        <v>4948</v>
      </c>
      <c r="BM2215" s="335" t="s">
        <v>4949</v>
      </c>
      <c r="BN2215" s="335" t="s">
        <v>4946</v>
      </c>
      <c r="BO2215" s="335" t="str">
        <f t="shared" si="68"/>
        <v>Clackamas County, OR</v>
      </c>
      <c r="BP2215" s="335" t="str">
        <f t="shared" si="69"/>
        <v>41</v>
      </c>
      <c r="BQ2215" s="335" t="str">
        <f>_xlfn.XLOOKUP(BP2215, statelist[State FIPS Code], statelist[EPA Region], "not found", 0, 1)</f>
        <v>EPA Region 10</v>
      </c>
    </row>
    <row r="2216" spans="64:69" x14ac:dyDescent="0.25">
      <c r="BL2216" s="334" t="s">
        <v>4950</v>
      </c>
      <c r="BM2216" s="335" t="s">
        <v>4951</v>
      </c>
      <c r="BN2216" s="335" t="s">
        <v>4946</v>
      </c>
      <c r="BO2216" s="335" t="str">
        <f t="shared" si="68"/>
        <v>Clatsop County, OR</v>
      </c>
      <c r="BP2216" s="335" t="str">
        <f t="shared" si="69"/>
        <v>41</v>
      </c>
      <c r="BQ2216" s="335" t="str">
        <f>_xlfn.XLOOKUP(BP2216, statelist[State FIPS Code], statelist[EPA Region], "not found", 0, 1)</f>
        <v>EPA Region 10</v>
      </c>
    </row>
    <row r="2217" spans="64:69" x14ac:dyDescent="0.25">
      <c r="BL2217" s="334" t="s">
        <v>4952</v>
      </c>
      <c r="BM2217" s="335" t="s">
        <v>1545</v>
      </c>
      <c r="BN2217" s="335" t="s">
        <v>4946</v>
      </c>
      <c r="BO2217" s="335" t="str">
        <f t="shared" si="68"/>
        <v>Columbia County, OR</v>
      </c>
      <c r="BP2217" s="335" t="str">
        <f t="shared" si="69"/>
        <v>41</v>
      </c>
      <c r="BQ2217" s="335" t="str">
        <f>_xlfn.XLOOKUP(BP2217, statelist[State FIPS Code], statelist[EPA Region], "not found", 0, 1)</f>
        <v>EPA Region 10</v>
      </c>
    </row>
    <row r="2218" spans="64:69" x14ac:dyDescent="0.25">
      <c r="BL2218" s="334" t="s">
        <v>4953</v>
      </c>
      <c r="BM2218" s="335" t="s">
        <v>4255</v>
      </c>
      <c r="BN2218" s="335" t="s">
        <v>4946</v>
      </c>
      <c r="BO2218" s="335" t="str">
        <f t="shared" si="68"/>
        <v>Coos County, OR</v>
      </c>
      <c r="BP2218" s="335" t="str">
        <f t="shared" si="69"/>
        <v>41</v>
      </c>
      <c r="BQ2218" s="335" t="str">
        <f>_xlfn.XLOOKUP(BP2218, statelist[State FIPS Code], statelist[EPA Region], "not found", 0, 1)</f>
        <v>EPA Region 10</v>
      </c>
    </row>
    <row r="2219" spans="64:69" x14ac:dyDescent="0.25">
      <c r="BL2219" s="334" t="s">
        <v>4954</v>
      </c>
      <c r="BM2219" s="335" t="s">
        <v>4955</v>
      </c>
      <c r="BN2219" s="335" t="s">
        <v>4946</v>
      </c>
      <c r="BO2219" s="335" t="str">
        <f t="shared" si="68"/>
        <v>Crook County, OR</v>
      </c>
      <c r="BP2219" s="335" t="str">
        <f t="shared" si="69"/>
        <v>41</v>
      </c>
      <c r="BQ2219" s="335" t="str">
        <f>_xlfn.XLOOKUP(BP2219, statelist[State FIPS Code], statelist[EPA Region], "not found", 0, 1)</f>
        <v>EPA Region 10</v>
      </c>
    </row>
    <row r="2220" spans="64:69" x14ac:dyDescent="0.25">
      <c r="BL2220" s="334" t="s">
        <v>4956</v>
      </c>
      <c r="BM2220" s="335" t="s">
        <v>4310</v>
      </c>
      <c r="BN2220" s="335" t="s">
        <v>4946</v>
      </c>
      <c r="BO2220" s="335" t="str">
        <f t="shared" si="68"/>
        <v>Curry County, OR</v>
      </c>
      <c r="BP2220" s="335" t="str">
        <f t="shared" si="69"/>
        <v>41</v>
      </c>
      <c r="BQ2220" s="335" t="str">
        <f>_xlfn.XLOOKUP(BP2220, statelist[State FIPS Code], statelist[EPA Region], "not found", 0, 1)</f>
        <v>EPA Region 10</v>
      </c>
    </row>
    <row r="2221" spans="64:69" x14ac:dyDescent="0.25">
      <c r="BL2221" s="334" t="s">
        <v>4957</v>
      </c>
      <c r="BM2221" s="335" t="s">
        <v>4958</v>
      </c>
      <c r="BN2221" s="335" t="s">
        <v>4946</v>
      </c>
      <c r="BO2221" s="335" t="str">
        <f t="shared" si="68"/>
        <v>Deschutes County, OR</v>
      </c>
      <c r="BP2221" s="335" t="str">
        <f t="shared" si="69"/>
        <v>41</v>
      </c>
      <c r="BQ2221" s="335" t="str">
        <f>_xlfn.XLOOKUP(BP2221, statelist[State FIPS Code], statelist[EPA Region], "not found", 0, 1)</f>
        <v>EPA Region 10</v>
      </c>
    </row>
    <row r="2222" spans="64:69" x14ac:dyDescent="0.25">
      <c r="BL2222" s="334" t="s">
        <v>4959</v>
      </c>
      <c r="BM2222" s="335" t="s">
        <v>1806</v>
      </c>
      <c r="BN2222" s="335" t="s">
        <v>4946</v>
      </c>
      <c r="BO2222" s="335" t="str">
        <f t="shared" si="68"/>
        <v>Douglas County, OR</v>
      </c>
      <c r="BP2222" s="335" t="str">
        <f t="shared" si="69"/>
        <v>41</v>
      </c>
      <c r="BQ2222" s="335" t="str">
        <f>_xlfn.XLOOKUP(BP2222, statelist[State FIPS Code], statelist[EPA Region], "not found", 0, 1)</f>
        <v>EPA Region 10</v>
      </c>
    </row>
    <row r="2223" spans="64:69" x14ac:dyDescent="0.25">
      <c r="BL2223" s="334" t="s">
        <v>4960</v>
      </c>
      <c r="BM2223" s="335" t="s">
        <v>4961</v>
      </c>
      <c r="BN2223" s="335" t="s">
        <v>4946</v>
      </c>
      <c r="BO2223" s="335" t="str">
        <f t="shared" si="68"/>
        <v>Gilliam County, OR</v>
      </c>
      <c r="BP2223" s="335" t="str">
        <f t="shared" si="69"/>
        <v>41</v>
      </c>
      <c r="BQ2223" s="335" t="str">
        <f>_xlfn.XLOOKUP(BP2223, statelist[State FIPS Code], statelist[EPA Region], "not found", 0, 1)</f>
        <v>EPA Region 10</v>
      </c>
    </row>
    <row r="2224" spans="64:69" x14ac:dyDescent="0.25">
      <c r="BL2224" s="334" t="s">
        <v>4962</v>
      </c>
      <c r="BM2224" s="335" t="s">
        <v>1569</v>
      </c>
      <c r="BN2224" s="335" t="s">
        <v>4946</v>
      </c>
      <c r="BO2224" s="335" t="str">
        <f t="shared" si="68"/>
        <v>Grant County, OR</v>
      </c>
      <c r="BP2224" s="335" t="str">
        <f t="shared" si="69"/>
        <v>41</v>
      </c>
      <c r="BQ2224" s="335" t="str">
        <f>_xlfn.XLOOKUP(BP2224, statelist[State FIPS Code], statelist[EPA Region], "not found", 0, 1)</f>
        <v>EPA Region 10</v>
      </c>
    </row>
    <row r="2225" spans="64:69" x14ac:dyDescent="0.25">
      <c r="BL2225" s="334" t="s">
        <v>4963</v>
      </c>
      <c r="BM2225" s="335" t="s">
        <v>4964</v>
      </c>
      <c r="BN2225" s="335" t="s">
        <v>4946</v>
      </c>
      <c r="BO2225" s="335" t="str">
        <f t="shared" si="68"/>
        <v>Harney County, OR</v>
      </c>
      <c r="BP2225" s="335" t="str">
        <f t="shared" si="69"/>
        <v>41</v>
      </c>
      <c r="BQ2225" s="335" t="str">
        <f>_xlfn.XLOOKUP(BP2225, statelist[State FIPS Code], statelist[EPA Region], "not found", 0, 1)</f>
        <v>EPA Region 10</v>
      </c>
    </row>
    <row r="2226" spans="64:69" x14ac:dyDescent="0.25">
      <c r="BL2226" s="334" t="s">
        <v>4965</v>
      </c>
      <c r="BM2226" s="335" t="s">
        <v>4966</v>
      </c>
      <c r="BN2226" s="335" t="s">
        <v>4946</v>
      </c>
      <c r="BO2226" s="335" t="str">
        <f t="shared" si="68"/>
        <v>Hood River County, OR</v>
      </c>
      <c r="BP2226" s="335" t="str">
        <f t="shared" si="69"/>
        <v>41</v>
      </c>
      <c r="BQ2226" s="335" t="str">
        <f>_xlfn.XLOOKUP(BP2226, statelist[State FIPS Code], statelist[EPA Region], "not found", 0, 1)</f>
        <v>EPA Region 10</v>
      </c>
    </row>
    <row r="2227" spans="64:69" x14ac:dyDescent="0.25">
      <c r="BL2227" s="334" t="s">
        <v>4967</v>
      </c>
      <c r="BM2227" s="335" t="s">
        <v>1365</v>
      </c>
      <c r="BN2227" s="335" t="s">
        <v>4946</v>
      </c>
      <c r="BO2227" s="335" t="str">
        <f t="shared" si="68"/>
        <v>Jackson County, OR</v>
      </c>
      <c r="BP2227" s="335" t="str">
        <f t="shared" si="69"/>
        <v>41</v>
      </c>
      <c r="BQ2227" s="335" t="str">
        <f>_xlfn.XLOOKUP(BP2227, statelist[State FIPS Code], statelist[EPA Region], "not found", 0, 1)</f>
        <v>EPA Region 10</v>
      </c>
    </row>
    <row r="2228" spans="64:69" x14ac:dyDescent="0.25">
      <c r="BL2228" s="334" t="s">
        <v>4968</v>
      </c>
      <c r="BM2228" s="335" t="s">
        <v>1367</v>
      </c>
      <c r="BN2228" s="335" t="s">
        <v>4946</v>
      </c>
      <c r="BO2228" s="335" t="str">
        <f t="shared" si="68"/>
        <v>Jefferson County, OR</v>
      </c>
      <c r="BP2228" s="335" t="str">
        <f t="shared" si="69"/>
        <v>41</v>
      </c>
      <c r="BQ2228" s="335" t="str">
        <f>_xlfn.XLOOKUP(BP2228, statelist[State FIPS Code], statelist[EPA Region], "not found", 0, 1)</f>
        <v>EPA Region 10</v>
      </c>
    </row>
    <row r="2229" spans="64:69" x14ac:dyDescent="0.25">
      <c r="BL2229" s="334" t="s">
        <v>4969</v>
      </c>
      <c r="BM2229" s="335" t="s">
        <v>4970</v>
      </c>
      <c r="BN2229" s="335" t="s">
        <v>4946</v>
      </c>
      <c r="BO2229" s="335" t="str">
        <f t="shared" si="68"/>
        <v>Josephine County, OR</v>
      </c>
      <c r="BP2229" s="335" t="str">
        <f t="shared" si="69"/>
        <v>41</v>
      </c>
      <c r="BQ2229" s="335" t="str">
        <f>_xlfn.XLOOKUP(BP2229, statelist[State FIPS Code], statelist[EPA Region], "not found", 0, 1)</f>
        <v>EPA Region 10</v>
      </c>
    </row>
    <row r="2230" spans="64:69" x14ac:dyDescent="0.25">
      <c r="BL2230" s="334" t="s">
        <v>4971</v>
      </c>
      <c r="BM2230" s="335" t="s">
        <v>4972</v>
      </c>
      <c r="BN2230" s="335" t="s">
        <v>4946</v>
      </c>
      <c r="BO2230" s="335" t="str">
        <f t="shared" si="68"/>
        <v>Klamath County, OR</v>
      </c>
      <c r="BP2230" s="335" t="str">
        <f t="shared" si="69"/>
        <v>41</v>
      </c>
      <c r="BQ2230" s="335" t="str">
        <f>_xlfn.XLOOKUP(BP2230, statelist[State FIPS Code], statelist[EPA Region], "not found", 0, 1)</f>
        <v>EPA Region 10</v>
      </c>
    </row>
    <row r="2231" spans="64:69" x14ac:dyDescent="0.25">
      <c r="BL2231" s="334" t="s">
        <v>4973</v>
      </c>
      <c r="BM2231" s="335" t="s">
        <v>1687</v>
      </c>
      <c r="BN2231" s="335" t="s">
        <v>4946</v>
      </c>
      <c r="BO2231" s="335" t="str">
        <f t="shared" si="68"/>
        <v>Lake County, OR</v>
      </c>
      <c r="BP2231" s="335" t="str">
        <f t="shared" si="69"/>
        <v>41</v>
      </c>
      <c r="BQ2231" s="335" t="str">
        <f>_xlfn.XLOOKUP(BP2231, statelist[State FIPS Code], statelist[EPA Region], "not found", 0, 1)</f>
        <v>EPA Region 10</v>
      </c>
    </row>
    <row r="2232" spans="64:69" x14ac:dyDescent="0.25">
      <c r="BL2232" s="334" t="s">
        <v>4974</v>
      </c>
      <c r="BM2232" s="335" t="s">
        <v>2930</v>
      </c>
      <c r="BN2232" s="335" t="s">
        <v>4946</v>
      </c>
      <c r="BO2232" s="335" t="str">
        <f t="shared" si="68"/>
        <v>Lane County, OR</v>
      </c>
      <c r="BP2232" s="335" t="str">
        <f t="shared" si="69"/>
        <v>41</v>
      </c>
      <c r="BQ2232" s="335" t="str">
        <f>_xlfn.XLOOKUP(BP2232, statelist[State FIPS Code], statelist[EPA Region], "not found", 0, 1)</f>
        <v>EPA Region 10</v>
      </c>
    </row>
    <row r="2233" spans="64:69" x14ac:dyDescent="0.25">
      <c r="BL2233" s="334" t="s">
        <v>4975</v>
      </c>
      <c r="BM2233" s="335" t="s">
        <v>1590</v>
      </c>
      <c r="BN2233" s="335" t="s">
        <v>4946</v>
      </c>
      <c r="BO2233" s="335" t="str">
        <f t="shared" si="68"/>
        <v>Lincoln County, OR</v>
      </c>
      <c r="BP2233" s="335" t="str">
        <f t="shared" si="69"/>
        <v>41</v>
      </c>
      <c r="BQ2233" s="335" t="str">
        <f>_xlfn.XLOOKUP(BP2233, statelist[State FIPS Code], statelist[EPA Region], "not found", 0, 1)</f>
        <v>EPA Region 10</v>
      </c>
    </row>
    <row r="2234" spans="64:69" x14ac:dyDescent="0.25">
      <c r="BL2234" s="334" t="s">
        <v>4976</v>
      </c>
      <c r="BM2234" s="335" t="s">
        <v>2783</v>
      </c>
      <c r="BN2234" s="335" t="s">
        <v>4946</v>
      </c>
      <c r="BO2234" s="335" t="str">
        <f t="shared" si="68"/>
        <v>Linn County, OR</v>
      </c>
      <c r="BP2234" s="335" t="str">
        <f t="shared" si="69"/>
        <v>41</v>
      </c>
      <c r="BQ2234" s="335" t="str">
        <f>_xlfn.XLOOKUP(BP2234, statelist[State FIPS Code], statelist[EPA Region], "not found", 0, 1)</f>
        <v>EPA Region 10</v>
      </c>
    </row>
    <row r="2235" spans="64:69" x14ac:dyDescent="0.25">
      <c r="BL2235" s="334" t="s">
        <v>4977</v>
      </c>
      <c r="BM2235" s="335" t="s">
        <v>4978</v>
      </c>
      <c r="BN2235" s="335" t="s">
        <v>4946</v>
      </c>
      <c r="BO2235" s="335" t="str">
        <f t="shared" si="68"/>
        <v>Malheur County, OR</v>
      </c>
      <c r="BP2235" s="335" t="str">
        <f t="shared" si="69"/>
        <v>41</v>
      </c>
      <c r="BQ2235" s="335" t="str">
        <f>_xlfn.XLOOKUP(BP2235, statelist[State FIPS Code], statelist[EPA Region], "not found", 0, 1)</f>
        <v>EPA Region 10</v>
      </c>
    </row>
    <row r="2236" spans="64:69" x14ac:dyDescent="0.25">
      <c r="BL2236" s="334" t="s">
        <v>4979</v>
      </c>
      <c r="BM2236" s="335" t="s">
        <v>1387</v>
      </c>
      <c r="BN2236" s="335" t="s">
        <v>4946</v>
      </c>
      <c r="BO2236" s="335" t="str">
        <f t="shared" si="68"/>
        <v>Marion County, OR</v>
      </c>
      <c r="BP2236" s="335" t="str">
        <f t="shared" si="69"/>
        <v>41</v>
      </c>
      <c r="BQ2236" s="335" t="str">
        <f>_xlfn.XLOOKUP(BP2236, statelist[State FIPS Code], statelist[EPA Region], "not found", 0, 1)</f>
        <v>EPA Region 10</v>
      </c>
    </row>
    <row r="2237" spans="64:69" x14ac:dyDescent="0.25">
      <c r="BL2237" s="334" t="s">
        <v>4980</v>
      </c>
      <c r="BM2237" s="335" t="s">
        <v>4782</v>
      </c>
      <c r="BN2237" s="335" t="s">
        <v>4946</v>
      </c>
      <c r="BO2237" s="335" t="str">
        <f t="shared" si="68"/>
        <v>Morrow County, OR</v>
      </c>
      <c r="BP2237" s="335" t="str">
        <f t="shared" si="69"/>
        <v>41</v>
      </c>
      <c r="BQ2237" s="335" t="str">
        <f>_xlfn.XLOOKUP(BP2237, statelist[State FIPS Code], statelist[EPA Region], "not found", 0, 1)</f>
        <v>EPA Region 10</v>
      </c>
    </row>
    <row r="2238" spans="64:69" x14ac:dyDescent="0.25">
      <c r="BL2238" s="334" t="s">
        <v>4981</v>
      </c>
      <c r="BM2238" s="335" t="s">
        <v>4982</v>
      </c>
      <c r="BN2238" s="335" t="s">
        <v>4946</v>
      </c>
      <c r="BO2238" s="335" t="str">
        <f t="shared" si="68"/>
        <v>Multnomah County, OR</v>
      </c>
      <c r="BP2238" s="335" t="str">
        <f t="shared" si="69"/>
        <v>41</v>
      </c>
      <c r="BQ2238" s="335" t="str">
        <f>_xlfn.XLOOKUP(BP2238, statelist[State FIPS Code], statelist[EPA Region], "not found", 0, 1)</f>
        <v>EPA Region 10</v>
      </c>
    </row>
    <row r="2239" spans="64:69" x14ac:dyDescent="0.25">
      <c r="BL2239" s="334" t="s">
        <v>4983</v>
      </c>
      <c r="BM2239" s="335" t="s">
        <v>1618</v>
      </c>
      <c r="BN2239" s="335" t="s">
        <v>4946</v>
      </c>
      <c r="BO2239" s="335" t="str">
        <f t="shared" si="68"/>
        <v>Polk County, OR</v>
      </c>
      <c r="BP2239" s="335" t="str">
        <f t="shared" si="69"/>
        <v>41</v>
      </c>
      <c r="BQ2239" s="335" t="str">
        <f>_xlfn.XLOOKUP(BP2239, statelist[State FIPS Code], statelist[EPA Region], "not found", 0, 1)</f>
        <v>EPA Region 10</v>
      </c>
    </row>
    <row r="2240" spans="64:69" x14ac:dyDescent="0.25">
      <c r="BL2240" s="334" t="s">
        <v>4984</v>
      </c>
      <c r="BM2240" s="335" t="s">
        <v>2995</v>
      </c>
      <c r="BN2240" s="335" t="s">
        <v>4946</v>
      </c>
      <c r="BO2240" s="335" t="str">
        <f t="shared" si="68"/>
        <v>Sherman County, OR</v>
      </c>
      <c r="BP2240" s="335" t="str">
        <f t="shared" si="69"/>
        <v>41</v>
      </c>
      <c r="BQ2240" s="335" t="str">
        <f>_xlfn.XLOOKUP(BP2240, statelist[State FIPS Code], statelist[EPA Region], "not found", 0, 1)</f>
        <v>EPA Region 10</v>
      </c>
    </row>
    <row r="2241" spans="64:69" x14ac:dyDescent="0.25">
      <c r="BL2241" s="334" t="s">
        <v>4985</v>
      </c>
      <c r="BM2241" s="335" t="s">
        <v>4986</v>
      </c>
      <c r="BN2241" s="335" t="s">
        <v>4946</v>
      </c>
      <c r="BO2241" s="335" t="str">
        <f t="shared" si="68"/>
        <v>Tillamook County, OR</v>
      </c>
      <c r="BP2241" s="335" t="str">
        <f t="shared" si="69"/>
        <v>41</v>
      </c>
      <c r="BQ2241" s="335" t="str">
        <f>_xlfn.XLOOKUP(BP2241, statelist[State FIPS Code], statelist[EPA Region], "not found", 0, 1)</f>
        <v>EPA Region 10</v>
      </c>
    </row>
    <row r="2242" spans="64:69" x14ac:dyDescent="0.25">
      <c r="BL2242" s="334" t="s">
        <v>4987</v>
      </c>
      <c r="BM2242" s="335" t="s">
        <v>4988</v>
      </c>
      <c r="BN2242" s="335" t="s">
        <v>4946</v>
      </c>
      <c r="BO2242" s="335" t="str">
        <f t="shared" si="68"/>
        <v>Umatilla County, OR</v>
      </c>
      <c r="BP2242" s="335" t="str">
        <f t="shared" si="69"/>
        <v>41</v>
      </c>
      <c r="BQ2242" s="335" t="str">
        <f>_xlfn.XLOOKUP(BP2242, statelist[State FIPS Code], statelist[EPA Region], "not found", 0, 1)</f>
        <v>EPA Region 10</v>
      </c>
    </row>
    <row r="2243" spans="64:69" x14ac:dyDescent="0.25">
      <c r="BL2243" s="334" t="s">
        <v>4989</v>
      </c>
      <c r="BM2243" s="335" t="s">
        <v>1643</v>
      </c>
      <c r="BN2243" s="335" t="s">
        <v>4946</v>
      </c>
      <c r="BO2243" s="335" t="str">
        <f t="shared" si="68"/>
        <v>Union County, OR</v>
      </c>
      <c r="BP2243" s="335" t="str">
        <f t="shared" si="69"/>
        <v>41</v>
      </c>
      <c r="BQ2243" s="335" t="str">
        <f>_xlfn.XLOOKUP(BP2243, statelist[State FIPS Code], statelist[EPA Region], "not found", 0, 1)</f>
        <v>EPA Region 10</v>
      </c>
    </row>
    <row r="2244" spans="64:69" x14ac:dyDescent="0.25">
      <c r="BL2244" s="334" t="s">
        <v>4990</v>
      </c>
      <c r="BM2244" s="335" t="s">
        <v>4991</v>
      </c>
      <c r="BN2244" s="335" t="s">
        <v>4946</v>
      </c>
      <c r="BO2244" s="335" t="str">
        <f t="shared" ref="BO2244:BO2307" si="70">_xlfn.TEXTJOIN(", ", TRUE, BM2244,BN2244)</f>
        <v>Wallowa County, OR</v>
      </c>
      <c r="BP2244" s="335" t="str">
        <f t="shared" ref="BP2244:BP2307" si="71">LEFT(BL2244, 2)</f>
        <v>41</v>
      </c>
      <c r="BQ2244" s="335" t="str">
        <f>_xlfn.XLOOKUP(BP2244, statelist[State FIPS Code], statelist[EPA Region], "not found", 0, 1)</f>
        <v>EPA Region 10</v>
      </c>
    </row>
    <row r="2245" spans="64:69" x14ac:dyDescent="0.25">
      <c r="BL2245" s="334" t="s">
        <v>4992</v>
      </c>
      <c r="BM2245" s="335" t="s">
        <v>4993</v>
      </c>
      <c r="BN2245" s="335" t="s">
        <v>4946</v>
      </c>
      <c r="BO2245" s="335" t="str">
        <f t="shared" si="70"/>
        <v>Wasco County, OR</v>
      </c>
      <c r="BP2245" s="335" t="str">
        <f t="shared" si="71"/>
        <v>41</v>
      </c>
      <c r="BQ2245" s="335" t="str">
        <f>_xlfn.XLOOKUP(BP2245, statelist[State FIPS Code], statelist[EPA Region], "not found", 0, 1)</f>
        <v>EPA Region 10</v>
      </c>
    </row>
    <row r="2246" spans="64:69" x14ac:dyDescent="0.25">
      <c r="BL2246" s="334" t="s">
        <v>4994</v>
      </c>
      <c r="BM2246" s="335" t="s">
        <v>1423</v>
      </c>
      <c r="BN2246" s="335" t="s">
        <v>4946</v>
      </c>
      <c r="BO2246" s="335" t="str">
        <f t="shared" si="70"/>
        <v>Washington County, OR</v>
      </c>
      <c r="BP2246" s="335" t="str">
        <f t="shared" si="71"/>
        <v>41</v>
      </c>
      <c r="BQ2246" s="335" t="str">
        <f>_xlfn.XLOOKUP(BP2246, statelist[State FIPS Code], statelist[EPA Region], "not found", 0, 1)</f>
        <v>EPA Region 10</v>
      </c>
    </row>
    <row r="2247" spans="64:69" x14ac:dyDescent="0.25">
      <c r="BL2247" s="334" t="s">
        <v>4995</v>
      </c>
      <c r="BM2247" s="335" t="s">
        <v>2313</v>
      </c>
      <c r="BN2247" s="335" t="s">
        <v>4946</v>
      </c>
      <c r="BO2247" s="335" t="str">
        <f t="shared" si="70"/>
        <v>Wheeler County, OR</v>
      </c>
      <c r="BP2247" s="335" t="str">
        <f t="shared" si="71"/>
        <v>41</v>
      </c>
      <c r="BQ2247" s="335" t="str">
        <f>_xlfn.XLOOKUP(BP2247, statelist[State FIPS Code], statelist[EPA Region], "not found", 0, 1)</f>
        <v>EPA Region 10</v>
      </c>
    </row>
    <row r="2248" spans="64:69" x14ac:dyDescent="0.25">
      <c r="BL2248" s="334" t="s">
        <v>4996</v>
      </c>
      <c r="BM2248" s="335" t="s">
        <v>4997</v>
      </c>
      <c r="BN2248" s="335" t="s">
        <v>4946</v>
      </c>
      <c r="BO2248" s="335" t="str">
        <f t="shared" si="70"/>
        <v>Yamhill County, OR</v>
      </c>
      <c r="BP2248" s="335" t="str">
        <f t="shared" si="71"/>
        <v>41</v>
      </c>
      <c r="BQ2248" s="335" t="str">
        <f>_xlfn.XLOOKUP(BP2248, statelist[State FIPS Code], statelist[EPA Region], "not found", 0, 1)</f>
        <v>EPA Region 10</v>
      </c>
    </row>
    <row r="2249" spans="64:69" x14ac:dyDescent="0.25">
      <c r="BL2249" s="334" t="s">
        <v>4998</v>
      </c>
      <c r="BM2249" s="335" t="s">
        <v>1769</v>
      </c>
      <c r="BN2249" s="335" t="s">
        <v>4999</v>
      </c>
      <c r="BO2249" s="335" t="str">
        <f t="shared" si="70"/>
        <v>Adams County, PA</v>
      </c>
      <c r="BP2249" s="335" t="str">
        <f t="shared" si="71"/>
        <v>42</v>
      </c>
      <c r="BQ2249" s="335" t="str">
        <f>_xlfn.XLOOKUP(BP2249, statelist[State FIPS Code], statelist[EPA Region], "not found", 0, 1)</f>
        <v>EPA Region 3</v>
      </c>
    </row>
    <row r="2250" spans="64:69" x14ac:dyDescent="0.25">
      <c r="BL2250" s="334" t="s">
        <v>5000</v>
      </c>
      <c r="BM2250" s="335" t="s">
        <v>5001</v>
      </c>
      <c r="BN2250" s="335" t="s">
        <v>4999</v>
      </c>
      <c r="BO2250" s="335" t="str">
        <f t="shared" si="70"/>
        <v>Allegheny County, PA</v>
      </c>
      <c r="BP2250" s="335" t="str">
        <f t="shared" si="71"/>
        <v>42</v>
      </c>
      <c r="BQ2250" s="335" t="str">
        <f>_xlfn.XLOOKUP(BP2250, statelist[State FIPS Code], statelist[EPA Region], "not found", 0, 1)</f>
        <v>EPA Region 3</v>
      </c>
    </row>
    <row r="2251" spans="64:69" x14ac:dyDescent="0.25">
      <c r="BL2251" s="334" t="s">
        <v>5002</v>
      </c>
      <c r="BM2251" s="335" t="s">
        <v>5003</v>
      </c>
      <c r="BN2251" s="335" t="s">
        <v>4999</v>
      </c>
      <c r="BO2251" s="335" t="str">
        <f t="shared" si="70"/>
        <v>Armstrong County, PA</v>
      </c>
      <c r="BP2251" s="335" t="str">
        <f t="shared" si="71"/>
        <v>42</v>
      </c>
      <c r="BQ2251" s="335" t="str">
        <f>_xlfn.XLOOKUP(BP2251, statelist[State FIPS Code], statelist[EPA Region], "not found", 0, 1)</f>
        <v>EPA Region 3</v>
      </c>
    </row>
    <row r="2252" spans="64:69" x14ac:dyDescent="0.25">
      <c r="BL2252" s="334" t="s">
        <v>5004</v>
      </c>
      <c r="BM2252" s="335" t="s">
        <v>4832</v>
      </c>
      <c r="BN2252" s="335" t="s">
        <v>4999</v>
      </c>
      <c r="BO2252" s="335" t="str">
        <f t="shared" si="70"/>
        <v>Beaver County, PA</v>
      </c>
      <c r="BP2252" s="335" t="str">
        <f t="shared" si="71"/>
        <v>42</v>
      </c>
      <c r="BQ2252" s="335" t="str">
        <f>_xlfn.XLOOKUP(BP2252, statelist[State FIPS Code], statelist[EPA Region], "not found", 0, 1)</f>
        <v>EPA Region 3</v>
      </c>
    </row>
    <row r="2253" spans="64:69" x14ac:dyDescent="0.25">
      <c r="BL2253" s="334" t="s">
        <v>5005</v>
      </c>
      <c r="BM2253" s="335" t="s">
        <v>5006</v>
      </c>
      <c r="BN2253" s="335" t="s">
        <v>4999</v>
      </c>
      <c r="BO2253" s="335" t="str">
        <f t="shared" si="70"/>
        <v>Bedford County, PA</v>
      </c>
      <c r="BP2253" s="335" t="str">
        <f t="shared" si="71"/>
        <v>42</v>
      </c>
      <c r="BQ2253" s="335" t="str">
        <f>_xlfn.XLOOKUP(BP2253, statelist[State FIPS Code], statelist[EPA Region], "not found", 0, 1)</f>
        <v>EPA Region 3</v>
      </c>
    </row>
    <row r="2254" spans="64:69" x14ac:dyDescent="0.25">
      <c r="BL2254" s="334" t="s">
        <v>5007</v>
      </c>
      <c r="BM2254" s="335" t="s">
        <v>5008</v>
      </c>
      <c r="BN2254" s="335" t="s">
        <v>4999</v>
      </c>
      <c r="BO2254" s="335" t="str">
        <f t="shared" si="70"/>
        <v>Berks County, PA</v>
      </c>
      <c r="BP2254" s="335" t="str">
        <f t="shared" si="71"/>
        <v>42</v>
      </c>
      <c r="BQ2254" s="335" t="str">
        <f>_xlfn.XLOOKUP(BP2254, statelist[State FIPS Code], statelist[EPA Region], "not found", 0, 1)</f>
        <v>EPA Region 3</v>
      </c>
    </row>
    <row r="2255" spans="64:69" x14ac:dyDescent="0.25">
      <c r="BL2255" s="334" t="s">
        <v>5009</v>
      </c>
      <c r="BM2255" s="335" t="s">
        <v>5010</v>
      </c>
      <c r="BN2255" s="335" t="s">
        <v>4999</v>
      </c>
      <c r="BO2255" s="335" t="str">
        <f t="shared" si="70"/>
        <v>Blair County, PA</v>
      </c>
      <c r="BP2255" s="335" t="str">
        <f t="shared" si="71"/>
        <v>42</v>
      </c>
      <c r="BQ2255" s="335" t="str">
        <f>_xlfn.XLOOKUP(BP2255, statelist[State FIPS Code], statelist[EPA Region], "not found", 0, 1)</f>
        <v>EPA Region 3</v>
      </c>
    </row>
    <row r="2256" spans="64:69" x14ac:dyDescent="0.25">
      <c r="BL2256" s="334" t="s">
        <v>5011</v>
      </c>
      <c r="BM2256" s="335" t="s">
        <v>1948</v>
      </c>
      <c r="BN2256" s="335" t="s">
        <v>4999</v>
      </c>
      <c r="BO2256" s="335" t="str">
        <f t="shared" si="70"/>
        <v>Bradford County, PA</v>
      </c>
      <c r="BP2256" s="335" t="str">
        <f t="shared" si="71"/>
        <v>42</v>
      </c>
      <c r="BQ2256" s="335" t="str">
        <f>_xlfn.XLOOKUP(BP2256, statelist[State FIPS Code], statelist[EPA Region], "not found", 0, 1)</f>
        <v>EPA Region 3</v>
      </c>
    </row>
    <row r="2257" spans="64:69" x14ac:dyDescent="0.25">
      <c r="BL2257" s="334" t="s">
        <v>5012</v>
      </c>
      <c r="BM2257" s="335" t="s">
        <v>5013</v>
      </c>
      <c r="BN2257" s="335" t="s">
        <v>4999</v>
      </c>
      <c r="BO2257" s="335" t="str">
        <f t="shared" si="70"/>
        <v>Bucks County, PA</v>
      </c>
      <c r="BP2257" s="335" t="str">
        <f t="shared" si="71"/>
        <v>42</v>
      </c>
      <c r="BQ2257" s="335" t="str">
        <f>_xlfn.XLOOKUP(BP2257, statelist[State FIPS Code], statelist[EPA Region], "not found", 0, 1)</f>
        <v>EPA Region 3</v>
      </c>
    </row>
    <row r="2258" spans="64:69" x14ac:dyDescent="0.25">
      <c r="BL2258" s="334" t="s">
        <v>5014</v>
      </c>
      <c r="BM2258" s="335" t="s">
        <v>1307</v>
      </c>
      <c r="BN2258" s="335" t="s">
        <v>4999</v>
      </c>
      <c r="BO2258" s="335" t="str">
        <f t="shared" si="70"/>
        <v>Butler County, PA</v>
      </c>
      <c r="BP2258" s="335" t="str">
        <f t="shared" si="71"/>
        <v>42</v>
      </c>
      <c r="BQ2258" s="335" t="str">
        <f>_xlfn.XLOOKUP(BP2258, statelist[State FIPS Code], statelist[EPA Region], "not found", 0, 1)</f>
        <v>EPA Region 3</v>
      </c>
    </row>
    <row r="2259" spans="64:69" x14ac:dyDescent="0.25">
      <c r="BL2259" s="334" t="s">
        <v>5015</v>
      </c>
      <c r="BM2259" s="335" t="s">
        <v>5016</v>
      </c>
      <c r="BN2259" s="335" t="s">
        <v>4999</v>
      </c>
      <c r="BO2259" s="335" t="str">
        <f t="shared" si="70"/>
        <v>Cambria County, PA</v>
      </c>
      <c r="BP2259" s="335" t="str">
        <f t="shared" si="71"/>
        <v>42</v>
      </c>
      <c r="BQ2259" s="335" t="str">
        <f>_xlfn.XLOOKUP(BP2259, statelist[State FIPS Code], statelist[EPA Region], "not found", 0, 1)</f>
        <v>EPA Region 3</v>
      </c>
    </row>
    <row r="2260" spans="64:69" x14ac:dyDescent="0.25">
      <c r="BL2260" s="334" t="s">
        <v>5017</v>
      </c>
      <c r="BM2260" s="335" t="s">
        <v>5018</v>
      </c>
      <c r="BN2260" s="335" t="s">
        <v>4999</v>
      </c>
      <c r="BO2260" s="335" t="str">
        <f t="shared" si="70"/>
        <v>Cameron County, PA</v>
      </c>
      <c r="BP2260" s="335" t="str">
        <f t="shared" si="71"/>
        <v>42</v>
      </c>
      <c r="BQ2260" s="335" t="str">
        <f>_xlfn.XLOOKUP(BP2260, statelist[State FIPS Code], statelist[EPA Region], "not found", 0, 1)</f>
        <v>EPA Region 3</v>
      </c>
    </row>
    <row r="2261" spans="64:69" x14ac:dyDescent="0.25">
      <c r="BL2261" s="334" t="s">
        <v>5019</v>
      </c>
      <c r="BM2261" s="335" t="s">
        <v>4001</v>
      </c>
      <c r="BN2261" s="335" t="s">
        <v>4999</v>
      </c>
      <c r="BO2261" s="335" t="str">
        <f t="shared" si="70"/>
        <v>Carbon County, PA</v>
      </c>
      <c r="BP2261" s="335" t="str">
        <f t="shared" si="71"/>
        <v>42</v>
      </c>
      <c r="BQ2261" s="335" t="str">
        <f>_xlfn.XLOOKUP(BP2261, statelist[State FIPS Code], statelist[EPA Region], "not found", 0, 1)</f>
        <v>EPA Region 3</v>
      </c>
    </row>
    <row r="2262" spans="64:69" x14ac:dyDescent="0.25">
      <c r="BL2262" s="334" t="s">
        <v>5020</v>
      </c>
      <c r="BM2262" s="335" t="s">
        <v>5021</v>
      </c>
      <c r="BN2262" s="335" t="s">
        <v>4999</v>
      </c>
      <c r="BO2262" s="335" t="str">
        <f t="shared" si="70"/>
        <v>Centre County, PA</v>
      </c>
      <c r="BP2262" s="335" t="str">
        <f t="shared" si="71"/>
        <v>42</v>
      </c>
      <c r="BQ2262" s="335" t="str">
        <f>_xlfn.XLOOKUP(BP2262, statelist[State FIPS Code], statelist[EPA Region], "not found", 0, 1)</f>
        <v>EPA Region 3</v>
      </c>
    </row>
    <row r="2263" spans="64:69" x14ac:dyDescent="0.25">
      <c r="BL2263" s="334" t="s">
        <v>5022</v>
      </c>
      <c r="BM2263" s="335" t="s">
        <v>5023</v>
      </c>
      <c r="BN2263" s="335" t="s">
        <v>4999</v>
      </c>
      <c r="BO2263" s="335" t="str">
        <f t="shared" si="70"/>
        <v>Chester County, PA</v>
      </c>
      <c r="BP2263" s="335" t="str">
        <f t="shared" si="71"/>
        <v>42</v>
      </c>
      <c r="BQ2263" s="335" t="str">
        <f>_xlfn.XLOOKUP(BP2263, statelist[State FIPS Code], statelist[EPA Region], "not found", 0, 1)</f>
        <v>EPA Region 3</v>
      </c>
    </row>
    <row r="2264" spans="64:69" x14ac:dyDescent="0.25">
      <c r="BL2264" s="334" t="s">
        <v>5024</v>
      </c>
      <c r="BM2264" s="335" t="s">
        <v>5025</v>
      </c>
      <c r="BN2264" s="335" t="s">
        <v>4999</v>
      </c>
      <c r="BO2264" s="335" t="str">
        <f t="shared" si="70"/>
        <v>Clarion County, PA</v>
      </c>
      <c r="BP2264" s="335" t="str">
        <f t="shared" si="71"/>
        <v>42</v>
      </c>
      <c r="BQ2264" s="335" t="str">
        <f>_xlfn.XLOOKUP(BP2264, statelist[State FIPS Code], statelist[EPA Region], "not found", 0, 1)</f>
        <v>EPA Region 3</v>
      </c>
    </row>
    <row r="2265" spans="64:69" x14ac:dyDescent="0.25">
      <c r="BL2265" s="334" t="s">
        <v>5026</v>
      </c>
      <c r="BM2265" s="335" t="s">
        <v>5027</v>
      </c>
      <c r="BN2265" s="335" t="s">
        <v>4999</v>
      </c>
      <c r="BO2265" s="335" t="str">
        <f t="shared" si="70"/>
        <v>Clearfield County, PA</v>
      </c>
      <c r="BP2265" s="335" t="str">
        <f t="shared" si="71"/>
        <v>42</v>
      </c>
      <c r="BQ2265" s="335" t="str">
        <f>_xlfn.XLOOKUP(BP2265, statelist[State FIPS Code], statelist[EPA Region], "not found", 0, 1)</f>
        <v>EPA Region 3</v>
      </c>
    </row>
    <row r="2266" spans="64:69" x14ac:dyDescent="0.25">
      <c r="BL2266" s="334" t="s">
        <v>5028</v>
      </c>
      <c r="BM2266" s="335" t="s">
        <v>2435</v>
      </c>
      <c r="BN2266" s="335" t="s">
        <v>4999</v>
      </c>
      <c r="BO2266" s="335" t="str">
        <f t="shared" si="70"/>
        <v>Clinton County, PA</v>
      </c>
      <c r="BP2266" s="335" t="str">
        <f t="shared" si="71"/>
        <v>42</v>
      </c>
      <c r="BQ2266" s="335" t="str">
        <f>_xlfn.XLOOKUP(BP2266, statelist[State FIPS Code], statelist[EPA Region], "not found", 0, 1)</f>
        <v>EPA Region 3</v>
      </c>
    </row>
    <row r="2267" spans="64:69" x14ac:dyDescent="0.25">
      <c r="BL2267" s="334" t="s">
        <v>5029</v>
      </c>
      <c r="BM2267" s="335" t="s">
        <v>1545</v>
      </c>
      <c r="BN2267" s="335" t="s">
        <v>4999</v>
      </c>
      <c r="BO2267" s="335" t="str">
        <f t="shared" si="70"/>
        <v>Columbia County, PA</v>
      </c>
      <c r="BP2267" s="335" t="str">
        <f t="shared" si="71"/>
        <v>42</v>
      </c>
      <c r="BQ2267" s="335" t="str">
        <f>_xlfn.XLOOKUP(BP2267, statelist[State FIPS Code], statelist[EPA Region], "not found", 0, 1)</f>
        <v>EPA Region 3</v>
      </c>
    </row>
    <row r="2268" spans="64:69" x14ac:dyDescent="0.25">
      <c r="BL2268" s="334" t="s">
        <v>5030</v>
      </c>
      <c r="BM2268" s="335" t="s">
        <v>1551</v>
      </c>
      <c r="BN2268" s="335" t="s">
        <v>4999</v>
      </c>
      <c r="BO2268" s="335" t="str">
        <f t="shared" si="70"/>
        <v>Crawford County, PA</v>
      </c>
      <c r="BP2268" s="335" t="str">
        <f t="shared" si="71"/>
        <v>42</v>
      </c>
      <c r="BQ2268" s="335" t="str">
        <f>_xlfn.XLOOKUP(BP2268, statelist[State FIPS Code], statelist[EPA Region], "not found", 0, 1)</f>
        <v>EPA Region 3</v>
      </c>
    </row>
    <row r="2269" spans="64:69" x14ac:dyDescent="0.25">
      <c r="BL2269" s="334" t="s">
        <v>5031</v>
      </c>
      <c r="BM2269" s="335" t="s">
        <v>2441</v>
      </c>
      <c r="BN2269" s="335" t="s">
        <v>4999</v>
      </c>
      <c r="BO2269" s="335" t="str">
        <f t="shared" si="70"/>
        <v>Cumberland County, PA</v>
      </c>
      <c r="BP2269" s="335" t="str">
        <f t="shared" si="71"/>
        <v>42</v>
      </c>
      <c r="BQ2269" s="335" t="str">
        <f>_xlfn.XLOOKUP(BP2269, statelist[State FIPS Code], statelist[EPA Region], "not found", 0, 1)</f>
        <v>EPA Region 3</v>
      </c>
    </row>
    <row r="2270" spans="64:69" x14ac:dyDescent="0.25">
      <c r="BL2270" s="334" t="s">
        <v>5032</v>
      </c>
      <c r="BM2270" s="335" t="s">
        <v>5033</v>
      </c>
      <c r="BN2270" s="335" t="s">
        <v>4999</v>
      </c>
      <c r="BO2270" s="335" t="str">
        <f t="shared" si="70"/>
        <v>Dauphin County, PA</v>
      </c>
      <c r="BP2270" s="335" t="str">
        <f t="shared" si="71"/>
        <v>42</v>
      </c>
      <c r="BQ2270" s="335" t="str">
        <f>_xlfn.XLOOKUP(BP2270, statelist[State FIPS Code], statelist[EPA Region], "not found", 0, 1)</f>
        <v>EPA Region 3</v>
      </c>
    </row>
    <row r="2271" spans="64:69" x14ac:dyDescent="0.25">
      <c r="BL2271" s="334" t="s">
        <v>5034</v>
      </c>
      <c r="BM2271" s="335" t="s">
        <v>2594</v>
      </c>
      <c r="BN2271" s="335" t="s">
        <v>4999</v>
      </c>
      <c r="BO2271" s="335" t="str">
        <f t="shared" si="70"/>
        <v>Delaware County, PA</v>
      </c>
      <c r="BP2271" s="335" t="str">
        <f t="shared" si="71"/>
        <v>42</v>
      </c>
      <c r="BQ2271" s="335" t="str">
        <f>_xlfn.XLOOKUP(BP2271, statelist[State FIPS Code], statelist[EPA Region], "not found", 0, 1)</f>
        <v>EPA Region 3</v>
      </c>
    </row>
    <row r="2272" spans="64:69" x14ac:dyDescent="0.25">
      <c r="BL2272" s="334" t="s">
        <v>5035</v>
      </c>
      <c r="BM2272" s="335" t="s">
        <v>2887</v>
      </c>
      <c r="BN2272" s="335" t="s">
        <v>4999</v>
      </c>
      <c r="BO2272" s="335" t="str">
        <f t="shared" si="70"/>
        <v>Elk County, PA</v>
      </c>
      <c r="BP2272" s="335" t="str">
        <f t="shared" si="71"/>
        <v>42</v>
      </c>
      <c r="BQ2272" s="335" t="str">
        <f>_xlfn.XLOOKUP(BP2272, statelist[State FIPS Code], statelist[EPA Region], "not found", 0, 1)</f>
        <v>EPA Region 3</v>
      </c>
    </row>
    <row r="2273" spans="64:69" x14ac:dyDescent="0.25">
      <c r="BL2273" s="334" t="s">
        <v>5036</v>
      </c>
      <c r="BM2273" s="335" t="s">
        <v>4382</v>
      </c>
      <c r="BN2273" s="335" t="s">
        <v>4999</v>
      </c>
      <c r="BO2273" s="335" t="str">
        <f t="shared" si="70"/>
        <v>Erie County, PA</v>
      </c>
      <c r="BP2273" s="335" t="str">
        <f t="shared" si="71"/>
        <v>42</v>
      </c>
      <c r="BQ2273" s="335" t="str">
        <f>_xlfn.XLOOKUP(BP2273, statelist[State FIPS Code], statelist[EPA Region], "not found", 0, 1)</f>
        <v>EPA Region 3</v>
      </c>
    </row>
    <row r="2274" spans="64:69" x14ac:dyDescent="0.25">
      <c r="BL2274" s="334" t="s">
        <v>5037</v>
      </c>
      <c r="BM2274" s="335" t="s">
        <v>1351</v>
      </c>
      <c r="BN2274" s="335" t="s">
        <v>4999</v>
      </c>
      <c r="BO2274" s="335" t="str">
        <f t="shared" si="70"/>
        <v>Fayette County, PA</v>
      </c>
      <c r="BP2274" s="335" t="str">
        <f t="shared" si="71"/>
        <v>42</v>
      </c>
      <c r="BQ2274" s="335" t="str">
        <f>_xlfn.XLOOKUP(BP2274, statelist[State FIPS Code], statelist[EPA Region], "not found", 0, 1)</f>
        <v>EPA Region 3</v>
      </c>
    </row>
    <row r="2275" spans="64:69" x14ac:dyDescent="0.25">
      <c r="BL2275" s="334" t="s">
        <v>5038</v>
      </c>
      <c r="BM2275" s="335" t="s">
        <v>5039</v>
      </c>
      <c r="BN2275" s="335" t="s">
        <v>4999</v>
      </c>
      <c r="BO2275" s="335" t="str">
        <f t="shared" si="70"/>
        <v>Forest County, PA</v>
      </c>
      <c r="BP2275" s="335" t="str">
        <f t="shared" si="71"/>
        <v>42</v>
      </c>
      <c r="BQ2275" s="335" t="str">
        <f>_xlfn.XLOOKUP(BP2275, statelist[State FIPS Code], statelist[EPA Region], "not found", 0, 1)</f>
        <v>EPA Region 3</v>
      </c>
    </row>
    <row r="2276" spans="64:69" x14ac:dyDescent="0.25">
      <c r="BL2276" s="334" t="s">
        <v>5040</v>
      </c>
      <c r="BM2276" s="335" t="s">
        <v>1353</v>
      </c>
      <c r="BN2276" s="335" t="s">
        <v>4999</v>
      </c>
      <c r="BO2276" s="335" t="str">
        <f t="shared" si="70"/>
        <v>Franklin County, PA</v>
      </c>
      <c r="BP2276" s="335" t="str">
        <f t="shared" si="71"/>
        <v>42</v>
      </c>
      <c r="BQ2276" s="335" t="str">
        <f>_xlfn.XLOOKUP(BP2276, statelist[State FIPS Code], statelist[EPA Region], "not found", 0, 1)</f>
        <v>EPA Region 3</v>
      </c>
    </row>
    <row r="2277" spans="64:69" x14ac:dyDescent="0.25">
      <c r="BL2277" s="334" t="s">
        <v>5041</v>
      </c>
      <c r="BM2277" s="335" t="s">
        <v>1565</v>
      </c>
      <c r="BN2277" s="335" t="s">
        <v>4999</v>
      </c>
      <c r="BO2277" s="335" t="str">
        <f t="shared" si="70"/>
        <v>Fulton County, PA</v>
      </c>
      <c r="BP2277" s="335" t="str">
        <f t="shared" si="71"/>
        <v>42</v>
      </c>
      <c r="BQ2277" s="335" t="str">
        <f>_xlfn.XLOOKUP(BP2277, statelist[State FIPS Code], statelist[EPA Region], "not found", 0, 1)</f>
        <v>EPA Region 3</v>
      </c>
    </row>
    <row r="2278" spans="64:69" x14ac:dyDescent="0.25">
      <c r="BL2278" s="334" t="s">
        <v>5042</v>
      </c>
      <c r="BM2278" s="335" t="s">
        <v>1357</v>
      </c>
      <c r="BN2278" s="335" t="s">
        <v>4999</v>
      </c>
      <c r="BO2278" s="335" t="str">
        <f t="shared" si="70"/>
        <v>Greene County, PA</v>
      </c>
      <c r="BP2278" s="335" t="str">
        <f t="shared" si="71"/>
        <v>42</v>
      </c>
      <c r="BQ2278" s="335" t="str">
        <f>_xlfn.XLOOKUP(BP2278, statelist[State FIPS Code], statelist[EPA Region], "not found", 0, 1)</f>
        <v>EPA Region 3</v>
      </c>
    </row>
    <row r="2279" spans="64:69" x14ac:dyDescent="0.25">
      <c r="BL2279" s="334" t="s">
        <v>5043</v>
      </c>
      <c r="BM2279" s="335" t="s">
        <v>5044</v>
      </c>
      <c r="BN2279" s="335" t="s">
        <v>4999</v>
      </c>
      <c r="BO2279" s="335" t="str">
        <f t="shared" si="70"/>
        <v>Huntingdon County, PA</v>
      </c>
      <c r="BP2279" s="335" t="str">
        <f t="shared" si="71"/>
        <v>42</v>
      </c>
      <c r="BQ2279" s="335" t="str">
        <f>_xlfn.XLOOKUP(BP2279, statelist[State FIPS Code], statelist[EPA Region], "not found", 0, 1)</f>
        <v>EPA Region 3</v>
      </c>
    </row>
    <row r="2280" spans="64:69" x14ac:dyDescent="0.25">
      <c r="BL2280" s="334" t="s">
        <v>5045</v>
      </c>
      <c r="BM2280" s="335" t="s">
        <v>5046</v>
      </c>
      <c r="BN2280" s="335" t="s">
        <v>4999</v>
      </c>
      <c r="BO2280" s="335" t="str">
        <f t="shared" si="70"/>
        <v>Indiana County, PA</v>
      </c>
      <c r="BP2280" s="335" t="str">
        <f t="shared" si="71"/>
        <v>42</v>
      </c>
      <c r="BQ2280" s="335" t="str">
        <f>_xlfn.XLOOKUP(BP2280, statelist[State FIPS Code], statelist[EPA Region], "not found", 0, 1)</f>
        <v>EPA Region 3</v>
      </c>
    </row>
    <row r="2281" spans="64:69" x14ac:dyDescent="0.25">
      <c r="BL2281" s="334" t="s">
        <v>5047</v>
      </c>
      <c r="BM2281" s="335" t="s">
        <v>1367</v>
      </c>
      <c r="BN2281" s="335" t="s">
        <v>4999</v>
      </c>
      <c r="BO2281" s="335" t="str">
        <f t="shared" si="70"/>
        <v>Jefferson County, PA</v>
      </c>
      <c r="BP2281" s="335" t="str">
        <f t="shared" si="71"/>
        <v>42</v>
      </c>
      <c r="BQ2281" s="335" t="str">
        <f>_xlfn.XLOOKUP(BP2281, statelist[State FIPS Code], statelist[EPA Region], "not found", 0, 1)</f>
        <v>EPA Region 3</v>
      </c>
    </row>
    <row r="2282" spans="64:69" x14ac:dyDescent="0.25">
      <c r="BL2282" s="334" t="s">
        <v>5048</v>
      </c>
      <c r="BM2282" s="335" t="s">
        <v>5049</v>
      </c>
      <c r="BN2282" s="335" t="s">
        <v>4999</v>
      </c>
      <c r="BO2282" s="335" t="str">
        <f t="shared" si="70"/>
        <v>Juniata County, PA</v>
      </c>
      <c r="BP2282" s="335" t="str">
        <f t="shared" si="71"/>
        <v>42</v>
      </c>
      <c r="BQ2282" s="335" t="str">
        <f>_xlfn.XLOOKUP(BP2282, statelist[State FIPS Code], statelist[EPA Region], "not found", 0, 1)</f>
        <v>EPA Region 3</v>
      </c>
    </row>
    <row r="2283" spans="64:69" x14ac:dyDescent="0.25">
      <c r="BL2283" s="334" t="s">
        <v>5050</v>
      </c>
      <c r="BM2283" s="335" t="s">
        <v>5051</v>
      </c>
      <c r="BN2283" s="335" t="s">
        <v>4999</v>
      </c>
      <c r="BO2283" s="335" t="str">
        <f t="shared" si="70"/>
        <v>Lackawanna County, PA</v>
      </c>
      <c r="BP2283" s="335" t="str">
        <f t="shared" si="71"/>
        <v>42</v>
      </c>
      <c r="BQ2283" s="335" t="str">
        <f>_xlfn.XLOOKUP(BP2283, statelist[State FIPS Code], statelist[EPA Region], "not found", 0, 1)</f>
        <v>EPA Region 3</v>
      </c>
    </row>
    <row r="2284" spans="64:69" x14ac:dyDescent="0.25">
      <c r="BL2284" s="334" t="s">
        <v>5052</v>
      </c>
      <c r="BM2284" s="335" t="s">
        <v>4166</v>
      </c>
      <c r="BN2284" s="335" t="s">
        <v>4999</v>
      </c>
      <c r="BO2284" s="335" t="str">
        <f t="shared" si="70"/>
        <v>Lancaster County, PA</v>
      </c>
      <c r="BP2284" s="335" t="str">
        <f t="shared" si="71"/>
        <v>42</v>
      </c>
      <c r="BQ2284" s="335" t="str">
        <f>_xlfn.XLOOKUP(BP2284, statelist[State FIPS Code], statelist[EPA Region], "not found", 0, 1)</f>
        <v>EPA Region 3</v>
      </c>
    </row>
    <row r="2285" spans="64:69" x14ac:dyDescent="0.25">
      <c r="BL2285" s="334" t="s">
        <v>5053</v>
      </c>
      <c r="BM2285" s="335" t="s">
        <v>1373</v>
      </c>
      <c r="BN2285" s="335" t="s">
        <v>4999</v>
      </c>
      <c r="BO2285" s="335" t="str">
        <f t="shared" si="70"/>
        <v>Lawrence County, PA</v>
      </c>
      <c r="BP2285" s="335" t="str">
        <f t="shared" si="71"/>
        <v>42</v>
      </c>
      <c r="BQ2285" s="335" t="str">
        <f>_xlfn.XLOOKUP(BP2285, statelist[State FIPS Code], statelist[EPA Region], "not found", 0, 1)</f>
        <v>EPA Region 3</v>
      </c>
    </row>
    <row r="2286" spans="64:69" x14ac:dyDescent="0.25">
      <c r="BL2286" s="334" t="s">
        <v>5054</v>
      </c>
      <c r="BM2286" s="335" t="s">
        <v>5055</v>
      </c>
      <c r="BN2286" s="335" t="s">
        <v>4999</v>
      </c>
      <c r="BO2286" s="335" t="str">
        <f t="shared" si="70"/>
        <v>Lebanon County, PA</v>
      </c>
      <c r="BP2286" s="335" t="str">
        <f t="shared" si="71"/>
        <v>42</v>
      </c>
      <c r="BQ2286" s="335" t="str">
        <f>_xlfn.XLOOKUP(BP2286, statelist[State FIPS Code], statelist[EPA Region], "not found", 0, 1)</f>
        <v>EPA Region 3</v>
      </c>
    </row>
    <row r="2287" spans="64:69" x14ac:dyDescent="0.25">
      <c r="BL2287" s="334" t="s">
        <v>5056</v>
      </c>
      <c r="BM2287" s="335" t="s">
        <v>5057</v>
      </c>
      <c r="BN2287" s="335" t="s">
        <v>4999</v>
      </c>
      <c r="BO2287" s="335" t="str">
        <f t="shared" si="70"/>
        <v>Lehigh County, PA</v>
      </c>
      <c r="BP2287" s="335" t="str">
        <f t="shared" si="71"/>
        <v>42</v>
      </c>
      <c r="BQ2287" s="335" t="str">
        <f>_xlfn.XLOOKUP(BP2287, statelist[State FIPS Code], statelist[EPA Region], "not found", 0, 1)</f>
        <v>EPA Region 3</v>
      </c>
    </row>
    <row r="2288" spans="64:69" x14ac:dyDescent="0.25">
      <c r="BL2288" s="334" t="s">
        <v>5058</v>
      </c>
      <c r="BM2288" s="335" t="s">
        <v>5059</v>
      </c>
      <c r="BN2288" s="335" t="s">
        <v>4999</v>
      </c>
      <c r="BO2288" s="335" t="str">
        <f t="shared" si="70"/>
        <v>Luzerne County, PA</v>
      </c>
      <c r="BP2288" s="335" t="str">
        <f t="shared" si="71"/>
        <v>42</v>
      </c>
      <c r="BQ2288" s="335" t="str">
        <f>_xlfn.XLOOKUP(BP2288, statelist[State FIPS Code], statelist[EPA Region], "not found", 0, 1)</f>
        <v>EPA Region 3</v>
      </c>
    </row>
    <row r="2289" spans="64:69" x14ac:dyDescent="0.25">
      <c r="BL2289" s="334" t="s">
        <v>5060</v>
      </c>
      <c r="BM2289" s="335" t="s">
        <v>5061</v>
      </c>
      <c r="BN2289" s="335" t="s">
        <v>4999</v>
      </c>
      <c r="BO2289" s="335" t="str">
        <f t="shared" si="70"/>
        <v>Lycoming County, PA</v>
      </c>
      <c r="BP2289" s="335" t="str">
        <f t="shared" si="71"/>
        <v>42</v>
      </c>
      <c r="BQ2289" s="335" t="str">
        <f>_xlfn.XLOOKUP(BP2289, statelist[State FIPS Code], statelist[EPA Region], "not found", 0, 1)</f>
        <v>EPA Region 3</v>
      </c>
    </row>
    <row r="2290" spans="64:69" x14ac:dyDescent="0.25">
      <c r="BL2290" s="334" t="s">
        <v>5062</v>
      </c>
      <c r="BM2290" s="335" t="s">
        <v>5063</v>
      </c>
      <c r="BN2290" s="335" t="s">
        <v>4999</v>
      </c>
      <c r="BO2290" s="335" t="str">
        <f t="shared" si="70"/>
        <v>McKean County, PA</v>
      </c>
      <c r="BP2290" s="335" t="str">
        <f t="shared" si="71"/>
        <v>42</v>
      </c>
      <c r="BQ2290" s="335" t="str">
        <f>_xlfn.XLOOKUP(BP2290, statelist[State FIPS Code], statelist[EPA Region], "not found", 0, 1)</f>
        <v>EPA Region 3</v>
      </c>
    </row>
    <row r="2291" spans="64:69" x14ac:dyDescent="0.25">
      <c r="BL2291" s="334" t="s">
        <v>5064</v>
      </c>
      <c r="BM2291" s="335" t="s">
        <v>2515</v>
      </c>
      <c r="BN2291" s="335" t="s">
        <v>4999</v>
      </c>
      <c r="BO2291" s="335" t="str">
        <f t="shared" si="70"/>
        <v>Mercer County, PA</v>
      </c>
      <c r="BP2291" s="335" t="str">
        <f t="shared" si="71"/>
        <v>42</v>
      </c>
      <c r="BQ2291" s="335" t="str">
        <f>_xlfn.XLOOKUP(BP2291, statelist[State FIPS Code], statelist[EPA Region], "not found", 0, 1)</f>
        <v>EPA Region 3</v>
      </c>
    </row>
    <row r="2292" spans="64:69" x14ac:dyDescent="0.25">
      <c r="BL2292" s="334" t="s">
        <v>5065</v>
      </c>
      <c r="BM2292" s="335" t="s">
        <v>5066</v>
      </c>
      <c r="BN2292" s="335" t="s">
        <v>4999</v>
      </c>
      <c r="BO2292" s="335" t="str">
        <f t="shared" si="70"/>
        <v>Mifflin County, PA</v>
      </c>
      <c r="BP2292" s="335" t="str">
        <f t="shared" si="71"/>
        <v>42</v>
      </c>
      <c r="BQ2292" s="335" t="str">
        <f>_xlfn.XLOOKUP(BP2292, statelist[State FIPS Code], statelist[EPA Region], "not found", 0, 1)</f>
        <v>EPA Region 3</v>
      </c>
    </row>
    <row r="2293" spans="64:69" x14ac:dyDescent="0.25">
      <c r="BL2293" s="334" t="s">
        <v>5067</v>
      </c>
      <c r="BM2293" s="335" t="s">
        <v>1393</v>
      </c>
      <c r="BN2293" s="335" t="s">
        <v>4999</v>
      </c>
      <c r="BO2293" s="335" t="str">
        <f t="shared" si="70"/>
        <v>Monroe County, PA</v>
      </c>
      <c r="BP2293" s="335" t="str">
        <f t="shared" si="71"/>
        <v>42</v>
      </c>
      <c r="BQ2293" s="335" t="str">
        <f>_xlfn.XLOOKUP(BP2293, statelist[State FIPS Code], statelist[EPA Region], "not found", 0, 1)</f>
        <v>EPA Region 3</v>
      </c>
    </row>
    <row r="2294" spans="64:69" x14ac:dyDescent="0.25">
      <c r="BL2294" s="334" t="s">
        <v>5068</v>
      </c>
      <c r="BM2294" s="335" t="s">
        <v>1395</v>
      </c>
      <c r="BN2294" s="335" t="s">
        <v>4999</v>
      </c>
      <c r="BO2294" s="335" t="str">
        <f t="shared" si="70"/>
        <v>Montgomery County, PA</v>
      </c>
      <c r="BP2294" s="335" t="str">
        <f t="shared" si="71"/>
        <v>42</v>
      </c>
      <c r="BQ2294" s="335" t="str">
        <f>_xlfn.XLOOKUP(BP2294, statelist[State FIPS Code], statelist[EPA Region], "not found", 0, 1)</f>
        <v>EPA Region 3</v>
      </c>
    </row>
    <row r="2295" spans="64:69" x14ac:dyDescent="0.25">
      <c r="BL2295" s="334" t="s">
        <v>5069</v>
      </c>
      <c r="BM2295" s="335" t="s">
        <v>5070</v>
      </c>
      <c r="BN2295" s="335" t="s">
        <v>4999</v>
      </c>
      <c r="BO2295" s="335" t="str">
        <f t="shared" si="70"/>
        <v>Montour County, PA</v>
      </c>
      <c r="BP2295" s="335" t="str">
        <f t="shared" si="71"/>
        <v>42</v>
      </c>
      <c r="BQ2295" s="335" t="str">
        <f>_xlfn.XLOOKUP(BP2295, statelist[State FIPS Code], statelist[EPA Region], "not found", 0, 1)</f>
        <v>EPA Region 3</v>
      </c>
    </row>
    <row r="2296" spans="64:69" x14ac:dyDescent="0.25">
      <c r="BL2296" s="334" t="s">
        <v>5071</v>
      </c>
      <c r="BM2296" s="335" t="s">
        <v>4560</v>
      </c>
      <c r="BN2296" s="335" t="s">
        <v>4999</v>
      </c>
      <c r="BO2296" s="335" t="str">
        <f t="shared" si="70"/>
        <v>Northampton County, PA</v>
      </c>
      <c r="BP2296" s="335" t="str">
        <f t="shared" si="71"/>
        <v>42</v>
      </c>
      <c r="BQ2296" s="335" t="str">
        <f>_xlfn.XLOOKUP(BP2296, statelist[State FIPS Code], statelist[EPA Region], "not found", 0, 1)</f>
        <v>EPA Region 3</v>
      </c>
    </row>
    <row r="2297" spans="64:69" x14ac:dyDescent="0.25">
      <c r="BL2297" s="334" t="s">
        <v>5072</v>
      </c>
      <c r="BM2297" s="335" t="s">
        <v>5073</v>
      </c>
      <c r="BN2297" s="335" t="s">
        <v>4999</v>
      </c>
      <c r="BO2297" s="335" t="str">
        <f t="shared" si="70"/>
        <v>Northumberland County, PA</v>
      </c>
      <c r="BP2297" s="335" t="str">
        <f t="shared" si="71"/>
        <v>42</v>
      </c>
      <c r="BQ2297" s="335" t="str">
        <f>_xlfn.XLOOKUP(BP2297, statelist[State FIPS Code], statelist[EPA Region], "not found", 0, 1)</f>
        <v>EPA Region 3</v>
      </c>
    </row>
    <row r="2298" spans="64:69" x14ac:dyDescent="0.25">
      <c r="BL2298" s="334" t="s">
        <v>5074</v>
      </c>
      <c r="BM2298" s="335" t="s">
        <v>1399</v>
      </c>
      <c r="BN2298" s="335" t="s">
        <v>4999</v>
      </c>
      <c r="BO2298" s="335" t="str">
        <f t="shared" si="70"/>
        <v>Perry County, PA</v>
      </c>
      <c r="BP2298" s="335" t="str">
        <f t="shared" si="71"/>
        <v>42</v>
      </c>
      <c r="BQ2298" s="335" t="str">
        <f>_xlfn.XLOOKUP(BP2298, statelist[State FIPS Code], statelist[EPA Region], "not found", 0, 1)</f>
        <v>EPA Region 3</v>
      </c>
    </row>
    <row r="2299" spans="64:69" x14ac:dyDescent="0.25">
      <c r="BL2299" s="334" t="s">
        <v>5075</v>
      </c>
      <c r="BM2299" s="335" t="s">
        <v>5076</v>
      </c>
      <c r="BN2299" s="335" t="s">
        <v>4999</v>
      </c>
      <c r="BO2299" s="335" t="str">
        <f t="shared" si="70"/>
        <v>Philadelphia County, PA</v>
      </c>
      <c r="BP2299" s="335" t="str">
        <f t="shared" si="71"/>
        <v>42</v>
      </c>
      <c r="BQ2299" s="335" t="str">
        <f>_xlfn.XLOOKUP(BP2299, statelist[State FIPS Code], statelist[EPA Region], "not found", 0, 1)</f>
        <v>EPA Region 3</v>
      </c>
    </row>
    <row r="2300" spans="64:69" x14ac:dyDescent="0.25">
      <c r="BL2300" s="334" t="s">
        <v>5077</v>
      </c>
      <c r="BM2300" s="335" t="s">
        <v>1403</v>
      </c>
      <c r="BN2300" s="335" t="s">
        <v>4999</v>
      </c>
      <c r="BO2300" s="335" t="str">
        <f t="shared" si="70"/>
        <v>Pike County, PA</v>
      </c>
      <c r="BP2300" s="335" t="str">
        <f t="shared" si="71"/>
        <v>42</v>
      </c>
      <c r="BQ2300" s="335" t="str">
        <f>_xlfn.XLOOKUP(BP2300, statelist[State FIPS Code], statelist[EPA Region], "not found", 0, 1)</f>
        <v>EPA Region 3</v>
      </c>
    </row>
    <row r="2301" spans="64:69" x14ac:dyDescent="0.25">
      <c r="BL2301" s="334" t="s">
        <v>5078</v>
      </c>
      <c r="BM2301" s="335" t="s">
        <v>5079</v>
      </c>
      <c r="BN2301" s="335" t="s">
        <v>4999</v>
      </c>
      <c r="BO2301" s="335" t="str">
        <f t="shared" si="70"/>
        <v>Potter County, PA</v>
      </c>
      <c r="BP2301" s="335" t="str">
        <f t="shared" si="71"/>
        <v>42</v>
      </c>
      <c r="BQ2301" s="335" t="str">
        <f>_xlfn.XLOOKUP(BP2301, statelist[State FIPS Code], statelist[EPA Region], "not found", 0, 1)</f>
        <v>EPA Region 3</v>
      </c>
    </row>
    <row r="2302" spans="64:69" x14ac:dyDescent="0.25">
      <c r="BL2302" s="334" t="s">
        <v>5080</v>
      </c>
      <c r="BM2302" s="335" t="s">
        <v>5081</v>
      </c>
      <c r="BN2302" s="335" t="s">
        <v>4999</v>
      </c>
      <c r="BO2302" s="335" t="str">
        <f t="shared" si="70"/>
        <v>Schuylkill County, PA</v>
      </c>
      <c r="BP2302" s="335" t="str">
        <f t="shared" si="71"/>
        <v>42</v>
      </c>
      <c r="BQ2302" s="335" t="str">
        <f>_xlfn.XLOOKUP(BP2302, statelist[State FIPS Code], statelist[EPA Region], "not found", 0, 1)</f>
        <v>EPA Region 3</v>
      </c>
    </row>
    <row r="2303" spans="64:69" x14ac:dyDescent="0.25">
      <c r="BL2303" s="334" t="s">
        <v>5082</v>
      </c>
      <c r="BM2303" s="335" t="s">
        <v>5083</v>
      </c>
      <c r="BN2303" s="335" t="s">
        <v>4999</v>
      </c>
      <c r="BO2303" s="335" t="str">
        <f t="shared" si="70"/>
        <v>Snyder County, PA</v>
      </c>
      <c r="BP2303" s="335" t="str">
        <f t="shared" si="71"/>
        <v>42</v>
      </c>
      <c r="BQ2303" s="335" t="str">
        <f>_xlfn.XLOOKUP(BP2303, statelist[State FIPS Code], statelist[EPA Region], "not found", 0, 1)</f>
        <v>EPA Region 3</v>
      </c>
    </row>
    <row r="2304" spans="64:69" x14ac:dyDescent="0.25">
      <c r="BL2304" s="334" t="s">
        <v>5084</v>
      </c>
      <c r="BM2304" s="335" t="s">
        <v>3348</v>
      </c>
      <c r="BN2304" s="335" t="s">
        <v>4999</v>
      </c>
      <c r="BO2304" s="335" t="str">
        <f t="shared" si="70"/>
        <v>Somerset County, PA</v>
      </c>
      <c r="BP2304" s="335" t="str">
        <f t="shared" si="71"/>
        <v>42</v>
      </c>
      <c r="BQ2304" s="335" t="str">
        <f>_xlfn.XLOOKUP(BP2304, statelist[State FIPS Code], statelist[EPA Region], "not found", 0, 1)</f>
        <v>EPA Region 3</v>
      </c>
    </row>
    <row r="2305" spans="64:69" x14ac:dyDescent="0.25">
      <c r="BL2305" s="334" t="s">
        <v>5085</v>
      </c>
      <c r="BM2305" s="335" t="s">
        <v>2679</v>
      </c>
      <c r="BN2305" s="335" t="s">
        <v>4999</v>
      </c>
      <c r="BO2305" s="335" t="str">
        <f t="shared" si="70"/>
        <v>Sullivan County, PA</v>
      </c>
      <c r="BP2305" s="335" t="str">
        <f t="shared" si="71"/>
        <v>42</v>
      </c>
      <c r="BQ2305" s="335" t="str">
        <f>_xlfn.XLOOKUP(BP2305, statelist[State FIPS Code], statelist[EPA Region], "not found", 0, 1)</f>
        <v>EPA Region 3</v>
      </c>
    </row>
    <row r="2306" spans="64:69" x14ac:dyDescent="0.25">
      <c r="BL2306" s="334" t="s">
        <v>5086</v>
      </c>
      <c r="BM2306" s="335" t="s">
        <v>5087</v>
      </c>
      <c r="BN2306" s="335" t="s">
        <v>4999</v>
      </c>
      <c r="BO2306" s="335" t="str">
        <f t="shared" si="70"/>
        <v>Susquehanna County, PA</v>
      </c>
      <c r="BP2306" s="335" t="str">
        <f t="shared" si="71"/>
        <v>42</v>
      </c>
      <c r="BQ2306" s="335" t="str">
        <f>_xlfn.XLOOKUP(BP2306, statelist[State FIPS Code], statelist[EPA Region], "not found", 0, 1)</f>
        <v>EPA Region 3</v>
      </c>
    </row>
    <row r="2307" spans="64:69" x14ac:dyDescent="0.25">
      <c r="BL2307" s="334" t="s">
        <v>5088</v>
      </c>
      <c r="BM2307" s="335" t="s">
        <v>4437</v>
      </c>
      <c r="BN2307" s="335" t="s">
        <v>4999</v>
      </c>
      <c r="BO2307" s="335" t="str">
        <f t="shared" si="70"/>
        <v>Tioga County, PA</v>
      </c>
      <c r="BP2307" s="335" t="str">
        <f t="shared" si="71"/>
        <v>42</v>
      </c>
      <c r="BQ2307" s="335" t="str">
        <f>_xlfn.XLOOKUP(BP2307, statelist[State FIPS Code], statelist[EPA Region], "not found", 0, 1)</f>
        <v>EPA Region 3</v>
      </c>
    </row>
    <row r="2308" spans="64:69" x14ac:dyDescent="0.25">
      <c r="BL2308" s="334" t="s">
        <v>5089</v>
      </c>
      <c r="BM2308" s="335" t="s">
        <v>1643</v>
      </c>
      <c r="BN2308" s="335" t="s">
        <v>4999</v>
      </c>
      <c r="BO2308" s="335" t="str">
        <f t="shared" ref="BO2308:BO2371" si="72">_xlfn.TEXTJOIN(", ", TRUE, BM2308,BN2308)</f>
        <v>Union County, PA</v>
      </c>
      <c r="BP2308" s="335" t="str">
        <f t="shared" ref="BP2308:BP2371" si="73">LEFT(BL2308, 2)</f>
        <v>42</v>
      </c>
      <c r="BQ2308" s="335" t="str">
        <f>_xlfn.XLOOKUP(BP2308, statelist[State FIPS Code], statelist[EPA Region], "not found", 0, 1)</f>
        <v>EPA Region 3</v>
      </c>
    </row>
    <row r="2309" spans="64:69" x14ac:dyDescent="0.25">
      <c r="BL2309" s="334" t="s">
        <v>5090</v>
      </c>
      <c r="BM2309" s="335" t="s">
        <v>5091</v>
      </c>
      <c r="BN2309" s="335" t="s">
        <v>4999</v>
      </c>
      <c r="BO2309" s="335" t="str">
        <f t="shared" si="72"/>
        <v>Venango County, PA</v>
      </c>
      <c r="BP2309" s="335" t="str">
        <f t="shared" si="73"/>
        <v>42</v>
      </c>
      <c r="BQ2309" s="335" t="str">
        <f>_xlfn.XLOOKUP(BP2309, statelist[State FIPS Code], statelist[EPA Region], "not found", 0, 1)</f>
        <v>EPA Region 3</v>
      </c>
    </row>
    <row r="2310" spans="64:69" x14ac:dyDescent="0.25">
      <c r="BL2310" s="334" t="s">
        <v>5092</v>
      </c>
      <c r="BM2310" s="335" t="s">
        <v>2306</v>
      </c>
      <c r="BN2310" s="335" t="s">
        <v>4999</v>
      </c>
      <c r="BO2310" s="335" t="str">
        <f t="shared" si="72"/>
        <v>Warren County, PA</v>
      </c>
      <c r="BP2310" s="335" t="str">
        <f t="shared" si="73"/>
        <v>42</v>
      </c>
      <c r="BQ2310" s="335" t="str">
        <f>_xlfn.XLOOKUP(BP2310, statelist[State FIPS Code], statelist[EPA Region], "not found", 0, 1)</f>
        <v>EPA Region 3</v>
      </c>
    </row>
    <row r="2311" spans="64:69" x14ac:dyDescent="0.25">
      <c r="BL2311" s="334" t="s">
        <v>5093</v>
      </c>
      <c r="BM2311" s="335" t="s">
        <v>1423</v>
      </c>
      <c r="BN2311" s="335" t="s">
        <v>4999</v>
      </c>
      <c r="BO2311" s="335" t="str">
        <f t="shared" si="72"/>
        <v>Washington County, PA</v>
      </c>
      <c r="BP2311" s="335" t="str">
        <f t="shared" si="73"/>
        <v>42</v>
      </c>
      <c r="BQ2311" s="335" t="str">
        <f>_xlfn.XLOOKUP(BP2311, statelist[State FIPS Code], statelist[EPA Region], "not found", 0, 1)</f>
        <v>EPA Region 3</v>
      </c>
    </row>
    <row r="2312" spans="64:69" x14ac:dyDescent="0.25">
      <c r="BL2312" s="334" t="s">
        <v>5094</v>
      </c>
      <c r="BM2312" s="335" t="s">
        <v>2309</v>
      </c>
      <c r="BN2312" s="335" t="s">
        <v>4999</v>
      </c>
      <c r="BO2312" s="335" t="str">
        <f t="shared" si="72"/>
        <v>Wayne County, PA</v>
      </c>
      <c r="BP2312" s="335" t="str">
        <f t="shared" si="73"/>
        <v>42</v>
      </c>
      <c r="BQ2312" s="335" t="str">
        <f>_xlfn.XLOOKUP(BP2312, statelist[State FIPS Code], statelist[EPA Region], "not found", 0, 1)</f>
        <v>EPA Region 3</v>
      </c>
    </row>
    <row r="2313" spans="64:69" x14ac:dyDescent="0.25">
      <c r="BL2313" s="334" t="s">
        <v>5095</v>
      </c>
      <c r="BM2313" s="335" t="s">
        <v>5096</v>
      </c>
      <c r="BN2313" s="335" t="s">
        <v>4999</v>
      </c>
      <c r="BO2313" s="335" t="str">
        <f t="shared" si="72"/>
        <v>Westmoreland County, PA</v>
      </c>
      <c r="BP2313" s="335" t="str">
        <f t="shared" si="73"/>
        <v>42</v>
      </c>
      <c r="BQ2313" s="335" t="str">
        <f>_xlfn.XLOOKUP(BP2313, statelist[State FIPS Code], statelist[EPA Region], "not found", 0, 1)</f>
        <v>EPA Region 3</v>
      </c>
    </row>
    <row r="2314" spans="64:69" x14ac:dyDescent="0.25">
      <c r="BL2314" s="334" t="s">
        <v>5097</v>
      </c>
      <c r="BM2314" s="335" t="s">
        <v>4448</v>
      </c>
      <c r="BN2314" s="335" t="s">
        <v>4999</v>
      </c>
      <c r="BO2314" s="335" t="str">
        <f t="shared" si="72"/>
        <v>Wyoming County, PA</v>
      </c>
      <c r="BP2314" s="335" t="str">
        <f t="shared" si="73"/>
        <v>42</v>
      </c>
      <c r="BQ2314" s="335" t="str">
        <f>_xlfn.XLOOKUP(BP2314, statelist[State FIPS Code], statelist[EPA Region], "not found", 0, 1)</f>
        <v>EPA Region 3</v>
      </c>
    </row>
    <row r="2315" spans="64:69" x14ac:dyDescent="0.25">
      <c r="BL2315" s="334" t="s">
        <v>5098</v>
      </c>
      <c r="BM2315" s="335" t="s">
        <v>3353</v>
      </c>
      <c r="BN2315" s="335" t="s">
        <v>4999</v>
      </c>
      <c r="BO2315" s="335" t="str">
        <f t="shared" si="72"/>
        <v>York County, PA</v>
      </c>
      <c r="BP2315" s="335" t="str">
        <f t="shared" si="73"/>
        <v>42</v>
      </c>
      <c r="BQ2315" s="335" t="str">
        <f>_xlfn.XLOOKUP(BP2315, statelist[State FIPS Code], statelist[EPA Region], "not found", 0, 1)</f>
        <v>EPA Region 3</v>
      </c>
    </row>
    <row r="2316" spans="64:69" x14ac:dyDescent="0.25">
      <c r="BL2316" s="334" t="s">
        <v>5099</v>
      </c>
      <c r="BM2316" s="335" t="s">
        <v>3402</v>
      </c>
      <c r="BN2316" s="335" t="s">
        <v>5100</v>
      </c>
      <c r="BO2316" s="335" t="str">
        <f t="shared" si="72"/>
        <v>Bristol County, RI</v>
      </c>
      <c r="BP2316" s="335" t="str">
        <f t="shared" si="73"/>
        <v>44</v>
      </c>
      <c r="BQ2316" s="335" t="str">
        <f>_xlfn.XLOOKUP(BP2316, statelist[State FIPS Code], statelist[EPA Region], "not found", 0, 1)</f>
        <v>EPA Region 1</v>
      </c>
    </row>
    <row r="2317" spans="64:69" x14ac:dyDescent="0.25">
      <c r="BL2317" s="334" t="s">
        <v>5101</v>
      </c>
      <c r="BM2317" s="335" t="s">
        <v>1932</v>
      </c>
      <c r="BN2317" s="335" t="s">
        <v>5100</v>
      </c>
      <c r="BO2317" s="335" t="str">
        <f t="shared" si="72"/>
        <v>Kent County, RI</v>
      </c>
      <c r="BP2317" s="335" t="str">
        <f t="shared" si="73"/>
        <v>44</v>
      </c>
      <c r="BQ2317" s="335" t="str">
        <f>_xlfn.XLOOKUP(BP2317, statelist[State FIPS Code], statelist[EPA Region], "not found", 0, 1)</f>
        <v>EPA Region 1</v>
      </c>
    </row>
    <row r="2318" spans="64:69" x14ac:dyDescent="0.25">
      <c r="BL2318" s="334" t="s">
        <v>5102</v>
      </c>
      <c r="BM2318" s="335" t="s">
        <v>5103</v>
      </c>
      <c r="BN2318" s="335" t="s">
        <v>5100</v>
      </c>
      <c r="BO2318" s="335" t="str">
        <f t="shared" si="72"/>
        <v>Newport County, RI</v>
      </c>
      <c r="BP2318" s="335" t="str">
        <f t="shared" si="73"/>
        <v>44</v>
      </c>
      <c r="BQ2318" s="335" t="str">
        <f>_xlfn.XLOOKUP(BP2318, statelist[State FIPS Code], statelist[EPA Region], "not found", 0, 1)</f>
        <v>EPA Region 1</v>
      </c>
    </row>
    <row r="2319" spans="64:69" x14ac:dyDescent="0.25">
      <c r="BL2319" s="334" t="s">
        <v>5104</v>
      </c>
      <c r="BM2319" s="335" t="s">
        <v>5105</v>
      </c>
      <c r="BN2319" s="335" t="s">
        <v>5100</v>
      </c>
      <c r="BO2319" s="335" t="str">
        <f t="shared" si="72"/>
        <v>Providence County, RI</v>
      </c>
      <c r="BP2319" s="335" t="str">
        <f t="shared" si="73"/>
        <v>44</v>
      </c>
      <c r="BQ2319" s="335" t="str">
        <f>_xlfn.XLOOKUP(BP2319, statelist[State FIPS Code], statelist[EPA Region], "not found", 0, 1)</f>
        <v>EPA Region 1</v>
      </c>
    </row>
    <row r="2320" spans="64:69" x14ac:dyDescent="0.25">
      <c r="BL2320" s="334" t="s">
        <v>5106</v>
      </c>
      <c r="BM2320" s="335" t="s">
        <v>1423</v>
      </c>
      <c r="BN2320" s="335" t="s">
        <v>5100</v>
      </c>
      <c r="BO2320" s="335" t="str">
        <f t="shared" si="72"/>
        <v>Washington County, RI</v>
      </c>
      <c r="BP2320" s="335" t="str">
        <f t="shared" si="73"/>
        <v>44</v>
      </c>
      <c r="BQ2320" s="335" t="str">
        <f>_xlfn.XLOOKUP(BP2320, statelist[State FIPS Code], statelist[EPA Region], "not found", 0, 1)</f>
        <v>EPA Region 1</v>
      </c>
    </row>
    <row r="2321" spans="64:69" x14ac:dyDescent="0.25">
      <c r="BL2321" s="334" t="s">
        <v>5107</v>
      </c>
      <c r="BM2321" s="335" t="s">
        <v>5108</v>
      </c>
      <c r="BN2321" s="335" t="s">
        <v>5109</v>
      </c>
      <c r="BO2321" s="335" t="str">
        <f t="shared" si="72"/>
        <v>Abbeville County, SC</v>
      </c>
      <c r="BP2321" s="335" t="str">
        <f t="shared" si="73"/>
        <v>45</v>
      </c>
      <c r="BQ2321" s="335" t="str">
        <f>_xlfn.XLOOKUP(BP2321, statelist[State FIPS Code], statelist[EPA Region], "not found", 0, 1)</f>
        <v>EPA Region 4</v>
      </c>
    </row>
    <row r="2322" spans="64:69" x14ac:dyDescent="0.25">
      <c r="BL2322" s="334" t="s">
        <v>5110</v>
      </c>
      <c r="BM2322" s="335" t="s">
        <v>5111</v>
      </c>
      <c r="BN2322" s="335" t="s">
        <v>5109</v>
      </c>
      <c r="BO2322" s="335" t="str">
        <f t="shared" si="72"/>
        <v>Aiken County, SC</v>
      </c>
      <c r="BP2322" s="335" t="str">
        <f t="shared" si="73"/>
        <v>45</v>
      </c>
      <c r="BQ2322" s="335" t="str">
        <f>_xlfn.XLOOKUP(BP2322, statelist[State FIPS Code], statelist[EPA Region], "not found", 0, 1)</f>
        <v>EPA Region 4</v>
      </c>
    </row>
    <row r="2323" spans="64:69" x14ac:dyDescent="0.25">
      <c r="BL2323" s="334" t="s">
        <v>5112</v>
      </c>
      <c r="BM2323" s="335" t="s">
        <v>5113</v>
      </c>
      <c r="BN2323" s="335" t="s">
        <v>5109</v>
      </c>
      <c r="BO2323" s="335" t="str">
        <f t="shared" si="72"/>
        <v>Allendale County, SC</v>
      </c>
      <c r="BP2323" s="335" t="str">
        <f t="shared" si="73"/>
        <v>45</v>
      </c>
      <c r="BQ2323" s="335" t="str">
        <f>_xlfn.XLOOKUP(BP2323, statelist[State FIPS Code], statelist[EPA Region], "not found", 0, 1)</f>
        <v>EPA Region 4</v>
      </c>
    </row>
    <row r="2324" spans="64:69" x14ac:dyDescent="0.25">
      <c r="BL2324" s="334" t="s">
        <v>5114</v>
      </c>
      <c r="BM2324" s="335" t="s">
        <v>2852</v>
      </c>
      <c r="BN2324" s="335" t="s">
        <v>5109</v>
      </c>
      <c r="BO2324" s="335" t="str">
        <f t="shared" si="72"/>
        <v>Anderson County, SC</v>
      </c>
      <c r="BP2324" s="335" t="str">
        <f t="shared" si="73"/>
        <v>45</v>
      </c>
      <c r="BQ2324" s="335" t="str">
        <f>_xlfn.XLOOKUP(BP2324, statelist[State FIPS Code], statelist[EPA Region], "not found", 0, 1)</f>
        <v>EPA Region 4</v>
      </c>
    </row>
    <row r="2325" spans="64:69" x14ac:dyDescent="0.25">
      <c r="BL2325" s="334" t="s">
        <v>5115</v>
      </c>
      <c r="BM2325" s="335" t="s">
        <v>5116</v>
      </c>
      <c r="BN2325" s="335" t="s">
        <v>5109</v>
      </c>
      <c r="BO2325" s="335" t="str">
        <f t="shared" si="72"/>
        <v>Bamberg County, SC</v>
      </c>
      <c r="BP2325" s="335" t="str">
        <f t="shared" si="73"/>
        <v>45</v>
      </c>
      <c r="BQ2325" s="335" t="str">
        <f>_xlfn.XLOOKUP(BP2325, statelist[State FIPS Code], statelist[EPA Region], "not found", 0, 1)</f>
        <v>EPA Region 4</v>
      </c>
    </row>
    <row r="2326" spans="64:69" x14ac:dyDescent="0.25">
      <c r="BL2326" s="334" t="s">
        <v>5117</v>
      </c>
      <c r="BM2326" s="335" t="s">
        <v>5118</v>
      </c>
      <c r="BN2326" s="335" t="s">
        <v>5109</v>
      </c>
      <c r="BO2326" s="335" t="str">
        <f t="shared" si="72"/>
        <v>Barnwell County, SC</v>
      </c>
      <c r="BP2326" s="335" t="str">
        <f t="shared" si="73"/>
        <v>45</v>
      </c>
      <c r="BQ2326" s="335" t="str">
        <f>_xlfn.XLOOKUP(BP2326, statelist[State FIPS Code], statelist[EPA Region], "not found", 0, 1)</f>
        <v>EPA Region 4</v>
      </c>
    </row>
    <row r="2327" spans="64:69" x14ac:dyDescent="0.25">
      <c r="BL2327" s="334" t="s">
        <v>5119</v>
      </c>
      <c r="BM2327" s="335" t="s">
        <v>4464</v>
      </c>
      <c r="BN2327" s="335" t="s">
        <v>5109</v>
      </c>
      <c r="BO2327" s="335" t="str">
        <f t="shared" si="72"/>
        <v>Beaufort County, SC</v>
      </c>
      <c r="BP2327" s="335" t="str">
        <f t="shared" si="73"/>
        <v>45</v>
      </c>
      <c r="BQ2327" s="335" t="str">
        <f>_xlfn.XLOOKUP(BP2327, statelist[State FIPS Code], statelist[EPA Region], "not found", 0, 1)</f>
        <v>EPA Region 4</v>
      </c>
    </row>
    <row r="2328" spans="64:69" x14ac:dyDescent="0.25">
      <c r="BL2328" s="334" t="s">
        <v>5120</v>
      </c>
      <c r="BM2328" s="335" t="s">
        <v>5121</v>
      </c>
      <c r="BN2328" s="335" t="s">
        <v>5109</v>
      </c>
      <c r="BO2328" s="335" t="str">
        <f t="shared" si="72"/>
        <v>Berkeley County, SC</v>
      </c>
      <c r="BP2328" s="335" t="str">
        <f t="shared" si="73"/>
        <v>45</v>
      </c>
      <c r="BQ2328" s="335" t="str">
        <f>_xlfn.XLOOKUP(BP2328, statelist[State FIPS Code], statelist[EPA Region], "not found", 0, 1)</f>
        <v>EPA Region 4</v>
      </c>
    </row>
    <row r="2329" spans="64:69" x14ac:dyDescent="0.25">
      <c r="BL2329" s="334" t="s">
        <v>5122</v>
      </c>
      <c r="BM2329" s="335" t="s">
        <v>1309</v>
      </c>
      <c r="BN2329" s="335" t="s">
        <v>5109</v>
      </c>
      <c r="BO2329" s="335" t="str">
        <f t="shared" si="72"/>
        <v>Calhoun County, SC</v>
      </c>
      <c r="BP2329" s="335" t="str">
        <f t="shared" si="73"/>
        <v>45</v>
      </c>
      <c r="BQ2329" s="335" t="str">
        <f>_xlfn.XLOOKUP(BP2329, statelist[State FIPS Code], statelist[EPA Region], "not found", 0, 1)</f>
        <v>EPA Region 4</v>
      </c>
    </row>
    <row r="2330" spans="64:69" x14ac:dyDescent="0.25">
      <c r="BL2330" s="334" t="s">
        <v>5123</v>
      </c>
      <c r="BM2330" s="335" t="s">
        <v>5124</v>
      </c>
      <c r="BN2330" s="335" t="s">
        <v>5109</v>
      </c>
      <c r="BO2330" s="335" t="str">
        <f t="shared" si="72"/>
        <v>Charleston County, SC</v>
      </c>
      <c r="BP2330" s="335" t="str">
        <f t="shared" si="73"/>
        <v>45</v>
      </c>
      <c r="BQ2330" s="335" t="str">
        <f>_xlfn.XLOOKUP(BP2330, statelist[State FIPS Code], statelist[EPA Region], "not found", 0, 1)</f>
        <v>EPA Region 4</v>
      </c>
    </row>
    <row r="2331" spans="64:69" x14ac:dyDescent="0.25">
      <c r="BL2331" s="334" t="s">
        <v>5125</v>
      </c>
      <c r="BM2331" s="335" t="s">
        <v>1313</v>
      </c>
      <c r="BN2331" s="335" t="s">
        <v>5109</v>
      </c>
      <c r="BO2331" s="335" t="str">
        <f t="shared" si="72"/>
        <v>Cherokee County, SC</v>
      </c>
      <c r="BP2331" s="335" t="str">
        <f t="shared" si="73"/>
        <v>45</v>
      </c>
      <c r="BQ2331" s="335" t="str">
        <f>_xlfn.XLOOKUP(BP2331, statelist[State FIPS Code], statelist[EPA Region], "not found", 0, 1)</f>
        <v>EPA Region 4</v>
      </c>
    </row>
    <row r="2332" spans="64:69" x14ac:dyDescent="0.25">
      <c r="BL2332" s="334" t="s">
        <v>5126</v>
      </c>
      <c r="BM2332" s="335" t="s">
        <v>5023</v>
      </c>
      <c r="BN2332" s="335" t="s">
        <v>5109</v>
      </c>
      <c r="BO2332" s="335" t="str">
        <f t="shared" si="72"/>
        <v>Chester County, SC</v>
      </c>
      <c r="BP2332" s="335" t="str">
        <f t="shared" si="73"/>
        <v>45</v>
      </c>
      <c r="BQ2332" s="335" t="str">
        <f>_xlfn.XLOOKUP(BP2332, statelist[State FIPS Code], statelist[EPA Region], "not found", 0, 1)</f>
        <v>EPA Region 4</v>
      </c>
    </row>
    <row r="2333" spans="64:69" x14ac:dyDescent="0.25">
      <c r="BL2333" s="334" t="s">
        <v>5127</v>
      </c>
      <c r="BM2333" s="335" t="s">
        <v>5128</v>
      </c>
      <c r="BN2333" s="335" t="s">
        <v>5109</v>
      </c>
      <c r="BO2333" s="335" t="str">
        <f t="shared" si="72"/>
        <v>Chesterfield County, SC</v>
      </c>
      <c r="BP2333" s="335" t="str">
        <f t="shared" si="73"/>
        <v>45</v>
      </c>
      <c r="BQ2333" s="335" t="str">
        <f>_xlfn.XLOOKUP(BP2333, statelist[State FIPS Code], statelist[EPA Region], "not found", 0, 1)</f>
        <v>EPA Region 4</v>
      </c>
    </row>
    <row r="2334" spans="64:69" x14ac:dyDescent="0.25">
      <c r="BL2334" s="334" t="s">
        <v>5129</v>
      </c>
      <c r="BM2334" s="335" t="s">
        <v>5130</v>
      </c>
      <c r="BN2334" s="335" t="s">
        <v>5109</v>
      </c>
      <c r="BO2334" s="335" t="str">
        <f t="shared" si="72"/>
        <v>Clarendon County, SC</v>
      </c>
      <c r="BP2334" s="335" t="str">
        <f t="shared" si="73"/>
        <v>45</v>
      </c>
      <c r="BQ2334" s="335" t="str">
        <f>_xlfn.XLOOKUP(BP2334, statelist[State FIPS Code], statelist[EPA Region], "not found", 0, 1)</f>
        <v>EPA Region 4</v>
      </c>
    </row>
    <row r="2335" spans="64:69" x14ac:dyDescent="0.25">
      <c r="BL2335" s="334" t="s">
        <v>5131</v>
      </c>
      <c r="BM2335" s="335" t="s">
        <v>5132</v>
      </c>
      <c r="BN2335" s="335" t="s">
        <v>5109</v>
      </c>
      <c r="BO2335" s="335" t="str">
        <f t="shared" si="72"/>
        <v>Colleton County, SC</v>
      </c>
      <c r="BP2335" s="335" t="str">
        <f t="shared" si="73"/>
        <v>45</v>
      </c>
      <c r="BQ2335" s="335" t="str">
        <f>_xlfn.XLOOKUP(BP2335, statelist[State FIPS Code], statelist[EPA Region], "not found", 0, 1)</f>
        <v>EPA Region 4</v>
      </c>
    </row>
    <row r="2336" spans="64:69" x14ac:dyDescent="0.25">
      <c r="BL2336" s="334" t="s">
        <v>5133</v>
      </c>
      <c r="BM2336" s="335" t="s">
        <v>5134</v>
      </c>
      <c r="BN2336" s="335" t="s">
        <v>5109</v>
      </c>
      <c r="BO2336" s="335" t="str">
        <f t="shared" si="72"/>
        <v>Darlington County, SC</v>
      </c>
      <c r="BP2336" s="335" t="str">
        <f t="shared" si="73"/>
        <v>45</v>
      </c>
      <c r="BQ2336" s="335" t="str">
        <f>_xlfn.XLOOKUP(BP2336, statelist[State FIPS Code], statelist[EPA Region], "not found", 0, 1)</f>
        <v>EPA Region 4</v>
      </c>
    </row>
    <row r="2337" spans="64:69" x14ac:dyDescent="0.25">
      <c r="BL2337" s="334" t="s">
        <v>5135</v>
      </c>
      <c r="BM2337" s="335" t="s">
        <v>5136</v>
      </c>
      <c r="BN2337" s="335" t="s">
        <v>5109</v>
      </c>
      <c r="BO2337" s="335" t="str">
        <f t="shared" si="72"/>
        <v>Dillon County, SC</v>
      </c>
      <c r="BP2337" s="335" t="str">
        <f t="shared" si="73"/>
        <v>45</v>
      </c>
      <c r="BQ2337" s="335" t="str">
        <f>_xlfn.XLOOKUP(BP2337, statelist[State FIPS Code], statelist[EPA Region], "not found", 0, 1)</f>
        <v>EPA Region 4</v>
      </c>
    </row>
    <row r="2338" spans="64:69" x14ac:dyDescent="0.25">
      <c r="BL2338" s="334" t="s">
        <v>5137</v>
      </c>
      <c r="BM2338" s="335" t="s">
        <v>3371</v>
      </c>
      <c r="BN2338" s="335" t="s">
        <v>5109</v>
      </c>
      <c r="BO2338" s="335" t="str">
        <f t="shared" si="72"/>
        <v>Dorchester County, SC</v>
      </c>
      <c r="BP2338" s="335" t="str">
        <f t="shared" si="73"/>
        <v>45</v>
      </c>
      <c r="BQ2338" s="335" t="str">
        <f>_xlfn.XLOOKUP(BP2338, statelist[State FIPS Code], statelist[EPA Region], "not found", 0, 1)</f>
        <v>EPA Region 4</v>
      </c>
    </row>
    <row r="2339" spans="64:69" x14ac:dyDescent="0.25">
      <c r="BL2339" s="334" t="s">
        <v>5138</v>
      </c>
      <c r="BM2339" s="335" t="s">
        <v>5139</v>
      </c>
      <c r="BN2339" s="335" t="s">
        <v>5109</v>
      </c>
      <c r="BO2339" s="335" t="str">
        <f t="shared" si="72"/>
        <v>Edgefield County, SC</v>
      </c>
      <c r="BP2339" s="335" t="str">
        <f t="shared" si="73"/>
        <v>45</v>
      </c>
      <c r="BQ2339" s="335" t="str">
        <f>_xlfn.XLOOKUP(BP2339, statelist[State FIPS Code], statelist[EPA Region], "not found", 0, 1)</f>
        <v>EPA Region 4</v>
      </c>
    </row>
    <row r="2340" spans="64:69" x14ac:dyDescent="0.25">
      <c r="BL2340" s="334" t="s">
        <v>5140</v>
      </c>
      <c r="BM2340" s="335" t="s">
        <v>1908</v>
      </c>
      <c r="BN2340" s="335" t="s">
        <v>5109</v>
      </c>
      <c r="BO2340" s="335" t="str">
        <f t="shared" si="72"/>
        <v>Fairfield County, SC</v>
      </c>
      <c r="BP2340" s="335" t="str">
        <f t="shared" si="73"/>
        <v>45</v>
      </c>
      <c r="BQ2340" s="335" t="str">
        <f>_xlfn.XLOOKUP(BP2340, statelist[State FIPS Code], statelist[EPA Region], "not found", 0, 1)</f>
        <v>EPA Region 4</v>
      </c>
    </row>
    <row r="2341" spans="64:69" x14ac:dyDescent="0.25">
      <c r="BL2341" s="334" t="s">
        <v>5141</v>
      </c>
      <c r="BM2341" s="335" t="s">
        <v>5142</v>
      </c>
      <c r="BN2341" s="335" t="s">
        <v>5109</v>
      </c>
      <c r="BO2341" s="335" t="str">
        <f t="shared" si="72"/>
        <v>Florence County, SC</v>
      </c>
      <c r="BP2341" s="335" t="str">
        <f t="shared" si="73"/>
        <v>45</v>
      </c>
      <c r="BQ2341" s="335" t="str">
        <f>_xlfn.XLOOKUP(BP2341, statelist[State FIPS Code], statelist[EPA Region], "not found", 0, 1)</f>
        <v>EPA Region 4</v>
      </c>
    </row>
    <row r="2342" spans="64:69" x14ac:dyDescent="0.25">
      <c r="BL2342" s="334" t="s">
        <v>5143</v>
      </c>
      <c r="BM2342" s="335" t="s">
        <v>5144</v>
      </c>
      <c r="BN2342" s="335" t="s">
        <v>5109</v>
      </c>
      <c r="BO2342" s="335" t="str">
        <f t="shared" si="72"/>
        <v>Georgetown County, SC</v>
      </c>
      <c r="BP2342" s="335" t="str">
        <f t="shared" si="73"/>
        <v>45</v>
      </c>
      <c r="BQ2342" s="335" t="str">
        <f>_xlfn.XLOOKUP(BP2342, statelist[State FIPS Code], statelist[EPA Region], "not found", 0, 1)</f>
        <v>EPA Region 4</v>
      </c>
    </row>
    <row r="2343" spans="64:69" x14ac:dyDescent="0.25">
      <c r="BL2343" s="334" t="s">
        <v>5145</v>
      </c>
      <c r="BM2343" s="335" t="s">
        <v>5146</v>
      </c>
      <c r="BN2343" s="335" t="s">
        <v>5109</v>
      </c>
      <c r="BO2343" s="335" t="str">
        <f t="shared" si="72"/>
        <v>Greenville County, SC</v>
      </c>
      <c r="BP2343" s="335" t="str">
        <f t="shared" si="73"/>
        <v>45</v>
      </c>
      <c r="BQ2343" s="335" t="str">
        <f>_xlfn.XLOOKUP(BP2343, statelist[State FIPS Code], statelist[EPA Region], "not found", 0, 1)</f>
        <v>EPA Region 4</v>
      </c>
    </row>
    <row r="2344" spans="64:69" x14ac:dyDescent="0.25">
      <c r="BL2344" s="334" t="s">
        <v>5147</v>
      </c>
      <c r="BM2344" s="335" t="s">
        <v>2907</v>
      </c>
      <c r="BN2344" s="335" t="s">
        <v>5109</v>
      </c>
      <c r="BO2344" s="335" t="str">
        <f t="shared" si="72"/>
        <v>Greenwood County, SC</v>
      </c>
      <c r="BP2344" s="335" t="str">
        <f t="shared" si="73"/>
        <v>45</v>
      </c>
      <c r="BQ2344" s="335" t="str">
        <f>_xlfn.XLOOKUP(BP2344, statelist[State FIPS Code], statelist[EPA Region], "not found", 0, 1)</f>
        <v>EPA Region 4</v>
      </c>
    </row>
    <row r="2345" spans="64:69" x14ac:dyDescent="0.25">
      <c r="BL2345" s="334" t="s">
        <v>5148</v>
      </c>
      <c r="BM2345" s="335" t="s">
        <v>5149</v>
      </c>
      <c r="BN2345" s="335" t="s">
        <v>5109</v>
      </c>
      <c r="BO2345" s="335" t="str">
        <f t="shared" si="72"/>
        <v>Hampton County, SC</v>
      </c>
      <c r="BP2345" s="335" t="str">
        <f t="shared" si="73"/>
        <v>45</v>
      </c>
      <c r="BQ2345" s="335" t="str">
        <f>_xlfn.XLOOKUP(BP2345, statelist[State FIPS Code], statelist[EPA Region], "not found", 0, 1)</f>
        <v>EPA Region 4</v>
      </c>
    </row>
    <row r="2346" spans="64:69" x14ac:dyDescent="0.25">
      <c r="BL2346" s="334" t="s">
        <v>5150</v>
      </c>
      <c r="BM2346" s="335" t="s">
        <v>5151</v>
      </c>
      <c r="BN2346" s="335" t="s">
        <v>5109</v>
      </c>
      <c r="BO2346" s="335" t="str">
        <f t="shared" si="72"/>
        <v>Horry County, SC</v>
      </c>
      <c r="BP2346" s="335" t="str">
        <f t="shared" si="73"/>
        <v>45</v>
      </c>
      <c r="BQ2346" s="335" t="str">
        <f>_xlfn.XLOOKUP(BP2346, statelist[State FIPS Code], statelist[EPA Region], "not found", 0, 1)</f>
        <v>EPA Region 4</v>
      </c>
    </row>
    <row r="2347" spans="64:69" x14ac:dyDescent="0.25">
      <c r="BL2347" s="334" t="s">
        <v>5152</v>
      </c>
      <c r="BM2347" s="335" t="s">
        <v>2193</v>
      </c>
      <c r="BN2347" s="335" t="s">
        <v>5109</v>
      </c>
      <c r="BO2347" s="335" t="str">
        <f t="shared" si="72"/>
        <v>Jasper County, SC</v>
      </c>
      <c r="BP2347" s="335" t="str">
        <f t="shared" si="73"/>
        <v>45</v>
      </c>
      <c r="BQ2347" s="335" t="str">
        <f>_xlfn.XLOOKUP(BP2347, statelist[State FIPS Code], statelist[EPA Region], "not found", 0, 1)</f>
        <v>EPA Region 4</v>
      </c>
    </row>
    <row r="2348" spans="64:69" x14ac:dyDescent="0.25">
      <c r="BL2348" s="334" t="s">
        <v>5153</v>
      </c>
      <c r="BM2348" s="335" t="s">
        <v>5154</v>
      </c>
      <c r="BN2348" s="335" t="s">
        <v>5109</v>
      </c>
      <c r="BO2348" s="335" t="str">
        <f t="shared" si="72"/>
        <v>Kershaw County, SC</v>
      </c>
      <c r="BP2348" s="335" t="str">
        <f t="shared" si="73"/>
        <v>45</v>
      </c>
      <c r="BQ2348" s="335" t="str">
        <f>_xlfn.XLOOKUP(BP2348, statelist[State FIPS Code], statelist[EPA Region], "not found", 0, 1)</f>
        <v>EPA Region 4</v>
      </c>
    </row>
    <row r="2349" spans="64:69" x14ac:dyDescent="0.25">
      <c r="BL2349" s="334" t="s">
        <v>5155</v>
      </c>
      <c r="BM2349" s="335" t="s">
        <v>4166</v>
      </c>
      <c r="BN2349" s="335" t="s">
        <v>5109</v>
      </c>
      <c r="BO2349" s="335" t="str">
        <f t="shared" si="72"/>
        <v>Lancaster County, SC</v>
      </c>
      <c r="BP2349" s="335" t="str">
        <f t="shared" si="73"/>
        <v>45</v>
      </c>
      <c r="BQ2349" s="335" t="str">
        <f>_xlfn.XLOOKUP(BP2349, statelist[State FIPS Code], statelist[EPA Region], "not found", 0, 1)</f>
        <v>EPA Region 4</v>
      </c>
    </row>
    <row r="2350" spans="64:69" x14ac:dyDescent="0.25">
      <c r="BL2350" s="334" t="s">
        <v>5156</v>
      </c>
      <c r="BM2350" s="335" t="s">
        <v>2206</v>
      </c>
      <c r="BN2350" s="335" t="s">
        <v>5109</v>
      </c>
      <c r="BO2350" s="335" t="str">
        <f t="shared" si="72"/>
        <v>Laurens County, SC</v>
      </c>
      <c r="BP2350" s="335" t="str">
        <f t="shared" si="73"/>
        <v>45</v>
      </c>
      <c r="BQ2350" s="335" t="str">
        <f>_xlfn.XLOOKUP(BP2350, statelist[State FIPS Code], statelist[EPA Region], "not found", 0, 1)</f>
        <v>EPA Region 4</v>
      </c>
    </row>
    <row r="2351" spans="64:69" x14ac:dyDescent="0.25">
      <c r="BL2351" s="334" t="s">
        <v>5157</v>
      </c>
      <c r="BM2351" s="335" t="s">
        <v>1375</v>
      </c>
      <c r="BN2351" s="335" t="s">
        <v>5109</v>
      </c>
      <c r="BO2351" s="335" t="str">
        <f t="shared" si="72"/>
        <v>Lee County, SC</v>
      </c>
      <c r="BP2351" s="335" t="str">
        <f t="shared" si="73"/>
        <v>45</v>
      </c>
      <c r="BQ2351" s="335" t="str">
        <f>_xlfn.XLOOKUP(BP2351, statelist[State FIPS Code], statelist[EPA Region], "not found", 0, 1)</f>
        <v>EPA Region 4</v>
      </c>
    </row>
    <row r="2352" spans="64:69" x14ac:dyDescent="0.25">
      <c r="BL2352" s="334" t="s">
        <v>5158</v>
      </c>
      <c r="BM2352" s="335" t="s">
        <v>5159</v>
      </c>
      <c r="BN2352" s="335" t="s">
        <v>5109</v>
      </c>
      <c r="BO2352" s="335" t="str">
        <f t="shared" si="72"/>
        <v>Lexington County, SC</v>
      </c>
      <c r="BP2352" s="335" t="str">
        <f t="shared" si="73"/>
        <v>45</v>
      </c>
      <c r="BQ2352" s="335" t="str">
        <f>_xlfn.XLOOKUP(BP2352, statelist[State FIPS Code], statelist[EPA Region], "not found", 0, 1)</f>
        <v>EPA Region 4</v>
      </c>
    </row>
    <row r="2353" spans="64:69" x14ac:dyDescent="0.25">
      <c r="BL2353" s="334" t="s">
        <v>5160</v>
      </c>
      <c r="BM2353" s="335" t="s">
        <v>5161</v>
      </c>
      <c r="BN2353" s="335" t="s">
        <v>5109</v>
      </c>
      <c r="BO2353" s="335" t="str">
        <f t="shared" si="72"/>
        <v>McCormick County, SC</v>
      </c>
      <c r="BP2353" s="335" t="str">
        <f t="shared" si="73"/>
        <v>45</v>
      </c>
      <c r="BQ2353" s="335" t="str">
        <f>_xlfn.XLOOKUP(BP2353, statelist[State FIPS Code], statelist[EPA Region], "not found", 0, 1)</f>
        <v>EPA Region 4</v>
      </c>
    </row>
    <row r="2354" spans="64:69" x14ac:dyDescent="0.25">
      <c r="BL2354" s="334" t="s">
        <v>5162</v>
      </c>
      <c r="BM2354" s="335" t="s">
        <v>1387</v>
      </c>
      <c r="BN2354" s="335" t="s">
        <v>5109</v>
      </c>
      <c r="BO2354" s="335" t="str">
        <f t="shared" si="72"/>
        <v>Marion County, SC</v>
      </c>
      <c r="BP2354" s="335" t="str">
        <f t="shared" si="73"/>
        <v>45</v>
      </c>
      <c r="BQ2354" s="335" t="str">
        <f>_xlfn.XLOOKUP(BP2354, statelist[State FIPS Code], statelist[EPA Region], "not found", 0, 1)</f>
        <v>EPA Region 4</v>
      </c>
    </row>
    <row r="2355" spans="64:69" x14ac:dyDescent="0.25">
      <c r="BL2355" s="334" t="s">
        <v>5163</v>
      </c>
      <c r="BM2355" s="335" t="s">
        <v>5164</v>
      </c>
      <c r="BN2355" s="335" t="s">
        <v>5109</v>
      </c>
      <c r="BO2355" s="335" t="str">
        <f t="shared" si="72"/>
        <v>Marlboro County, SC</v>
      </c>
      <c r="BP2355" s="335" t="str">
        <f t="shared" si="73"/>
        <v>45</v>
      </c>
      <c r="BQ2355" s="335" t="str">
        <f>_xlfn.XLOOKUP(BP2355, statelist[State FIPS Code], statelist[EPA Region], "not found", 0, 1)</f>
        <v>EPA Region 4</v>
      </c>
    </row>
    <row r="2356" spans="64:69" x14ac:dyDescent="0.25">
      <c r="BL2356" s="334" t="s">
        <v>5165</v>
      </c>
      <c r="BM2356" s="335" t="s">
        <v>5166</v>
      </c>
      <c r="BN2356" s="335" t="s">
        <v>5109</v>
      </c>
      <c r="BO2356" s="335" t="str">
        <f t="shared" si="72"/>
        <v>Newberry County, SC</v>
      </c>
      <c r="BP2356" s="335" t="str">
        <f t="shared" si="73"/>
        <v>45</v>
      </c>
      <c r="BQ2356" s="335" t="str">
        <f>_xlfn.XLOOKUP(BP2356, statelist[State FIPS Code], statelist[EPA Region], "not found", 0, 1)</f>
        <v>EPA Region 4</v>
      </c>
    </row>
    <row r="2357" spans="64:69" x14ac:dyDescent="0.25">
      <c r="BL2357" s="334" t="s">
        <v>5167</v>
      </c>
      <c r="BM2357" s="335" t="s">
        <v>2236</v>
      </c>
      <c r="BN2357" s="335" t="s">
        <v>5109</v>
      </c>
      <c r="BO2357" s="335" t="str">
        <f t="shared" si="72"/>
        <v>Oconee County, SC</v>
      </c>
      <c r="BP2357" s="335" t="str">
        <f t="shared" si="73"/>
        <v>45</v>
      </c>
      <c r="BQ2357" s="335" t="str">
        <f>_xlfn.XLOOKUP(BP2357, statelist[State FIPS Code], statelist[EPA Region], "not found", 0, 1)</f>
        <v>EPA Region 4</v>
      </c>
    </row>
    <row r="2358" spans="64:69" x14ac:dyDescent="0.25">
      <c r="BL2358" s="334" t="s">
        <v>5168</v>
      </c>
      <c r="BM2358" s="335" t="s">
        <v>5169</v>
      </c>
      <c r="BN2358" s="335" t="s">
        <v>5109</v>
      </c>
      <c r="BO2358" s="335" t="str">
        <f t="shared" si="72"/>
        <v>Orangeburg County, SC</v>
      </c>
      <c r="BP2358" s="335" t="str">
        <f t="shared" si="73"/>
        <v>45</v>
      </c>
      <c r="BQ2358" s="335" t="str">
        <f>_xlfn.XLOOKUP(BP2358, statelist[State FIPS Code], statelist[EPA Region], "not found", 0, 1)</f>
        <v>EPA Region 4</v>
      </c>
    </row>
    <row r="2359" spans="64:69" x14ac:dyDescent="0.25">
      <c r="BL2359" s="334" t="s">
        <v>5170</v>
      </c>
      <c r="BM2359" s="335" t="s">
        <v>1401</v>
      </c>
      <c r="BN2359" s="335" t="s">
        <v>5109</v>
      </c>
      <c r="BO2359" s="335" t="str">
        <f t="shared" si="72"/>
        <v>Pickens County, SC</v>
      </c>
      <c r="BP2359" s="335" t="str">
        <f t="shared" si="73"/>
        <v>45</v>
      </c>
      <c r="BQ2359" s="335" t="str">
        <f>_xlfn.XLOOKUP(BP2359, statelist[State FIPS Code], statelist[EPA Region], "not found", 0, 1)</f>
        <v>EPA Region 4</v>
      </c>
    </row>
    <row r="2360" spans="64:69" x14ac:dyDescent="0.25">
      <c r="BL2360" s="334" t="s">
        <v>5171</v>
      </c>
      <c r="BM2360" s="335" t="s">
        <v>2534</v>
      </c>
      <c r="BN2360" s="335" t="s">
        <v>5109</v>
      </c>
      <c r="BO2360" s="335" t="str">
        <f t="shared" si="72"/>
        <v>Richland County, SC</v>
      </c>
      <c r="BP2360" s="335" t="str">
        <f t="shared" si="73"/>
        <v>45</v>
      </c>
      <c r="BQ2360" s="335" t="str">
        <f>_xlfn.XLOOKUP(BP2360, statelist[State FIPS Code], statelist[EPA Region], "not found", 0, 1)</f>
        <v>EPA Region 4</v>
      </c>
    </row>
    <row r="2361" spans="64:69" x14ac:dyDescent="0.25">
      <c r="BL2361" s="334" t="s">
        <v>5172</v>
      </c>
      <c r="BM2361" s="335" t="s">
        <v>5173</v>
      </c>
      <c r="BN2361" s="335" t="s">
        <v>5109</v>
      </c>
      <c r="BO2361" s="335" t="str">
        <f t="shared" si="72"/>
        <v>Saluda County, SC</v>
      </c>
      <c r="BP2361" s="335" t="str">
        <f t="shared" si="73"/>
        <v>45</v>
      </c>
      <c r="BQ2361" s="335" t="str">
        <f>_xlfn.XLOOKUP(BP2361, statelist[State FIPS Code], statelist[EPA Region], "not found", 0, 1)</f>
        <v>EPA Region 4</v>
      </c>
    </row>
    <row r="2362" spans="64:69" x14ac:dyDescent="0.25">
      <c r="BL2362" s="334" t="s">
        <v>5174</v>
      </c>
      <c r="BM2362" s="335" t="s">
        <v>5175</v>
      </c>
      <c r="BN2362" s="335" t="s">
        <v>5109</v>
      </c>
      <c r="BO2362" s="335" t="str">
        <f t="shared" si="72"/>
        <v>Spartanburg County, SC</v>
      </c>
      <c r="BP2362" s="335" t="str">
        <f t="shared" si="73"/>
        <v>45</v>
      </c>
      <c r="BQ2362" s="335" t="str">
        <f>_xlfn.XLOOKUP(BP2362, statelist[State FIPS Code], statelist[EPA Region], "not found", 0, 1)</f>
        <v>EPA Region 4</v>
      </c>
    </row>
    <row r="2363" spans="64:69" x14ac:dyDescent="0.25">
      <c r="BL2363" s="334" t="s">
        <v>5176</v>
      </c>
      <c r="BM2363" s="335" t="s">
        <v>1413</v>
      </c>
      <c r="BN2363" s="335" t="s">
        <v>5109</v>
      </c>
      <c r="BO2363" s="335" t="str">
        <f t="shared" si="72"/>
        <v>Sumter County, SC</v>
      </c>
      <c r="BP2363" s="335" t="str">
        <f t="shared" si="73"/>
        <v>45</v>
      </c>
      <c r="BQ2363" s="335" t="str">
        <f>_xlfn.XLOOKUP(BP2363, statelist[State FIPS Code], statelist[EPA Region], "not found", 0, 1)</f>
        <v>EPA Region 4</v>
      </c>
    </row>
    <row r="2364" spans="64:69" x14ac:dyDescent="0.25">
      <c r="BL2364" s="334" t="s">
        <v>5177</v>
      </c>
      <c r="BM2364" s="335" t="s">
        <v>1643</v>
      </c>
      <c r="BN2364" s="335" t="s">
        <v>5109</v>
      </c>
      <c r="BO2364" s="335" t="str">
        <f t="shared" si="72"/>
        <v>Union County, SC</v>
      </c>
      <c r="BP2364" s="335" t="str">
        <f t="shared" si="73"/>
        <v>45</v>
      </c>
      <c r="BQ2364" s="335" t="str">
        <f>_xlfn.XLOOKUP(BP2364, statelist[State FIPS Code], statelist[EPA Region], "not found", 0, 1)</f>
        <v>EPA Region 4</v>
      </c>
    </row>
    <row r="2365" spans="64:69" x14ac:dyDescent="0.25">
      <c r="BL2365" s="334" t="s">
        <v>5178</v>
      </c>
      <c r="BM2365" s="335" t="s">
        <v>5179</v>
      </c>
      <c r="BN2365" s="335" t="s">
        <v>5109</v>
      </c>
      <c r="BO2365" s="335" t="str">
        <f t="shared" si="72"/>
        <v>Williamsburg County, SC</v>
      </c>
      <c r="BP2365" s="335" t="str">
        <f t="shared" si="73"/>
        <v>45</v>
      </c>
      <c r="BQ2365" s="335" t="str">
        <f>_xlfn.XLOOKUP(BP2365, statelist[State FIPS Code], statelist[EPA Region], "not found", 0, 1)</f>
        <v>EPA Region 4</v>
      </c>
    </row>
    <row r="2366" spans="64:69" x14ac:dyDescent="0.25">
      <c r="BL2366" s="334" t="s">
        <v>5180</v>
      </c>
      <c r="BM2366" s="335" t="s">
        <v>3353</v>
      </c>
      <c r="BN2366" s="335" t="s">
        <v>5109</v>
      </c>
      <c r="BO2366" s="335" t="str">
        <f t="shared" si="72"/>
        <v>York County, SC</v>
      </c>
      <c r="BP2366" s="335" t="str">
        <f t="shared" si="73"/>
        <v>45</v>
      </c>
      <c r="BQ2366" s="335" t="str">
        <f>_xlfn.XLOOKUP(BP2366, statelist[State FIPS Code], statelist[EPA Region], "not found", 0, 1)</f>
        <v>EPA Region 4</v>
      </c>
    </row>
    <row r="2367" spans="64:69" x14ac:dyDescent="0.25">
      <c r="BL2367" s="334" t="s">
        <v>5181</v>
      </c>
      <c r="BM2367" s="335" t="s">
        <v>5182</v>
      </c>
      <c r="BN2367" s="335" t="s">
        <v>5183</v>
      </c>
      <c r="BO2367" s="335" t="str">
        <f t="shared" si="72"/>
        <v>Aurora County, SD</v>
      </c>
      <c r="BP2367" s="335" t="str">
        <f t="shared" si="73"/>
        <v>46</v>
      </c>
      <c r="BQ2367" s="335" t="str">
        <f>_xlfn.XLOOKUP(BP2367, statelist[State FIPS Code], statelist[EPA Region], "not found", 0, 1)</f>
        <v>EPA Region 8</v>
      </c>
    </row>
    <row r="2368" spans="64:69" x14ac:dyDescent="0.25">
      <c r="BL2368" s="334" t="s">
        <v>5184</v>
      </c>
      <c r="BM2368" s="335" t="s">
        <v>5185</v>
      </c>
      <c r="BN2368" s="335" t="s">
        <v>5183</v>
      </c>
      <c r="BO2368" s="335" t="str">
        <f t="shared" si="72"/>
        <v>Beadle County, SD</v>
      </c>
      <c r="BP2368" s="335" t="str">
        <f t="shared" si="73"/>
        <v>46</v>
      </c>
      <c r="BQ2368" s="335" t="str">
        <f>_xlfn.XLOOKUP(BP2368, statelist[State FIPS Code], statelist[EPA Region], "not found", 0, 1)</f>
        <v>EPA Region 8</v>
      </c>
    </row>
    <row r="2369" spans="64:69" x14ac:dyDescent="0.25">
      <c r="BL2369" s="334" t="s">
        <v>5186</v>
      </c>
      <c r="BM2369" s="335" t="s">
        <v>5187</v>
      </c>
      <c r="BN2369" s="335" t="s">
        <v>5183</v>
      </c>
      <c r="BO2369" s="335" t="str">
        <f t="shared" si="72"/>
        <v>Bennett County, SD</v>
      </c>
      <c r="BP2369" s="335" t="str">
        <f t="shared" si="73"/>
        <v>46</v>
      </c>
      <c r="BQ2369" s="335" t="str">
        <f>_xlfn.XLOOKUP(BP2369, statelist[State FIPS Code], statelist[EPA Region], "not found", 0, 1)</f>
        <v>EPA Region 8</v>
      </c>
    </row>
    <row r="2370" spans="64:69" x14ac:dyDescent="0.25">
      <c r="BL2370" s="334" t="s">
        <v>5188</v>
      </c>
      <c r="BM2370" s="335" t="s">
        <v>5189</v>
      </c>
      <c r="BN2370" s="335" t="s">
        <v>5183</v>
      </c>
      <c r="BO2370" s="335" t="str">
        <f t="shared" si="72"/>
        <v>Bon Homme County, SD</v>
      </c>
      <c r="BP2370" s="335" t="str">
        <f t="shared" si="73"/>
        <v>46</v>
      </c>
      <c r="BQ2370" s="335" t="str">
        <f>_xlfn.XLOOKUP(BP2370, statelist[State FIPS Code], statelist[EPA Region], "not found", 0, 1)</f>
        <v>EPA Region 8</v>
      </c>
    </row>
    <row r="2371" spans="64:69" x14ac:dyDescent="0.25">
      <c r="BL2371" s="334" t="s">
        <v>5190</v>
      </c>
      <c r="BM2371" s="335" t="s">
        <v>5191</v>
      </c>
      <c r="BN2371" s="335" t="s">
        <v>5183</v>
      </c>
      <c r="BO2371" s="335" t="str">
        <f t="shared" si="72"/>
        <v>Brookings County, SD</v>
      </c>
      <c r="BP2371" s="335" t="str">
        <f t="shared" si="73"/>
        <v>46</v>
      </c>
      <c r="BQ2371" s="335" t="str">
        <f>_xlfn.XLOOKUP(BP2371, statelist[State FIPS Code], statelist[EPA Region], "not found", 0, 1)</f>
        <v>EPA Region 8</v>
      </c>
    </row>
    <row r="2372" spans="64:69" x14ac:dyDescent="0.25">
      <c r="BL2372" s="334" t="s">
        <v>5192</v>
      </c>
      <c r="BM2372" s="335" t="s">
        <v>2421</v>
      </c>
      <c r="BN2372" s="335" t="s">
        <v>5183</v>
      </c>
      <c r="BO2372" s="335" t="str">
        <f t="shared" ref="BO2372:BO2435" si="74">_xlfn.TEXTJOIN(", ", TRUE, BM2372,BN2372)</f>
        <v>Brown County, SD</v>
      </c>
      <c r="BP2372" s="335" t="str">
        <f t="shared" ref="BP2372:BP2435" si="75">LEFT(BL2372, 2)</f>
        <v>46</v>
      </c>
      <c r="BQ2372" s="335" t="str">
        <f>_xlfn.XLOOKUP(BP2372, statelist[State FIPS Code], statelist[EPA Region], "not found", 0, 1)</f>
        <v>EPA Region 8</v>
      </c>
    </row>
    <row r="2373" spans="64:69" x14ac:dyDescent="0.25">
      <c r="BL2373" s="334" t="s">
        <v>5193</v>
      </c>
      <c r="BM2373" s="335" t="s">
        <v>5194</v>
      </c>
      <c r="BN2373" s="335" t="s">
        <v>5183</v>
      </c>
      <c r="BO2373" s="335" t="str">
        <f t="shared" si="74"/>
        <v>Brule County, SD</v>
      </c>
      <c r="BP2373" s="335" t="str">
        <f t="shared" si="75"/>
        <v>46</v>
      </c>
      <c r="BQ2373" s="335" t="str">
        <f>_xlfn.XLOOKUP(BP2373, statelist[State FIPS Code], statelist[EPA Region], "not found", 0, 1)</f>
        <v>EPA Region 8</v>
      </c>
    </row>
    <row r="2374" spans="64:69" x14ac:dyDescent="0.25">
      <c r="BL2374" s="334" t="s">
        <v>5195</v>
      </c>
      <c r="BM2374" s="335" t="s">
        <v>4100</v>
      </c>
      <c r="BN2374" s="335" t="s">
        <v>5183</v>
      </c>
      <c r="BO2374" s="335" t="str">
        <f t="shared" si="74"/>
        <v>Buffalo County, SD</v>
      </c>
      <c r="BP2374" s="335" t="str">
        <f t="shared" si="75"/>
        <v>46</v>
      </c>
      <c r="BQ2374" s="335" t="str">
        <f>_xlfn.XLOOKUP(BP2374, statelist[State FIPS Code], statelist[EPA Region], "not found", 0, 1)</f>
        <v>EPA Region 8</v>
      </c>
    </row>
    <row r="2375" spans="64:69" x14ac:dyDescent="0.25">
      <c r="BL2375" s="334" t="s">
        <v>5196</v>
      </c>
      <c r="BM2375" s="335" t="s">
        <v>1661</v>
      </c>
      <c r="BN2375" s="335" t="s">
        <v>5183</v>
      </c>
      <c r="BO2375" s="335" t="str">
        <f t="shared" si="74"/>
        <v>Butte County, SD</v>
      </c>
      <c r="BP2375" s="335" t="str">
        <f t="shared" si="75"/>
        <v>46</v>
      </c>
      <c r="BQ2375" s="335" t="str">
        <f>_xlfn.XLOOKUP(BP2375, statelist[State FIPS Code], statelist[EPA Region], "not found", 0, 1)</f>
        <v>EPA Region 8</v>
      </c>
    </row>
    <row r="2376" spans="64:69" x14ac:dyDescent="0.25">
      <c r="BL2376" s="334" t="s">
        <v>5197</v>
      </c>
      <c r="BM2376" s="335" t="s">
        <v>3054</v>
      </c>
      <c r="BN2376" s="335" t="s">
        <v>5183</v>
      </c>
      <c r="BO2376" s="335" t="str">
        <f t="shared" si="74"/>
        <v>Campbell County, SD</v>
      </c>
      <c r="BP2376" s="335" t="str">
        <f t="shared" si="75"/>
        <v>46</v>
      </c>
      <c r="BQ2376" s="335" t="str">
        <f>_xlfn.XLOOKUP(BP2376, statelist[State FIPS Code], statelist[EPA Region], "not found", 0, 1)</f>
        <v>EPA Region 8</v>
      </c>
    </row>
    <row r="2377" spans="64:69" x14ac:dyDescent="0.25">
      <c r="BL2377" s="334" t="s">
        <v>5198</v>
      </c>
      <c r="BM2377" s="335" t="s">
        <v>5199</v>
      </c>
      <c r="BN2377" s="335" t="s">
        <v>5183</v>
      </c>
      <c r="BO2377" s="335" t="str">
        <f t="shared" si="74"/>
        <v>Charles Mix County, SD</v>
      </c>
      <c r="BP2377" s="335" t="str">
        <f t="shared" si="75"/>
        <v>46</v>
      </c>
      <c r="BQ2377" s="335" t="str">
        <f>_xlfn.XLOOKUP(BP2377, statelist[State FIPS Code], statelist[EPA Region], "not found", 0, 1)</f>
        <v>EPA Region 8</v>
      </c>
    </row>
    <row r="2378" spans="64:69" x14ac:dyDescent="0.25">
      <c r="BL2378" s="334" t="s">
        <v>5200</v>
      </c>
      <c r="BM2378" s="335" t="s">
        <v>1539</v>
      </c>
      <c r="BN2378" s="335" t="s">
        <v>5183</v>
      </c>
      <c r="BO2378" s="335" t="str">
        <f t="shared" si="74"/>
        <v>Clark County, SD</v>
      </c>
      <c r="BP2378" s="335" t="str">
        <f t="shared" si="75"/>
        <v>46</v>
      </c>
      <c r="BQ2378" s="335" t="str">
        <f>_xlfn.XLOOKUP(BP2378, statelist[State FIPS Code], statelist[EPA Region], "not found", 0, 1)</f>
        <v>EPA Region 8</v>
      </c>
    </row>
    <row r="2379" spans="64:69" x14ac:dyDescent="0.25">
      <c r="BL2379" s="334" t="s">
        <v>5201</v>
      </c>
      <c r="BM2379" s="335" t="s">
        <v>1321</v>
      </c>
      <c r="BN2379" s="335" t="s">
        <v>5183</v>
      </c>
      <c r="BO2379" s="335" t="str">
        <f t="shared" si="74"/>
        <v>Clay County, SD</v>
      </c>
      <c r="BP2379" s="335" t="str">
        <f t="shared" si="75"/>
        <v>46</v>
      </c>
      <c r="BQ2379" s="335" t="str">
        <f>_xlfn.XLOOKUP(BP2379, statelist[State FIPS Code], statelist[EPA Region], "not found", 0, 1)</f>
        <v>EPA Region 8</v>
      </c>
    </row>
    <row r="2380" spans="64:69" x14ac:dyDescent="0.25">
      <c r="BL2380" s="334" t="s">
        <v>5202</v>
      </c>
      <c r="BM2380" s="335" t="s">
        <v>5203</v>
      </c>
      <c r="BN2380" s="335" t="s">
        <v>5183</v>
      </c>
      <c r="BO2380" s="335" t="str">
        <f t="shared" si="74"/>
        <v>Codington County, SD</v>
      </c>
      <c r="BP2380" s="335" t="str">
        <f t="shared" si="75"/>
        <v>46</v>
      </c>
      <c r="BQ2380" s="335" t="str">
        <f>_xlfn.XLOOKUP(BP2380, statelist[State FIPS Code], statelist[EPA Region], "not found", 0, 1)</f>
        <v>EPA Region 8</v>
      </c>
    </row>
    <row r="2381" spans="64:69" x14ac:dyDescent="0.25">
      <c r="BL2381" s="334" t="s">
        <v>5204</v>
      </c>
      <c r="BM2381" s="335" t="s">
        <v>5205</v>
      </c>
      <c r="BN2381" s="335" t="s">
        <v>5183</v>
      </c>
      <c r="BO2381" s="335" t="str">
        <f t="shared" si="74"/>
        <v>Corson County, SD</v>
      </c>
      <c r="BP2381" s="335" t="str">
        <f t="shared" si="75"/>
        <v>46</v>
      </c>
      <c r="BQ2381" s="335" t="str">
        <f>_xlfn.XLOOKUP(BP2381, statelist[State FIPS Code], statelist[EPA Region], "not found", 0, 1)</f>
        <v>EPA Region 8</v>
      </c>
    </row>
    <row r="2382" spans="64:69" x14ac:dyDescent="0.25">
      <c r="BL2382" s="334" t="s">
        <v>5206</v>
      </c>
      <c r="BM2382" s="335" t="s">
        <v>1798</v>
      </c>
      <c r="BN2382" s="335" t="s">
        <v>5183</v>
      </c>
      <c r="BO2382" s="335" t="str">
        <f t="shared" si="74"/>
        <v>Custer County, SD</v>
      </c>
      <c r="BP2382" s="335" t="str">
        <f t="shared" si="75"/>
        <v>46</v>
      </c>
      <c r="BQ2382" s="335" t="str">
        <f>_xlfn.XLOOKUP(BP2382, statelist[State FIPS Code], statelist[EPA Region], "not found", 0, 1)</f>
        <v>EPA Region 8</v>
      </c>
    </row>
    <row r="2383" spans="64:69" x14ac:dyDescent="0.25">
      <c r="BL2383" s="334" t="s">
        <v>5207</v>
      </c>
      <c r="BM2383" s="335" t="s">
        <v>5208</v>
      </c>
      <c r="BN2383" s="335" t="s">
        <v>5183</v>
      </c>
      <c r="BO2383" s="335" t="str">
        <f t="shared" si="74"/>
        <v>Davison County, SD</v>
      </c>
      <c r="BP2383" s="335" t="str">
        <f t="shared" si="75"/>
        <v>46</v>
      </c>
      <c r="BQ2383" s="335" t="str">
        <f>_xlfn.XLOOKUP(BP2383, statelist[State FIPS Code], statelist[EPA Region], "not found", 0, 1)</f>
        <v>EPA Region 8</v>
      </c>
    </row>
    <row r="2384" spans="64:69" x14ac:dyDescent="0.25">
      <c r="BL2384" s="334" t="s">
        <v>5209</v>
      </c>
      <c r="BM2384" s="335" t="s">
        <v>5210</v>
      </c>
      <c r="BN2384" s="335" t="s">
        <v>5183</v>
      </c>
      <c r="BO2384" s="335" t="str">
        <f t="shared" si="74"/>
        <v>Day County, SD</v>
      </c>
      <c r="BP2384" s="335" t="str">
        <f t="shared" si="75"/>
        <v>46</v>
      </c>
      <c r="BQ2384" s="335" t="str">
        <f>_xlfn.XLOOKUP(BP2384, statelist[State FIPS Code], statelist[EPA Region], "not found", 0, 1)</f>
        <v>EPA Region 8</v>
      </c>
    </row>
    <row r="2385" spans="64:69" x14ac:dyDescent="0.25">
      <c r="BL2385" s="334" t="s">
        <v>5211</v>
      </c>
      <c r="BM2385" s="335" t="s">
        <v>4121</v>
      </c>
      <c r="BN2385" s="335" t="s">
        <v>5183</v>
      </c>
      <c r="BO2385" s="335" t="str">
        <f t="shared" si="74"/>
        <v>Deuel County, SD</v>
      </c>
      <c r="BP2385" s="335" t="str">
        <f t="shared" si="75"/>
        <v>46</v>
      </c>
      <c r="BQ2385" s="335" t="str">
        <f>_xlfn.XLOOKUP(BP2385, statelist[State FIPS Code], statelist[EPA Region], "not found", 0, 1)</f>
        <v>EPA Region 8</v>
      </c>
    </row>
    <row r="2386" spans="64:69" x14ac:dyDescent="0.25">
      <c r="BL2386" s="334" t="s">
        <v>5212</v>
      </c>
      <c r="BM2386" s="335" t="s">
        <v>4859</v>
      </c>
      <c r="BN2386" s="335" t="s">
        <v>5183</v>
      </c>
      <c r="BO2386" s="335" t="str">
        <f t="shared" si="74"/>
        <v>Dewey County, SD</v>
      </c>
      <c r="BP2386" s="335" t="str">
        <f t="shared" si="75"/>
        <v>46</v>
      </c>
      <c r="BQ2386" s="335" t="str">
        <f>_xlfn.XLOOKUP(BP2386, statelist[State FIPS Code], statelist[EPA Region], "not found", 0, 1)</f>
        <v>EPA Region 8</v>
      </c>
    </row>
    <row r="2387" spans="64:69" x14ac:dyDescent="0.25">
      <c r="BL2387" s="334" t="s">
        <v>5213</v>
      </c>
      <c r="BM2387" s="335" t="s">
        <v>1806</v>
      </c>
      <c r="BN2387" s="335" t="s">
        <v>5183</v>
      </c>
      <c r="BO2387" s="335" t="str">
        <f t="shared" si="74"/>
        <v>Douglas County, SD</v>
      </c>
      <c r="BP2387" s="335" t="str">
        <f t="shared" si="75"/>
        <v>46</v>
      </c>
      <c r="BQ2387" s="335" t="str">
        <f>_xlfn.XLOOKUP(BP2387, statelist[State FIPS Code], statelist[EPA Region], "not found", 0, 1)</f>
        <v>EPA Region 8</v>
      </c>
    </row>
    <row r="2388" spans="64:69" x14ac:dyDescent="0.25">
      <c r="BL2388" s="334" t="s">
        <v>5214</v>
      </c>
      <c r="BM2388" s="335" t="s">
        <v>5215</v>
      </c>
      <c r="BN2388" s="335" t="s">
        <v>5183</v>
      </c>
      <c r="BO2388" s="335" t="str">
        <f t="shared" si="74"/>
        <v>Edmunds County, SD</v>
      </c>
      <c r="BP2388" s="335" t="str">
        <f t="shared" si="75"/>
        <v>46</v>
      </c>
      <c r="BQ2388" s="335" t="str">
        <f>_xlfn.XLOOKUP(BP2388, statelist[State FIPS Code], statelist[EPA Region], "not found", 0, 1)</f>
        <v>EPA Region 8</v>
      </c>
    </row>
    <row r="2389" spans="64:69" x14ac:dyDescent="0.25">
      <c r="BL2389" s="334" t="s">
        <v>5216</v>
      </c>
      <c r="BM2389" s="335" t="s">
        <v>5217</v>
      </c>
      <c r="BN2389" s="335" t="s">
        <v>5183</v>
      </c>
      <c r="BO2389" s="335" t="str">
        <f t="shared" si="74"/>
        <v>Fall River County, SD</v>
      </c>
      <c r="BP2389" s="335" t="str">
        <f t="shared" si="75"/>
        <v>46</v>
      </c>
      <c r="BQ2389" s="335" t="str">
        <f>_xlfn.XLOOKUP(BP2389, statelist[State FIPS Code], statelist[EPA Region], "not found", 0, 1)</f>
        <v>EPA Region 8</v>
      </c>
    </row>
    <row r="2390" spans="64:69" x14ac:dyDescent="0.25">
      <c r="BL2390" s="334" t="s">
        <v>5218</v>
      </c>
      <c r="BM2390" s="335" t="s">
        <v>5219</v>
      </c>
      <c r="BN2390" s="335" t="s">
        <v>5183</v>
      </c>
      <c r="BO2390" s="335" t="str">
        <f t="shared" si="74"/>
        <v>Faulk County, SD</v>
      </c>
      <c r="BP2390" s="335" t="str">
        <f t="shared" si="75"/>
        <v>46</v>
      </c>
      <c r="BQ2390" s="335" t="str">
        <f>_xlfn.XLOOKUP(BP2390, statelist[State FIPS Code], statelist[EPA Region], "not found", 0, 1)</f>
        <v>EPA Region 8</v>
      </c>
    </row>
    <row r="2391" spans="64:69" x14ac:dyDescent="0.25">
      <c r="BL2391" s="334" t="s">
        <v>5220</v>
      </c>
      <c r="BM2391" s="335" t="s">
        <v>1569</v>
      </c>
      <c r="BN2391" s="335" t="s">
        <v>5183</v>
      </c>
      <c r="BO2391" s="335" t="str">
        <f t="shared" si="74"/>
        <v>Grant County, SD</v>
      </c>
      <c r="BP2391" s="335" t="str">
        <f t="shared" si="75"/>
        <v>46</v>
      </c>
      <c r="BQ2391" s="335" t="str">
        <f>_xlfn.XLOOKUP(BP2391, statelist[State FIPS Code], statelist[EPA Region], "not found", 0, 1)</f>
        <v>EPA Region 8</v>
      </c>
    </row>
    <row r="2392" spans="64:69" x14ac:dyDescent="0.25">
      <c r="BL2392" s="334" t="s">
        <v>5221</v>
      </c>
      <c r="BM2392" s="335" t="s">
        <v>5222</v>
      </c>
      <c r="BN2392" s="335" t="s">
        <v>5183</v>
      </c>
      <c r="BO2392" s="335" t="str">
        <f t="shared" si="74"/>
        <v>Gregory County, SD</v>
      </c>
      <c r="BP2392" s="335" t="str">
        <f t="shared" si="75"/>
        <v>46</v>
      </c>
      <c r="BQ2392" s="335" t="str">
        <f>_xlfn.XLOOKUP(BP2392, statelist[State FIPS Code], statelist[EPA Region], "not found", 0, 1)</f>
        <v>EPA Region 8</v>
      </c>
    </row>
    <row r="2393" spans="64:69" x14ac:dyDescent="0.25">
      <c r="BL2393" s="334" t="s">
        <v>5223</v>
      </c>
      <c r="BM2393" s="335" t="s">
        <v>5224</v>
      </c>
      <c r="BN2393" s="335" t="s">
        <v>5183</v>
      </c>
      <c r="BO2393" s="335" t="str">
        <f t="shared" si="74"/>
        <v>Haakon County, SD</v>
      </c>
      <c r="BP2393" s="335" t="str">
        <f t="shared" si="75"/>
        <v>46</v>
      </c>
      <c r="BQ2393" s="335" t="str">
        <f>_xlfn.XLOOKUP(BP2393, statelist[State FIPS Code], statelist[EPA Region], "not found", 0, 1)</f>
        <v>EPA Region 8</v>
      </c>
    </row>
    <row r="2394" spans="64:69" x14ac:dyDescent="0.25">
      <c r="BL2394" s="334" t="s">
        <v>5225</v>
      </c>
      <c r="BM2394" s="335" t="s">
        <v>5226</v>
      </c>
      <c r="BN2394" s="335" t="s">
        <v>5183</v>
      </c>
      <c r="BO2394" s="335" t="str">
        <f t="shared" si="74"/>
        <v>Hamlin County, SD</v>
      </c>
      <c r="BP2394" s="335" t="str">
        <f t="shared" si="75"/>
        <v>46</v>
      </c>
      <c r="BQ2394" s="335" t="str">
        <f>_xlfn.XLOOKUP(BP2394, statelist[State FIPS Code], statelist[EPA Region], "not found", 0, 1)</f>
        <v>EPA Region 8</v>
      </c>
    </row>
    <row r="2395" spans="64:69" x14ac:dyDescent="0.25">
      <c r="BL2395" s="334" t="s">
        <v>5227</v>
      </c>
      <c r="BM2395" s="335" t="s">
        <v>5228</v>
      </c>
      <c r="BN2395" s="335" t="s">
        <v>5183</v>
      </c>
      <c r="BO2395" s="335" t="str">
        <f t="shared" si="74"/>
        <v>Hand County, SD</v>
      </c>
      <c r="BP2395" s="335" t="str">
        <f t="shared" si="75"/>
        <v>46</v>
      </c>
      <c r="BQ2395" s="335" t="str">
        <f>_xlfn.XLOOKUP(BP2395, statelist[State FIPS Code], statelist[EPA Region], "not found", 0, 1)</f>
        <v>EPA Region 8</v>
      </c>
    </row>
    <row r="2396" spans="64:69" x14ac:dyDescent="0.25">
      <c r="BL2396" s="334" t="s">
        <v>5229</v>
      </c>
      <c r="BM2396" s="335" t="s">
        <v>5230</v>
      </c>
      <c r="BN2396" s="335" t="s">
        <v>5183</v>
      </c>
      <c r="BO2396" s="335" t="str">
        <f t="shared" si="74"/>
        <v>Hanson County, SD</v>
      </c>
      <c r="BP2396" s="335" t="str">
        <f t="shared" si="75"/>
        <v>46</v>
      </c>
      <c r="BQ2396" s="335" t="str">
        <f>_xlfn.XLOOKUP(BP2396, statelist[State FIPS Code], statelist[EPA Region], "not found", 0, 1)</f>
        <v>EPA Region 8</v>
      </c>
    </row>
    <row r="2397" spans="64:69" x14ac:dyDescent="0.25">
      <c r="BL2397" s="334" t="s">
        <v>5231</v>
      </c>
      <c r="BM2397" s="335" t="s">
        <v>4321</v>
      </c>
      <c r="BN2397" s="335" t="s">
        <v>5183</v>
      </c>
      <c r="BO2397" s="335" t="str">
        <f t="shared" si="74"/>
        <v>Harding County, SD</v>
      </c>
      <c r="BP2397" s="335" t="str">
        <f t="shared" si="75"/>
        <v>46</v>
      </c>
      <c r="BQ2397" s="335" t="str">
        <f>_xlfn.XLOOKUP(BP2397, statelist[State FIPS Code], statelist[EPA Region], "not found", 0, 1)</f>
        <v>EPA Region 8</v>
      </c>
    </row>
    <row r="2398" spans="64:69" x14ac:dyDescent="0.25">
      <c r="BL2398" s="334" t="s">
        <v>5232</v>
      </c>
      <c r="BM2398" s="335" t="s">
        <v>4873</v>
      </c>
      <c r="BN2398" s="335" t="s">
        <v>5183</v>
      </c>
      <c r="BO2398" s="335" t="str">
        <f t="shared" si="74"/>
        <v>Hughes County, SD</v>
      </c>
      <c r="BP2398" s="335" t="str">
        <f t="shared" si="75"/>
        <v>46</v>
      </c>
      <c r="BQ2398" s="335" t="str">
        <f>_xlfn.XLOOKUP(BP2398, statelist[State FIPS Code], statelist[EPA Region], "not found", 0, 1)</f>
        <v>EPA Region 8</v>
      </c>
    </row>
    <row r="2399" spans="64:69" x14ac:dyDescent="0.25">
      <c r="BL2399" s="334" t="s">
        <v>5233</v>
      </c>
      <c r="BM2399" s="335" t="s">
        <v>5234</v>
      </c>
      <c r="BN2399" s="335" t="s">
        <v>5183</v>
      </c>
      <c r="BO2399" s="335" t="str">
        <f t="shared" si="74"/>
        <v>Hutchinson County, SD</v>
      </c>
      <c r="BP2399" s="335" t="str">
        <f t="shared" si="75"/>
        <v>46</v>
      </c>
      <c r="BQ2399" s="335" t="str">
        <f>_xlfn.XLOOKUP(BP2399, statelist[State FIPS Code], statelist[EPA Region], "not found", 0, 1)</f>
        <v>EPA Region 8</v>
      </c>
    </row>
    <row r="2400" spans="64:69" x14ac:dyDescent="0.25">
      <c r="BL2400" s="334" t="s">
        <v>5235</v>
      </c>
      <c r="BM2400" s="335" t="s">
        <v>4533</v>
      </c>
      <c r="BN2400" s="335" t="s">
        <v>5183</v>
      </c>
      <c r="BO2400" s="335" t="str">
        <f t="shared" si="74"/>
        <v>Hyde County, SD</v>
      </c>
      <c r="BP2400" s="335" t="str">
        <f t="shared" si="75"/>
        <v>46</v>
      </c>
      <c r="BQ2400" s="335" t="str">
        <f>_xlfn.XLOOKUP(BP2400, statelist[State FIPS Code], statelist[EPA Region], "not found", 0, 1)</f>
        <v>EPA Region 8</v>
      </c>
    </row>
    <row r="2401" spans="64:69" x14ac:dyDescent="0.25">
      <c r="BL2401" s="334" t="s">
        <v>5236</v>
      </c>
      <c r="BM2401" s="335" t="s">
        <v>1365</v>
      </c>
      <c r="BN2401" s="335" t="s">
        <v>5183</v>
      </c>
      <c r="BO2401" s="335" t="str">
        <f t="shared" si="74"/>
        <v>Jackson County, SD</v>
      </c>
      <c r="BP2401" s="335" t="str">
        <f t="shared" si="75"/>
        <v>46</v>
      </c>
      <c r="BQ2401" s="335" t="str">
        <f>_xlfn.XLOOKUP(BP2401, statelist[State FIPS Code], statelist[EPA Region], "not found", 0, 1)</f>
        <v>EPA Region 8</v>
      </c>
    </row>
    <row r="2402" spans="64:69" x14ac:dyDescent="0.25">
      <c r="BL2402" s="334" t="s">
        <v>5237</v>
      </c>
      <c r="BM2402" s="335" t="s">
        <v>5238</v>
      </c>
      <c r="BN2402" s="335" t="s">
        <v>5183</v>
      </c>
      <c r="BO2402" s="335" t="str">
        <f t="shared" si="74"/>
        <v>Jerauld County, SD</v>
      </c>
      <c r="BP2402" s="335" t="str">
        <f t="shared" si="75"/>
        <v>46</v>
      </c>
      <c r="BQ2402" s="335" t="str">
        <f>_xlfn.XLOOKUP(BP2402, statelist[State FIPS Code], statelist[EPA Region], "not found", 0, 1)</f>
        <v>EPA Region 8</v>
      </c>
    </row>
    <row r="2403" spans="64:69" x14ac:dyDescent="0.25">
      <c r="BL2403" s="334" t="s">
        <v>5239</v>
      </c>
      <c r="BM2403" s="335" t="s">
        <v>2201</v>
      </c>
      <c r="BN2403" s="335" t="s">
        <v>5183</v>
      </c>
      <c r="BO2403" s="335" t="str">
        <f t="shared" si="74"/>
        <v>Jones County, SD</v>
      </c>
      <c r="BP2403" s="335" t="str">
        <f t="shared" si="75"/>
        <v>46</v>
      </c>
      <c r="BQ2403" s="335" t="str">
        <f>_xlfn.XLOOKUP(BP2403, statelist[State FIPS Code], statelist[EPA Region], "not found", 0, 1)</f>
        <v>EPA Region 8</v>
      </c>
    </row>
    <row r="2404" spans="64:69" x14ac:dyDescent="0.25">
      <c r="BL2404" s="334" t="s">
        <v>5240</v>
      </c>
      <c r="BM2404" s="335" t="s">
        <v>5241</v>
      </c>
      <c r="BN2404" s="335" t="s">
        <v>5183</v>
      </c>
      <c r="BO2404" s="335" t="str">
        <f t="shared" si="74"/>
        <v>Kingsbury County, SD</v>
      </c>
      <c r="BP2404" s="335" t="str">
        <f t="shared" si="75"/>
        <v>46</v>
      </c>
      <c r="BQ2404" s="335" t="str">
        <f>_xlfn.XLOOKUP(BP2404, statelist[State FIPS Code], statelist[EPA Region], "not found", 0, 1)</f>
        <v>EPA Region 8</v>
      </c>
    </row>
    <row r="2405" spans="64:69" x14ac:dyDescent="0.25">
      <c r="BL2405" s="334" t="s">
        <v>5242</v>
      </c>
      <c r="BM2405" s="335" t="s">
        <v>1687</v>
      </c>
      <c r="BN2405" s="335" t="s">
        <v>5183</v>
      </c>
      <c r="BO2405" s="335" t="str">
        <f t="shared" si="74"/>
        <v>Lake County, SD</v>
      </c>
      <c r="BP2405" s="335" t="str">
        <f t="shared" si="75"/>
        <v>46</v>
      </c>
      <c r="BQ2405" s="335" t="str">
        <f>_xlfn.XLOOKUP(BP2405, statelist[State FIPS Code], statelist[EPA Region], "not found", 0, 1)</f>
        <v>EPA Region 8</v>
      </c>
    </row>
    <row r="2406" spans="64:69" x14ac:dyDescent="0.25">
      <c r="BL2406" s="334" t="s">
        <v>5243</v>
      </c>
      <c r="BM2406" s="335" t="s">
        <v>1373</v>
      </c>
      <c r="BN2406" s="335" t="s">
        <v>5183</v>
      </c>
      <c r="BO2406" s="335" t="str">
        <f t="shared" si="74"/>
        <v>Lawrence County, SD</v>
      </c>
      <c r="BP2406" s="335" t="str">
        <f t="shared" si="75"/>
        <v>46</v>
      </c>
      <c r="BQ2406" s="335" t="str">
        <f>_xlfn.XLOOKUP(BP2406, statelist[State FIPS Code], statelist[EPA Region], "not found", 0, 1)</f>
        <v>EPA Region 8</v>
      </c>
    </row>
    <row r="2407" spans="64:69" x14ac:dyDescent="0.25">
      <c r="BL2407" s="334" t="s">
        <v>5244</v>
      </c>
      <c r="BM2407" s="335" t="s">
        <v>1590</v>
      </c>
      <c r="BN2407" s="335" t="s">
        <v>5183</v>
      </c>
      <c r="BO2407" s="335" t="str">
        <f t="shared" si="74"/>
        <v>Lincoln County, SD</v>
      </c>
      <c r="BP2407" s="335" t="str">
        <f t="shared" si="75"/>
        <v>46</v>
      </c>
      <c r="BQ2407" s="335" t="str">
        <f>_xlfn.XLOOKUP(BP2407, statelist[State FIPS Code], statelist[EPA Region], "not found", 0, 1)</f>
        <v>EPA Region 8</v>
      </c>
    </row>
    <row r="2408" spans="64:69" x14ac:dyDescent="0.25">
      <c r="BL2408" s="334" t="s">
        <v>5245</v>
      </c>
      <c r="BM2408" s="335" t="s">
        <v>5246</v>
      </c>
      <c r="BN2408" s="335" t="s">
        <v>5183</v>
      </c>
      <c r="BO2408" s="335" t="str">
        <f t="shared" si="74"/>
        <v>Lyman County, SD</v>
      </c>
      <c r="BP2408" s="335" t="str">
        <f t="shared" si="75"/>
        <v>46</v>
      </c>
      <c r="BQ2408" s="335" t="str">
        <f>_xlfn.XLOOKUP(BP2408, statelist[State FIPS Code], statelist[EPA Region], "not found", 0, 1)</f>
        <v>EPA Region 8</v>
      </c>
    </row>
    <row r="2409" spans="64:69" x14ac:dyDescent="0.25">
      <c r="BL2409" s="334" t="s">
        <v>5247</v>
      </c>
      <c r="BM2409" s="335" t="s">
        <v>5248</v>
      </c>
      <c r="BN2409" s="335" t="s">
        <v>5183</v>
      </c>
      <c r="BO2409" s="335" t="str">
        <f t="shared" si="74"/>
        <v>McCook County, SD</v>
      </c>
      <c r="BP2409" s="335" t="str">
        <f t="shared" si="75"/>
        <v>46</v>
      </c>
      <c r="BQ2409" s="335" t="str">
        <f>_xlfn.XLOOKUP(BP2409, statelist[State FIPS Code], statelist[EPA Region], "not found", 0, 1)</f>
        <v>EPA Region 8</v>
      </c>
    </row>
    <row r="2410" spans="64:69" x14ac:dyDescent="0.25">
      <c r="BL2410" s="334" t="s">
        <v>5249</v>
      </c>
      <c r="BM2410" s="335" t="s">
        <v>2938</v>
      </c>
      <c r="BN2410" s="335" t="s">
        <v>5183</v>
      </c>
      <c r="BO2410" s="335" t="str">
        <f t="shared" si="74"/>
        <v>McPherson County, SD</v>
      </c>
      <c r="BP2410" s="335" t="str">
        <f t="shared" si="75"/>
        <v>46</v>
      </c>
      <c r="BQ2410" s="335" t="str">
        <f>_xlfn.XLOOKUP(BP2410, statelist[State FIPS Code], statelist[EPA Region], "not found", 0, 1)</f>
        <v>EPA Region 8</v>
      </c>
    </row>
    <row r="2411" spans="64:69" x14ac:dyDescent="0.25">
      <c r="BL2411" s="334" t="s">
        <v>5250</v>
      </c>
      <c r="BM2411" s="335" t="s">
        <v>1389</v>
      </c>
      <c r="BN2411" s="335" t="s">
        <v>5183</v>
      </c>
      <c r="BO2411" s="335" t="str">
        <f t="shared" si="74"/>
        <v>Marshall County, SD</v>
      </c>
      <c r="BP2411" s="335" t="str">
        <f t="shared" si="75"/>
        <v>46</v>
      </c>
      <c r="BQ2411" s="335" t="str">
        <f>_xlfn.XLOOKUP(BP2411, statelist[State FIPS Code], statelist[EPA Region], "not found", 0, 1)</f>
        <v>EPA Region 8</v>
      </c>
    </row>
    <row r="2412" spans="64:69" x14ac:dyDescent="0.25">
      <c r="BL2412" s="334" t="s">
        <v>5251</v>
      </c>
      <c r="BM2412" s="335" t="s">
        <v>2942</v>
      </c>
      <c r="BN2412" s="335" t="s">
        <v>5183</v>
      </c>
      <c r="BO2412" s="335" t="str">
        <f t="shared" si="74"/>
        <v>Meade County, SD</v>
      </c>
      <c r="BP2412" s="335" t="str">
        <f t="shared" si="75"/>
        <v>46</v>
      </c>
      <c r="BQ2412" s="335" t="str">
        <f>_xlfn.XLOOKUP(BP2412, statelist[State FIPS Code], statelist[EPA Region], "not found", 0, 1)</f>
        <v>EPA Region 8</v>
      </c>
    </row>
    <row r="2413" spans="64:69" x14ac:dyDescent="0.25">
      <c r="BL2413" s="334" t="s">
        <v>5252</v>
      </c>
      <c r="BM2413" s="335" t="s">
        <v>5253</v>
      </c>
      <c r="BN2413" s="335" t="s">
        <v>5183</v>
      </c>
      <c r="BO2413" s="335" t="str">
        <f t="shared" si="74"/>
        <v>Mellette County, SD</v>
      </c>
      <c r="BP2413" s="335" t="str">
        <f t="shared" si="75"/>
        <v>46</v>
      </c>
      <c r="BQ2413" s="335" t="str">
        <f>_xlfn.XLOOKUP(BP2413, statelist[State FIPS Code], statelist[EPA Region], "not found", 0, 1)</f>
        <v>EPA Region 8</v>
      </c>
    </row>
    <row r="2414" spans="64:69" x14ac:dyDescent="0.25">
      <c r="BL2414" s="334" t="s">
        <v>5254</v>
      </c>
      <c r="BM2414" s="335" t="s">
        <v>5255</v>
      </c>
      <c r="BN2414" s="335" t="s">
        <v>5183</v>
      </c>
      <c r="BO2414" s="335" t="str">
        <f t="shared" si="74"/>
        <v>Miner County, SD</v>
      </c>
      <c r="BP2414" s="335" t="str">
        <f t="shared" si="75"/>
        <v>46</v>
      </c>
      <c r="BQ2414" s="335" t="str">
        <f>_xlfn.XLOOKUP(BP2414, statelist[State FIPS Code], statelist[EPA Region], "not found", 0, 1)</f>
        <v>EPA Region 8</v>
      </c>
    </row>
    <row r="2415" spans="64:69" x14ac:dyDescent="0.25">
      <c r="BL2415" s="334" t="s">
        <v>5256</v>
      </c>
      <c r="BM2415" s="335" t="s">
        <v>5257</v>
      </c>
      <c r="BN2415" s="335" t="s">
        <v>5183</v>
      </c>
      <c r="BO2415" s="335" t="str">
        <f t="shared" si="74"/>
        <v>Minnehaha County, SD</v>
      </c>
      <c r="BP2415" s="335" t="str">
        <f t="shared" si="75"/>
        <v>46</v>
      </c>
      <c r="BQ2415" s="335" t="str">
        <f>_xlfn.XLOOKUP(BP2415, statelist[State FIPS Code], statelist[EPA Region], "not found", 0, 1)</f>
        <v>EPA Region 8</v>
      </c>
    </row>
    <row r="2416" spans="64:69" x14ac:dyDescent="0.25">
      <c r="BL2416" s="334" t="s">
        <v>5258</v>
      </c>
      <c r="BM2416" s="335" t="s">
        <v>5259</v>
      </c>
      <c r="BN2416" s="335" t="s">
        <v>5183</v>
      </c>
      <c r="BO2416" s="335" t="str">
        <f t="shared" si="74"/>
        <v>Moody County, SD</v>
      </c>
      <c r="BP2416" s="335" t="str">
        <f t="shared" si="75"/>
        <v>46</v>
      </c>
      <c r="BQ2416" s="335" t="str">
        <f>_xlfn.XLOOKUP(BP2416, statelist[State FIPS Code], statelist[EPA Region], "not found", 0, 1)</f>
        <v>EPA Region 8</v>
      </c>
    </row>
    <row r="2417" spans="64:69" x14ac:dyDescent="0.25">
      <c r="BL2417" s="334" t="s">
        <v>5260</v>
      </c>
      <c r="BM2417" s="335" t="s">
        <v>5261</v>
      </c>
      <c r="BN2417" s="335" t="s">
        <v>5183</v>
      </c>
      <c r="BO2417" s="335" t="str">
        <f t="shared" si="74"/>
        <v>Oglala Lakota County, SD</v>
      </c>
      <c r="BP2417" s="335" t="str">
        <f t="shared" si="75"/>
        <v>46</v>
      </c>
      <c r="BQ2417" s="335" t="str">
        <f>_xlfn.XLOOKUP(BP2417, statelist[State FIPS Code], statelist[EPA Region], "not found", 0, 1)</f>
        <v>EPA Region 8</v>
      </c>
    </row>
    <row r="2418" spans="64:69" x14ac:dyDescent="0.25">
      <c r="BL2418" s="334" t="s">
        <v>5262</v>
      </c>
      <c r="BM2418" s="335" t="s">
        <v>3663</v>
      </c>
      <c r="BN2418" s="335" t="s">
        <v>5183</v>
      </c>
      <c r="BO2418" s="335" t="str">
        <f t="shared" si="74"/>
        <v>Pennington County, SD</v>
      </c>
      <c r="BP2418" s="335" t="str">
        <f t="shared" si="75"/>
        <v>46</v>
      </c>
      <c r="BQ2418" s="335" t="str">
        <f>_xlfn.XLOOKUP(BP2418, statelist[State FIPS Code], statelist[EPA Region], "not found", 0, 1)</f>
        <v>EPA Region 8</v>
      </c>
    </row>
    <row r="2419" spans="64:69" x14ac:dyDescent="0.25">
      <c r="BL2419" s="334" t="s">
        <v>5263</v>
      </c>
      <c r="BM2419" s="335" t="s">
        <v>4186</v>
      </c>
      <c r="BN2419" s="335" t="s">
        <v>5183</v>
      </c>
      <c r="BO2419" s="335" t="str">
        <f t="shared" si="74"/>
        <v>Perkins County, SD</v>
      </c>
      <c r="BP2419" s="335" t="str">
        <f t="shared" si="75"/>
        <v>46</v>
      </c>
      <c r="BQ2419" s="335" t="str">
        <f>_xlfn.XLOOKUP(BP2419, statelist[State FIPS Code], statelist[EPA Region], "not found", 0, 1)</f>
        <v>EPA Region 8</v>
      </c>
    </row>
    <row r="2420" spans="64:69" x14ac:dyDescent="0.25">
      <c r="BL2420" s="334" t="s">
        <v>5264</v>
      </c>
      <c r="BM2420" s="335" t="s">
        <v>5079</v>
      </c>
      <c r="BN2420" s="335" t="s">
        <v>5183</v>
      </c>
      <c r="BO2420" s="335" t="str">
        <f t="shared" si="74"/>
        <v>Potter County, SD</v>
      </c>
      <c r="BP2420" s="335" t="str">
        <f t="shared" si="75"/>
        <v>46</v>
      </c>
      <c r="BQ2420" s="335" t="str">
        <f>_xlfn.XLOOKUP(BP2420, statelist[State FIPS Code], statelist[EPA Region], "not found", 0, 1)</f>
        <v>EPA Region 8</v>
      </c>
    </row>
    <row r="2421" spans="64:69" x14ac:dyDescent="0.25">
      <c r="BL2421" s="334" t="s">
        <v>5265</v>
      </c>
      <c r="BM2421" s="335" t="s">
        <v>5266</v>
      </c>
      <c r="BN2421" s="335" t="s">
        <v>5183</v>
      </c>
      <c r="BO2421" s="335" t="str">
        <f t="shared" si="74"/>
        <v>Roberts County, SD</v>
      </c>
      <c r="BP2421" s="335" t="str">
        <f t="shared" si="75"/>
        <v>46</v>
      </c>
      <c r="BQ2421" s="335" t="str">
        <f>_xlfn.XLOOKUP(BP2421, statelist[State FIPS Code], statelist[EPA Region], "not found", 0, 1)</f>
        <v>EPA Region 8</v>
      </c>
    </row>
    <row r="2422" spans="64:69" x14ac:dyDescent="0.25">
      <c r="BL2422" s="334" t="s">
        <v>5267</v>
      </c>
      <c r="BM2422" s="335" t="s">
        <v>5268</v>
      </c>
      <c r="BN2422" s="335" t="s">
        <v>5183</v>
      </c>
      <c r="BO2422" s="335" t="str">
        <f t="shared" si="74"/>
        <v>Sanborn County, SD</v>
      </c>
      <c r="BP2422" s="335" t="str">
        <f t="shared" si="75"/>
        <v>46</v>
      </c>
      <c r="BQ2422" s="335" t="str">
        <f>_xlfn.XLOOKUP(BP2422, statelist[State FIPS Code], statelist[EPA Region], "not found", 0, 1)</f>
        <v>EPA Region 8</v>
      </c>
    </row>
    <row r="2423" spans="64:69" x14ac:dyDescent="0.25">
      <c r="BL2423" s="334" t="s">
        <v>5269</v>
      </c>
      <c r="BM2423" s="335" t="s">
        <v>5270</v>
      </c>
      <c r="BN2423" s="335" t="s">
        <v>5183</v>
      </c>
      <c r="BO2423" s="335" t="str">
        <f t="shared" si="74"/>
        <v>Spink County, SD</v>
      </c>
      <c r="BP2423" s="335" t="str">
        <f t="shared" si="75"/>
        <v>46</v>
      </c>
      <c r="BQ2423" s="335" t="str">
        <f>_xlfn.XLOOKUP(BP2423, statelist[State FIPS Code], statelist[EPA Region], "not found", 0, 1)</f>
        <v>EPA Region 8</v>
      </c>
    </row>
    <row r="2424" spans="64:69" x14ac:dyDescent="0.25">
      <c r="BL2424" s="334" t="s">
        <v>5271</v>
      </c>
      <c r="BM2424" s="335" t="s">
        <v>5272</v>
      </c>
      <c r="BN2424" s="335" t="s">
        <v>5183</v>
      </c>
      <c r="BO2424" s="335" t="str">
        <f t="shared" si="74"/>
        <v>Stanley County, SD</v>
      </c>
      <c r="BP2424" s="335" t="str">
        <f t="shared" si="75"/>
        <v>46</v>
      </c>
      <c r="BQ2424" s="335" t="str">
        <f>_xlfn.XLOOKUP(BP2424, statelist[State FIPS Code], statelist[EPA Region], "not found", 0, 1)</f>
        <v>EPA Region 8</v>
      </c>
    </row>
    <row r="2425" spans="64:69" x14ac:dyDescent="0.25">
      <c r="BL2425" s="334" t="s">
        <v>5273</v>
      </c>
      <c r="BM2425" s="335" t="s">
        <v>5274</v>
      </c>
      <c r="BN2425" s="335" t="s">
        <v>5183</v>
      </c>
      <c r="BO2425" s="335" t="str">
        <f t="shared" si="74"/>
        <v>Sully County, SD</v>
      </c>
      <c r="BP2425" s="335" t="str">
        <f t="shared" si="75"/>
        <v>46</v>
      </c>
      <c r="BQ2425" s="335" t="str">
        <f>_xlfn.XLOOKUP(BP2425, statelist[State FIPS Code], statelist[EPA Region], "not found", 0, 1)</f>
        <v>EPA Region 8</v>
      </c>
    </row>
    <row r="2426" spans="64:69" x14ac:dyDescent="0.25">
      <c r="BL2426" s="334" t="s">
        <v>5275</v>
      </c>
      <c r="BM2426" s="335" t="s">
        <v>3184</v>
      </c>
      <c r="BN2426" s="335" t="s">
        <v>5183</v>
      </c>
      <c r="BO2426" s="335" t="str">
        <f t="shared" si="74"/>
        <v>Todd County, SD</v>
      </c>
      <c r="BP2426" s="335" t="str">
        <f t="shared" si="75"/>
        <v>46</v>
      </c>
      <c r="BQ2426" s="335" t="str">
        <f>_xlfn.XLOOKUP(BP2426, statelist[State FIPS Code], statelist[EPA Region], "not found", 0, 1)</f>
        <v>EPA Region 8</v>
      </c>
    </row>
    <row r="2427" spans="64:69" x14ac:dyDescent="0.25">
      <c r="BL2427" s="334" t="s">
        <v>5276</v>
      </c>
      <c r="BM2427" s="335" t="s">
        <v>5277</v>
      </c>
      <c r="BN2427" s="335" t="s">
        <v>5183</v>
      </c>
      <c r="BO2427" s="335" t="str">
        <f t="shared" si="74"/>
        <v>Tripp County, SD</v>
      </c>
      <c r="BP2427" s="335" t="str">
        <f t="shared" si="75"/>
        <v>46</v>
      </c>
      <c r="BQ2427" s="335" t="str">
        <f>_xlfn.XLOOKUP(BP2427, statelist[State FIPS Code], statelist[EPA Region], "not found", 0, 1)</f>
        <v>EPA Region 8</v>
      </c>
    </row>
    <row r="2428" spans="64:69" x14ac:dyDescent="0.25">
      <c r="BL2428" s="334" t="s">
        <v>5278</v>
      </c>
      <c r="BM2428" s="335" t="s">
        <v>2295</v>
      </c>
      <c r="BN2428" s="335" t="s">
        <v>5183</v>
      </c>
      <c r="BO2428" s="335" t="str">
        <f t="shared" si="74"/>
        <v>Turner County, SD</v>
      </c>
      <c r="BP2428" s="335" t="str">
        <f t="shared" si="75"/>
        <v>46</v>
      </c>
      <c r="BQ2428" s="335" t="str">
        <f>_xlfn.XLOOKUP(BP2428, statelist[State FIPS Code], statelist[EPA Region], "not found", 0, 1)</f>
        <v>EPA Region 8</v>
      </c>
    </row>
    <row r="2429" spans="64:69" x14ac:dyDescent="0.25">
      <c r="BL2429" s="334" t="s">
        <v>5279</v>
      </c>
      <c r="BM2429" s="335" t="s">
        <v>1643</v>
      </c>
      <c r="BN2429" s="335" t="s">
        <v>5183</v>
      </c>
      <c r="BO2429" s="335" t="str">
        <f t="shared" si="74"/>
        <v>Union County, SD</v>
      </c>
      <c r="BP2429" s="335" t="str">
        <f t="shared" si="75"/>
        <v>46</v>
      </c>
      <c r="BQ2429" s="335" t="str">
        <f>_xlfn.XLOOKUP(BP2429, statelist[State FIPS Code], statelist[EPA Region], "not found", 0, 1)</f>
        <v>EPA Region 8</v>
      </c>
    </row>
    <row r="2430" spans="64:69" x14ac:dyDescent="0.25">
      <c r="BL2430" s="334" t="s">
        <v>5280</v>
      </c>
      <c r="BM2430" s="335" t="s">
        <v>5281</v>
      </c>
      <c r="BN2430" s="335" t="s">
        <v>5183</v>
      </c>
      <c r="BO2430" s="335" t="str">
        <f t="shared" si="74"/>
        <v>Walworth County, SD</v>
      </c>
      <c r="BP2430" s="335" t="str">
        <f t="shared" si="75"/>
        <v>46</v>
      </c>
      <c r="BQ2430" s="335" t="str">
        <f>_xlfn.XLOOKUP(BP2430, statelist[State FIPS Code], statelist[EPA Region], "not found", 0, 1)</f>
        <v>EPA Region 8</v>
      </c>
    </row>
    <row r="2431" spans="64:69" x14ac:dyDescent="0.25">
      <c r="BL2431" s="334" t="s">
        <v>5282</v>
      </c>
      <c r="BM2431" s="335" t="s">
        <v>5283</v>
      </c>
      <c r="BN2431" s="335" t="s">
        <v>5183</v>
      </c>
      <c r="BO2431" s="335" t="str">
        <f t="shared" si="74"/>
        <v>Yankton County, SD</v>
      </c>
      <c r="BP2431" s="335" t="str">
        <f t="shared" si="75"/>
        <v>46</v>
      </c>
      <c r="BQ2431" s="335" t="str">
        <f>_xlfn.XLOOKUP(BP2431, statelist[State FIPS Code], statelist[EPA Region], "not found", 0, 1)</f>
        <v>EPA Region 8</v>
      </c>
    </row>
    <row r="2432" spans="64:69" x14ac:dyDescent="0.25">
      <c r="BL2432" s="334" t="s">
        <v>5284</v>
      </c>
      <c r="BM2432" s="335" t="s">
        <v>5285</v>
      </c>
      <c r="BN2432" s="335" t="s">
        <v>5183</v>
      </c>
      <c r="BO2432" s="335" t="str">
        <f t="shared" si="74"/>
        <v>Ziebach County, SD</v>
      </c>
      <c r="BP2432" s="335" t="str">
        <f t="shared" si="75"/>
        <v>46</v>
      </c>
      <c r="BQ2432" s="335" t="str">
        <f>_xlfn.XLOOKUP(BP2432, statelist[State FIPS Code], statelist[EPA Region], "not found", 0, 1)</f>
        <v>EPA Region 8</v>
      </c>
    </row>
    <row r="2433" spans="64:69" x14ac:dyDescent="0.25">
      <c r="BL2433" s="334" t="s">
        <v>5286</v>
      </c>
      <c r="BM2433" s="335" t="s">
        <v>2852</v>
      </c>
      <c r="BN2433" s="335" t="s">
        <v>5287</v>
      </c>
      <c r="BO2433" s="335" t="str">
        <f t="shared" si="74"/>
        <v>Anderson County, TN</v>
      </c>
      <c r="BP2433" s="335" t="str">
        <f t="shared" si="75"/>
        <v>47</v>
      </c>
      <c r="BQ2433" s="335" t="str">
        <f>_xlfn.XLOOKUP(BP2433, statelist[State FIPS Code], statelist[EPA Region], "not found", 0, 1)</f>
        <v>EPA Region 4</v>
      </c>
    </row>
    <row r="2434" spans="64:69" x14ac:dyDescent="0.25">
      <c r="BL2434" s="334" t="s">
        <v>5288</v>
      </c>
      <c r="BM2434" s="335" t="s">
        <v>5006</v>
      </c>
      <c r="BN2434" s="335" t="s">
        <v>5287</v>
      </c>
      <c r="BO2434" s="335" t="str">
        <f t="shared" si="74"/>
        <v>Bedford County, TN</v>
      </c>
      <c r="BP2434" s="335" t="str">
        <f t="shared" si="75"/>
        <v>47</v>
      </c>
      <c r="BQ2434" s="335" t="str">
        <f>_xlfn.XLOOKUP(BP2434, statelist[State FIPS Code], statelist[EPA Region], "not found", 0, 1)</f>
        <v>EPA Region 4</v>
      </c>
    </row>
    <row r="2435" spans="64:69" x14ac:dyDescent="0.25">
      <c r="BL2435" s="334" t="s">
        <v>5289</v>
      </c>
      <c r="BM2435" s="335" t="s">
        <v>1528</v>
      </c>
      <c r="BN2435" s="335" t="s">
        <v>5287</v>
      </c>
      <c r="BO2435" s="335" t="str">
        <f t="shared" si="74"/>
        <v>Benton County, TN</v>
      </c>
      <c r="BP2435" s="335" t="str">
        <f t="shared" si="75"/>
        <v>47</v>
      </c>
      <c r="BQ2435" s="335" t="str">
        <f>_xlfn.XLOOKUP(BP2435, statelist[State FIPS Code], statelist[EPA Region], "not found", 0, 1)</f>
        <v>EPA Region 4</v>
      </c>
    </row>
    <row r="2436" spans="64:69" x14ac:dyDescent="0.25">
      <c r="BL2436" s="334" t="s">
        <v>5290</v>
      </c>
      <c r="BM2436" s="335" t="s">
        <v>5291</v>
      </c>
      <c r="BN2436" s="335" t="s">
        <v>5287</v>
      </c>
      <c r="BO2436" s="335" t="str">
        <f t="shared" ref="BO2436:BO2499" si="76">_xlfn.TEXTJOIN(", ", TRUE, BM2436,BN2436)</f>
        <v>Bledsoe County, TN</v>
      </c>
      <c r="BP2436" s="335" t="str">
        <f t="shared" ref="BP2436:BP2499" si="77">LEFT(BL2436, 2)</f>
        <v>47</v>
      </c>
      <c r="BQ2436" s="335" t="str">
        <f>_xlfn.XLOOKUP(BP2436, statelist[State FIPS Code], statelist[EPA Region], "not found", 0, 1)</f>
        <v>EPA Region 4</v>
      </c>
    </row>
    <row r="2437" spans="64:69" x14ac:dyDescent="0.25">
      <c r="BL2437" s="334" t="s">
        <v>5292</v>
      </c>
      <c r="BM2437" s="335" t="s">
        <v>1303</v>
      </c>
      <c r="BN2437" s="335" t="s">
        <v>5287</v>
      </c>
      <c r="BO2437" s="335" t="str">
        <f t="shared" si="76"/>
        <v>Blount County, TN</v>
      </c>
      <c r="BP2437" s="335" t="str">
        <f t="shared" si="77"/>
        <v>47</v>
      </c>
      <c r="BQ2437" s="335" t="str">
        <f>_xlfn.XLOOKUP(BP2437, statelist[State FIPS Code], statelist[EPA Region], "not found", 0, 1)</f>
        <v>EPA Region 4</v>
      </c>
    </row>
    <row r="2438" spans="64:69" x14ac:dyDescent="0.25">
      <c r="BL2438" s="334" t="s">
        <v>5293</v>
      </c>
      <c r="BM2438" s="335" t="s">
        <v>1532</v>
      </c>
      <c r="BN2438" s="335" t="s">
        <v>5287</v>
      </c>
      <c r="BO2438" s="335" t="str">
        <f t="shared" si="76"/>
        <v>Bradley County, TN</v>
      </c>
      <c r="BP2438" s="335" t="str">
        <f t="shared" si="77"/>
        <v>47</v>
      </c>
      <c r="BQ2438" s="335" t="str">
        <f>_xlfn.XLOOKUP(BP2438, statelist[State FIPS Code], statelist[EPA Region], "not found", 0, 1)</f>
        <v>EPA Region 4</v>
      </c>
    </row>
    <row r="2439" spans="64:69" x14ac:dyDescent="0.25">
      <c r="BL2439" s="334" t="s">
        <v>5294</v>
      </c>
      <c r="BM2439" s="335" t="s">
        <v>3054</v>
      </c>
      <c r="BN2439" s="335" t="s">
        <v>5287</v>
      </c>
      <c r="BO2439" s="335" t="str">
        <f t="shared" si="76"/>
        <v>Campbell County, TN</v>
      </c>
      <c r="BP2439" s="335" t="str">
        <f t="shared" si="77"/>
        <v>47</v>
      </c>
      <c r="BQ2439" s="335" t="str">
        <f>_xlfn.XLOOKUP(BP2439, statelist[State FIPS Code], statelist[EPA Region], "not found", 0, 1)</f>
        <v>EPA Region 4</v>
      </c>
    </row>
    <row r="2440" spans="64:69" x14ac:dyDescent="0.25">
      <c r="BL2440" s="334" t="s">
        <v>5295</v>
      </c>
      <c r="BM2440" s="335" t="s">
        <v>5296</v>
      </c>
      <c r="BN2440" s="335" t="s">
        <v>5287</v>
      </c>
      <c r="BO2440" s="335" t="str">
        <f t="shared" si="76"/>
        <v>Cannon County, TN</v>
      </c>
      <c r="BP2440" s="335" t="str">
        <f t="shared" si="77"/>
        <v>47</v>
      </c>
      <c r="BQ2440" s="335" t="str">
        <f>_xlfn.XLOOKUP(BP2440, statelist[State FIPS Code], statelist[EPA Region], "not found", 0, 1)</f>
        <v>EPA Region 4</v>
      </c>
    </row>
    <row r="2441" spans="64:69" x14ac:dyDescent="0.25">
      <c r="BL2441" s="334" t="s">
        <v>5297</v>
      </c>
      <c r="BM2441" s="335" t="s">
        <v>1535</v>
      </c>
      <c r="BN2441" s="335" t="s">
        <v>5287</v>
      </c>
      <c r="BO2441" s="335" t="str">
        <f t="shared" si="76"/>
        <v>Carroll County, TN</v>
      </c>
      <c r="BP2441" s="335" t="str">
        <f t="shared" si="77"/>
        <v>47</v>
      </c>
      <c r="BQ2441" s="335" t="str">
        <f>_xlfn.XLOOKUP(BP2441, statelist[State FIPS Code], statelist[EPA Region], "not found", 0, 1)</f>
        <v>EPA Region 4</v>
      </c>
    </row>
    <row r="2442" spans="64:69" x14ac:dyDescent="0.25">
      <c r="BL2442" s="334" t="s">
        <v>5298</v>
      </c>
      <c r="BM2442" s="335" t="s">
        <v>3059</v>
      </c>
      <c r="BN2442" s="335" t="s">
        <v>5287</v>
      </c>
      <c r="BO2442" s="335" t="str">
        <f t="shared" si="76"/>
        <v>Carter County, TN</v>
      </c>
      <c r="BP2442" s="335" t="str">
        <f t="shared" si="77"/>
        <v>47</v>
      </c>
      <c r="BQ2442" s="335" t="str">
        <f>_xlfn.XLOOKUP(BP2442, statelist[State FIPS Code], statelist[EPA Region], "not found", 0, 1)</f>
        <v>EPA Region 4</v>
      </c>
    </row>
    <row r="2443" spans="64:69" x14ac:dyDescent="0.25">
      <c r="BL2443" s="334" t="s">
        <v>5299</v>
      </c>
      <c r="BM2443" s="335" t="s">
        <v>5300</v>
      </c>
      <c r="BN2443" s="335" t="s">
        <v>5287</v>
      </c>
      <c r="BO2443" s="335" t="str">
        <f t="shared" si="76"/>
        <v>Cheatham County, TN</v>
      </c>
      <c r="BP2443" s="335" t="str">
        <f t="shared" si="77"/>
        <v>47</v>
      </c>
      <c r="BQ2443" s="335" t="str">
        <f>_xlfn.XLOOKUP(BP2443, statelist[State FIPS Code], statelist[EPA Region], "not found", 0, 1)</f>
        <v>EPA Region 4</v>
      </c>
    </row>
    <row r="2444" spans="64:69" x14ac:dyDescent="0.25">
      <c r="BL2444" s="334" t="s">
        <v>5301</v>
      </c>
      <c r="BM2444" s="335" t="s">
        <v>5023</v>
      </c>
      <c r="BN2444" s="335" t="s">
        <v>5287</v>
      </c>
      <c r="BO2444" s="335" t="str">
        <f t="shared" si="76"/>
        <v>Chester County, TN</v>
      </c>
      <c r="BP2444" s="335" t="str">
        <f t="shared" si="77"/>
        <v>47</v>
      </c>
      <c r="BQ2444" s="335" t="str">
        <f>_xlfn.XLOOKUP(BP2444, statelist[State FIPS Code], statelist[EPA Region], "not found", 0, 1)</f>
        <v>EPA Region 4</v>
      </c>
    </row>
    <row r="2445" spans="64:69" x14ac:dyDescent="0.25">
      <c r="BL2445" s="334" t="s">
        <v>5302</v>
      </c>
      <c r="BM2445" s="335" t="s">
        <v>3732</v>
      </c>
      <c r="BN2445" s="335" t="s">
        <v>5287</v>
      </c>
      <c r="BO2445" s="335" t="str">
        <f t="shared" si="76"/>
        <v>Claiborne County, TN</v>
      </c>
      <c r="BP2445" s="335" t="str">
        <f t="shared" si="77"/>
        <v>47</v>
      </c>
      <c r="BQ2445" s="335" t="str">
        <f>_xlfn.XLOOKUP(BP2445, statelist[State FIPS Code], statelist[EPA Region], "not found", 0, 1)</f>
        <v>EPA Region 4</v>
      </c>
    </row>
    <row r="2446" spans="64:69" x14ac:dyDescent="0.25">
      <c r="BL2446" s="334" t="s">
        <v>5303</v>
      </c>
      <c r="BM2446" s="335" t="s">
        <v>1321</v>
      </c>
      <c r="BN2446" s="335" t="s">
        <v>5287</v>
      </c>
      <c r="BO2446" s="335" t="str">
        <f t="shared" si="76"/>
        <v>Clay County, TN</v>
      </c>
      <c r="BP2446" s="335" t="str">
        <f t="shared" si="77"/>
        <v>47</v>
      </c>
      <c r="BQ2446" s="335" t="str">
        <f>_xlfn.XLOOKUP(BP2446, statelist[State FIPS Code], statelist[EPA Region], "not found", 0, 1)</f>
        <v>EPA Region 4</v>
      </c>
    </row>
    <row r="2447" spans="64:69" x14ac:dyDescent="0.25">
      <c r="BL2447" s="334" t="s">
        <v>5304</v>
      </c>
      <c r="BM2447" s="335" t="s">
        <v>5305</v>
      </c>
      <c r="BN2447" s="335" t="s">
        <v>5287</v>
      </c>
      <c r="BO2447" s="335" t="str">
        <f t="shared" si="76"/>
        <v>Cocke County, TN</v>
      </c>
      <c r="BP2447" s="335" t="str">
        <f t="shared" si="77"/>
        <v>47</v>
      </c>
      <c r="BQ2447" s="335" t="str">
        <f>_xlfn.XLOOKUP(BP2447, statelist[State FIPS Code], statelist[EPA Region], "not found", 0, 1)</f>
        <v>EPA Region 4</v>
      </c>
    </row>
    <row r="2448" spans="64:69" x14ac:dyDescent="0.25">
      <c r="BL2448" s="334" t="s">
        <v>5306</v>
      </c>
      <c r="BM2448" s="335" t="s">
        <v>1325</v>
      </c>
      <c r="BN2448" s="335" t="s">
        <v>5287</v>
      </c>
      <c r="BO2448" s="335" t="str">
        <f t="shared" si="76"/>
        <v>Coffee County, TN</v>
      </c>
      <c r="BP2448" s="335" t="str">
        <f t="shared" si="77"/>
        <v>47</v>
      </c>
      <c r="BQ2448" s="335" t="str">
        <f>_xlfn.XLOOKUP(BP2448, statelist[State FIPS Code], statelist[EPA Region], "not found", 0, 1)</f>
        <v>EPA Region 4</v>
      </c>
    </row>
    <row r="2449" spans="64:69" x14ac:dyDescent="0.25">
      <c r="BL2449" s="334" t="s">
        <v>5307</v>
      </c>
      <c r="BM2449" s="335" t="s">
        <v>5308</v>
      </c>
      <c r="BN2449" s="335" t="s">
        <v>5287</v>
      </c>
      <c r="BO2449" s="335" t="str">
        <f t="shared" si="76"/>
        <v>Crockett County, TN</v>
      </c>
      <c r="BP2449" s="335" t="str">
        <f t="shared" si="77"/>
        <v>47</v>
      </c>
      <c r="BQ2449" s="335" t="str">
        <f>_xlfn.XLOOKUP(BP2449, statelist[State FIPS Code], statelist[EPA Region], "not found", 0, 1)</f>
        <v>EPA Region 4</v>
      </c>
    </row>
    <row r="2450" spans="64:69" x14ac:dyDescent="0.25">
      <c r="BL2450" s="334" t="s">
        <v>5309</v>
      </c>
      <c r="BM2450" s="335" t="s">
        <v>2441</v>
      </c>
      <c r="BN2450" s="335" t="s">
        <v>5287</v>
      </c>
      <c r="BO2450" s="335" t="str">
        <f t="shared" si="76"/>
        <v>Cumberland County, TN</v>
      </c>
      <c r="BP2450" s="335" t="str">
        <f t="shared" si="77"/>
        <v>47</v>
      </c>
      <c r="BQ2450" s="335" t="str">
        <f>_xlfn.XLOOKUP(BP2450, statelist[State FIPS Code], statelist[EPA Region], "not found", 0, 1)</f>
        <v>EPA Region 4</v>
      </c>
    </row>
    <row r="2451" spans="64:69" x14ac:dyDescent="0.25">
      <c r="BL2451" s="334" t="s">
        <v>5310</v>
      </c>
      <c r="BM2451" s="335" t="s">
        <v>4500</v>
      </c>
      <c r="BN2451" s="335" t="s">
        <v>5287</v>
      </c>
      <c r="BO2451" s="335" t="str">
        <f t="shared" si="76"/>
        <v>Davidson County, TN</v>
      </c>
      <c r="BP2451" s="335" t="str">
        <f t="shared" si="77"/>
        <v>47</v>
      </c>
      <c r="BQ2451" s="335" t="str">
        <f>_xlfn.XLOOKUP(BP2451, statelist[State FIPS Code], statelist[EPA Region], "not found", 0, 1)</f>
        <v>EPA Region 4</v>
      </c>
    </row>
    <row r="2452" spans="64:69" x14ac:dyDescent="0.25">
      <c r="BL2452" s="334" t="s">
        <v>5311</v>
      </c>
      <c r="BM2452" s="335" t="s">
        <v>2131</v>
      </c>
      <c r="BN2452" s="335" t="s">
        <v>5287</v>
      </c>
      <c r="BO2452" s="335" t="str">
        <f t="shared" si="76"/>
        <v>Decatur County, TN</v>
      </c>
      <c r="BP2452" s="335" t="str">
        <f t="shared" si="77"/>
        <v>47</v>
      </c>
      <c r="BQ2452" s="335" t="str">
        <f>_xlfn.XLOOKUP(BP2452, statelist[State FIPS Code], statelist[EPA Region], "not found", 0, 1)</f>
        <v>EPA Region 4</v>
      </c>
    </row>
    <row r="2453" spans="64:69" x14ac:dyDescent="0.25">
      <c r="BL2453" s="334" t="s">
        <v>5312</v>
      </c>
      <c r="BM2453" s="335" t="s">
        <v>1343</v>
      </c>
      <c r="BN2453" s="335" t="s">
        <v>5287</v>
      </c>
      <c r="BO2453" s="335" t="str">
        <f t="shared" si="76"/>
        <v>DeKalb County, TN</v>
      </c>
      <c r="BP2453" s="335" t="str">
        <f t="shared" si="77"/>
        <v>47</v>
      </c>
      <c r="BQ2453" s="335" t="str">
        <f>_xlfn.XLOOKUP(BP2453, statelist[State FIPS Code], statelist[EPA Region], "not found", 0, 1)</f>
        <v>EPA Region 4</v>
      </c>
    </row>
    <row r="2454" spans="64:69" x14ac:dyDescent="0.25">
      <c r="BL2454" s="334" t="s">
        <v>5313</v>
      </c>
      <c r="BM2454" s="335" t="s">
        <v>5314</v>
      </c>
      <c r="BN2454" s="335" t="s">
        <v>5287</v>
      </c>
      <c r="BO2454" s="335" t="str">
        <f t="shared" si="76"/>
        <v>Dickson County, TN</v>
      </c>
      <c r="BP2454" s="335" t="str">
        <f t="shared" si="77"/>
        <v>47</v>
      </c>
      <c r="BQ2454" s="335" t="str">
        <f>_xlfn.XLOOKUP(BP2454, statelist[State FIPS Code], statelist[EPA Region], "not found", 0, 1)</f>
        <v>EPA Region 4</v>
      </c>
    </row>
    <row r="2455" spans="64:69" x14ac:dyDescent="0.25">
      <c r="BL2455" s="334" t="s">
        <v>5315</v>
      </c>
      <c r="BM2455" s="335" t="s">
        <v>5316</v>
      </c>
      <c r="BN2455" s="335" t="s">
        <v>5287</v>
      </c>
      <c r="BO2455" s="335" t="str">
        <f t="shared" si="76"/>
        <v>Dyer County, TN</v>
      </c>
      <c r="BP2455" s="335" t="str">
        <f t="shared" si="77"/>
        <v>47</v>
      </c>
      <c r="BQ2455" s="335" t="str">
        <f>_xlfn.XLOOKUP(BP2455, statelist[State FIPS Code], statelist[EPA Region], "not found", 0, 1)</f>
        <v>EPA Region 4</v>
      </c>
    </row>
    <row r="2456" spans="64:69" x14ac:dyDescent="0.25">
      <c r="BL2456" s="334" t="s">
        <v>5317</v>
      </c>
      <c r="BM2456" s="335" t="s">
        <v>1351</v>
      </c>
      <c r="BN2456" s="335" t="s">
        <v>5287</v>
      </c>
      <c r="BO2456" s="335" t="str">
        <f t="shared" si="76"/>
        <v>Fayette County, TN</v>
      </c>
      <c r="BP2456" s="335" t="str">
        <f t="shared" si="77"/>
        <v>47</v>
      </c>
      <c r="BQ2456" s="335" t="str">
        <f>_xlfn.XLOOKUP(BP2456, statelist[State FIPS Code], statelist[EPA Region], "not found", 0, 1)</f>
        <v>EPA Region 4</v>
      </c>
    </row>
    <row r="2457" spans="64:69" x14ac:dyDescent="0.25">
      <c r="BL2457" s="334" t="s">
        <v>5318</v>
      </c>
      <c r="BM2457" s="335" t="s">
        <v>5319</v>
      </c>
      <c r="BN2457" s="335" t="s">
        <v>5287</v>
      </c>
      <c r="BO2457" s="335" t="str">
        <f t="shared" si="76"/>
        <v>Fentress County, TN</v>
      </c>
      <c r="BP2457" s="335" t="str">
        <f t="shared" si="77"/>
        <v>47</v>
      </c>
      <c r="BQ2457" s="335" t="str">
        <f>_xlfn.XLOOKUP(BP2457, statelist[State FIPS Code], statelist[EPA Region], "not found", 0, 1)</f>
        <v>EPA Region 4</v>
      </c>
    </row>
    <row r="2458" spans="64:69" x14ac:dyDescent="0.25">
      <c r="BL2458" s="334" t="s">
        <v>5320</v>
      </c>
      <c r="BM2458" s="335" t="s">
        <v>1353</v>
      </c>
      <c r="BN2458" s="335" t="s">
        <v>5287</v>
      </c>
      <c r="BO2458" s="335" t="str">
        <f t="shared" si="76"/>
        <v>Franklin County, TN</v>
      </c>
      <c r="BP2458" s="335" t="str">
        <f t="shared" si="77"/>
        <v>47</v>
      </c>
      <c r="BQ2458" s="335" t="str">
        <f>_xlfn.XLOOKUP(BP2458, statelist[State FIPS Code], statelist[EPA Region], "not found", 0, 1)</f>
        <v>EPA Region 4</v>
      </c>
    </row>
    <row r="2459" spans="64:69" x14ac:dyDescent="0.25">
      <c r="BL2459" s="334" t="s">
        <v>5321</v>
      </c>
      <c r="BM2459" s="335" t="s">
        <v>2606</v>
      </c>
      <c r="BN2459" s="335" t="s">
        <v>5287</v>
      </c>
      <c r="BO2459" s="335" t="str">
        <f t="shared" si="76"/>
        <v>Gibson County, TN</v>
      </c>
      <c r="BP2459" s="335" t="str">
        <f t="shared" si="77"/>
        <v>47</v>
      </c>
      <c r="BQ2459" s="335" t="str">
        <f>_xlfn.XLOOKUP(BP2459, statelist[State FIPS Code], statelist[EPA Region], "not found", 0, 1)</f>
        <v>EPA Region 4</v>
      </c>
    </row>
    <row r="2460" spans="64:69" x14ac:dyDescent="0.25">
      <c r="BL2460" s="334" t="s">
        <v>5322</v>
      </c>
      <c r="BM2460" s="335" t="s">
        <v>5323</v>
      </c>
      <c r="BN2460" s="335" t="s">
        <v>5287</v>
      </c>
      <c r="BO2460" s="335" t="str">
        <f t="shared" si="76"/>
        <v>Giles County, TN</v>
      </c>
      <c r="BP2460" s="335" t="str">
        <f t="shared" si="77"/>
        <v>47</v>
      </c>
      <c r="BQ2460" s="335" t="str">
        <f>_xlfn.XLOOKUP(BP2460, statelist[State FIPS Code], statelist[EPA Region], "not found", 0, 1)</f>
        <v>EPA Region 4</v>
      </c>
    </row>
    <row r="2461" spans="64:69" x14ac:dyDescent="0.25">
      <c r="BL2461" s="334" t="s">
        <v>5324</v>
      </c>
      <c r="BM2461" s="335" t="s">
        <v>5325</v>
      </c>
      <c r="BN2461" s="335" t="s">
        <v>5287</v>
      </c>
      <c r="BO2461" s="335" t="str">
        <f t="shared" si="76"/>
        <v>Grainger County, TN</v>
      </c>
      <c r="BP2461" s="335" t="str">
        <f t="shared" si="77"/>
        <v>47</v>
      </c>
      <c r="BQ2461" s="335" t="str">
        <f>_xlfn.XLOOKUP(BP2461, statelist[State FIPS Code], statelist[EPA Region], "not found", 0, 1)</f>
        <v>EPA Region 4</v>
      </c>
    </row>
    <row r="2462" spans="64:69" x14ac:dyDescent="0.25">
      <c r="BL2462" s="334" t="s">
        <v>5326</v>
      </c>
      <c r="BM2462" s="335" t="s">
        <v>1357</v>
      </c>
      <c r="BN2462" s="335" t="s">
        <v>5287</v>
      </c>
      <c r="BO2462" s="335" t="str">
        <f t="shared" si="76"/>
        <v>Greene County, TN</v>
      </c>
      <c r="BP2462" s="335" t="str">
        <f t="shared" si="77"/>
        <v>47</v>
      </c>
      <c r="BQ2462" s="335" t="str">
        <f>_xlfn.XLOOKUP(BP2462, statelist[State FIPS Code], statelist[EPA Region], "not found", 0, 1)</f>
        <v>EPA Region 4</v>
      </c>
    </row>
    <row r="2463" spans="64:69" x14ac:dyDescent="0.25">
      <c r="BL2463" s="334" t="s">
        <v>5327</v>
      </c>
      <c r="BM2463" s="335" t="s">
        <v>2462</v>
      </c>
      <c r="BN2463" s="335" t="s">
        <v>5287</v>
      </c>
      <c r="BO2463" s="335" t="str">
        <f t="shared" si="76"/>
        <v>Grundy County, TN</v>
      </c>
      <c r="BP2463" s="335" t="str">
        <f t="shared" si="77"/>
        <v>47</v>
      </c>
      <c r="BQ2463" s="335" t="str">
        <f>_xlfn.XLOOKUP(BP2463, statelist[State FIPS Code], statelist[EPA Region], "not found", 0, 1)</f>
        <v>EPA Region 4</v>
      </c>
    </row>
    <row r="2464" spans="64:69" x14ac:dyDescent="0.25">
      <c r="BL2464" s="334" t="s">
        <v>5328</v>
      </c>
      <c r="BM2464" s="335" t="s">
        <v>5329</v>
      </c>
      <c r="BN2464" s="335" t="s">
        <v>5287</v>
      </c>
      <c r="BO2464" s="335" t="str">
        <f t="shared" si="76"/>
        <v>Hamblen County, TN</v>
      </c>
      <c r="BP2464" s="335" t="str">
        <f t="shared" si="77"/>
        <v>47</v>
      </c>
      <c r="BQ2464" s="335" t="str">
        <f>_xlfn.XLOOKUP(BP2464, statelist[State FIPS Code], statelist[EPA Region], "not found", 0, 1)</f>
        <v>EPA Region 4</v>
      </c>
    </row>
    <row r="2465" spans="64:69" x14ac:dyDescent="0.25">
      <c r="BL2465" s="334" t="s">
        <v>5330</v>
      </c>
      <c r="BM2465" s="335" t="s">
        <v>1981</v>
      </c>
      <c r="BN2465" s="335" t="s">
        <v>5287</v>
      </c>
      <c r="BO2465" s="335" t="str">
        <f t="shared" si="76"/>
        <v>Hamilton County, TN</v>
      </c>
      <c r="BP2465" s="335" t="str">
        <f t="shared" si="77"/>
        <v>47</v>
      </c>
      <c r="BQ2465" s="335" t="str">
        <f>_xlfn.XLOOKUP(BP2465, statelist[State FIPS Code], statelist[EPA Region], "not found", 0, 1)</f>
        <v>EPA Region 4</v>
      </c>
    </row>
    <row r="2466" spans="64:69" x14ac:dyDescent="0.25">
      <c r="BL2466" s="334" t="s">
        <v>5331</v>
      </c>
      <c r="BM2466" s="335" t="s">
        <v>2178</v>
      </c>
      <c r="BN2466" s="335" t="s">
        <v>5287</v>
      </c>
      <c r="BO2466" s="335" t="str">
        <f t="shared" si="76"/>
        <v>Hancock County, TN</v>
      </c>
      <c r="BP2466" s="335" t="str">
        <f t="shared" si="77"/>
        <v>47</v>
      </c>
      <c r="BQ2466" s="335" t="str">
        <f>_xlfn.XLOOKUP(BP2466, statelist[State FIPS Code], statelist[EPA Region], "not found", 0, 1)</f>
        <v>EPA Region 4</v>
      </c>
    </row>
    <row r="2467" spans="64:69" x14ac:dyDescent="0.25">
      <c r="BL2467" s="334" t="s">
        <v>5332</v>
      </c>
      <c r="BM2467" s="335" t="s">
        <v>5333</v>
      </c>
      <c r="BN2467" s="335" t="s">
        <v>5287</v>
      </c>
      <c r="BO2467" s="335" t="str">
        <f t="shared" si="76"/>
        <v>Hardeman County, TN</v>
      </c>
      <c r="BP2467" s="335" t="str">
        <f t="shared" si="77"/>
        <v>47</v>
      </c>
      <c r="BQ2467" s="335" t="str">
        <f>_xlfn.XLOOKUP(BP2467, statelist[State FIPS Code], statelist[EPA Region], "not found", 0, 1)</f>
        <v>EPA Region 4</v>
      </c>
    </row>
    <row r="2468" spans="64:69" x14ac:dyDescent="0.25">
      <c r="BL2468" s="334" t="s">
        <v>5334</v>
      </c>
      <c r="BM2468" s="335" t="s">
        <v>2466</v>
      </c>
      <c r="BN2468" s="335" t="s">
        <v>5287</v>
      </c>
      <c r="BO2468" s="335" t="str">
        <f t="shared" si="76"/>
        <v>Hardin County, TN</v>
      </c>
      <c r="BP2468" s="335" t="str">
        <f t="shared" si="77"/>
        <v>47</v>
      </c>
      <c r="BQ2468" s="335" t="str">
        <f>_xlfn.XLOOKUP(BP2468, statelist[State FIPS Code], statelist[EPA Region], "not found", 0, 1)</f>
        <v>EPA Region 4</v>
      </c>
    </row>
    <row r="2469" spans="64:69" x14ac:dyDescent="0.25">
      <c r="BL2469" s="334" t="s">
        <v>5335</v>
      </c>
      <c r="BM2469" s="335" t="s">
        <v>5336</v>
      </c>
      <c r="BN2469" s="335" t="s">
        <v>5287</v>
      </c>
      <c r="BO2469" s="335" t="str">
        <f t="shared" si="76"/>
        <v>Hawkins County, TN</v>
      </c>
      <c r="BP2469" s="335" t="str">
        <f t="shared" si="77"/>
        <v>47</v>
      </c>
      <c r="BQ2469" s="335" t="str">
        <f>_xlfn.XLOOKUP(BP2469, statelist[State FIPS Code], statelist[EPA Region], "not found", 0, 1)</f>
        <v>EPA Region 4</v>
      </c>
    </row>
    <row r="2470" spans="64:69" x14ac:dyDescent="0.25">
      <c r="BL2470" s="334" t="s">
        <v>5337</v>
      </c>
      <c r="BM2470" s="335" t="s">
        <v>4526</v>
      </c>
      <c r="BN2470" s="335" t="s">
        <v>5287</v>
      </c>
      <c r="BO2470" s="335" t="str">
        <f t="shared" si="76"/>
        <v>Haywood County, TN</v>
      </c>
      <c r="BP2470" s="335" t="str">
        <f t="shared" si="77"/>
        <v>47</v>
      </c>
      <c r="BQ2470" s="335" t="str">
        <f>_xlfn.XLOOKUP(BP2470, statelist[State FIPS Code], statelist[EPA Region], "not found", 0, 1)</f>
        <v>EPA Region 4</v>
      </c>
    </row>
    <row r="2471" spans="64:69" x14ac:dyDescent="0.25">
      <c r="BL2471" s="334" t="s">
        <v>5338</v>
      </c>
      <c r="BM2471" s="335" t="s">
        <v>2468</v>
      </c>
      <c r="BN2471" s="335" t="s">
        <v>5287</v>
      </c>
      <c r="BO2471" s="335" t="str">
        <f t="shared" si="76"/>
        <v>Henderson County, TN</v>
      </c>
      <c r="BP2471" s="335" t="str">
        <f t="shared" si="77"/>
        <v>47</v>
      </c>
      <c r="BQ2471" s="335" t="str">
        <f>_xlfn.XLOOKUP(BP2471, statelist[State FIPS Code], statelist[EPA Region], "not found", 0, 1)</f>
        <v>EPA Region 4</v>
      </c>
    </row>
    <row r="2472" spans="64:69" x14ac:dyDescent="0.25">
      <c r="BL2472" s="334" t="s">
        <v>5339</v>
      </c>
      <c r="BM2472" s="335" t="s">
        <v>1361</v>
      </c>
      <c r="BN2472" s="335" t="s">
        <v>5287</v>
      </c>
      <c r="BO2472" s="335" t="str">
        <f t="shared" si="76"/>
        <v>Henry County, TN</v>
      </c>
      <c r="BP2472" s="335" t="str">
        <f t="shared" si="77"/>
        <v>47</v>
      </c>
      <c r="BQ2472" s="335" t="str">
        <f>_xlfn.XLOOKUP(BP2472, statelist[State FIPS Code], statelist[EPA Region], "not found", 0, 1)</f>
        <v>EPA Region 4</v>
      </c>
    </row>
    <row r="2473" spans="64:69" x14ac:dyDescent="0.25">
      <c r="BL2473" s="334" t="s">
        <v>5340</v>
      </c>
      <c r="BM2473" s="335" t="s">
        <v>3102</v>
      </c>
      <c r="BN2473" s="335" t="s">
        <v>5287</v>
      </c>
      <c r="BO2473" s="335" t="str">
        <f t="shared" si="76"/>
        <v>Hickman County, TN</v>
      </c>
      <c r="BP2473" s="335" t="str">
        <f t="shared" si="77"/>
        <v>47</v>
      </c>
      <c r="BQ2473" s="335" t="str">
        <f>_xlfn.XLOOKUP(BP2473, statelist[State FIPS Code], statelist[EPA Region], "not found", 0, 1)</f>
        <v>EPA Region 4</v>
      </c>
    </row>
    <row r="2474" spans="64:69" x14ac:dyDescent="0.25">
      <c r="BL2474" s="334" t="s">
        <v>5341</v>
      </c>
      <c r="BM2474" s="335" t="s">
        <v>1363</v>
      </c>
      <c r="BN2474" s="335" t="s">
        <v>5287</v>
      </c>
      <c r="BO2474" s="335" t="str">
        <f t="shared" si="76"/>
        <v>Houston County, TN</v>
      </c>
      <c r="BP2474" s="335" t="str">
        <f t="shared" si="77"/>
        <v>47</v>
      </c>
      <c r="BQ2474" s="335" t="str">
        <f>_xlfn.XLOOKUP(BP2474, statelist[State FIPS Code], statelist[EPA Region], "not found", 0, 1)</f>
        <v>EPA Region 4</v>
      </c>
    </row>
    <row r="2475" spans="64:69" x14ac:dyDescent="0.25">
      <c r="BL2475" s="334" t="s">
        <v>5342</v>
      </c>
      <c r="BM2475" s="335" t="s">
        <v>3755</v>
      </c>
      <c r="BN2475" s="335" t="s">
        <v>5287</v>
      </c>
      <c r="BO2475" s="335" t="str">
        <f t="shared" si="76"/>
        <v>Humphreys County, TN</v>
      </c>
      <c r="BP2475" s="335" t="str">
        <f t="shared" si="77"/>
        <v>47</v>
      </c>
      <c r="BQ2475" s="335" t="str">
        <f>_xlfn.XLOOKUP(BP2475, statelist[State FIPS Code], statelist[EPA Region], "not found", 0, 1)</f>
        <v>EPA Region 4</v>
      </c>
    </row>
    <row r="2476" spans="64:69" x14ac:dyDescent="0.25">
      <c r="BL2476" s="334" t="s">
        <v>5343</v>
      </c>
      <c r="BM2476" s="335" t="s">
        <v>1365</v>
      </c>
      <c r="BN2476" s="335" t="s">
        <v>5287</v>
      </c>
      <c r="BO2476" s="335" t="str">
        <f t="shared" si="76"/>
        <v>Jackson County, TN</v>
      </c>
      <c r="BP2476" s="335" t="str">
        <f t="shared" si="77"/>
        <v>47</v>
      </c>
      <c r="BQ2476" s="335" t="str">
        <f>_xlfn.XLOOKUP(BP2476, statelist[State FIPS Code], statelist[EPA Region], "not found", 0, 1)</f>
        <v>EPA Region 4</v>
      </c>
    </row>
    <row r="2477" spans="64:69" x14ac:dyDescent="0.25">
      <c r="BL2477" s="334" t="s">
        <v>5344</v>
      </c>
      <c r="BM2477" s="335" t="s">
        <v>1367</v>
      </c>
      <c r="BN2477" s="335" t="s">
        <v>5287</v>
      </c>
      <c r="BO2477" s="335" t="str">
        <f t="shared" si="76"/>
        <v>Jefferson County, TN</v>
      </c>
      <c r="BP2477" s="335" t="str">
        <f t="shared" si="77"/>
        <v>47</v>
      </c>
      <c r="BQ2477" s="335" t="str">
        <f>_xlfn.XLOOKUP(BP2477, statelist[State FIPS Code], statelist[EPA Region], "not found", 0, 1)</f>
        <v>EPA Region 4</v>
      </c>
    </row>
    <row r="2478" spans="64:69" x14ac:dyDescent="0.25">
      <c r="BL2478" s="334" t="s">
        <v>5345</v>
      </c>
      <c r="BM2478" s="335" t="s">
        <v>1584</v>
      </c>
      <c r="BN2478" s="335" t="s">
        <v>5287</v>
      </c>
      <c r="BO2478" s="335" t="str">
        <f t="shared" si="76"/>
        <v>Johnson County, TN</v>
      </c>
      <c r="BP2478" s="335" t="str">
        <f t="shared" si="77"/>
        <v>47</v>
      </c>
      <c r="BQ2478" s="335" t="str">
        <f>_xlfn.XLOOKUP(BP2478, statelist[State FIPS Code], statelist[EPA Region], "not found", 0, 1)</f>
        <v>EPA Region 4</v>
      </c>
    </row>
    <row r="2479" spans="64:69" x14ac:dyDescent="0.25">
      <c r="BL2479" s="334" t="s">
        <v>5346</v>
      </c>
      <c r="BM2479" s="335" t="s">
        <v>2487</v>
      </c>
      <c r="BN2479" s="335" t="s">
        <v>5287</v>
      </c>
      <c r="BO2479" s="335" t="str">
        <f t="shared" si="76"/>
        <v>Knox County, TN</v>
      </c>
      <c r="BP2479" s="335" t="str">
        <f t="shared" si="77"/>
        <v>47</v>
      </c>
      <c r="BQ2479" s="335" t="str">
        <f>_xlfn.XLOOKUP(BP2479, statelist[State FIPS Code], statelist[EPA Region], "not found", 0, 1)</f>
        <v>EPA Region 4</v>
      </c>
    </row>
    <row r="2480" spans="64:69" x14ac:dyDescent="0.25">
      <c r="BL2480" s="334" t="s">
        <v>5347</v>
      </c>
      <c r="BM2480" s="335" t="s">
        <v>1687</v>
      </c>
      <c r="BN2480" s="335" t="s">
        <v>5287</v>
      </c>
      <c r="BO2480" s="335" t="str">
        <f t="shared" si="76"/>
        <v>Lake County, TN</v>
      </c>
      <c r="BP2480" s="335" t="str">
        <f t="shared" si="77"/>
        <v>47</v>
      </c>
      <c r="BQ2480" s="335" t="str">
        <f>_xlfn.XLOOKUP(BP2480, statelist[State FIPS Code], statelist[EPA Region], "not found", 0, 1)</f>
        <v>EPA Region 4</v>
      </c>
    </row>
    <row r="2481" spans="64:69" x14ac:dyDescent="0.25">
      <c r="BL2481" s="334" t="s">
        <v>5348</v>
      </c>
      <c r="BM2481" s="335" t="s">
        <v>1371</v>
      </c>
      <c r="BN2481" s="335" t="s">
        <v>5287</v>
      </c>
      <c r="BO2481" s="335" t="str">
        <f t="shared" si="76"/>
        <v>Lauderdale County, TN</v>
      </c>
      <c r="BP2481" s="335" t="str">
        <f t="shared" si="77"/>
        <v>47</v>
      </c>
      <c r="BQ2481" s="335" t="str">
        <f>_xlfn.XLOOKUP(BP2481, statelist[State FIPS Code], statelist[EPA Region], "not found", 0, 1)</f>
        <v>EPA Region 4</v>
      </c>
    </row>
    <row r="2482" spans="64:69" x14ac:dyDescent="0.25">
      <c r="BL2482" s="334" t="s">
        <v>5349</v>
      </c>
      <c r="BM2482" s="335" t="s">
        <v>1373</v>
      </c>
      <c r="BN2482" s="335" t="s">
        <v>5287</v>
      </c>
      <c r="BO2482" s="335" t="str">
        <f t="shared" si="76"/>
        <v>Lawrence County, TN</v>
      </c>
      <c r="BP2482" s="335" t="str">
        <f t="shared" si="77"/>
        <v>47</v>
      </c>
      <c r="BQ2482" s="335" t="str">
        <f>_xlfn.XLOOKUP(BP2482, statelist[State FIPS Code], statelist[EPA Region], "not found", 0, 1)</f>
        <v>EPA Region 4</v>
      </c>
    </row>
    <row r="2483" spans="64:69" x14ac:dyDescent="0.25">
      <c r="BL2483" s="334" t="s">
        <v>5350</v>
      </c>
      <c r="BM2483" s="335" t="s">
        <v>2389</v>
      </c>
      <c r="BN2483" s="335" t="s">
        <v>5287</v>
      </c>
      <c r="BO2483" s="335" t="str">
        <f t="shared" si="76"/>
        <v>Lewis County, TN</v>
      </c>
      <c r="BP2483" s="335" t="str">
        <f t="shared" si="77"/>
        <v>47</v>
      </c>
      <c r="BQ2483" s="335" t="str">
        <f>_xlfn.XLOOKUP(BP2483, statelist[State FIPS Code], statelist[EPA Region], "not found", 0, 1)</f>
        <v>EPA Region 4</v>
      </c>
    </row>
    <row r="2484" spans="64:69" x14ac:dyDescent="0.25">
      <c r="BL2484" s="334" t="s">
        <v>5351</v>
      </c>
      <c r="BM2484" s="335" t="s">
        <v>1590</v>
      </c>
      <c r="BN2484" s="335" t="s">
        <v>5287</v>
      </c>
      <c r="BO2484" s="335" t="str">
        <f t="shared" si="76"/>
        <v>Lincoln County, TN</v>
      </c>
      <c r="BP2484" s="335" t="str">
        <f t="shared" si="77"/>
        <v>47</v>
      </c>
      <c r="BQ2484" s="335" t="str">
        <f>_xlfn.XLOOKUP(BP2484, statelist[State FIPS Code], statelist[EPA Region], "not found", 0, 1)</f>
        <v>EPA Region 4</v>
      </c>
    </row>
    <row r="2485" spans="64:69" x14ac:dyDescent="0.25">
      <c r="BL2485" s="334" t="s">
        <v>5352</v>
      </c>
      <c r="BM2485" s="335" t="s">
        <v>5353</v>
      </c>
      <c r="BN2485" s="335" t="s">
        <v>5287</v>
      </c>
      <c r="BO2485" s="335" t="str">
        <f t="shared" si="76"/>
        <v>Loudon County, TN</v>
      </c>
      <c r="BP2485" s="335" t="str">
        <f t="shared" si="77"/>
        <v>47</v>
      </c>
      <c r="BQ2485" s="335" t="str">
        <f>_xlfn.XLOOKUP(BP2485, statelist[State FIPS Code], statelist[EPA Region], "not found", 0, 1)</f>
        <v>EPA Region 4</v>
      </c>
    </row>
    <row r="2486" spans="64:69" x14ac:dyDescent="0.25">
      <c r="BL2486" s="334" t="s">
        <v>5354</v>
      </c>
      <c r="BM2486" s="335" t="s">
        <v>5355</v>
      </c>
      <c r="BN2486" s="335" t="s">
        <v>5287</v>
      </c>
      <c r="BO2486" s="335" t="str">
        <f t="shared" si="76"/>
        <v>McMinn County, TN</v>
      </c>
      <c r="BP2486" s="335" t="str">
        <f t="shared" si="77"/>
        <v>47</v>
      </c>
      <c r="BQ2486" s="335" t="str">
        <f>_xlfn.XLOOKUP(BP2486, statelist[State FIPS Code], statelist[EPA Region], "not found", 0, 1)</f>
        <v>EPA Region 4</v>
      </c>
    </row>
    <row r="2487" spans="64:69" x14ac:dyDescent="0.25">
      <c r="BL2487" s="334" t="s">
        <v>5356</v>
      </c>
      <c r="BM2487" s="335" t="s">
        <v>5357</v>
      </c>
      <c r="BN2487" s="335" t="s">
        <v>5287</v>
      </c>
      <c r="BO2487" s="335" t="str">
        <f t="shared" si="76"/>
        <v>McNairy County, TN</v>
      </c>
      <c r="BP2487" s="335" t="str">
        <f t="shared" si="77"/>
        <v>47</v>
      </c>
      <c r="BQ2487" s="335" t="str">
        <f>_xlfn.XLOOKUP(BP2487, statelist[State FIPS Code], statelist[EPA Region], "not found", 0, 1)</f>
        <v>EPA Region 4</v>
      </c>
    </row>
    <row r="2488" spans="64:69" x14ac:dyDescent="0.25">
      <c r="BL2488" s="334" t="s">
        <v>5358</v>
      </c>
      <c r="BM2488" s="335" t="s">
        <v>1381</v>
      </c>
      <c r="BN2488" s="335" t="s">
        <v>5287</v>
      </c>
      <c r="BO2488" s="335" t="str">
        <f t="shared" si="76"/>
        <v>Macon County, TN</v>
      </c>
      <c r="BP2488" s="335" t="str">
        <f t="shared" si="77"/>
        <v>47</v>
      </c>
      <c r="BQ2488" s="335" t="str">
        <f>_xlfn.XLOOKUP(BP2488, statelist[State FIPS Code], statelist[EPA Region], "not found", 0, 1)</f>
        <v>EPA Region 4</v>
      </c>
    </row>
    <row r="2489" spans="64:69" x14ac:dyDescent="0.25">
      <c r="BL2489" s="334" t="s">
        <v>5359</v>
      </c>
      <c r="BM2489" s="335" t="s">
        <v>1383</v>
      </c>
      <c r="BN2489" s="335" t="s">
        <v>5287</v>
      </c>
      <c r="BO2489" s="335" t="str">
        <f t="shared" si="76"/>
        <v>Madison County, TN</v>
      </c>
      <c r="BP2489" s="335" t="str">
        <f t="shared" si="77"/>
        <v>47</v>
      </c>
      <c r="BQ2489" s="335" t="str">
        <f>_xlfn.XLOOKUP(BP2489, statelist[State FIPS Code], statelist[EPA Region], "not found", 0, 1)</f>
        <v>EPA Region 4</v>
      </c>
    </row>
    <row r="2490" spans="64:69" x14ac:dyDescent="0.25">
      <c r="BL2490" s="334" t="s">
        <v>5360</v>
      </c>
      <c r="BM2490" s="335" t="s">
        <v>1387</v>
      </c>
      <c r="BN2490" s="335" t="s">
        <v>5287</v>
      </c>
      <c r="BO2490" s="335" t="str">
        <f t="shared" si="76"/>
        <v>Marion County, TN</v>
      </c>
      <c r="BP2490" s="335" t="str">
        <f t="shared" si="77"/>
        <v>47</v>
      </c>
      <c r="BQ2490" s="335" t="str">
        <f>_xlfn.XLOOKUP(BP2490, statelist[State FIPS Code], statelist[EPA Region], "not found", 0, 1)</f>
        <v>EPA Region 4</v>
      </c>
    </row>
    <row r="2491" spans="64:69" x14ac:dyDescent="0.25">
      <c r="BL2491" s="334" t="s">
        <v>5361</v>
      </c>
      <c r="BM2491" s="335" t="s">
        <v>1389</v>
      </c>
      <c r="BN2491" s="335" t="s">
        <v>5287</v>
      </c>
      <c r="BO2491" s="335" t="str">
        <f t="shared" si="76"/>
        <v>Marshall County, TN</v>
      </c>
      <c r="BP2491" s="335" t="str">
        <f t="shared" si="77"/>
        <v>47</v>
      </c>
      <c r="BQ2491" s="335" t="str">
        <f>_xlfn.XLOOKUP(BP2491, statelist[State FIPS Code], statelist[EPA Region], "not found", 0, 1)</f>
        <v>EPA Region 4</v>
      </c>
    </row>
    <row r="2492" spans="64:69" x14ac:dyDescent="0.25">
      <c r="BL2492" s="334" t="s">
        <v>5362</v>
      </c>
      <c r="BM2492" s="335" t="s">
        <v>5363</v>
      </c>
      <c r="BN2492" s="335" t="s">
        <v>5287</v>
      </c>
      <c r="BO2492" s="335" t="str">
        <f t="shared" si="76"/>
        <v>Maury County, TN</v>
      </c>
      <c r="BP2492" s="335" t="str">
        <f t="shared" si="77"/>
        <v>47</v>
      </c>
      <c r="BQ2492" s="335" t="str">
        <f>_xlfn.XLOOKUP(BP2492, statelist[State FIPS Code], statelist[EPA Region], "not found", 0, 1)</f>
        <v>EPA Region 4</v>
      </c>
    </row>
    <row r="2493" spans="64:69" x14ac:dyDescent="0.25">
      <c r="BL2493" s="334" t="s">
        <v>5364</v>
      </c>
      <c r="BM2493" s="335" t="s">
        <v>4775</v>
      </c>
      <c r="BN2493" s="335" t="s">
        <v>5287</v>
      </c>
      <c r="BO2493" s="335" t="str">
        <f t="shared" si="76"/>
        <v>Meigs County, TN</v>
      </c>
      <c r="BP2493" s="335" t="str">
        <f t="shared" si="77"/>
        <v>47</v>
      </c>
      <c r="BQ2493" s="335" t="str">
        <f>_xlfn.XLOOKUP(BP2493, statelist[State FIPS Code], statelist[EPA Region], "not found", 0, 1)</f>
        <v>EPA Region 4</v>
      </c>
    </row>
    <row r="2494" spans="64:69" x14ac:dyDescent="0.25">
      <c r="BL2494" s="334" t="s">
        <v>5365</v>
      </c>
      <c r="BM2494" s="335" t="s">
        <v>1393</v>
      </c>
      <c r="BN2494" s="335" t="s">
        <v>5287</v>
      </c>
      <c r="BO2494" s="335" t="str">
        <f t="shared" si="76"/>
        <v>Monroe County, TN</v>
      </c>
      <c r="BP2494" s="335" t="str">
        <f t="shared" si="77"/>
        <v>47</v>
      </c>
      <c r="BQ2494" s="335" t="str">
        <f>_xlfn.XLOOKUP(BP2494, statelist[State FIPS Code], statelist[EPA Region], "not found", 0, 1)</f>
        <v>EPA Region 4</v>
      </c>
    </row>
    <row r="2495" spans="64:69" x14ac:dyDescent="0.25">
      <c r="BL2495" s="334" t="s">
        <v>5366</v>
      </c>
      <c r="BM2495" s="335" t="s">
        <v>1395</v>
      </c>
      <c r="BN2495" s="335" t="s">
        <v>5287</v>
      </c>
      <c r="BO2495" s="335" t="str">
        <f t="shared" si="76"/>
        <v>Montgomery County, TN</v>
      </c>
      <c r="BP2495" s="335" t="str">
        <f t="shared" si="77"/>
        <v>47</v>
      </c>
      <c r="BQ2495" s="335" t="str">
        <f>_xlfn.XLOOKUP(BP2495, statelist[State FIPS Code], statelist[EPA Region], "not found", 0, 1)</f>
        <v>EPA Region 4</v>
      </c>
    </row>
    <row r="2496" spans="64:69" x14ac:dyDescent="0.25">
      <c r="BL2496" s="334" t="s">
        <v>5367</v>
      </c>
      <c r="BM2496" s="335" t="s">
        <v>4554</v>
      </c>
      <c r="BN2496" s="335" t="s">
        <v>5287</v>
      </c>
      <c r="BO2496" s="335" t="str">
        <f t="shared" si="76"/>
        <v>Moore County, TN</v>
      </c>
      <c r="BP2496" s="335" t="str">
        <f t="shared" si="77"/>
        <v>47</v>
      </c>
      <c r="BQ2496" s="335" t="str">
        <f>_xlfn.XLOOKUP(BP2496, statelist[State FIPS Code], statelist[EPA Region], "not found", 0, 1)</f>
        <v>EPA Region 4</v>
      </c>
    </row>
    <row r="2497" spans="64:69" x14ac:dyDescent="0.25">
      <c r="BL2497" s="334" t="s">
        <v>5368</v>
      </c>
      <c r="BM2497" s="335" t="s">
        <v>1397</v>
      </c>
      <c r="BN2497" s="335" t="s">
        <v>5287</v>
      </c>
      <c r="BO2497" s="335" t="str">
        <f t="shared" si="76"/>
        <v>Morgan County, TN</v>
      </c>
      <c r="BP2497" s="335" t="str">
        <f t="shared" si="77"/>
        <v>47</v>
      </c>
      <c r="BQ2497" s="335" t="str">
        <f>_xlfn.XLOOKUP(BP2497, statelist[State FIPS Code], statelist[EPA Region], "not found", 0, 1)</f>
        <v>EPA Region 4</v>
      </c>
    </row>
    <row r="2498" spans="64:69" x14ac:dyDescent="0.25">
      <c r="BL2498" s="334" t="s">
        <v>5369</v>
      </c>
      <c r="BM2498" s="335" t="s">
        <v>5370</v>
      </c>
      <c r="BN2498" s="335" t="s">
        <v>5287</v>
      </c>
      <c r="BO2498" s="335" t="str">
        <f t="shared" si="76"/>
        <v>Obion County, TN</v>
      </c>
      <c r="BP2498" s="335" t="str">
        <f t="shared" si="77"/>
        <v>47</v>
      </c>
      <c r="BQ2498" s="335" t="str">
        <f>_xlfn.XLOOKUP(BP2498, statelist[State FIPS Code], statelist[EPA Region], "not found", 0, 1)</f>
        <v>EPA Region 4</v>
      </c>
    </row>
    <row r="2499" spans="64:69" x14ac:dyDescent="0.25">
      <c r="BL2499" s="334" t="s">
        <v>5371</v>
      </c>
      <c r="BM2499" s="335" t="s">
        <v>5372</v>
      </c>
      <c r="BN2499" s="335" t="s">
        <v>5287</v>
      </c>
      <c r="BO2499" s="335" t="str">
        <f t="shared" si="76"/>
        <v>Overton County, TN</v>
      </c>
      <c r="BP2499" s="335" t="str">
        <f t="shared" si="77"/>
        <v>47</v>
      </c>
      <c r="BQ2499" s="335" t="str">
        <f>_xlfn.XLOOKUP(BP2499, statelist[State FIPS Code], statelist[EPA Region], "not found", 0, 1)</f>
        <v>EPA Region 4</v>
      </c>
    </row>
    <row r="2500" spans="64:69" x14ac:dyDescent="0.25">
      <c r="BL2500" s="334" t="s">
        <v>5373</v>
      </c>
      <c r="BM2500" s="335" t="s">
        <v>1399</v>
      </c>
      <c r="BN2500" s="335" t="s">
        <v>5287</v>
      </c>
      <c r="BO2500" s="335" t="str">
        <f t="shared" ref="BO2500:BO2563" si="78">_xlfn.TEXTJOIN(", ", TRUE, BM2500,BN2500)</f>
        <v>Perry County, TN</v>
      </c>
      <c r="BP2500" s="335" t="str">
        <f t="shared" ref="BP2500:BP2563" si="79">LEFT(BL2500, 2)</f>
        <v>47</v>
      </c>
      <c r="BQ2500" s="335" t="str">
        <f>_xlfn.XLOOKUP(BP2500, statelist[State FIPS Code], statelist[EPA Region], "not found", 0, 1)</f>
        <v>EPA Region 4</v>
      </c>
    </row>
    <row r="2501" spans="64:69" x14ac:dyDescent="0.25">
      <c r="BL2501" s="334" t="s">
        <v>5374</v>
      </c>
      <c r="BM2501" s="335" t="s">
        <v>5375</v>
      </c>
      <c r="BN2501" s="335" t="s">
        <v>5287</v>
      </c>
      <c r="BO2501" s="335" t="str">
        <f t="shared" si="78"/>
        <v>Pickett County, TN</v>
      </c>
      <c r="BP2501" s="335" t="str">
        <f t="shared" si="79"/>
        <v>47</v>
      </c>
      <c r="BQ2501" s="335" t="str">
        <f>_xlfn.XLOOKUP(BP2501, statelist[State FIPS Code], statelist[EPA Region], "not found", 0, 1)</f>
        <v>EPA Region 4</v>
      </c>
    </row>
    <row r="2502" spans="64:69" x14ac:dyDescent="0.25">
      <c r="BL2502" s="334" t="s">
        <v>5376</v>
      </c>
      <c r="BM2502" s="335" t="s">
        <v>1618</v>
      </c>
      <c r="BN2502" s="335" t="s">
        <v>5287</v>
      </c>
      <c r="BO2502" s="335" t="str">
        <f t="shared" si="78"/>
        <v>Polk County, TN</v>
      </c>
      <c r="BP2502" s="335" t="str">
        <f t="shared" si="79"/>
        <v>47</v>
      </c>
      <c r="BQ2502" s="335" t="str">
        <f>_xlfn.XLOOKUP(BP2502, statelist[State FIPS Code], statelist[EPA Region], "not found", 0, 1)</f>
        <v>EPA Region 4</v>
      </c>
    </row>
    <row r="2503" spans="64:69" x14ac:dyDescent="0.25">
      <c r="BL2503" s="334" t="s">
        <v>5377</v>
      </c>
      <c r="BM2503" s="335" t="s">
        <v>2032</v>
      </c>
      <c r="BN2503" s="335" t="s">
        <v>5287</v>
      </c>
      <c r="BO2503" s="335" t="str">
        <f t="shared" si="78"/>
        <v>Putnam County, TN</v>
      </c>
      <c r="BP2503" s="335" t="str">
        <f t="shared" si="79"/>
        <v>47</v>
      </c>
      <c r="BQ2503" s="335" t="str">
        <f>_xlfn.XLOOKUP(BP2503, statelist[State FIPS Code], statelist[EPA Region], "not found", 0, 1)</f>
        <v>EPA Region 4</v>
      </c>
    </row>
    <row r="2504" spans="64:69" x14ac:dyDescent="0.25">
      <c r="BL2504" s="334" t="s">
        <v>5378</v>
      </c>
      <c r="BM2504" s="335" t="s">
        <v>5379</v>
      </c>
      <c r="BN2504" s="335" t="s">
        <v>5287</v>
      </c>
      <c r="BO2504" s="335" t="str">
        <f t="shared" si="78"/>
        <v>Rhea County, TN</v>
      </c>
      <c r="BP2504" s="335" t="str">
        <f t="shared" si="79"/>
        <v>47</v>
      </c>
      <c r="BQ2504" s="335" t="str">
        <f>_xlfn.XLOOKUP(BP2504, statelist[State FIPS Code], statelist[EPA Region], "not found", 0, 1)</f>
        <v>EPA Region 4</v>
      </c>
    </row>
    <row r="2505" spans="64:69" x14ac:dyDescent="0.25">
      <c r="BL2505" s="334" t="s">
        <v>5380</v>
      </c>
      <c r="BM2505" s="335" t="s">
        <v>5381</v>
      </c>
      <c r="BN2505" s="335" t="s">
        <v>5287</v>
      </c>
      <c r="BO2505" s="335" t="str">
        <f t="shared" si="78"/>
        <v>Roane County, TN</v>
      </c>
      <c r="BP2505" s="335" t="str">
        <f t="shared" si="79"/>
        <v>47</v>
      </c>
      <c r="BQ2505" s="335" t="str">
        <f>_xlfn.XLOOKUP(BP2505, statelist[State FIPS Code], statelist[EPA Region], "not found", 0, 1)</f>
        <v>EPA Region 4</v>
      </c>
    </row>
    <row r="2506" spans="64:69" x14ac:dyDescent="0.25">
      <c r="BL2506" s="334" t="s">
        <v>5382</v>
      </c>
      <c r="BM2506" s="335" t="s">
        <v>3171</v>
      </c>
      <c r="BN2506" s="335" t="s">
        <v>5287</v>
      </c>
      <c r="BO2506" s="335" t="str">
        <f t="shared" si="78"/>
        <v>Robertson County, TN</v>
      </c>
      <c r="BP2506" s="335" t="str">
        <f t="shared" si="79"/>
        <v>47</v>
      </c>
      <c r="BQ2506" s="335" t="str">
        <f>_xlfn.XLOOKUP(BP2506, statelist[State FIPS Code], statelist[EPA Region], "not found", 0, 1)</f>
        <v>EPA Region 4</v>
      </c>
    </row>
    <row r="2507" spans="64:69" x14ac:dyDescent="0.25">
      <c r="BL2507" s="334" t="s">
        <v>5383</v>
      </c>
      <c r="BM2507" s="335" t="s">
        <v>4584</v>
      </c>
      <c r="BN2507" s="335" t="s">
        <v>5287</v>
      </c>
      <c r="BO2507" s="335" t="str">
        <f t="shared" si="78"/>
        <v>Rutherford County, TN</v>
      </c>
      <c r="BP2507" s="335" t="str">
        <f t="shared" si="79"/>
        <v>47</v>
      </c>
      <c r="BQ2507" s="335" t="str">
        <f>_xlfn.XLOOKUP(BP2507, statelist[State FIPS Code], statelist[EPA Region], "not found", 0, 1)</f>
        <v>EPA Region 4</v>
      </c>
    </row>
    <row r="2508" spans="64:69" x14ac:dyDescent="0.25">
      <c r="BL2508" s="334" t="s">
        <v>5384</v>
      </c>
      <c r="BM2508" s="335" t="s">
        <v>1631</v>
      </c>
      <c r="BN2508" s="335" t="s">
        <v>5287</v>
      </c>
      <c r="BO2508" s="335" t="str">
        <f t="shared" si="78"/>
        <v>Scott County, TN</v>
      </c>
      <c r="BP2508" s="335" t="str">
        <f t="shared" si="79"/>
        <v>47</v>
      </c>
      <c r="BQ2508" s="335" t="str">
        <f>_xlfn.XLOOKUP(BP2508, statelist[State FIPS Code], statelist[EPA Region], "not found", 0, 1)</f>
        <v>EPA Region 4</v>
      </c>
    </row>
    <row r="2509" spans="64:69" x14ac:dyDescent="0.25">
      <c r="BL2509" s="334" t="s">
        <v>5385</v>
      </c>
      <c r="BM2509" s="335" t="s">
        <v>5386</v>
      </c>
      <c r="BN2509" s="335" t="s">
        <v>5287</v>
      </c>
      <c r="BO2509" s="335" t="str">
        <f t="shared" si="78"/>
        <v>Sequatchie County, TN</v>
      </c>
      <c r="BP2509" s="335" t="str">
        <f t="shared" si="79"/>
        <v>47</v>
      </c>
      <c r="BQ2509" s="335" t="str">
        <f>_xlfn.XLOOKUP(BP2509, statelist[State FIPS Code], statelist[EPA Region], "not found", 0, 1)</f>
        <v>EPA Region 4</v>
      </c>
    </row>
    <row r="2510" spans="64:69" x14ac:dyDescent="0.25">
      <c r="BL2510" s="334" t="s">
        <v>5387</v>
      </c>
      <c r="BM2510" s="335" t="s">
        <v>1637</v>
      </c>
      <c r="BN2510" s="335" t="s">
        <v>5287</v>
      </c>
      <c r="BO2510" s="335" t="str">
        <f t="shared" si="78"/>
        <v>Sevier County, TN</v>
      </c>
      <c r="BP2510" s="335" t="str">
        <f t="shared" si="79"/>
        <v>47</v>
      </c>
      <c r="BQ2510" s="335" t="str">
        <f>_xlfn.XLOOKUP(BP2510, statelist[State FIPS Code], statelist[EPA Region], "not found", 0, 1)</f>
        <v>EPA Region 4</v>
      </c>
    </row>
    <row r="2511" spans="64:69" x14ac:dyDescent="0.25">
      <c r="BL2511" s="334" t="s">
        <v>5388</v>
      </c>
      <c r="BM2511" s="335" t="s">
        <v>1411</v>
      </c>
      <c r="BN2511" s="335" t="s">
        <v>5287</v>
      </c>
      <c r="BO2511" s="335" t="str">
        <f t="shared" si="78"/>
        <v>Shelby County, TN</v>
      </c>
      <c r="BP2511" s="335" t="str">
        <f t="shared" si="79"/>
        <v>47</v>
      </c>
      <c r="BQ2511" s="335" t="str">
        <f>_xlfn.XLOOKUP(BP2511, statelist[State FIPS Code], statelist[EPA Region], "not found", 0, 1)</f>
        <v>EPA Region 4</v>
      </c>
    </row>
    <row r="2512" spans="64:69" x14ac:dyDescent="0.25">
      <c r="BL2512" s="334" t="s">
        <v>5389</v>
      </c>
      <c r="BM2512" s="335" t="s">
        <v>2997</v>
      </c>
      <c r="BN2512" s="335" t="s">
        <v>5287</v>
      </c>
      <c r="BO2512" s="335" t="str">
        <f t="shared" si="78"/>
        <v>Smith County, TN</v>
      </c>
      <c r="BP2512" s="335" t="str">
        <f t="shared" si="79"/>
        <v>47</v>
      </c>
      <c r="BQ2512" s="335" t="str">
        <f>_xlfn.XLOOKUP(BP2512, statelist[State FIPS Code], statelist[EPA Region], "not found", 0, 1)</f>
        <v>EPA Region 4</v>
      </c>
    </row>
    <row r="2513" spans="64:69" x14ac:dyDescent="0.25">
      <c r="BL2513" s="334" t="s">
        <v>5390</v>
      </c>
      <c r="BM2513" s="335" t="s">
        <v>2269</v>
      </c>
      <c r="BN2513" s="335" t="s">
        <v>5287</v>
      </c>
      <c r="BO2513" s="335" t="str">
        <f t="shared" si="78"/>
        <v>Stewart County, TN</v>
      </c>
      <c r="BP2513" s="335" t="str">
        <f t="shared" si="79"/>
        <v>47</v>
      </c>
      <c r="BQ2513" s="335" t="str">
        <f>_xlfn.XLOOKUP(BP2513, statelist[State FIPS Code], statelist[EPA Region], "not found", 0, 1)</f>
        <v>EPA Region 4</v>
      </c>
    </row>
    <row r="2514" spans="64:69" x14ac:dyDescent="0.25">
      <c r="BL2514" s="334" t="s">
        <v>5391</v>
      </c>
      <c r="BM2514" s="335" t="s">
        <v>2679</v>
      </c>
      <c r="BN2514" s="335" t="s">
        <v>5287</v>
      </c>
      <c r="BO2514" s="335" t="str">
        <f t="shared" si="78"/>
        <v>Sullivan County, TN</v>
      </c>
      <c r="BP2514" s="335" t="str">
        <f t="shared" si="79"/>
        <v>47</v>
      </c>
      <c r="BQ2514" s="335" t="str">
        <f>_xlfn.XLOOKUP(BP2514, statelist[State FIPS Code], statelist[EPA Region], "not found", 0, 1)</f>
        <v>EPA Region 4</v>
      </c>
    </row>
    <row r="2515" spans="64:69" x14ac:dyDescent="0.25">
      <c r="BL2515" s="334" t="s">
        <v>5392</v>
      </c>
      <c r="BM2515" s="335" t="s">
        <v>3005</v>
      </c>
      <c r="BN2515" s="335" t="s">
        <v>5287</v>
      </c>
      <c r="BO2515" s="335" t="str">
        <f t="shared" si="78"/>
        <v>Sumner County, TN</v>
      </c>
      <c r="BP2515" s="335" t="str">
        <f t="shared" si="79"/>
        <v>47</v>
      </c>
      <c r="BQ2515" s="335" t="str">
        <f>_xlfn.XLOOKUP(BP2515, statelist[State FIPS Code], statelist[EPA Region], "not found", 0, 1)</f>
        <v>EPA Region 4</v>
      </c>
    </row>
    <row r="2516" spans="64:69" x14ac:dyDescent="0.25">
      <c r="BL2516" s="334" t="s">
        <v>5393</v>
      </c>
      <c r="BM2516" s="335" t="s">
        <v>2685</v>
      </c>
      <c r="BN2516" s="335" t="s">
        <v>5287</v>
      </c>
      <c r="BO2516" s="335" t="str">
        <f t="shared" si="78"/>
        <v>Tipton County, TN</v>
      </c>
      <c r="BP2516" s="335" t="str">
        <f t="shared" si="79"/>
        <v>47</v>
      </c>
      <c r="BQ2516" s="335" t="str">
        <f>_xlfn.XLOOKUP(BP2516, statelist[State FIPS Code], statelist[EPA Region], "not found", 0, 1)</f>
        <v>EPA Region 4</v>
      </c>
    </row>
    <row r="2517" spans="64:69" x14ac:dyDescent="0.25">
      <c r="BL2517" s="334" t="s">
        <v>5394</v>
      </c>
      <c r="BM2517" s="335" t="s">
        <v>5395</v>
      </c>
      <c r="BN2517" s="335" t="s">
        <v>5287</v>
      </c>
      <c r="BO2517" s="335" t="str">
        <f t="shared" si="78"/>
        <v>Trousdale County, TN</v>
      </c>
      <c r="BP2517" s="335" t="str">
        <f t="shared" si="79"/>
        <v>47</v>
      </c>
      <c r="BQ2517" s="335" t="str">
        <f>_xlfn.XLOOKUP(BP2517, statelist[State FIPS Code], statelist[EPA Region], "not found", 0, 1)</f>
        <v>EPA Region 4</v>
      </c>
    </row>
    <row r="2518" spans="64:69" x14ac:dyDescent="0.25">
      <c r="BL2518" s="334" t="s">
        <v>5396</v>
      </c>
      <c r="BM2518" s="335" t="s">
        <v>5397</v>
      </c>
      <c r="BN2518" s="335" t="s">
        <v>5287</v>
      </c>
      <c r="BO2518" s="335" t="str">
        <f t="shared" si="78"/>
        <v>Unicoi County, TN</v>
      </c>
      <c r="BP2518" s="335" t="str">
        <f t="shared" si="79"/>
        <v>47</v>
      </c>
      <c r="BQ2518" s="335" t="str">
        <f>_xlfn.XLOOKUP(BP2518, statelist[State FIPS Code], statelist[EPA Region], "not found", 0, 1)</f>
        <v>EPA Region 4</v>
      </c>
    </row>
    <row r="2519" spans="64:69" x14ac:dyDescent="0.25">
      <c r="BL2519" s="334" t="s">
        <v>5398</v>
      </c>
      <c r="BM2519" s="335" t="s">
        <v>1643</v>
      </c>
      <c r="BN2519" s="335" t="s">
        <v>5287</v>
      </c>
      <c r="BO2519" s="335" t="str">
        <f t="shared" si="78"/>
        <v>Union County, TN</v>
      </c>
      <c r="BP2519" s="335" t="str">
        <f t="shared" si="79"/>
        <v>47</v>
      </c>
      <c r="BQ2519" s="335" t="str">
        <f>_xlfn.XLOOKUP(BP2519, statelist[State FIPS Code], statelist[EPA Region], "not found", 0, 1)</f>
        <v>EPA Region 4</v>
      </c>
    </row>
    <row r="2520" spans="64:69" x14ac:dyDescent="0.25">
      <c r="BL2520" s="334" t="s">
        <v>5399</v>
      </c>
      <c r="BM2520" s="335" t="s">
        <v>1645</v>
      </c>
      <c r="BN2520" s="335" t="s">
        <v>5287</v>
      </c>
      <c r="BO2520" s="335" t="str">
        <f t="shared" si="78"/>
        <v>Van Buren County, TN</v>
      </c>
      <c r="BP2520" s="335" t="str">
        <f t="shared" si="79"/>
        <v>47</v>
      </c>
      <c r="BQ2520" s="335" t="str">
        <f>_xlfn.XLOOKUP(BP2520, statelist[State FIPS Code], statelist[EPA Region], "not found", 0, 1)</f>
        <v>EPA Region 4</v>
      </c>
    </row>
    <row r="2521" spans="64:69" x14ac:dyDescent="0.25">
      <c r="BL2521" s="334" t="s">
        <v>5400</v>
      </c>
      <c r="BM2521" s="335" t="s">
        <v>2306</v>
      </c>
      <c r="BN2521" s="335" t="s">
        <v>5287</v>
      </c>
      <c r="BO2521" s="335" t="str">
        <f t="shared" si="78"/>
        <v>Warren County, TN</v>
      </c>
      <c r="BP2521" s="335" t="str">
        <f t="shared" si="79"/>
        <v>47</v>
      </c>
      <c r="BQ2521" s="335" t="str">
        <f>_xlfn.XLOOKUP(BP2521, statelist[State FIPS Code], statelist[EPA Region], "not found", 0, 1)</f>
        <v>EPA Region 4</v>
      </c>
    </row>
    <row r="2522" spans="64:69" x14ac:dyDescent="0.25">
      <c r="BL2522" s="334" t="s">
        <v>5401</v>
      </c>
      <c r="BM2522" s="335" t="s">
        <v>1423</v>
      </c>
      <c r="BN2522" s="335" t="s">
        <v>5287</v>
      </c>
      <c r="BO2522" s="335" t="str">
        <f t="shared" si="78"/>
        <v>Washington County, TN</v>
      </c>
      <c r="BP2522" s="335" t="str">
        <f t="shared" si="79"/>
        <v>47</v>
      </c>
      <c r="BQ2522" s="335" t="str">
        <f>_xlfn.XLOOKUP(BP2522, statelist[State FIPS Code], statelist[EPA Region], "not found", 0, 1)</f>
        <v>EPA Region 4</v>
      </c>
    </row>
    <row r="2523" spans="64:69" x14ac:dyDescent="0.25">
      <c r="BL2523" s="334" t="s">
        <v>5402</v>
      </c>
      <c r="BM2523" s="335" t="s">
        <v>2309</v>
      </c>
      <c r="BN2523" s="335" t="s">
        <v>5287</v>
      </c>
      <c r="BO2523" s="335" t="str">
        <f t="shared" si="78"/>
        <v>Wayne County, TN</v>
      </c>
      <c r="BP2523" s="335" t="str">
        <f t="shared" si="79"/>
        <v>47</v>
      </c>
      <c r="BQ2523" s="335" t="str">
        <f>_xlfn.XLOOKUP(BP2523, statelist[State FIPS Code], statelist[EPA Region], "not found", 0, 1)</f>
        <v>EPA Region 4</v>
      </c>
    </row>
    <row r="2524" spans="64:69" x14ac:dyDescent="0.25">
      <c r="BL2524" s="334" t="s">
        <v>5403</v>
      </c>
      <c r="BM2524" s="335" t="s">
        <v>5404</v>
      </c>
      <c r="BN2524" s="335" t="s">
        <v>5287</v>
      </c>
      <c r="BO2524" s="335" t="str">
        <f t="shared" si="78"/>
        <v>Weakley County, TN</v>
      </c>
      <c r="BP2524" s="335" t="str">
        <f t="shared" si="79"/>
        <v>47</v>
      </c>
      <c r="BQ2524" s="335" t="str">
        <f>_xlfn.XLOOKUP(BP2524, statelist[State FIPS Code], statelist[EPA Region], "not found", 0, 1)</f>
        <v>EPA Region 4</v>
      </c>
    </row>
    <row r="2525" spans="64:69" x14ac:dyDescent="0.25">
      <c r="BL2525" s="334" t="s">
        <v>5405</v>
      </c>
      <c r="BM2525" s="335" t="s">
        <v>1648</v>
      </c>
      <c r="BN2525" s="335" t="s">
        <v>5287</v>
      </c>
      <c r="BO2525" s="335" t="str">
        <f t="shared" si="78"/>
        <v>White County, TN</v>
      </c>
      <c r="BP2525" s="335" t="str">
        <f t="shared" si="79"/>
        <v>47</v>
      </c>
      <c r="BQ2525" s="335" t="str">
        <f>_xlfn.XLOOKUP(BP2525, statelist[State FIPS Code], statelist[EPA Region], "not found", 0, 1)</f>
        <v>EPA Region 4</v>
      </c>
    </row>
    <row r="2526" spans="64:69" x14ac:dyDescent="0.25">
      <c r="BL2526" s="334" t="s">
        <v>5406</v>
      </c>
      <c r="BM2526" s="335" t="s">
        <v>2565</v>
      </c>
      <c r="BN2526" s="335" t="s">
        <v>5287</v>
      </c>
      <c r="BO2526" s="335" t="str">
        <f t="shared" si="78"/>
        <v>Williamson County, TN</v>
      </c>
      <c r="BP2526" s="335" t="str">
        <f t="shared" si="79"/>
        <v>47</v>
      </c>
      <c r="BQ2526" s="335" t="str">
        <f>_xlfn.XLOOKUP(BP2526, statelist[State FIPS Code], statelist[EPA Region], "not found", 0, 1)</f>
        <v>EPA Region 4</v>
      </c>
    </row>
    <row r="2527" spans="64:69" x14ac:dyDescent="0.25">
      <c r="BL2527" s="334" t="s">
        <v>5407</v>
      </c>
      <c r="BM2527" s="335" t="s">
        <v>3017</v>
      </c>
      <c r="BN2527" s="335" t="s">
        <v>5287</v>
      </c>
      <c r="BO2527" s="335" t="str">
        <f t="shared" si="78"/>
        <v>Wilson County, TN</v>
      </c>
      <c r="BP2527" s="335" t="str">
        <f t="shared" si="79"/>
        <v>47</v>
      </c>
      <c r="BQ2527" s="335" t="str">
        <f>_xlfn.XLOOKUP(BP2527, statelist[State FIPS Code], statelist[EPA Region], "not found", 0, 1)</f>
        <v>EPA Region 4</v>
      </c>
    </row>
    <row r="2528" spans="64:69" x14ac:dyDescent="0.25">
      <c r="BL2528" s="334" t="s">
        <v>5408</v>
      </c>
      <c r="BM2528" s="335" t="s">
        <v>2852</v>
      </c>
      <c r="BN2528" s="335" t="s">
        <v>5409</v>
      </c>
      <c r="BO2528" s="335" t="str">
        <f t="shared" si="78"/>
        <v>Anderson County, TX</v>
      </c>
      <c r="BP2528" s="335" t="str">
        <f t="shared" si="79"/>
        <v>48</v>
      </c>
      <c r="BQ2528" s="335" t="str">
        <f>_xlfn.XLOOKUP(BP2528, statelist[State FIPS Code], statelist[EPA Region], "not found", 0, 1)</f>
        <v>EPA Region 6</v>
      </c>
    </row>
    <row r="2529" spans="64:69" x14ac:dyDescent="0.25">
      <c r="BL2529" s="334" t="s">
        <v>5410</v>
      </c>
      <c r="BM2529" s="335" t="s">
        <v>5411</v>
      </c>
      <c r="BN2529" s="335" t="s">
        <v>5409</v>
      </c>
      <c r="BO2529" s="335" t="str">
        <f t="shared" si="78"/>
        <v>Andrews County, TX</v>
      </c>
      <c r="BP2529" s="335" t="str">
        <f t="shared" si="79"/>
        <v>48</v>
      </c>
      <c r="BQ2529" s="335" t="str">
        <f>_xlfn.XLOOKUP(BP2529, statelist[State FIPS Code], statelist[EPA Region], "not found", 0, 1)</f>
        <v>EPA Region 6</v>
      </c>
    </row>
    <row r="2530" spans="64:69" x14ac:dyDescent="0.25">
      <c r="BL2530" s="334" t="s">
        <v>5412</v>
      </c>
      <c r="BM2530" s="335" t="s">
        <v>5413</v>
      </c>
      <c r="BN2530" s="335" t="s">
        <v>5409</v>
      </c>
      <c r="BO2530" s="335" t="str">
        <f t="shared" si="78"/>
        <v>Angelina County, TX</v>
      </c>
      <c r="BP2530" s="335" t="str">
        <f t="shared" si="79"/>
        <v>48</v>
      </c>
      <c r="BQ2530" s="335" t="str">
        <f>_xlfn.XLOOKUP(BP2530, statelist[State FIPS Code], statelist[EPA Region], "not found", 0, 1)</f>
        <v>EPA Region 6</v>
      </c>
    </row>
    <row r="2531" spans="64:69" x14ac:dyDescent="0.25">
      <c r="BL2531" s="334" t="s">
        <v>5414</v>
      </c>
      <c r="BM2531" s="335" t="s">
        <v>5415</v>
      </c>
      <c r="BN2531" s="335" t="s">
        <v>5409</v>
      </c>
      <c r="BO2531" s="335" t="str">
        <f t="shared" si="78"/>
        <v>Aransas County, TX</v>
      </c>
      <c r="BP2531" s="335" t="str">
        <f t="shared" si="79"/>
        <v>48</v>
      </c>
      <c r="BQ2531" s="335" t="str">
        <f>_xlfn.XLOOKUP(BP2531, statelist[State FIPS Code], statelist[EPA Region], "not found", 0, 1)</f>
        <v>EPA Region 6</v>
      </c>
    </row>
    <row r="2532" spans="64:69" x14ac:dyDescent="0.25">
      <c r="BL2532" s="334" t="s">
        <v>5416</v>
      </c>
      <c r="BM2532" s="335" t="s">
        <v>5417</v>
      </c>
      <c r="BN2532" s="335" t="s">
        <v>5409</v>
      </c>
      <c r="BO2532" s="335" t="str">
        <f t="shared" si="78"/>
        <v>Archer County, TX</v>
      </c>
      <c r="BP2532" s="335" t="str">
        <f t="shared" si="79"/>
        <v>48</v>
      </c>
      <c r="BQ2532" s="335" t="str">
        <f>_xlfn.XLOOKUP(BP2532, statelist[State FIPS Code], statelist[EPA Region], "not found", 0, 1)</f>
        <v>EPA Region 6</v>
      </c>
    </row>
    <row r="2533" spans="64:69" x14ac:dyDescent="0.25">
      <c r="BL2533" s="334" t="s">
        <v>5418</v>
      </c>
      <c r="BM2533" s="335" t="s">
        <v>5003</v>
      </c>
      <c r="BN2533" s="335" t="s">
        <v>5409</v>
      </c>
      <c r="BO2533" s="335" t="str">
        <f t="shared" si="78"/>
        <v>Armstrong County, TX</v>
      </c>
      <c r="BP2533" s="335" t="str">
        <f t="shared" si="79"/>
        <v>48</v>
      </c>
      <c r="BQ2533" s="335" t="str">
        <f>_xlfn.XLOOKUP(BP2533, statelist[State FIPS Code], statelist[EPA Region], "not found", 0, 1)</f>
        <v>EPA Region 6</v>
      </c>
    </row>
    <row r="2534" spans="64:69" x14ac:dyDescent="0.25">
      <c r="BL2534" s="334" t="s">
        <v>5419</v>
      </c>
      <c r="BM2534" s="335" t="s">
        <v>5420</v>
      </c>
      <c r="BN2534" s="335" t="s">
        <v>5409</v>
      </c>
      <c r="BO2534" s="335" t="str">
        <f t="shared" si="78"/>
        <v>Atascosa County, TX</v>
      </c>
      <c r="BP2534" s="335" t="str">
        <f t="shared" si="79"/>
        <v>48</v>
      </c>
      <c r="BQ2534" s="335" t="str">
        <f>_xlfn.XLOOKUP(BP2534, statelist[State FIPS Code], statelist[EPA Region], "not found", 0, 1)</f>
        <v>EPA Region 6</v>
      </c>
    </row>
    <row r="2535" spans="64:69" x14ac:dyDescent="0.25">
      <c r="BL2535" s="334" t="s">
        <v>5421</v>
      </c>
      <c r="BM2535" s="335" t="s">
        <v>5422</v>
      </c>
      <c r="BN2535" s="335" t="s">
        <v>5409</v>
      </c>
      <c r="BO2535" s="335" t="str">
        <f t="shared" si="78"/>
        <v>Austin County, TX</v>
      </c>
      <c r="BP2535" s="335" t="str">
        <f t="shared" si="79"/>
        <v>48</v>
      </c>
      <c r="BQ2535" s="335" t="str">
        <f>_xlfn.XLOOKUP(BP2535, statelist[State FIPS Code], statelist[EPA Region], "not found", 0, 1)</f>
        <v>EPA Region 6</v>
      </c>
    </row>
    <row r="2536" spans="64:69" x14ac:dyDescent="0.25">
      <c r="BL2536" s="334" t="s">
        <v>5423</v>
      </c>
      <c r="BM2536" s="335" t="s">
        <v>5424</v>
      </c>
      <c r="BN2536" s="335" t="s">
        <v>5409</v>
      </c>
      <c r="BO2536" s="335" t="str">
        <f t="shared" si="78"/>
        <v>Bailey County, TX</v>
      </c>
      <c r="BP2536" s="335" t="str">
        <f t="shared" si="79"/>
        <v>48</v>
      </c>
      <c r="BQ2536" s="335" t="str">
        <f>_xlfn.XLOOKUP(BP2536, statelist[State FIPS Code], statelist[EPA Region], "not found", 0, 1)</f>
        <v>EPA Region 6</v>
      </c>
    </row>
    <row r="2537" spans="64:69" x14ac:dyDescent="0.25">
      <c r="BL2537" s="334" t="s">
        <v>5425</v>
      </c>
      <c r="BM2537" s="335" t="s">
        <v>5426</v>
      </c>
      <c r="BN2537" s="335" t="s">
        <v>5409</v>
      </c>
      <c r="BO2537" s="335" t="str">
        <f t="shared" si="78"/>
        <v>Bandera County, TX</v>
      </c>
      <c r="BP2537" s="335" t="str">
        <f t="shared" si="79"/>
        <v>48</v>
      </c>
      <c r="BQ2537" s="335" t="str">
        <f>_xlfn.XLOOKUP(BP2537, statelist[State FIPS Code], statelist[EPA Region], "not found", 0, 1)</f>
        <v>EPA Region 6</v>
      </c>
    </row>
    <row r="2538" spans="64:69" x14ac:dyDescent="0.25">
      <c r="BL2538" s="334" t="s">
        <v>5427</v>
      </c>
      <c r="BM2538" s="335" t="s">
        <v>5428</v>
      </c>
      <c r="BN2538" s="335" t="s">
        <v>5409</v>
      </c>
      <c r="BO2538" s="335" t="str">
        <f t="shared" si="78"/>
        <v>Bastrop County, TX</v>
      </c>
      <c r="BP2538" s="335" t="str">
        <f t="shared" si="79"/>
        <v>48</v>
      </c>
      <c r="BQ2538" s="335" t="str">
        <f>_xlfn.XLOOKUP(BP2538, statelist[State FIPS Code], statelist[EPA Region], "not found", 0, 1)</f>
        <v>EPA Region 6</v>
      </c>
    </row>
    <row r="2539" spans="64:69" x14ac:dyDescent="0.25">
      <c r="BL2539" s="334" t="s">
        <v>5429</v>
      </c>
      <c r="BM2539" s="335" t="s">
        <v>5430</v>
      </c>
      <c r="BN2539" s="335" t="s">
        <v>5409</v>
      </c>
      <c r="BO2539" s="335" t="str">
        <f t="shared" si="78"/>
        <v>Baylor County, TX</v>
      </c>
      <c r="BP2539" s="335" t="str">
        <f t="shared" si="79"/>
        <v>48</v>
      </c>
      <c r="BQ2539" s="335" t="str">
        <f>_xlfn.XLOOKUP(BP2539, statelist[State FIPS Code], statelist[EPA Region], "not found", 0, 1)</f>
        <v>EPA Region 6</v>
      </c>
    </row>
    <row r="2540" spans="64:69" x14ac:dyDescent="0.25">
      <c r="BL2540" s="334" t="s">
        <v>5431</v>
      </c>
      <c r="BM2540" s="335" t="s">
        <v>5432</v>
      </c>
      <c r="BN2540" s="335" t="s">
        <v>5409</v>
      </c>
      <c r="BO2540" s="335" t="str">
        <f t="shared" si="78"/>
        <v>Bee County, TX</v>
      </c>
      <c r="BP2540" s="335" t="str">
        <f t="shared" si="79"/>
        <v>48</v>
      </c>
      <c r="BQ2540" s="335" t="str">
        <f>_xlfn.XLOOKUP(BP2540, statelist[State FIPS Code], statelist[EPA Region], "not found", 0, 1)</f>
        <v>EPA Region 6</v>
      </c>
    </row>
    <row r="2541" spans="64:69" x14ac:dyDescent="0.25">
      <c r="BL2541" s="334" t="s">
        <v>5433</v>
      </c>
      <c r="BM2541" s="335" t="s">
        <v>3033</v>
      </c>
      <c r="BN2541" s="335" t="s">
        <v>5409</v>
      </c>
      <c r="BO2541" s="335" t="str">
        <f t="shared" si="78"/>
        <v>Bell County, TX</v>
      </c>
      <c r="BP2541" s="335" t="str">
        <f t="shared" si="79"/>
        <v>48</v>
      </c>
      <c r="BQ2541" s="335" t="str">
        <f>_xlfn.XLOOKUP(BP2541, statelist[State FIPS Code], statelist[EPA Region], "not found", 0, 1)</f>
        <v>EPA Region 6</v>
      </c>
    </row>
    <row r="2542" spans="64:69" x14ac:dyDescent="0.25">
      <c r="BL2542" s="334" t="s">
        <v>5434</v>
      </c>
      <c r="BM2542" s="335" t="s">
        <v>5435</v>
      </c>
      <c r="BN2542" s="335" t="s">
        <v>5409</v>
      </c>
      <c r="BO2542" s="335" t="str">
        <f t="shared" si="78"/>
        <v>Bexar County, TX</v>
      </c>
      <c r="BP2542" s="335" t="str">
        <f t="shared" si="79"/>
        <v>48</v>
      </c>
      <c r="BQ2542" s="335" t="str">
        <f>_xlfn.XLOOKUP(BP2542, statelist[State FIPS Code], statelist[EPA Region], "not found", 0, 1)</f>
        <v>EPA Region 6</v>
      </c>
    </row>
    <row r="2543" spans="64:69" x14ac:dyDescent="0.25">
      <c r="BL2543" s="334" t="s">
        <v>5436</v>
      </c>
      <c r="BM2543" s="335" t="s">
        <v>5437</v>
      </c>
      <c r="BN2543" s="335" t="s">
        <v>5409</v>
      </c>
      <c r="BO2543" s="335" t="str">
        <f t="shared" si="78"/>
        <v>Blanco County, TX</v>
      </c>
      <c r="BP2543" s="335" t="str">
        <f t="shared" si="79"/>
        <v>48</v>
      </c>
      <c r="BQ2543" s="335" t="str">
        <f>_xlfn.XLOOKUP(BP2543, statelist[State FIPS Code], statelist[EPA Region], "not found", 0, 1)</f>
        <v>EPA Region 6</v>
      </c>
    </row>
    <row r="2544" spans="64:69" x14ac:dyDescent="0.25">
      <c r="BL2544" s="334" t="s">
        <v>5438</v>
      </c>
      <c r="BM2544" s="335" t="s">
        <v>5439</v>
      </c>
      <c r="BN2544" s="335" t="s">
        <v>5409</v>
      </c>
      <c r="BO2544" s="335" t="str">
        <f t="shared" si="78"/>
        <v>Borden County, TX</v>
      </c>
      <c r="BP2544" s="335" t="str">
        <f t="shared" si="79"/>
        <v>48</v>
      </c>
      <c r="BQ2544" s="335" t="str">
        <f>_xlfn.XLOOKUP(BP2544, statelist[State FIPS Code], statelist[EPA Region], "not found", 0, 1)</f>
        <v>EPA Region 6</v>
      </c>
    </row>
    <row r="2545" spans="64:69" x14ac:dyDescent="0.25">
      <c r="BL2545" s="334" t="s">
        <v>5440</v>
      </c>
      <c r="BM2545" s="335" t="s">
        <v>5441</v>
      </c>
      <c r="BN2545" s="335" t="s">
        <v>5409</v>
      </c>
      <c r="BO2545" s="335" t="str">
        <f t="shared" si="78"/>
        <v>Bosque County, TX</v>
      </c>
      <c r="BP2545" s="335" t="str">
        <f t="shared" si="79"/>
        <v>48</v>
      </c>
      <c r="BQ2545" s="335" t="str">
        <f>_xlfn.XLOOKUP(BP2545, statelist[State FIPS Code], statelist[EPA Region], "not found", 0, 1)</f>
        <v>EPA Region 6</v>
      </c>
    </row>
    <row r="2546" spans="64:69" x14ac:dyDescent="0.25">
      <c r="BL2546" s="334" t="s">
        <v>5442</v>
      </c>
      <c r="BM2546" s="335" t="s">
        <v>5443</v>
      </c>
      <c r="BN2546" s="335" t="s">
        <v>5409</v>
      </c>
      <c r="BO2546" s="335" t="str">
        <f t="shared" si="78"/>
        <v>Bowie County, TX</v>
      </c>
      <c r="BP2546" s="335" t="str">
        <f t="shared" si="79"/>
        <v>48</v>
      </c>
      <c r="BQ2546" s="335" t="str">
        <f>_xlfn.XLOOKUP(BP2546, statelist[State FIPS Code], statelist[EPA Region], "not found", 0, 1)</f>
        <v>EPA Region 6</v>
      </c>
    </row>
    <row r="2547" spans="64:69" x14ac:dyDescent="0.25">
      <c r="BL2547" s="334" t="s">
        <v>5444</v>
      </c>
      <c r="BM2547" s="335" t="s">
        <v>5445</v>
      </c>
      <c r="BN2547" s="335" t="s">
        <v>5409</v>
      </c>
      <c r="BO2547" s="335" t="str">
        <f t="shared" si="78"/>
        <v>Brazoria County, TX</v>
      </c>
      <c r="BP2547" s="335" t="str">
        <f t="shared" si="79"/>
        <v>48</v>
      </c>
      <c r="BQ2547" s="335" t="str">
        <f>_xlfn.XLOOKUP(BP2547, statelist[State FIPS Code], statelist[EPA Region], "not found", 0, 1)</f>
        <v>EPA Region 6</v>
      </c>
    </row>
    <row r="2548" spans="64:69" x14ac:dyDescent="0.25">
      <c r="BL2548" s="334" t="s">
        <v>5446</v>
      </c>
      <c r="BM2548" s="335" t="s">
        <v>5447</v>
      </c>
      <c r="BN2548" s="335" t="s">
        <v>5409</v>
      </c>
      <c r="BO2548" s="335" t="str">
        <f t="shared" si="78"/>
        <v>Brazos County, TX</v>
      </c>
      <c r="BP2548" s="335" t="str">
        <f t="shared" si="79"/>
        <v>48</v>
      </c>
      <c r="BQ2548" s="335" t="str">
        <f>_xlfn.XLOOKUP(BP2548, statelist[State FIPS Code], statelist[EPA Region], "not found", 0, 1)</f>
        <v>EPA Region 6</v>
      </c>
    </row>
    <row r="2549" spans="64:69" x14ac:dyDescent="0.25">
      <c r="BL2549" s="334" t="s">
        <v>5448</v>
      </c>
      <c r="BM2549" s="335" t="s">
        <v>5449</v>
      </c>
      <c r="BN2549" s="335" t="s">
        <v>5409</v>
      </c>
      <c r="BO2549" s="335" t="str">
        <f t="shared" si="78"/>
        <v>Brewster County, TX</v>
      </c>
      <c r="BP2549" s="335" t="str">
        <f t="shared" si="79"/>
        <v>48</v>
      </c>
      <c r="BQ2549" s="335" t="str">
        <f>_xlfn.XLOOKUP(BP2549, statelist[State FIPS Code], statelist[EPA Region], "not found", 0, 1)</f>
        <v>EPA Region 6</v>
      </c>
    </row>
    <row r="2550" spans="64:69" x14ac:dyDescent="0.25">
      <c r="BL2550" s="334" t="s">
        <v>5450</v>
      </c>
      <c r="BM2550" s="335" t="s">
        <v>5451</v>
      </c>
      <c r="BN2550" s="335" t="s">
        <v>5409</v>
      </c>
      <c r="BO2550" s="335" t="str">
        <f t="shared" si="78"/>
        <v>Briscoe County, TX</v>
      </c>
      <c r="BP2550" s="335" t="str">
        <f t="shared" si="79"/>
        <v>48</v>
      </c>
      <c r="BQ2550" s="335" t="str">
        <f>_xlfn.XLOOKUP(BP2550, statelist[State FIPS Code], statelist[EPA Region], "not found", 0, 1)</f>
        <v>EPA Region 6</v>
      </c>
    </row>
    <row r="2551" spans="64:69" x14ac:dyDescent="0.25">
      <c r="BL2551" s="334" t="s">
        <v>5452</v>
      </c>
      <c r="BM2551" s="335" t="s">
        <v>2081</v>
      </c>
      <c r="BN2551" s="335" t="s">
        <v>5409</v>
      </c>
      <c r="BO2551" s="335" t="str">
        <f t="shared" si="78"/>
        <v>Brooks County, TX</v>
      </c>
      <c r="BP2551" s="335" t="str">
        <f t="shared" si="79"/>
        <v>48</v>
      </c>
      <c r="BQ2551" s="335" t="str">
        <f>_xlfn.XLOOKUP(BP2551, statelist[State FIPS Code], statelist[EPA Region], "not found", 0, 1)</f>
        <v>EPA Region 6</v>
      </c>
    </row>
    <row r="2552" spans="64:69" x14ac:dyDescent="0.25">
      <c r="BL2552" s="334" t="s">
        <v>5453</v>
      </c>
      <c r="BM2552" s="335" t="s">
        <v>2421</v>
      </c>
      <c r="BN2552" s="335" t="s">
        <v>5409</v>
      </c>
      <c r="BO2552" s="335" t="str">
        <f t="shared" si="78"/>
        <v>Brown County, TX</v>
      </c>
      <c r="BP2552" s="335" t="str">
        <f t="shared" si="79"/>
        <v>48</v>
      </c>
      <c r="BQ2552" s="335" t="str">
        <f>_xlfn.XLOOKUP(BP2552, statelist[State FIPS Code], statelist[EPA Region], "not found", 0, 1)</f>
        <v>EPA Region 6</v>
      </c>
    </row>
    <row r="2553" spans="64:69" x14ac:dyDescent="0.25">
      <c r="BL2553" s="334" t="s">
        <v>5454</v>
      </c>
      <c r="BM2553" s="335" t="s">
        <v>5455</v>
      </c>
      <c r="BN2553" s="335" t="s">
        <v>5409</v>
      </c>
      <c r="BO2553" s="335" t="str">
        <f t="shared" si="78"/>
        <v>Burleson County, TX</v>
      </c>
      <c r="BP2553" s="335" t="str">
        <f t="shared" si="79"/>
        <v>48</v>
      </c>
      <c r="BQ2553" s="335" t="str">
        <f>_xlfn.XLOOKUP(BP2553, statelist[State FIPS Code], statelist[EPA Region], "not found", 0, 1)</f>
        <v>EPA Region 6</v>
      </c>
    </row>
    <row r="2554" spans="64:69" x14ac:dyDescent="0.25">
      <c r="BL2554" s="334" t="s">
        <v>5456</v>
      </c>
      <c r="BM2554" s="335" t="s">
        <v>5457</v>
      </c>
      <c r="BN2554" s="335" t="s">
        <v>5409</v>
      </c>
      <c r="BO2554" s="335" t="str">
        <f t="shared" si="78"/>
        <v>Burnet County, TX</v>
      </c>
      <c r="BP2554" s="335" t="str">
        <f t="shared" si="79"/>
        <v>48</v>
      </c>
      <c r="BQ2554" s="335" t="str">
        <f>_xlfn.XLOOKUP(BP2554, statelist[State FIPS Code], statelist[EPA Region], "not found", 0, 1)</f>
        <v>EPA Region 6</v>
      </c>
    </row>
    <row r="2555" spans="64:69" x14ac:dyDescent="0.25">
      <c r="BL2555" s="334" t="s">
        <v>5458</v>
      </c>
      <c r="BM2555" s="335" t="s">
        <v>3050</v>
      </c>
      <c r="BN2555" s="335" t="s">
        <v>5409</v>
      </c>
      <c r="BO2555" s="335" t="str">
        <f t="shared" si="78"/>
        <v>Caldwell County, TX</v>
      </c>
      <c r="BP2555" s="335" t="str">
        <f t="shared" si="79"/>
        <v>48</v>
      </c>
      <c r="BQ2555" s="335" t="str">
        <f>_xlfn.XLOOKUP(BP2555, statelist[State FIPS Code], statelist[EPA Region], "not found", 0, 1)</f>
        <v>EPA Region 6</v>
      </c>
    </row>
    <row r="2556" spans="64:69" x14ac:dyDescent="0.25">
      <c r="BL2556" s="334" t="s">
        <v>5459</v>
      </c>
      <c r="BM2556" s="335" t="s">
        <v>1309</v>
      </c>
      <c r="BN2556" s="335" t="s">
        <v>5409</v>
      </c>
      <c r="BO2556" s="335" t="str">
        <f t="shared" si="78"/>
        <v>Calhoun County, TX</v>
      </c>
      <c r="BP2556" s="335" t="str">
        <f t="shared" si="79"/>
        <v>48</v>
      </c>
      <c r="BQ2556" s="335" t="str">
        <f>_xlfn.XLOOKUP(BP2556, statelist[State FIPS Code], statelist[EPA Region], "not found", 0, 1)</f>
        <v>EPA Region 6</v>
      </c>
    </row>
    <row r="2557" spans="64:69" x14ac:dyDescent="0.25">
      <c r="BL2557" s="334" t="s">
        <v>5460</v>
      </c>
      <c r="BM2557" s="335" t="s">
        <v>5461</v>
      </c>
      <c r="BN2557" s="335" t="s">
        <v>5409</v>
      </c>
      <c r="BO2557" s="335" t="str">
        <f t="shared" si="78"/>
        <v>Callahan County, TX</v>
      </c>
      <c r="BP2557" s="335" t="str">
        <f t="shared" si="79"/>
        <v>48</v>
      </c>
      <c r="BQ2557" s="335" t="str">
        <f>_xlfn.XLOOKUP(BP2557, statelist[State FIPS Code], statelist[EPA Region], "not found", 0, 1)</f>
        <v>EPA Region 6</v>
      </c>
    </row>
    <row r="2558" spans="64:69" x14ac:dyDescent="0.25">
      <c r="BL2558" s="334" t="s">
        <v>5462</v>
      </c>
      <c r="BM2558" s="335" t="s">
        <v>5018</v>
      </c>
      <c r="BN2558" s="335" t="s">
        <v>5409</v>
      </c>
      <c r="BO2558" s="335" t="str">
        <f t="shared" si="78"/>
        <v>Cameron County, TX</v>
      </c>
      <c r="BP2558" s="335" t="str">
        <f t="shared" si="79"/>
        <v>48</v>
      </c>
      <c r="BQ2558" s="335" t="str">
        <f>_xlfn.XLOOKUP(BP2558, statelist[State FIPS Code], statelist[EPA Region], "not found", 0, 1)</f>
        <v>EPA Region 6</v>
      </c>
    </row>
    <row r="2559" spans="64:69" x14ac:dyDescent="0.25">
      <c r="BL2559" s="334" t="s">
        <v>5463</v>
      </c>
      <c r="BM2559" s="335" t="s">
        <v>5464</v>
      </c>
      <c r="BN2559" s="335" t="s">
        <v>5409</v>
      </c>
      <c r="BO2559" s="335" t="str">
        <f t="shared" si="78"/>
        <v>Camp County, TX</v>
      </c>
      <c r="BP2559" s="335" t="str">
        <f t="shared" si="79"/>
        <v>48</v>
      </c>
      <c r="BQ2559" s="335" t="str">
        <f>_xlfn.XLOOKUP(BP2559, statelist[State FIPS Code], statelist[EPA Region], "not found", 0, 1)</f>
        <v>EPA Region 6</v>
      </c>
    </row>
    <row r="2560" spans="64:69" x14ac:dyDescent="0.25">
      <c r="BL2560" s="334" t="s">
        <v>5465</v>
      </c>
      <c r="BM2560" s="335" t="s">
        <v>5466</v>
      </c>
      <c r="BN2560" s="335" t="s">
        <v>5409</v>
      </c>
      <c r="BO2560" s="335" t="str">
        <f t="shared" si="78"/>
        <v>Carson County, TX</v>
      </c>
      <c r="BP2560" s="335" t="str">
        <f t="shared" si="79"/>
        <v>48</v>
      </c>
      <c r="BQ2560" s="335" t="str">
        <f>_xlfn.XLOOKUP(BP2560, statelist[State FIPS Code], statelist[EPA Region], "not found", 0, 1)</f>
        <v>EPA Region 6</v>
      </c>
    </row>
    <row r="2561" spans="64:69" x14ac:dyDescent="0.25">
      <c r="BL2561" s="334" t="s">
        <v>5467</v>
      </c>
      <c r="BM2561" s="335" t="s">
        <v>2427</v>
      </c>
      <c r="BN2561" s="335" t="s">
        <v>5409</v>
      </c>
      <c r="BO2561" s="335" t="str">
        <f t="shared" si="78"/>
        <v>Cass County, TX</v>
      </c>
      <c r="BP2561" s="335" t="str">
        <f t="shared" si="79"/>
        <v>48</v>
      </c>
      <c r="BQ2561" s="335" t="str">
        <f>_xlfn.XLOOKUP(BP2561, statelist[State FIPS Code], statelist[EPA Region], "not found", 0, 1)</f>
        <v>EPA Region 6</v>
      </c>
    </row>
    <row r="2562" spans="64:69" x14ac:dyDescent="0.25">
      <c r="BL2562" s="334" t="s">
        <v>5468</v>
      </c>
      <c r="BM2562" s="335" t="s">
        <v>5469</v>
      </c>
      <c r="BN2562" s="335" t="s">
        <v>5409</v>
      </c>
      <c r="BO2562" s="335" t="str">
        <f t="shared" si="78"/>
        <v>Castro County, TX</v>
      </c>
      <c r="BP2562" s="335" t="str">
        <f t="shared" si="79"/>
        <v>48</v>
      </c>
      <c r="BQ2562" s="335" t="str">
        <f>_xlfn.XLOOKUP(BP2562, statelist[State FIPS Code], statelist[EPA Region], "not found", 0, 1)</f>
        <v>EPA Region 6</v>
      </c>
    </row>
    <row r="2563" spans="64:69" x14ac:dyDescent="0.25">
      <c r="BL2563" s="334" t="s">
        <v>5470</v>
      </c>
      <c r="BM2563" s="335" t="s">
        <v>1311</v>
      </c>
      <c r="BN2563" s="335" t="s">
        <v>5409</v>
      </c>
      <c r="BO2563" s="335" t="str">
        <f t="shared" si="78"/>
        <v>Chambers County, TX</v>
      </c>
      <c r="BP2563" s="335" t="str">
        <f t="shared" si="79"/>
        <v>48</v>
      </c>
      <c r="BQ2563" s="335" t="str">
        <f>_xlfn.XLOOKUP(BP2563, statelist[State FIPS Code], statelist[EPA Region], "not found", 0, 1)</f>
        <v>EPA Region 6</v>
      </c>
    </row>
    <row r="2564" spans="64:69" x14ac:dyDescent="0.25">
      <c r="BL2564" s="334" t="s">
        <v>5471</v>
      </c>
      <c r="BM2564" s="335" t="s">
        <v>1313</v>
      </c>
      <c r="BN2564" s="335" t="s">
        <v>5409</v>
      </c>
      <c r="BO2564" s="335" t="str">
        <f t="shared" ref="BO2564:BO2627" si="80">_xlfn.TEXTJOIN(", ", TRUE, BM2564,BN2564)</f>
        <v>Cherokee County, TX</v>
      </c>
      <c r="BP2564" s="335" t="str">
        <f t="shared" ref="BP2564:BP2627" si="81">LEFT(BL2564, 2)</f>
        <v>48</v>
      </c>
      <c r="BQ2564" s="335" t="str">
        <f>_xlfn.XLOOKUP(BP2564, statelist[State FIPS Code], statelist[EPA Region], "not found", 0, 1)</f>
        <v>EPA Region 6</v>
      </c>
    </row>
    <row r="2565" spans="64:69" x14ac:dyDescent="0.25">
      <c r="BL2565" s="334" t="s">
        <v>5472</v>
      </c>
      <c r="BM2565" s="335" t="s">
        <v>5473</v>
      </c>
      <c r="BN2565" s="335" t="s">
        <v>5409</v>
      </c>
      <c r="BO2565" s="335" t="str">
        <f t="shared" si="80"/>
        <v>Childress County, TX</v>
      </c>
      <c r="BP2565" s="335" t="str">
        <f t="shared" si="81"/>
        <v>48</v>
      </c>
      <c r="BQ2565" s="335" t="str">
        <f>_xlfn.XLOOKUP(BP2565, statelist[State FIPS Code], statelist[EPA Region], "not found", 0, 1)</f>
        <v>EPA Region 6</v>
      </c>
    </row>
    <row r="2566" spans="64:69" x14ac:dyDescent="0.25">
      <c r="BL2566" s="334" t="s">
        <v>5474</v>
      </c>
      <c r="BM2566" s="335" t="s">
        <v>1321</v>
      </c>
      <c r="BN2566" s="335" t="s">
        <v>5409</v>
      </c>
      <c r="BO2566" s="335" t="str">
        <f t="shared" si="80"/>
        <v>Clay County, TX</v>
      </c>
      <c r="BP2566" s="335" t="str">
        <f t="shared" si="81"/>
        <v>48</v>
      </c>
      <c r="BQ2566" s="335" t="str">
        <f>_xlfn.XLOOKUP(BP2566, statelist[State FIPS Code], statelist[EPA Region], "not found", 0, 1)</f>
        <v>EPA Region 6</v>
      </c>
    </row>
    <row r="2567" spans="64:69" x14ac:dyDescent="0.25">
      <c r="BL2567" s="334" t="s">
        <v>5475</v>
      </c>
      <c r="BM2567" s="335" t="s">
        <v>5476</v>
      </c>
      <c r="BN2567" s="335" t="s">
        <v>5409</v>
      </c>
      <c r="BO2567" s="335" t="str">
        <f t="shared" si="80"/>
        <v>Cochran County, TX</v>
      </c>
      <c r="BP2567" s="335" t="str">
        <f t="shared" si="81"/>
        <v>48</v>
      </c>
      <c r="BQ2567" s="335" t="str">
        <f>_xlfn.XLOOKUP(BP2567, statelist[State FIPS Code], statelist[EPA Region], "not found", 0, 1)</f>
        <v>EPA Region 6</v>
      </c>
    </row>
    <row r="2568" spans="64:69" x14ac:dyDescent="0.25">
      <c r="BL2568" s="334" t="s">
        <v>5477</v>
      </c>
      <c r="BM2568" s="335" t="s">
        <v>5478</v>
      </c>
      <c r="BN2568" s="335" t="s">
        <v>5409</v>
      </c>
      <c r="BO2568" s="335" t="str">
        <f t="shared" si="80"/>
        <v>Coke County, TX</v>
      </c>
      <c r="BP2568" s="335" t="str">
        <f t="shared" si="81"/>
        <v>48</v>
      </c>
      <c r="BQ2568" s="335" t="str">
        <f>_xlfn.XLOOKUP(BP2568, statelist[State FIPS Code], statelist[EPA Region], "not found", 0, 1)</f>
        <v>EPA Region 6</v>
      </c>
    </row>
    <row r="2569" spans="64:69" x14ac:dyDescent="0.25">
      <c r="BL2569" s="334" t="s">
        <v>5479</v>
      </c>
      <c r="BM2569" s="335" t="s">
        <v>5480</v>
      </c>
      <c r="BN2569" s="335" t="s">
        <v>5409</v>
      </c>
      <c r="BO2569" s="335" t="str">
        <f t="shared" si="80"/>
        <v>Coleman County, TX</v>
      </c>
      <c r="BP2569" s="335" t="str">
        <f t="shared" si="81"/>
        <v>48</v>
      </c>
      <c r="BQ2569" s="335" t="str">
        <f>_xlfn.XLOOKUP(BP2569, statelist[State FIPS Code], statelist[EPA Region], "not found", 0, 1)</f>
        <v>EPA Region 6</v>
      </c>
    </row>
    <row r="2570" spans="64:69" x14ac:dyDescent="0.25">
      <c r="BL2570" s="334" t="s">
        <v>5481</v>
      </c>
      <c r="BM2570" s="335" t="s">
        <v>5482</v>
      </c>
      <c r="BN2570" s="335" t="s">
        <v>5409</v>
      </c>
      <c r="BO2570" s="335" t="str">
        <f t="shared" si="80"/>
        <v>Collin County, TX</v>
      </c>
      <c r="BP2570" s="335" t="str">
        <f t="shared" si="81"/>
        <v>48</v>
      </c>
      <c r="BQ2570" s="335" t="str">
        <f>_xlfn.XLOOKUP(BP2570, statelist[State FIPS Code], statelist[EPA Region], "not found", 0, 1)</f>
        <v>EPA Region 6</v>
      </c>
    </row>
    <row r="2571" spans="64:69" x14ac:dyDescent="0.25">
      <c r="BL2571" s="334" t="s">
        <v>5483</v>
      </c>
      <c r="BM2571" s="335" t="s">
        <v>5484</v>
      </c>
      <c r="BN2571" s="335" t="s">
        <v>5409</v>
      </c>
      <c r="BO2571" s="335" t="str">
        <f t="shared" si="80"/>
        <v>Collingsworth County, TX</v>
      </c>
      <c r="BP2571" s="335" t="str">
        <f t="shared" si="81"/>
        <v>48</v>
      </c>
      <c r="BQ2571" s="335" t="str">
        <f>_xlfn.XLOOKUP(BP2571, statelist[State FIPS Code], statelist[EPA Region], "not found", 0, 1)</f>
        <v>EPA Region 6</v>
      </c>
    </row>
    <row r="2572" spans="64:69" x14ac:dyDescent="0.25">
      <c r="BL2572" s="334" t="s">
        <v>5485</v>
      </c>
      <c r="BM2572" s="335" t="s">
        <v>5486</v>
      </c>
      <c r="BN2572" s="335" t="s">
        <v>5409</v>
      </c>
      <c r="BO2572" s="335" t="str">
        <f t="shared" si="80"/>
        <v>Colorado County, TX</v>
      </c>
      <c r="BP2572" s="335" t="str">
        <f t="shared" si="81"/>
        <v>48</v>
      </c>
      <c r="BQ2572" s="335" t="str">
        <f>_xlfn.XLOOKUP(BP2572, statelist[State FIPS Code], statelist[EPA Region], "not found", 0, 1)</f>
        <v>EPA Region 6</v>
      </c>
    </row>
    <row r="2573" spans="64:69" x14ac:dyDescent="0.25">
      <c r="BL2573" s="334" t="s">
        <v>5487</v>
      </c>
      <c r="BM2573" s="335" t="s">
        <v>5488</v>
      </c>
      <c r="BN2573" s="335" t="s">
        <v>5409</v>
      </c>
      <c r="BO2573" s="335" t="str">
        <f t="shared" si="80"/>
        <v>Comal County, TX</v>
      </c>
      <c r="BP2573" s="335" t="str">
        <f t="shared" si="81"/>
        <v>48</v>
      </c>
      <c r="BQ2573" s="335" t="str">
        <f>_xlfn.XLOOKUP(BP2573, statelist[State FIPS Code], statelist[EPA Region], "not found", 0, 1)</f>
        <v>EPA Region 6</v>
      </c>
    </row>
    <row r="2574" spans="64:69" x14ac:dyDescent="0.25">
      <c r="BL2574" s="334" t="s">
        <v>5489</v>
      </c>
      <c r="BM2574" s="335" t="s">
        <v>2876</v>
      </c>
      <c r="BN2574" s="335" t="s">
        <v>5409</v>
      </c>
      <c r="BO2574" s="335" t="str">
        <f t="shared" si="80"/>
        <v>Comanche County, TX</v>
      </c>
      <c r="BP2574" s="335" t="str">
        <f t="shared" si="81"/>
        <v>48</v>
      </c>
      <c r="BQ2574" s="335" t="str">
        <f>_xlfn.XLOOKUP(BP2574, statelist[State FIPS Code], statelist[EPA Region], "not found", 0, 1)</f>
        <v>EPA Region 6</v>
      </c>
    </row>
    <row r="2575" spans="64:69" x14ac:dyDescent="0.25">
      <c r="BL2575" s="334" t="s">
        <v>5490</v>
      </c>
      <c r="BM2575" s="335" t="s">
        <v>5491</v>
      </c>
      <c r="BN2575" s="335" t="s">
        <v>5409</v>
      </c>
      <c r="BO2575" s="335" t="str">
        <f t="shared" si="80"/>
        <v>Concho County, TX</v>
      </c>
      <c r="BP2575" s="335" t="str">
        <f t="shared" si="81"/>
        <v>48</v>
      </c>
      <c r="BQ2575" s="335" t="str">
        <f>_xlfn.XLOOKUP(BP2575, statelist[State FIPS Code], statelist[EPA Region], "not found", 0, 1)</f>
        <v>EPA Region 6</v>
      </c>
    </row>
    <row r="2576" spans="64:69" x14ac:dyDescent="0.25">
      <c r="BL2576" s="334" t="s">
        <v>5492</v>
      </c>
      <c r="BM2576" s="335" t="s">
        <v>5493</v>
      </c>
      <c r="BN2576" s="335" t="s">
        <v>5409</v>
      </c>
      <c r="BO2576" s="335" t="str">
        <f t="shared" si="80"/>
        <v>Cooke County, TX</v>
      </c>
      <c r="BP2576" s="335" t="str">
        <f t="shared" si="81"/>
        <v>48</v>
      </c>
      <c r="BQ2576" s="335" t="str">
        <f>_xlfn.XLOOKUP(BP2576, statelist[State FIPS Code], statelist[EPA Region], "not found", 0, 1)</f>
        <v>EPA Region 6</v>
      </c>
    </row>
    <row r="2577" spans="64:69" x14ac:dyDescent="0.25">
      <c r="BL2577" s="334" t="s">
        <v>5494</v>
      </c>
      <c r="BM2577" s="335" t="s">
        <v>5495</v>
      </c>
      <c r="BN2577" s="335" t="s">
        <v>5409</v>
      </c>
      <c r="BO2577" s="335" t="str">
        <f t="shared" si="80"/>
        <v>Coryell County, TX</v>
      </c>
      <c r="BP2577" s="335" t="str">
        <f t="shared" si="81"/>
        <v>48</v>
      </c>
      <c r="BQ2577" s="335" t="str">
        <f>_xlfn.XLOOKUP(BP2577, statelist[State FIPS Code], statelist[EPA Region], "not found", 0, 1)</f>
        <v>EPA Region 6</v>
      </c>
    </row>
    <row r="2578" spans="64:69" x14ac:dyDescent="0.25">
      <c r="BL2578" s="334" t="s">
        <v>5496</v>
      </c>
      <c r="BM2578" s="335" t="s">
        <v>5497</v>
      </c>
      <c r="BN2578" s="335" t="s">
        <v>5409</v>
      </c>
      <c r="BO2578" s="335" t="str">
        <f t="shared" si="80"/>
        <v>Cottle County, TX</v>
      </c>
      <c r="BP2578" s="335" t="str">
        <f t="shared" si="81"/>
        <v>48</v>
      </c>
      <c r="BQ2578" s="335" t="str">
        <f>_xlfn.XLOOKUP(BP2578, statelist[State FIPS Code], statelist[EPA Region], "not found", 0, 1)</f>
        <v>EPA Region 6</v>
      </c>
    </row>
    <row r="2579" spans="64:69" x14ac:dyDescent="0.25">
      <c r="BL2579" s="334" t="s">
        <v>5498</v>
      </c>
      <c r="BM2579" s="335" t="s">
        <v>5499</v>
      </c>
      <c r="BN2579" s="335" t="s">
        <v>5409</v>
      </c>
      <c r="BO2579" s="335" t="str">
        <f t="shared" si="80"/>
        <v>Crane County, TX</v>
      </c>
      <c r="BP2579" s="335" t="str">
        <f t="shared" si="81"/>
        <v>48</v>
      </c>
      <c r="BQ2579" s="335" t="str">
        <f>_xlfn.XLOOKUP(BP2579, statelist[State FIPS Code], statelist[EPA Region], "not found", 0, 1)</f>
        <v>EPA Region 6</v>
      </c>
    </row>
    <row r="2580" spans="64:69" x14ac:dyDescent="0.25">
      <c r="BL2580" s="334" t="s">
        <v>5500</v>
      </c>
      <c r="BM2580" s="335" t="s">
        <v>5308</v>
      </c>
      <c r="BN2580" s="335" t="s">
        <v>5409</v>
      </c>
      <c r="BO2580" s="335" t="str">
        <f t="shared" si="80"/>
        <v>Crockett County, TX</v>
      </c>
      <c r="BP2580" s="335" t="str">
        <f t="shared" si="81"/>
        <v>48</v>
      </c>
      <c r="BQ2580" s="335" t="str">
        <f>_xlfn.XLOOKUP(BP2580, statelist[State FIPS Code], statelist[EPA Region], "not found", 0, 1)</f>
        <v>EPA Region 6</v>
      </c>
    </row>
    <row r="2581" spans="64:69" x14ac:dyDescent="0.25">
      <c r="BL2581" s="334" t="s">
        <v>5501</v>
      </c>
      <c r="BM2581" s="335" t="s">
        <v>5502</v>
      </c>
      <c r="BN2581" s="335" t="s">
        <v>5409</v>
      </c>
      <c r="BO2581" s="335" t="str">
        <f t="shared" si="80"/>
        <v>Crosby County, TX</v>
      </c>
      <c r="BP2581" s="335" t="str">
        <f t="shared" si="81"/>
        <v>48</v>
      </c>
      <c r="BQ2581" s="335" t="str">
        <f>_xlfn.XLOOKUP(BP2581, statelist[State FIPS Code], statelist[EPA Region], "not found", 0, 1)</f>
        <v>EPA Region 6</v>
      </c>
    </row>
    <row r="2582" spans="64:69" x14ac:dyDescent="0.25">
      <c r="BL2582" s="334" t="s">
        <v>5503</v>
      </c>
      <c r="BM2582" s="335" t="s">
        <v>5504</v>
      </c>
      <c r="BN2582" s="335" t="s">
        <v>5409</v>
      </c>
      <c r="BO2582" s="335" t="str">
        <f t="shared" si="80"/>
        <v>Culberson County, TX</v>
      </c>
      <c r="BP2582" s="335" t="str">
        <f t="shared" si="81"/>
        <v>48</v>
      </c>
      <c r="BQ2582" s="335" t="str">
        <f>_xlfn.XLOOKUP(BP2582, statelist[State FIPS Code], statelist[EPA Region], "not found", 0, 1)</f>
        <v>EPA Region 6</v>
      </c>
    </row>
    <row r="2583" spans="64:69" x14ac:dyDescent="0.25">
      <c r="BL2583" s="334" t="s">
        <v>5505</v>
      </c>
      <c r="BM2583" s="335" t="s">
        <v>5506</v>
      </c>
      <c r="BN2583" s="335" t="s">
        <v>5409</v>
      </c>
      <c r="BO2583" s="335" t="str">
        <f t="shared" si="80"/>
        <v>Dallam County, TX</v>
      </c>
      <c r="BP2583" s="335" t="str">
        <f t="shared" si="81"/>
        <v>48</v>
      </c>
      <c r="BQ2583" s="335" t="str">
        <f>_xlfn.XLOOKUP(BP2583, statelist[State FIPS Code], statelist[EPA Region], "not found", 0, 1)</f>
        <v>EPA Region 6</v>
      </c>
    </row>
    <row r="2584" spans="64:69" x14ac:dyDescent="0.25">
      <c r="BL2584" s="334" t="s">
        <v>5507</v>
      </c>
      <c r="BM2584" s="335" t="s">
        <v>1341</v>
      </c>
      <c r="BN2584" s="335" t="s">
        <v>5409</v>
      </c>
      <c r="BO2584" s="335" t="str">
        <f t="shared" si="80"/>
        <v>Dallas County, TX</v>
      </c>
      <c r="BP2584" s="335" t="str">
        <f t="shared" si="81"/>
        <v>48</v>
      </c>
      <c r="BQ2584" s="335" t="str">
        <f>_xlfn.XLOOKUP(BP2584, statelist[State FIPS Code], statelist[EPA Region], "not found", 0, 1)</f>
        <v>EPA Region 6</v>
      </c>
    </row>
    <row r="2585" spans="64:69" x14ac:dyDescent="0.25">
      <c r="BL2585" s="334" t="s">
        <v>5508</v>
      </c>
      <c r="BM2585" s="335" t="s">
        <v>2129</v>
      </c>
      <c r="BN2585" s="335" t="s">
        <v>5409</v>
      </c>
      <c r="BO2585" s="335" t="str">
        <f t="shared" si="80"/>
        <v>Dawson County, TX</v>
      </c>
      <c r="BP2585" s="335" t="str">
        <f t="shared" si="81"/>
        <v>48</v>
      </c>
      <c r="BQ2585" s="335" t="str">
        <f>_xlfn.XLOOKUP(BP2585, statelist[State FIPS Code], statelist[EPA Region], "not found", 0, 1)</f>
        <v>EPA Region 6</v>
      </c>
    </row>
    <row r="2586" spans="64:69" x14ac:dyDescent="0.25">
      <c r="BL2586" s="334" t="s">
        <v>5509</v>
      </c>
      <c r="BM2586" s="335" t="s">
        <v>5510</v>
      </c>
      <c r="BN2586" s="335" t="s">
        <v>5409</v>
      </c>
      <c r="BO2586" s="335" t="str">
        <f t="shared" si="80"/>
        <v>Deaf Smith County, TX</v>
      </c>
      <c r="BP2586" s="335" t="str">
        <f t="shared" si="81"/>
        <v>48</v>
      </c>
      <c r="BQ2586" s="335" t="str">
        <f>_xlfn.XLOOKUP(BP2586, statelist[State FIPS Code], statelist[EPA Region], "not found", 0, 1)</f>
        <v>EPA Region 6</v>
      </c>
    </row>
    <row r="2587" spans="64:69" x14ac:dyDescent="0.25">
      <c r="BL2587" s="334" t="s">
        <v>5511</v>
      </c>
      <c r="BM2587" s="335" t="s">
        <v>1800</v>
      </c>
      <c r="BN2587" s="335" t="s">
        <v>5409</v>
      </c>
      <c r="BO2587" s="335" t="str">
        <f t="shared" si="80"/>
        <v>Delta County, TX</v>
      </c>
      <c r="BP2587" s="335" t="str">
        <f t="shared" si="81"/>
        <v>48</v>
      </c>
      <c r="BQ2587" s="335" t="str">
        <f>_xlfn.XLOOKUP(BP2587, statelist[State FIPS Code], statelist[EPA Region], "not found", 0, 1)</f>
        <v>EPA Region 6</v>
      </c>
    </row>
    <row r="2588" spans="64:69" x14ac:dyDescent="0.25">
      <c r="BL2588" s="334" t="s">
        <v>5512</v>
      </c>
      <c r="BM2588" s="335" t="s">
        <v>5513</v>
      </c>
      <c r="BN2588" s="335" t="s">
        <v>5409</v>
      </c>
      <c r="BO2588" s="335" t="str">
        <f t="shared" si="80"/>
        <v>Denton County, TX</v>
      </c>
      <c r="BP2588" s="335" t="str">
        <f t="shared" si="81"/>
        <v>48</v>
      </c>
      <c r="BQ2588" s="335" t="str">
        <f>_xlfn.XLOOKUP(BP2588, statelist[State FIPS Code], statelist[EPA Region], "not found", 0, 1)</f>
        <v>EPA Region 6</v>
      </c>
    </row>
    <row r="2589" spans="64:69" x14ac:dyDescent="0.25">
      <c r="BL2589" s="334" t="s">
        <v>5514</v>
      </c>
      <c r="BM2589" s="335" t="s">
        <v>5515</v>
      </c>
      <c r="BN2589" s="335" t="s">
        <v>5409</v>
      </c>
      <c r="BO2589" s="335" t="str">
        <f t="shared" si="80"/>
        <v>DeWitt County, TX</v>
      </c>
      <c r="BP2589" s="335" t="str">
        <f t="shared" si="81"/>
        <v>48</v>
      </c>
      <c r="BQ2589" s="335" t="str">
        <f>_xlfn.XLOOKUP(BP2589, statelist[State FIPS Code], statelist[EPA Region], "not found", 0, 1)</f>
        <v>EPA Region 6</v>
      </c>
    </row>
    <row r="2590" spans="64:69" x14ac:dyDescent="0.25">
      <c r="BL2590" s="334" t="s">
        <v>5516</v>
      </c>
      <c r="BM2590" s="335" t="s">
        <v>5517</v>
      </c>
      <c r="BN2590" s="335" t="s">
        <v>5409</v>
      </c>
      <c r="BO2590" s="335" t="str">
        <f t="shared" si="80"/>
        <v>Dickens County, TX</v>
      </c>
      <c r="BP2590" s="335" t="str">
        <f t="shared" si="81"/>
        <v>48</v>
      </c>
      <c r="BQ2590" s="335" t="str">
        <f>_xlfn.XLOOKUP(BP2590, statelist[State FIPS Code], statelist[EPA Region], "not found", 0, 1)</f>
        <v>EPA Region 6</v>
      </c>
    </row>
    <row r="2591" spans="64:69" x14ac:dyDescent="0.25">
      <c r="BL2591" s="334" t="s">
        <v>5518</v>
      </c>
      <c r="BM2591" s="335" t="s">
        <v>5519</v>
      </c>
      <c r="BN2591" s="335" t="s">
        <v>5409</v>
      </c>
      <c r="BO2591" s="335" t="str">
        <f t="shared" si="80"/>
        <v>Dimmit County, TX</v>
      </c>
      <c r="BP2591" s="335" t="str">
        <f t="shared" si="81"/>
        <v>48</v>
      </c>
      <c r="BQ2591" s="335" t="str">
        <f>_xlfn.XLOOKUP(BP2591, statelist[State FIPS Code], statelist[EPA Region], "not found", 0, 1)</f>
        <v>EPA Region 6</v>
      </c>
    </row>
    <row r="2592" spans="64:69" x14ac:dyDescent="0.25">
      <c r="BL2592" s="334" t="s">
        <v>5520</v>
      </c>
      <c r="BM2592" s="335" t="s">
        <v>5521</v>
      </c>
      <c r="BN2592" s="335" t="s">
        <v>5409</v>
      </c>
      <c r="BO2592" s="335" t="str">
        <f t="shared" si="80"/>
        <v>Donley County, TX</v>
      </c>
      <c r="BP2592" s="335" t="str">
        <f t="shared" si="81"/>
        <v>48</v>
      </c>
      <c r="BQ2592" s="335" t="str">
        <f>_xlfn.XLOOKUP(BP2592, statelist[State FIPS Code], statelist[EPA Region], "not found", 0, 1)</f>
        <v>EPA Region 6</v>
      </c>
    </row>
    <row r="2593" spans="64:69" x14ac:dyDescent="0.25">
      <c r="BL2593" s="334" t="s">
        <v>5522</v>
      </c>
      <c r="BM2593" s="335" t="s">
        <v>1967</v>
      </c>
      <c r="BN2593" s="335" t="s">
        <v>5409</v>
      </c>
      <c r="BO2593" s="335" t="str">
        <f t="shared" si="80"/>
        <v>Duval County, TX</v>
      </c>
      <c r="BP2593" s="335" t="str">
        <f t="shared" si="81"/>
        <v>48</v>
      </c>
      <c r="BQ2593" s="335" t="str">
        <f>_xlfn.XLOOKUP(BP2593, statelist[State FIPS Code], statelist[EPA Region], "not found", 0, 1)</f>
        <v>EPA Region 6</v>
      </c>
    </row>
    <row r="2594" spans="64:69" x14ac:dyDescent="0.25">
      <c r="BL2594" s="334" t="s">
        <v>5523</v>
      </c>
      <c r="BM2594" s="335" t="s">
        <v>5524</v>
      </c>
      <c r="BN2594" s="335" t="s">
        <v>5409</v>
      </c>
      <c r="BO2594" s="335" t="str">
        <f t="shared" si="80"/>
        <v>Eastland County, TX</v>
      </c>
      <c r="BP2594" s="335" t="str">
        <f t="shared" si="81"/>
        <v>48</v>
      </c>
      <c r="BQ2594" s="335" t="str">
        <f>_xlfn.XLOOKUP(BP2594, statelist[State FIPS Code], statelist[EPA Region], "not found", 0, 1)</f>
        <v>EPA Region 6</v>
      </c>
    </row>
    <row r="2595" spans="64:69" x14ac:dyDescent="0.25">
      <c r="BL2595" s="334" t="s">
        <v>5525</v>
      </c>
      <c r="BM2595" s="335" t="s">
        <v>5526</v>
      </c>
      <c r="BN2595" s="335" t="s">
        <v>5409</v>
      </c>
      <c r="BO2595" s="335" t="str">
        <f t="shared" si="80"/>
        <v>Ector County, TX</v>
      </c>
      <c r="BP2595" s="335" t="str">
        <f t="shared" si="81"/>
        <v>48</v>
      </c>
      <c r="BQ2595" s="335" t="str">
        <f>_xlfn.XLOOKUP(BP2595, statelist[State FIPS Code], statelist[EPA Region], "not found", 0, 1)</f>
        <v>EPA Region 6</v>
      </c>
    </row>
    <row r="2596" spans="64:69" x14ac:dyDescent="0.25">
      <c r="BL2596" s="334" t="s">
        <v>5527</v>
      </c>
      <c r="BM2596" s="335" t="s">
        <v>2451</v>
      </c>
      <c r="BN2596" s="335" t="s">
        <v>5409</v>
      </c>
      <c r="BO2596" s="335" t="str">
        <f t="shared" si="80"/>
        <v>Edwards County, TX</v>
      </c>
      <c r="BP2596" s="335" t="str">
        <f t="shared" si="81"/>
        <v>48</v>
      </c>
      <c r="BQ2596" s="335" t="str">
        <f>_xlfn.XLOOKUP(BP2596, statelist[State FIPS Code], statelist[EPA Region], "not found", 0, 1)</f>
        <v>EPA Region 6</v>
      </c>
    </row>
    <row r="2597" spans="64:69" x14ac:dyDescent="0.25">
      <c r="BL2597" s="334" t="s">
        <v>5528</v>
      </c>
      <c r="BM2597" s="335" t="s">
        <v>2889</v>
      </c>
      <c r="BN2597" s="335" t="s">
        <v>5409</v>
      </c>
      <c r="BO2597" s="335" t="str">
        <f t="shared" si="80"/>
        <v>Ellis County, TX</v>
      </c>
      <c r="BP2597" s="335" t="str">
        <f t="shared" si="81"/>
        <v>48</v>
      </c>
      <c r="BQ2597" s="335" t="str">
        <f>_xlfn.XLOOKUP(BP2597, statelist[State FIPS Code], statelist[EPA Region], "not found", 0, 1)</f>
        <v>EPA Region 6</v>
      </c>
    </row>
    <row r="2598" spans="64:69" x14ac:dyDescent="0.25">
      <c r="BL2598" s="334" t="s">
        <v>5529</v>
      </c>
      <c r="BM2598" s="335" t="s">
        <v>1812</v>
      </c>
      <c r="BN2598" s="335" t="s">
        <v>5409</v>
      </c>
      <c r="BO2598" s="335" t="str">
        <f t="shared" si="80"/>
        <v>El Paso County, TX</v>
      </c>
      <c r="BP2598" s="335" t="str">
        <f t="shared" si="81"/>
        <v>48</v>
      </c>
      <c r="BQ2598" s="335" t="str">
        <f>_xlfn.XLOOKUP(BP2598, statelist[State FIPS Code], statelist[EPA Region], "not found", 0, 1)</f>
        <v>EPA Region 6</v>
      </c>
    </row>
    <row r="2599" spans="64:69" x14ac:dyDescent="0.25">
      <c r="BL2599" s="334" t="s">
        <v>5530</v>
      </c>
      <c r="BM2599" s="335" t="s">
        <v>5531</v>
      </c>
      <c r="BN2599" s="335" t="s">
        <v>5409</v>
      </c>
      <c r="BO2599" s="335" t="str">
        <f t="shared" si="80"/>
        <v>Erath County, TX</v>
      </c>
      <c r="BP2599" s="335" t="str">
        <f t="shared" si="81"/>
        <v>48</v>
      </c>
      <c r="BQ2599" s="335" t="str">
        <f>_xlfn.XLOOKUP(BP2599, statelist[State FIPS Code], statelist[EPA Region], "not found", 0, 1)</f>
        <v>EPA Region 6</v>
      </c>
    </row>
    <row r="2600" spans="64:69" x14ac:dyDescent="0.25">
      <c r="BL2600" s="334" t="s">
        <v>5532</v>
      </c>
      <c r="BM2600" s="335" t="s">
        <v>5533</v>
      </c>
      <c r="BN2600" s="335" t="s">
        <v>5409</v>
      </c>
      <c r="BO2600" s="335" t="str">
        <f t="shared" si="80"/>
        <v>Falls County, TX</v>
      </c>
      <c r="BP2600" s="335" t="str">
        <f t="shared" si="81"/>
        <v>48</v>
      </c>
      <c r="BQ2600" s="335" t="str">
        <f>_xlfn.XLOOKUP(BP2600, statelist[State FIPS Code], statelist[EPA Region], "not found", 0, 1)</f>
        <v>EPA Region 6</v>
      </c>
    </row>
    <row r="2601" spans="64:69" x14ac:dyDescent="0.25">
      <c r="BL2601" s="334" t="s">
        <v>5534</v>
      </c>
      <c r="BM2601" s="335" t="s">
        <v>2152</v>
      </c>
      <c r="BN2601" s="335" t="s">
        <v>5409</v>
      </c>
      <c r="BO2601" s="335" t="str">
        <f t="shared" si="80"/>
        <v>Fannin County, TX</v>
      </c>
      <c r="BP2601" s="335" t="str">
        <f t="shared" si="81"/>
        <v>48</v>
      </c>
      <c r="BQ2601" s="335" t="str">
        <f>_xlfn.XLOOKUP(BP2601, statelist[State FIPS Code], statelist[EPA Region], "not found", 0, 1)</f>
        <v>EPA Region 6</v>
      </c>
    </row>
    <row r="2602" spans="64:69" x14ac:dyDescent="0.25">
      <c r="BL2602" s="334" t="s">
        <v>5535</v>
      </c>
      <c r="BM2602" s="335" t="s">
        <v>1351</v>
      </c>
      <c r="BN2602" s="335" t="s">
        <v>5409</v>
      </c>
      <c r="BO2602" s="335" t="str">
        <f t="shared" si="80"/>
        <v>Fayette County, TX</v>
      </c>
      <c r="BP2602" s="335" t="str">
        <f t="shared" si="81"/>
        <v>48</v>
      </c>
      <c r="BQ2602" s="335" t="str">
        <f>_xlfn.XLOOKUP(BP2602, statelist[State FIPS Code], statelist[EPA Region], "not found", 0, 1)</f>
        <v>EPA Region 6</v>
      </c>
    </row>
    <row r="2603" spans="64:69" x14ac:dyDescent="0.25">
      <c r="BL2603" s="334" t="s">
        <v>5536</v>
      </c>
      <c r="BM2603" s="335" t="s">
        <v>5537</v>
      </c>
      <c r="BN2603" s="335" t="s">
        <v>5409</v>
      </c>
      <c r="BO2603" s="335" t="str">
        <f t="shared" si="80"/>
        <v>Fisher County, TX</v>
      </c>
      <c r="BP2603" s="335" t="str">
        <f t="shared" si="81"/>
        <v>48</v>
      </c>
      <c r="BQ2603" s="335" t="str">
        <f>_xlfn.XLOOKUP(BP2603, statelist[State FIPS Code], statelist[EPA Region], "not found", 0, 1)</f>
        <v>EPA Region 6</v>
      </c>
    </row>
    <row r="2604" spans="64:69" x14ac:dyDescent="0.25">
      <c r="BL2604" s="334" t="s">
        <v>5538</v>
      </c>
      <c r="BM2604" s="335" t="s">
        <v>2155</v>
      </c>
      <c r="BN2604" s="335" t="s">
        <v>5409</v>
      </c>
      <c r="BO2604" s="335" t="str">
        <f t="shared" si="80"/>
        <v>Floyd County, TX</v>
      </c>
      <c r="BP2604" s="335" t="str">
        <f t="shared" si="81"/>
        <v>48</v>
      </c>
      <c r="BQ2604" s="335" t="str">
        <f>_xlfn.XLOOKUP(BP2604, statelist[State FIPS Code], statelist[EPA Region], "not found", 0, 1)</f>
        <v>EPA Region 6</v>
      </c>
    </row>
    <row r="2605" spans="64:69" x14ac:dyDescent="0.25">
      <c r="BL2605" s="334" t="s">
        <v>5539</v>
      </c>
      <c r="BM2605" s="335" t="s">
        <v>5540</v>
      </c>
      <c r="BN2605" s="335" t="s">
        <v>5409</v>
      </c>
      <c r="BO2605" s="335" t="str">
        <f t="shared" si="80"/>
        <v>Foard County, TX</v>
      </c>
      <c r="BP2605" s="335" t="str">
        <f t="shared" si="81"/>
        <v>48</v>
      </c>
      <c r="BQ2605" s="335" t="str">
        <f>_xlfn.XLOOKUP(BP2605, statelist[State FIPS Code], statelist[EPA Region], "not found", 0, 1)</f>
        <v>EPA Region 6</v>
      </c>
    </row>
    <row r="2606" spans="64:69" x14ac:dyDescent="0.25">
      <c r="BL2606" s="334" t="s">
        <v>5541</v>
      </c>
      <c r="BM2606" s="335" t="s">
        <v>5542</v>
      </c>
      <c r="BN2606" s="335" t="s">
        <v>5409</v>
      </c>
      <c r="BO2606" s="335" t="str">
        <f t="shared" si="80"/>
        <v>Fort Bend County, TX</v>
      </c>
      <c r="BP2606" s="335" t="str">
        <f t="shared" si="81"/>
        <v>48</v>
      </c>
      <c r="BQ2606" s="335" t="str">
        <f>_xlfn.XLOOKUP(BP2606, statelist[State FIPS Code], statelist[EPA Region], "not found", 0, 1)</f>
        <v>EPA Region 6</v>
      </c>
    </row>
    <row r="2607" spans="64:69" x14ac:dyDescent="0.25">
      <c r="BL2607" s="334" t="s">
        <v>5543</v>
      </c>
      <c r="BM2607" s="335" t="s">
        <v>1353</v>
      </c>
      <c r="BN2607" s="335" t="s">
        <v>5409</v>
      </c>
      <c r="BO2607" s="335" t="str">
        <f t="shared" si="80"/>
        <v>Franklin County, TX</v>
      </c>
      <c r="BP2607" s="335" t="str">
        <f t="shared" si="81"/>
        <v>48</v>
      </c>
      <c r="BQ2607" s="335" t="str">
        <f>_xlfn.XLOOKUP(BP2607, statelist[State FIPS Code], statelist[EPA Region], "not found", 0, 1)</f>
        <v>EPA Region 6</v>
      </c>
    </row>
    <row r="2608" spans="64:69" x14ac:dyDescent="0.25">
      <c r="BL2608" s="334" t="s">
        <v>5544</v>
      </c>
      <c r="BM2608" s="335" t="s">
        <v>5545</v>
      </c>
      <c r="BN2608" s="335" t="s">
        <v>5409</v>
      </c>
      <c r="BO2608" s="335" t="str">
        <f t="shared" si="80"/>
        <v>Freestone County, TX</v>
      </c>
      <c r="BP2608" s="335" t="str">
        <f t="shared" si="81"/>
        <v>48</v>
      </c>
      <c r="BQ2608" s="335" t="str">
        <f>_xlfn.XLOOKUP(BP2608, statelist[State FIPS Code], statelist[EPA Region], "not found", 0, 1)</f>
        <v>EPA Region 6</v>
      </c>
    </row>
    <row r="2609" spans="64:69" x14ac:dyDescent="0.25">
      <c r="BL2609" s="334" t="s">
        <v>5546</v>
      </c>
      <c r="BM2609" s="335" t="s">
        <v>5547</v>
      </c>
      <c r="BN2609" s="335" t="s">
        <v>5409</v>
      </c>
      <c r="BO2609" s="335" t="str">
        <f t="shared" si="80"/>
        <v>Frio County, TX</v>
      </c>
      <c r="BP2609" s="335" t="str">
        <f t="shared" si="81"/>
        <v>48</v>
      </c>
      <c r="BQ2609" s="335" t="str">
        <f>_xlfn.XLOOKUP(BP2609, statelist[State FIPS Code], statelist[EPA Region], "not found", 0, 1)</f>
        <v>EPA Region 6</v>
      </c>
    </row>
    <row r="2610" spans="64:69" x14ac:dyDescent="0.25">
      <c r="BL2610" s="334" t="s">
        <v>5548</v>
      </c>
      <c r="BM2610" s="335" t="s">
        <v>5549</v>
      </c>
      <c r="BN2610" s="335" t="s">
        <v>5409</v>
      </c>
      <c r="BO2610" s="335" t="str">
        <f t="shared" si="80"/>
        <v>Gaines County, TX</v>
      </c>
      <c r="BP2610" s="335" t="str">
        <f t="shared" si="81"/>
        <v>48</v>
      </c>
      <c r="BQ2610" s="335" t="str">
        <f>_xlfn.XLOOKUP(BP2610, statelist[State FIPS Code], statelist[EPA Region], "not found", 0, 1)</f>
        <v>EPA Region 6</v>
      </c>
    </row>
    <row r="2611" spans="64:69" x14ac:dyDescent="0.25">
      <c r="BL2611" s="334" t="s">
        <v>5550</v>
      </c>
      <c r="BM2611" s="335" t="s">
        <v>5551</v>
      </c>
      <c r="BN2611" s="335" t="s">
        <v>5409</v>
      </c>
      <c r="BO2611" s="335" t="str">
        <f t="shared" si="80"/>
        <v>Galveston County, TX</v>
      </c>
      <c r="BP2611" s="335" t="str">
        <f t="shared" si="81"/>
        <v>48</v>
      </c>
      <c r="BQ2611" s="335" t="str">
        <f>_xlfn.XLOOKUP(BP2611, statelist[State FIPS Code], statelist[EPA Region], "not found", 0, 1)</f>
        <v>EPA Region 6</v>
      </c>
    </row>
    <row r="2612" spans="64:69" x14ac:dyDescent="0.25">
      <c r="BL2612" s="334" t="s">
        <v>5552</v>
      </c>
      <c r="BM2612" s="335" t="s">
        <v>5553</v>
      </c>
      <c r="BN2612" s="335" t="s">
        <v>5409</v>
      </c>
      <c r="BO2612" s="335" t="str">
        <f t="shared" si="80"/>
        <v>Garza County, TX</v>
      </c>
      <c r="BP2612" s="335" t="str">
        <f t="shared" si="81"/>
        <v>48</v>
      </c>
      <c r="BQ2612" s="335" t="str">
        <f>_xlfn.XLOOKUP(BP2612, statelist[State FIPS Code], statelist[EPA Region], "not found", 0, 1)</f>
        <v>EPA Region 6</v>
      </c>
    </row>
    <row r="2613" spans="64:69" x14ac:dyDescent="0.25">
      <c r="BL2613" s="334" t="s">
        <v>5554</v>
      </c>
      <c r="BM2613" s="335" t="s">
        <v>5555</v>
      </c>
      <c r="BN2613" s="335" t="s">
        <v>5409</v>
      </c>
      <c r="BO2613" s="335" t="str">
        <f t="shared" si="80"/>
        <v>Gillespie County, TX</v>
      </c>
      <c r="BP2613" s="335" t="str">
        <f t="shared" si="81"/>
        <v>48</v>
      </c>
      <c r="BQ2613" s="335" t="str">
        <f>_xlfn.XLOOKUP(BP2613, statelist[State FIPS Code], statelist[EPA Region], "not found", 0, 1)</f>
        <v>EPA Region 6</v>
      </c>
    </row>
    <row r="2614" spans="64:69" x14ac:dyDescent="0.25">
      <c r="BL2614" s="334" t="s">
        <v>5556</v>
      </c>
      <c r="BM2614" s="335" t="s">
        <v>5557</v>
      </c>
      <c r="BN2614" s="335" t="s">
        <v>5409</v>
      </c>
      <c r="BO2614" s="335" t="str">
        <f t="shared" si="80"/>
        <v>Glasscock County, TX</v>
      </c>
      <c r="BP2614" s="335" t="str">
        <f t="shared" si="81"/>
        <v>48</v>
      </c>
      <c r="BQ2614" s="335" t="str">
        <f>_xlfn.XLOOKUP(BP2614, statelist[State FIPS Code], statelist[EPA Region], "not found", 0, 1)</f>
        <v>EPA Region 6</v>
      </c>
    </row>
    <row r="2615" spans="64:69" x14ac:dyDescent="0.25">
      <c r="BL2615" s="334" t="s">
        <v>5558</v>
      </c>
      <c r="BM2615" s="335" t="s">
        <v>5559</v>
      </c>
      <c r="BN2615" s="335" t="s">
        <v>5409</v>
      </c>
      <c r="BO2615" s="335" t="str">
        <f t="shared" si="80"/>
        <v>Goliad County, TX</v>
      </c>
      <c r="BP2615" s="335" t="str">
        <f t="shared" si="81"/>
        <v>48</v>
      </c>
      <c r="BQ2615" s="335" t="str">
        <f>_xlfn.XLOOKUP(BP2615, statelist[State FIPS Code], statelist[EPA Region], "not found", 0, 1)</f>
        <v>EPA Region 6</v>
      </c>
    </row>
    <row r="2616" spans="64:69" x14ac:dyDescent="0.25">
      <c r="BL2616" s="334" t="s">
        <v>5560</v>
      </c>
      <c r="BM2616" s="335" t="s">
        <v>5561</v>
      </c>
      <c r="BN2616" s="335" t="s">
        <v>5409</v>
      </c>
      <c r="BO2616" s="335" t="str">
        <f t="shared" si="80"/>
        <v>Gonzales County, TX</v>
      </c>
      <c r="BP2616" s="335" t="str">
        <f t="shared" si="81"/>
        <v>48</v>
      </c>
      <c r="BQ2616" s="335" t="str">
        <f>_xlfn.XLOOKUP(BP2616, statelist[State FIPS Code], statelist[EPA Region], "not found", 0, 1)</f>
        <v>EPA Region 6</v>
      </c>
    </row>
    <row r="2617" spans="64:69" x14ac:dyDescent="0.25">
      <c r="BL2617" s="334" t="s">
        <v>5562</v>
      </c>
      <c r="BM2617" s="335" t="s">
        <v>2903</v>
      </c>
      <c r="BN2617" s="335" t="s">
        <v>5409</v>
      </c>
      <c r="BO2617" s="335" t="str">
        <f t="shared" si="80"/>
        <v>Gray County, TX</v>
      </c>
      <c r="BP2617" s="335" t="str">
        <f t="shared" si="81"/>
        <v>48</v>
      </c>
      <c r="BQ2617" s="335" t="str">
        <f>_xlfn.XLOOKUP(BP2617, statelist[State FIPS Code], statelist[EPA Region], "not found", 0, 1)</f>
        <v>EPA Region 6</v>
      </c>
    </row>
    <row r="2618" spans="64:69" x14ac:dyDescent="0.25">
      <c r="BL2618" s="334" t="s">
        <v>5563</v>
      </c>
      <c r="BM2618" s="335" t="s">
        <v>3088</v>
      </c>
      <c r="BN2618" s="335" t="s">
        <v>5409</v>
      </c>
      <c r="BO2618" s="335" t="str">
        <f t="shared" si="80"/>
        <v>Grayson County, TX</v>
      </c>
      <c r="BP2618" s="335" t="str">
        <f t="shared" si="81"/>
        <v>48</v>
      </c>
      <c r="BQ2618" s="335" t="str">
        <f>_xlfn.XLOOKUP(BP2618, statelist[State FIPS Code], statelist[EPA Region], "not found", 0, 1)</f>
        <v>EPA Region 6</v>
      </c>
    </row>
    <row r="2619" spans="64:69" x14ac:dyDescent="0.25">
      <c r="BL2619" s="334" t="s">
        <v>5564</v>
      </c>
      <c r="BM2619" s="335" t="s">
        <v>5565</v>
      </c>
      <c r="BN2619" s="335" t="s">
        <v>5409</v>
      </c>
      <c r="BO2619" s="335" t="str">
        <f t="shared" si="80"/>
        <v>Gregg County, TX</v>
      </c>
      <c r="BP2619" s="335" t="str">
        <f t="shared" si="81"/>
        <v>48</v>
      </c>
      <c r="BQ2619" s="335" t="str">
        <f>_xlfn.XLOOKUP(BP2619, statelist[State FIPS Code], statelist[EPA Region], "not found", 0, 1)</f>
        <v>EPA Region 6</v>
      </c>
    </row>
    <row r="2620" spans="64:69" x14ac:dyDescent="0.25">
      <c r="BL2620" s="334" t="s">
        <v>5566</v>
      </c>
      <c r="BM2620" s="335" t="s">
        <v>5567</v>
      </c>
      <c r="BN2620" s="335" t="s">
        <v>5409</v>
      </c>
      <c r="BO2620" s="335" t="str">
        <f t="shared" si="80"/>
        <v>Grimes County, TX</v>
      </c>
      <c r="BP2620" s="335" t="str">
        <f t="shared" si="81"/>
        <v>48</v>
      </c>
      <c r="BQ2620" s="335" t="str">
        <f>_xlfn.XLOOKUP(BP2620, statelist[State FIPS Code], statelist[EPA Region], "not found", 0, 1)</f>
        <v>EPA Region 6</v>
      </c>
    </row>
    <row r="2621" spans="64:69" x14ac:dyDescent="0.25">
      <c r="BL2621" s="334" t="s">
        <v>5568</v>
      </c>
      <c r="BM2621" s="335" t="s">
        <v>4319</v>
      </c>
      <c r="BN2621" s="335" t="s">
        <v>5409</v>
      </c>
      <c r="BO2621" s="335" t="str">
        <f t="shared" si="80"/>
        <v>Guadalupe County, TX</v>
      </c>
      <c r="BP2621" s="335" t="str">
        <f t="shared" si="81"/>
        <v>48</v>
      </c>
      <c r="BQ2621" s="335" t="str">
        <f>_xlfn.XLOOKUP(BP2621, statelist[State FIPS Code], statelist[EPA Region], "not found", 0, 1)</f>
        <v>EPA Region 6</v>
      </c>
    </row>
    <row r="2622" spans="64:69" x14ac:dyDescent="0.25">
      <c r="BL2622" s="334" t="s">
        <v>5569</v>
      </c>
      <c r="BM2622" s="335" t="s">
        <v>1359</v>
      </c>
      <c r="BN2622" s="335" t="s">
        <v>5409</v>
      </c>
      <c r="BO2622" s="335" t="str">
        <f t="shared" si="80"/>
        <v>Hale County, TX</v>
      </c>
      <c r="BP2622" s="335" t="str">
        <f t="shared" si="81"/>
        <v>48</v>
      </c>
      <c r="BQ2622" s="335" t="str">
        <f>_xlfn.XLOOKUP(BP2622, statelist[State FIPS Code], statelist[EPA Region], "not found", 0, 1)</f>
        <v>EPA Region 6</v>
      </c>
    </row>
    <row r="2623" spans="64:69" x14ac:dyDescent="0.25">
      <c r="BL2623" s="334" t="s">
        <v>5570</v>
      </c>
      <c r="BM2623" s="335" t="s">
        <v>2176</v>
      </c>
      <c r="BN2623" s="335" t="s">
        <v>5409</v>
      </c>
      <c r="BO2623" s="335" t="str">
        <f t="shared" si="80"/>
        <v>Hall County, TX</v>
      </c>
      <c r="BP2623" s="335" t="str">
        <f t="shared" si="81"/>
        <v>48</v>
      </c>
      <c r="BQ2623" s="335" t="str">
        <f>_xlfn.XLOOKUP(BP2623, statelist[State FIPS Code], statelist[EPA Region], "not found", 0, 1)</f>
        <v>EPA Region 6</v>
      </c>
    </row>
    <row r="2624" spans="64:69" x14ac:dyDescent="0.25">
      <c r="BL2624" s="334" t="s">
        <v>5571</v>
      </c>
      <c r="BM2624" s="335" t="s">
        <v>1981</v>
      </c>
      <c r="BN2624" s="335" t="s">
        <v>5409</v>
      </c>
      <c r="BO2624" s="335" t="str">
        <f t="shared" si="80"/>
        <v>Hamilton County, TX</v>
      </c>
      <c r="BP2624" s="335" t="str">
        <f t="shared" si="81"/>
        <v>48</v>
      </c>
      <c r="BQ2624" s="335" t="str">
        <f>_xlfn.XLOOKUP(BP2624, statelist[State FIPS Code], statelist[EPA Region], "not found", 0, 1)</f>
        <v>EPA Region 6</v>
      </c>
    </row>
    <row r="2625" spans="64:69" x14ac:dyDescent="0.25">
      <c r="BL2625" s="334" t="s">
        <v>5572</v>
      </c>
      <c r="BM2625" s="335" t="s">
        <v>5573</v>
      </c>
      <c r="BN2625" s="335" t="s">
        <v>5409</v>
      </c>
      <c r="BO2625" s="335" t="str">
        <f t="shared" si="80"/>
        <v>Hansford County, TX</v>
      </c>
      <c r="BP2625" s="335" t="str">
        <f t="shared" si="81"/>
        <v>48</v>
      </c>
      <c r="BQ2625" s="335" t="str">
        <f>_xlfn.XLOOKUP(BP2625, statelist[State FIPS Code], statelist[EPA Region], "not found", 0, 1)</f>
        <v>EPA Region 6</v>
      </c>
    </row>
    <row r="2626" spans="64:69" x14ac:dyDescent="0.25">
      <c r="BL2626" s="334" t="s">
        <v>5574</v>
      </c>
      <c r="BM2626" s="335" t="s">
        <v>5333</v>
      </c>
      <c r="BN2626" s="335" t="s">
        <v>5409</v>
      </c>
      <c r="BO2626" s="335" t="str">
        <f t="shared" si="80"/>
        <v>Hardeman County, TX</v>
      </c>
      <c r="BP2626" s="335" t="str">
        <f t="shared" si="81"/>
        <v>48</v>
      </c>
      <c r="BQ2626" s="335" t="str">
        <f>_xlfn.XLOOKUP(BP2626, statelist[State FIPS Code], statelist[EPA Region], "not found", 0, 1)</f>
        <v>EPA Region 6</v>
      </c>
    </row>
    <row r="2627" spans="64:69" x14ac:dyDescent="0.25">
      <c r="BL2627" s="334" t="s">
        <v>5575</v>
      </c>
      <c r="BM2627" s="335" t="s">
        <v>2466</v>
      </c>
      <c r="BN2627" s="335" t="s">
        <v>5409</v>
      </c>
      <c r="BO2627" s="335" t="str">
        <f t="shared" si="80"/>
        <v>Hardin County, TX</v>
      </c>
      <c r="BP2627" s="335" t="str">
        <f t="shared" si="81"/>
        <v>48</v>
      </c>
      <c r="BQ2627" s="335" t="str">
        <f>_xlfn.XLOOKUP(BP2627, statelist[State FIPS Code], statelist[EPA Region], "not found", 0, 1)</f>
        <v>EPA Region 6</v>
      </c>
    </row>
    <row r="2628" spans="64:69" x14ac:dyDescent="0.25">
      <c r="BL2628" s="334" t="s">
        <v>5576</v>
      </c>
      <c r="BM2628" s="335" t="s">
        <v>2182</v>
      </c>
      <c r="BN2628" s="335" t="s">
        <v>5409</v>
      </c>
      <c r="BO2628" s="335" t="str">
        <f t="shared" ref="BO2628:BO2691" si="82">_xlfn.TEXTJOIN(", ", TRUE, BM2628,BN2628)</f>
        <v>Harris County, TX</v>
      </c>
      <c r="BP2628" s="335" t="str">
        <f t="shared" ref="BP2628:BP2691" si="83">LEFT(BL2628, 2)</f>
        <v>48</v>
      </c>
      <c r="BQ2628" s="335" t="str">
        <f>_xlfn.XLOOKUP(BP2628, statelist[State FIPS Code], statelist[EPA Region], "not found", 0, 1)</f>
        <v>EPA Region 6</v>
      </c>
    </row>
    <row r="2629" spans="64:69" x14ac:dyDescent="0.25">
      <c r="BL2629" s="334" t="s">
        <v>5577</v>
      </c>
      <c r="BM2629" s="335" t="s">
        <v>2612</v>
      </c>
      <c r="BN2629" s="335" t="s">
        <v>5409</v>
      </c>
      <c r="BO2629" s="335" t="str">
        <f t="shared" si="82"/>
        <v>Harrison County, TX</v>
      </c>
      <c r="BP2629" s="335" t="str">
        <f t="shared" si="83"/>
        <v>48</v>
      </c>
      <c r="BQ2629" s="335" t="str">
        <f>_xlfn.XLOOKUP(BP2629, statelist[State FIPS Code], statelist[EPA Region], "not found", 0, 1)</f>
        <v>EPA Region 6</v>
      </c>
    </row>
    <row r="2630" spans="64:69" x14ac:dyDescent="0.25">
      <c r="BL2630" s="334" t="s">
        <v>5578</v>
      </c>
      <c r="BM2630" s="335" t="s">
        <v>5579</v>
      </c>
      <c r="BN2630" s="335" t="s">
        <v>5409</v>
      </c>
      <c r="BO2630" s="335" t="str">
        <f t="shared" si="82"/>
        <v>Hartley County, TX</v>
      </c>
      <c r="BP2630" s="335" t="str">
        <f t="shared" si="83"/>
        <v>48</v>
      </c>
      <c r="BQ2630" s="335" t="str">
        <f>_xlfn.XLOOKUP(BP2630, statelist[State FIPS Code], statelist[EPA Region], "not found", 0, 1)</f>
        <v>EPA Region 6</v>
      </c>
    </row>
    <row r="2631" spans="64:69" x14ac:dyDescent="0.25">
      <c r="BL2631" s="334" t="s">
        <v>5580</v>
      </c>
      <c r="BM2631" s="335" t="s">
        <v>2914</v>
      </c>
      <c r="BN2631" s="335" t="s">
        <v>5409</v>
      </c>
      <c r="BO2631" s="335" t="str">
        <f t="shared" si="82"/>
        <v>Haskell County, TX</v>
      </c>
      <c r="BP2631" s="335" t="str">
        <f t="shared" si="83"/>
        <v>48</v>
      </c>
      <c r="BQ2631" s="335" t="str">
        <f>_xlfn.XLOOKUP(BP2631, statelist[State FIPS Code], statelist[EPA Region], "not found", 0, 1)</f>
        <v>EPA Region 6</v>
      </c>
    </row>
    <row r="2632" spans="64:69" x14ac:dyDescent="0.25">
      <c r="BL2632" s="334" t="s">
        <v>5581</v>
      </c>
      <c r="BM2632" s="335" t="s">
        <v>5582</v>
      </c>
      <c r="BN2632" s="335" t="s">
        <v>5409</v>
      </c>
      <c r="BO2632" s="335" t="str">
        <f t="shared" si="82"/>
        <v>Hays County, TX</v>
      </c>
      <c r="BP2632" s="335" t="str">
        <f t="shared" si="83"/>
        <v>48</v>
      </c>
      <c r="BQ2632" s="335" t="str">
        <f>_xlfn.XLOOKUP(BP2632, statelist[State FIPS Code], statelist[EPA Region], "not found", 0, 1)</f>
        <v>EPA Region 6</v>
      </c>
    </row>
    <row r="2633" spans="64:69" x14ac:dyDescent="0.25">
      <c r="BL2633" s="334" t="s">
        <v>5583</v>
      </c>
      <c r="BM2633" s="335" t="s">
        <v>5584</v>
      </c>
      <c r="BN2633" s="335" t="s">
        <v>5409</v>
      </c>
      <c r="BO2633" s="335" t="str">
        <f t="shared" si="82"/>
        <v>Hemphill County, TX</v>
      </c>
      <c r="BP2633" s="335" t="str">
        <f t="shared" si="83"/>
        <v>48</v>
      </c>
      <c r="BQ2633" s="335" t="str">
        <f>_xlfn.XLOOKUP(BP2633, statelist[State FIPS Code], statelist[EPA Region], "not found", 0, 1)</f>
        <v>EPA Region 6</v>
      </c>
    </row>
    <row r="2634" spans="64:69" x14ac:dyDescent="0.25">
      <c r="BL2634" s="334" t="s">
        <v>5585</v>
      </c>
      <c r="BM2634" s="335" t="s">
        <v>2468</v>
      </c>
      <c r="BN2634" s="335" t="s">
        <v>5409</v>
      </c>
      <c r="BO2634" s="335" t="str">
        <f t="shared" si="82"/>
        <v>Henderson County, TX</v>
      </c>
      <c r="BP2634" s="335" t="str">
        <f t="shared" si="83"/>
        <v>48</v>
      </c>
      <c r="BQ2634" s="335" t="str">
        <f>_xlfn.XLOOKUP(BP2634, statelist[State FIPS Code], statelist[EPA Region], "not found", 0, 1)</f>
        <v>EPA Region 6</v>
      </c>
    </row>
    <row r="2635" spans="64:69" x14ac:dyDescent="0.25">
      <c r="BL2635" s="334" t="s">
        <v>5586</v>
      </c>
      <c r="BM2635" s="335" t="s">
        <v>4323</v>
      </c>
      <c r="BN2635" s="335" t="s">
        <v>5409</v>
      </c>
      <c r="BO2635" s="335" t="str">
        <f t="shared" si="82"/>
        <v>Hidalgo County, TX</v>
      </c>
      <c r="BP2635" s="335" t="str">
        <f t="shared" si="83"/>
        <v>48</v>
      </c>
      <c r="BQ2635" s="335" t="str">
        <f>_xlfn.XLOOKUP(BP2635, statelist[State FIPS Code], statelist[EPA Region], "not found", 0, 1)</f>
        <v>EPA Region 6</v>
      </c>
    </row>
    <row r="2636" spans="64:69" x14ac:dyDescent="0.25">
      <c r="BL2636" s="334" t="s">
        <v>5587</v>
      </c>
      <c r="BM2636" s="335" t="s">
        <v>4028</v>
      </c>
      <c r="BN2636" s="335" t="s">
        <v>5409</v>
      </c>
      <c r="BO2636" s="335" t="str">
        <f t="shared" si="82"/>
        <v>Hill County, TX</v>
      </c>
      <c r="BP2636" s="335" t="str">
        <f t="shared" si="83"/>
        <v>48</v>
      </c>
      <c r="BQ2636" s="335" t="str">
        <f>_xlfn.XLOOKUP(BP2636, statelist[State FIPS Code], statelist[EPA Region], "not found", 0, 1)</f>
        <v>EPA Region 6</v>
      </c>
    </row>
    <row r="2637" spans="64:69" x14ac:dyDescent="0.25">
      <c r="BL2637" s="334" t="s">
        <v>5588</v>
      </c>
      <c r="BM2637" s="335" t="s">
        <v>5589</v>
      </c>
      <c r="BN2637" s="335" t="s">
        <v>5409</v>
      </c>
      <c r="BO2637" s="335" t="str">
        <f t="shared" si="82"/>
        <v>Hockley County, TX</v>
      </c>
      <c r="BP2637" s="335" t="str">
        <f t="shared" si="83"/>
        <v>48</v>
      </c>
      <c r="BQ2637" s="335" t="str">
        <f>_xlfn.XLOOKUP(BP2637, statelist[State FIPS Code], statelist[EPA Region], "not found", 0, 1)</f>
        <v>EPA Region 6</v>
      </c>
    </row>
    <row r="2638" spans="64:69" x14ac:dyDescent="0.25">
      <c r="BL2638" s="334" t="s">
        <v>5590</v>
      </c>
      <c r="BM2638" s="335" t="s">
        <v>5591</v>
      </c>
      <c r="BN2638" s="335" t="s">
        <v>5409</v>
      </c>
      <c r="BO2638" s="335" t="str">
        <f t="shared" si="82"/>
        <v>Hood County, TX</v>
      </c>
      <c r="BP2638" s="335" t="str">
        <f t="shared" si="83"/>
        <v>48</v>
      </c>
      <c r="BQ2638" s="335" t="str">
        <f>_xlfn.XLOOKUP(BP2638, statelist[State FIPS Code], statelist[EPA Region], "not found", 0, 1)</f>
        <v>EPA Region 6</v>
      </c>
    </row>
    <row r="2639" spans="64:69" x14ac:dyDescent="0.25">
      <c r="BL2639" s="334" t="s">
        <v>5592</v>
      </c>
      <c r="BM2639" s="335" t="s">
        <v>3104</v>
      </c>
      <c r="BN2639" s="335" t="s">
        <v>5409</v>
      </c>
      <c r="BO2639" s="335" t="str">
        <f t="shared" si="82"/>
        <v>Hopkins County, TX</v>
      </c>
      <c r="BP2639" s="335" t="str">
        <f t="shared" si="83"/>
        <v>48</v>
      </c>
      <c r="BQ2639" s="335" t="str">
        <f>_xlfn.XLOOKUP(BP2639, statelist[State FIPS Code], statelist[EPA Region], "not found", 0, 1)</f>
        <v>EPA Region 6</v>
      </c>
    </row>
    <row r="2640" spans="64:69" x14ac:dyDescent="0.25">
      <c r="BL2640" s="334" t="s">
        <v>5593</v>
      </c>
      <c r="BM2640" s="335" t="s">
        <v>1363</v>
      </c>
      <c r="BN2640" s="335" t="s">
        <v>5409</v>
      </c>
      <c r="BO2640" s="335" t="str">
        <f t="shared" si="82"/>
        <v>Houston County, TX</v>
      </c>
      <c r="BP2640" s="335" t="str">
        <f t="shared" si="83"/>
        <v>48</v>
      </c>
      <c r="BQ2640" s="335" t="str">
        <f>_xlfn.XLOOKUP(BP2640, statelist[State FIPS Code], statelist[EPA Region], "not found", 0, 1)</f>
        <v>EPA Region 6</v>
      </c>
    </row>
    <row r="2641" spans="64:69" x14ac:dyDescent="0.25">
      <c r="BL2641" s="334" t="s">
        <v>5594</v>
      </c>
      <c r="BM2641" s="335" t="s">
        <v>1576</v>
      </c>
      <c r="BN2641" s="335" t="s">
        <v>5409</v>
      </c>
      <c r="BO2641" s="335" t="str">
        <f t="shared" si="82"/>
        <v>Howard County, TX</v>
      </c>
      <c r="BP2641" s="335" t="str">
        <f t="shared" si="83"/>
        <v>48</v>
      </c>
      <c r="BQ2641" s="335" t="str">
        <f>_xlfn.XLOOKUP(BP2641, statelist[State FIPS Code], statelist[EPA Region], "not found", 0, 1)</f>
        <v>EPA Region 6</v>
      </c>
    </row>
    <row r="2642" spans="64:69" x14ac:dyDescent="0.25">
      <c r="BL2642" s="334" t="s">
        <v>5595</v>
      </c>
      <c r="BM2642" s="335" t="s">
        <v>5596</v>
      </c>
      <c r="BN2642" s="335" t="s">
        <v>5409</v>
      </c>
      <c r="BO2642" s="335" t="str">
        <f t="shared" si="82"/>
        <v>Hudspeth County, TX</v>
      </c>
      <c r="BP2642" s="335" t="str">
        <f t="shared" si="83"/>
        <v>48</v>
      </c>
      <c r="BQ2642" s="335" t="str">
        <f>_xlfn.XLOOKUP(BP2642, statelist[State FIPS Code], statelist[EPA Region], "not found", 0, 1)</f>
        <v>EPA Region 6</v>
      </c>
    </row>
    <row r="2643" spans="64:69" x14ac:dyDescent="0.25">
      <c r="BL2643" s="334" t="s">
        <v>5597</v>
      </c>
      <c r="BM2643" s="335" t="s">
        <v>5598</v>
      </c>
      <c r="BN2643" s="335" t="s">
        <v>5409</v>
      </c>
      <c r="BO2643" s="335" t="str">
        <f t="shared" si="82"/>
        <v>Hunt County, TX</v>
      </c>
      <c r="BP2643" s="335" t="str">
        <f t="shared" si="83"/>
        <v>48</v>
      </c>
      <c r="BQ2643" s="335" t="str">
        <f>_xlfn.XLOOKUP(BP2643, statelist[State FIPS Code], statelist[EPA Region], "not found", 0, 1)</f>
        <v>EPA Region 6</v>
      </c>
    </row>
    <row r="2644" spans="64:69" x14ac:dyDescent="0.25">
      <c r="BL2644" s="334" t="s">
        <v>5599</v>
      </c>
      <c r="BM2644" s="335" t="s">
        <v>5234</v>
      </c>
      <c r="BN2644" s="335" t="s">
        <v>5409</v>
      </c>
      <c r="BO2644" s="335" t="str">
        <f t="shared" si="82"/>
        <v>Hutchinson County, TX</v>
      </c>
      <c r="BP2644" s="335" t="str">
        <f t="shared" si="83"/>
        <v>48</v>
      </c>
      <c r="BQ2644" s="335" t="str">
        <f>_xlfn.XLOOKUP(BP2644, statelist[State FIPS Code], statelist[EPA Region], "not found", 0, 1)</f>
        <v>EPA Region 6</v>
      </c>
    </row>
    <row r="2645" spans="64:69" x14ac:dyDescent="0.25">
      <c r="BL2645" s="334" t="s">
        <v>5600</v>
      </c>
      <c r="BM2645" s="335" t="s">
        <v>5601</v>
      </c>
      <c r="BN2645" s="335" t="s">
        <v>5409</v>
      </c>
      <c r="BO2645" s="335" t="str">
        <f t="shared" si="82"/>
        <v>Irion County, TX</v>
      </c>
      <c r="BP2645" s="335" t="str">
        <f t="shared" si="83"/>
        <v>48</v>
      </c>
      <c r="BQ2645" s="335" t="str">
        <f>_xlfn.XLOOKUP(BP2645, statelist[State FIPS Code], statelist[EPA Region], "not found", 0, 1)</f>
        <v>EPA Region 6</v>
      </c>
    </row>
    <row r="2646" spans="64:69" x14ac:dyDescent="0.25">
      <c r="BL2646" s="334" t="s">
        <v>5602</v>
      </c>
      <c r="BM2646" s="335" t="s">
        <v>5603</v>
      </c>
      <c r="BN2646" s="335" t="s">
        <v>5409</v>
      </c>
      <c r="BO2646" s="335" t="str">
        <f t="shared" si="82"/>
        <v>Jack County, TX</v>
      </c>
      <c r="BP2646" s="335" t="str">
        <f t="shared" si="83"/>
        <v>48</v>
      </c>
      <c r="BQ2646" s="335" t="str">
        <f>_xlfn.XLOOKUP(BP2646, statelist[State FIPS Code], statelist[EPA Region], "not found", 0, 1)</f>
        <v>EPA Region 6</v>
      </c>
    </row>
    <row r="2647" spans="64:69" x14ac:dyDescent="0.25">
      <c r="BL2647" s="334" t="s">
        <v>5604</v>
      </c>
      <c r="BM2647" s="335" t="s">
        <v>1365</v>
      </c>
      <c r="BN2647" s="335" t="s">
        <v>5409</v>
      </c>
      <c r="BO2647" s="335" t="str">
        <f t="shared" si="82"/>
        <v>Jackson County, TX</v>
      </c>
      <c r="BP2647" s="335" t="str">
        <f t="shared" si="83"/>
        <v>48</v>
      </c>
      <c r="BQ2647" s="335" t="str">
        <f>_xlfn.XLOOKUP(BP2647, statelist[State FIPS Code], statelist[EPA Region], "not found", 0, 1)</f>
        <v>EPA Region 6</v>
      </c>
    </row>
    <row r="2648" spans="64:69" x14ac:dyDescent="0.25">
      <c r="BL2648" s="334" t="s">
        <v>5605</v>
      </c>
      <c r="BM2648" s="335" t="s">
        <v>2193</v>
      </c>
      <c r="BN2648" s="335" t="s">
        <v>5409</v>
      </c>
      <c r="BO2648" s="335" t="str">
        <f t="shared" si="82"/>
        <v>Jasper County, TX</v>
      </c>
      <c r="BP2648" s="335" t="str">
        <f t="shared" si="83"/>
        <v>48</v>
      </c>
      <c r="BQ2648" s="335" t="str">
        <f>_xlfn.XLOOKUP(BP2648, statelist[State FIPS Code], statelist[EPA Region], "not found", 0, 1)</f>
        <v>EPA Region 6</v>
      </c>
    </row>
    <row r="2649" spans="64:69" x14ac:dyDescent="0.25">
      <c r="BL2649" s="334" t="s">
        <v>5606</v>
      </c>
      <c r="BM2649" s="335" t="s">
        <v>2195</v>
      </c>
      <c r="BN2649" s="335" t="s">
        <v>5409</v>
      </c>
      <c r="BO2649" s="335" t="str">
        <f t="shared" si="82"/>
        <v>Jeff Davis County, TX</v>
      </c>
      <c r="BP2649" s="335" t="str">
        <f t="shared" si="83"/>
        <v>48</v>
      </c>
      <c r="BQ2649" s="335" t="str">
        <f>_xlfn.XLOOKUP(BP2649, statelist[State FIPS Code], statelist[EPA Region], "not found", 0, 1)</f>
        <v>EPA Region 6</v>
      </c>
    </row>
    <row r="2650" spans="64:69" x14ac:dyDescent="0.25">
      <c r="BL2650" s="334" t="s">
        <v>5607</v>
      </c>
      <c r="BM2650" s="335" t="s">
        <v>1367</v>
      </c>
      <c r="BN2650" s="335" t="s">
        <v>5409</v>
      </c>
      <c r="BO2650" s="335" t="str">
        <f t="shared" si="82"/>
        <v>Jefferson County, TX</v>
      </c>
      <c r="BP2650" s="335" t="str">
        <f t="shared" si="83"/>
        <v>48</v>
      </c>
      <c r="BQ2650" s="335" t="str">
        <f>_xlfn.XLOOKUP(BP2650, statelist[State FIPS Code], statelist[EPA Region], "not found", 0, 1)</f>
        <v>EPA Region 6</v>
      </c>
    </row>
    <row r="2651" spans="64:69" x14ac:dyDescent="0.25">
      <c r="BL2651" s="334" t="s">
        <v>5608</v>
      </c>
      <c r="BM2651" s="335" t="s">
        <v>5609</v>
      </c>
      <c r="BN2651" s="335" t="s">
        <v>5409</v>
      </c>
      <c r="BO2651" s="335" t="str">
        <f t="shared" si="82"/>
        <v>Jim Hogg County, TX</v>
      </c>
      <c r="BP2651" s="335" t="str">
        <f t="shared" si="83"/>
        <v>48</v>
      </c>
      <c r="BQ2651" s="335" t="str">
        <f>_xlfn.XLOOKUP(BP2651, statelist[State FIPS Code], statelist[EPA Region], "not found", 0, 1)</f>
        <v>EPA Region 6</v>
      </c>
    </row>
    <row r="2652" spans="64:69" x14ac:dyDescent="0.25">
      <c r="BL2652" s="334" t="s">
        <v>5610</v>
      </c>
      <c r="BM2652" s="335" t="s">
        <v>5611</v>
      </c>
      <c r="BN2652" s="335" t="s">
        <v>5409</v>
      </c>
      <c r="BO2652" s="335" t="str">
        <f t="shared" si="82"/>
        <v>Jim Wells County, TX</v>
      </c>
      <c r="BP2652" s="335" t="str">
        <f t="shared" si="83"/>
        <v>48</v>
      </c>
      <c r="BQ2652" s="335" t="str">
        <f>_xlfn.XLOOKUP(BP2652, statelist[State FIPS Code], statelist[EPA Region], "not found", 0, 1)</f>
        <v>EPA Region 6</v>
      </c>
    </row>
    <row r="2653" spans="64:69" x14ac:dyDescent="0.25">
      <c r="BL2653" s="334" t="s">
        <v>5612</v>
      </c>
      <c r="BM2653" s="335" t="s">
        <v>1584</v>
      </c>
      <c r="BN2653" s="335" t="s">
        <v>5409</v>
      </c>
      <c r="BO2653" s="335" t="str">
        <f t="shared" si="82"/>
        <v>Johnson County, TX</v>
      </c>
      <c r="BP2653" s="335" t="str">
        <f t="shared" si="83"/>
        <v>48</v>
      </c>
      <c r="BQ2653" s="335" t="str">
        <f>_xlfn.XLOOKUP(BP2653, statelist[State FIPS Code], statelist[EPA Region], "not found", 0, 1)</f>
        <v>EPA Region 6</v>
      </c>
    </row>
    <row r="2654" spans="64:69" x14ac:dyDescent="0.25">
      <c r="BL2654" s="334" t="s">
        <v>5613</v>
      </c>
      <c r="BM2654" s="335" t="s">
        <v>2201</v>
      </c>
      <c r="BN2654" s="335" t="s">
        <v>5409</v>
      </c>
      <c r="BO2654" s="335" t="str">
        <f t="shared" si="82"/>
        <v>Jones County, TX</v>
      </c>
      <c r="BP2654" s="335" t="str">
        <f t="shared" si="83"/>
        <v>48</v>
      </c>
      <c r="BQ2654" s="335" t="str">
        <f>_xlfn.XLOOKUP(BP2654, statelist[State FIPS Code], statelist[EPA Region], "not found", 0, 1)</f>
        <v>EPA Region 6</v>
      </c>
    </row>
    <row r="2655" spans="64:69" x14ac:dyDescent="0.25">
      <c r="BL2655" s="334" t="s">
        <v>5614</v>
      </c>
      <c r="BM2655" s="335" t="s">
        <v>5615</v>
      </c>
      <c r="BN2655" s="335" t="s">
        <v>5409</v>
      </c>
      <c r="BO2655" s="335" t="str">
        <f t="shared" si="82"/>
        <v>Karnes County, TX</v>
      </c>
      <c r="BP2655" s="335" t="str">
        <f t="shared" si="83"/>
        <v>48</v>
      </c>
      <c r="BQ2655" s="335" t="str">
        <f>_xlfn.XLOOKUP(BP2655, statelist[State FIPS Code], statelist[EPA Region], "not found", 0, 1)</f>
        <v>EPA Region 6</v>
      </c>
    </row>
    <row r="2656" spans="64:69" x14ac:dyDescent="0.25">
      <c r="BL2656" s="334" t="s">
        <v>5616</v>
      </c>
      <c r="BM2656" s="335" t="s">
        <v>5617</v>
      </c>
      <c r="BN2656" s="335" t="s">
        <v>5409</v>
      </c>
      <c r="BO2656" s="335" t="str">
        <f t="shared" si="82"/>
        <v>Kaufman County, TX</v>
      </c>
      <c r="BP2656" s="335" t="str">
        <f t="shared" si="83"/>
        <v>48</v>
      </c>
      <c r="BQ2656" s="335" t="str">
        <f>_xlfn.XLOOKUP(BP2656, statelist[State FIPS Code], statelist[EPA Region], "not found", 0, 1)</f>
        <v>EPA Region 6</v>
      </c>
    </row>
    <row r="2657" spans="64:69" x14ac:dyDescent="0.25">
      <c r="BL2657" s="334" t="s">
        <v>5618</v>
      </c>
      <c r="BM2657" s="335" t="s">
        <v>2485</v>
      </c>
      <c r="BN2657" s="335" t="s">
        <v>5409</v>
      </c>
      <c r="BO2657" s="335" t="str">
        <f t="shared" si="82"/>
        <v>Kendall County, TX</v>
      </c>
      <c r="BP2657" s="335" t="str">
        <f t="shared" si="83"/>
        <v>48</v>
      </c>
      <c r="BQ2657" s="335" t="str">
        <f>_xlfn.XLOOKUP(BP2657, statelist[State FIPS Code], statelist[EPA Region], "not found", 0, 1)</f>
        <v>EPA Region 6</v>
      </c>
    </row>
    <row r="2658" spans="64:69" x14ac:dyDescent="0.25">
      <c r="BL2658" s="334" t="s">
        <v>5619</v>
      </c>
      <c r="BM2658" s="335" t="s">
        <v>5620</v>
      </c>
      <c r="BN2658" s="335" t="s">
        <v>5409</v>
      </c>
      <c r="BO2658" s="335" t="str">
        <f t="shared" si="82"/>
        <v>Kenedy County, TX</v>
      </c>
      <c r="BP2658" s="335" t="str">
        <f t="shared" si="83"/>
        <v>48</v>
      </c>
      <c r="BQ2658" s="335" t="str">
        <f>_xlfn.XLOOKUP(BP2658, statelist[State FIPS Code], statelist[EPA Region], "not found", 0, 1)</f>
        <v>EPA Region 6</v>
      </c>
    </row>
    <row r="2659" spans="64:69" x14ac:dyDescent="0.25">
      <c r="BL2659" s="334" t="s">
        <v>5621</v>
      </c>
      <c r="BM2659" s="335" t="s">
        <v>1932</v>
      </c>
      <c r="BN2659" s="335" t="s">
        <v>5409</v>
      </c>
      <c r="BO2659" s="335" t="str">
        <f t="shared" si="82"/>
        <v>Kent County, TX</v>
      </c>
      <c r="BP2659" s="335" t="str">
        <f t="shared" si="83"/>
        <v>48</v>
      </c>
      <c r="BQ2659" s="335" t="str">
        <f>_xlfn.XLOOKUP(BP2659, statelist[State FIPS Code], statelist[EPA Region], "not found", 0, 1)</f>
        <v>EPA Region 6</v>
      </c>
    </row>
    <row r="2660" spans="64:69" x14ac:dyDescent="0.25">
      <c r="BL2660" s="334" t="s">
        <v>5622</v>
      </c>
      <c r="BM2660" s="335" t="s">
        <v>5623</v>
      </c>
      <c r="BN2660" s="335" t="s">
        <v>5409</v>
      </c>
      <c r="BO2660" s="335" t="str">
        <f t="shared" si="82"/>
        <v>Kerr County, TX</v>
      </c>
      <c r="BP2660" s="335" t="str">
        <f t="shared" si="83"/>
        <v>48</v>
      </c>
      <c r="BQ2660" s="335" t="str">
        <f>_xlfn.XLOOKUP(BP2660, statelist[State FIPS Code], statelist[EPA Region], "not found", 0, 1)</f>
        <v>EPA Region 6</v>
      </c>
    </row>
    <row r="2661" spans="64:69" x14ac:dyDescent="0.25">
      <c r="BL2661" s="334" t="s">
        <v>5624</v>
      </c>
      <c r="BM2661" s="335" t="s">
        <v>5625</v>
      </c>
      <c r="BN2661" s="335" t="s">
        <v>5409</v>
      </c>
      <c r="BO2661" s="335" t="str">
        <f t="shared" si="82"/>
        <v>Kimble County, TX</v>
      </c>
      <c r="BP2661" s="335" t="str">
        <f t="shared" si="83"/>
        <v>48</v>
      </c>
      <c r="BQ2661" s="335" t="str">
        <f>_xlfn.XLOOKUP(BP2661, statelist[State FIPS Code], statelist[EPA Region], "not found", 0, 1)</f>
        <v>EPA Region 6</v>
      </c>
    </row>
    <row r="2662" spans="64:69" x14ac:dyDescent="0.25">
      <c r="BL2662" s="334" t="s">
        <v>5626</v>
      </c>
      <c r="BM2662" s="335" t="s">
        <v>5627</v>
      </c>
      <c r="BN2662" s="335" t="s">
        <v>5409</v>
      </c>
      <c r="BO2662" s="335" t="str">
        <f t="shared" si="82"/>
        <v>King County, TX</v>
      </c>
      <c r="BP2662" s="335" t="str">
        <f t="shared" si="83"/>
        <v>48</v>
      </c>
      <c r="BQ2662" s="335" t="str">
        <f>_xlfn.XLOOKUP(BP2662, statelist[State FIPS Code], statelist[EPA Region], "not found", 0, 1)</f>
        <v>EPA Region 6</v>
      </c>
    </row>
    <row r="2663" spans="64:69" x14ac:dyDescent="0.25">
      <c r="BL2663" s="334" t="s">
        <v>5628</v>
      </c>
      <c r="BM2663" s="335" t="s">
        <v>5629</v>
      </c>
      <c r="BN2663" s="335" t="s">
        <v>5409</v>
      </c>
      <c r="BO2663" s="335" t="str">
        <f t="shared" si="82"/>
        <v>Kinney County, TX</v>
      </c>
      <c r="BP2663" s="335" t="str">
        <f t="shared" si="83"/>
        <v>48</v>
      </c>
      <c r="BQ2663" s="335" t="str">
        <f>_xlfn.XLOOKUP(BP2663, statelist[State FIPS Code], statelist[EPA Region], "not found", 0, 1)</f>
        <v>EPA Region 6</v>
      </c>
    </row>
    <row r="2664" spans="64:69" x14ac:dyDescent="0.25">
      <c r="BL2664" s="334" t="s">
        <v>5630</v>
      </c>
      <c r="BM2664" s="335" t="s">
        <v>5631</v>
      </c>
      <c r="BN2664" s="335" t="s">
        <v>5409</v>
      </c>
      <c r="BO2664" s="335" t="str">
        <f t="shared" si="82"/>
        <v>Kleberg County, TX</v>
      </c>
      <c r="BP2664" s="335" t="str">
        <f t="shared" si="83"/>
        <v>48</v>
      </c>
      <c r="BQ2664" s="335" t="str">
        <f>_xlfn.XLOOKUP(BP2664, statelist[State FIPS Code], statelist[EPA Region], "not found", 0, 1)</f>
        <v>EPA Region 6</v>
      </c>
    </row>
    <row r="2665" spans="64:69" x14ac:dyDescent="0.25">
      <c r="BL2665" s="334" t="s">
        <v>5632</v>
      </c>
      <c r="BM2665" s="335" t="s">
        <v>2487</v>
      </c>
      <c r="BN2665" s="335" t="s">
        <v>5409</v>
      </c>
      <c r="BO2665" s="335" t="str">
        <f t="shared" si="82"/>
        <v>Knox County, TX</v>
      </c>
      <c r="BP2665" s="335" t="str">
        <f t="shared" si="83"/>
        <v>48</v>
      </c>
      <c r="BQ2665" s="335" t="str">
        <f>_xlfn.XLOOKUP(BP2665, statelist[State FIPS Code], statelist[EPA Region], "not found", 0, 1)</f>
        <v>EPA Region 6</v>
      </c>
    </row>
    <row r="2666" spans="64:69" x14ac:dyDescent="0.25">
      <c r="BL2666" s="334" t="s">
        <v>5633</v>
      </c>
      <c r="BM2666" s="335" t="s">
        <v>1369</v>
      </c>
      <c r="BN2666" s="335" t="s">
        <v>5409</v>
      </c>
      <c r="BO2666" s="335" t="str">
        <f t="shared" si="82"/>
        <v>Lamar County, TX</v>
      </c>
      <c r="BP2666" s="335" t="str">
        <f t="shared" si="83"/>
        <v>48</v>
      </c>
      <c r="BQ2666" s="335" t="str">
        <f>_xlfn.XLOOKUP(BP2666, statelist[State FIPS Code], statelist[EPA Region], "not found", 0, 1)</f>
        <v>EPA Region 6</v>
      </c>
    </row>
    <row r="2667" spans="64:69" x14ac:dyDescent="0.25">
      <c r="BL2667" s="334" t="s">
        <v>5634</v>
      </c>
      <c r="BM2667" s="335" t="s">
        <v>5635</v>
      </c>
      <c r="BN2667" s="335" t="s">
        <v>5409</v>
      </c>
      <c r="BO2667" s="335" t="str">
        <f t="shared" si="82"/>
        <v>Lamb County, TX</v>
      </c>
      <c r="BP2667" s="335" t="str">
        <f t="shared" si="83"/>
        <v>48</v>
      </c>
      <c r="BQ2667" s="335" t="str">
        <f>_xlfn.XLOOKUP(BP2667, statelist[State FIPS Code], statelist[EPA Region], "not found", 0, 1)</f>
        <v>EPA Region 6</v>
      </c>
    </row>
    <row r="2668" spans="64:69" x14ac:dyDescent="0.25">
      <c r="BL2668" s="334" t="s">
        <v>5636</v>
      </c>
      <c r="BM2668" s="335" t="s">
        <v>5637</v>
      </c>
      <c r="BN2668" s="335" t="s">
        <v>5409</v>
      </c>
      <c r="BO2668" s="335" t="str">
        <f t="shared" si="82"/>
        <v>Lampasas County, TX</v>
      </c>
      <c r="BP2668" s="335" t="str">
        <f t="shared" si="83"/>
        <v>48</v>
      </c>
      <c r="BQ2668" s="335" t="str">
        <f>_xlfn.XLOOKUP(BP2668, statelist[State FIPS Code], statelist[EPA Region], "not found", 0, 1)</f>
        <v>EPA Region 6</v>
      </c>
    </row>
    <row r="2669" spans="64:69" x14ac:dyDescent="0.25">
      <c r="BL2669" s="334" t="s">
        <v>5638</v>
      </c>
      <c r="BM2669" s="335" t="s">
        <v>5639</v>
      </c>
      <c r="BN2669" s="335" t="s">
        <v>5409</v>
      </c>
      <c r="BO2669" s="335" t="str">
        <f t="shared" si="82"/>
        <v>La Salle County, TX</v>
      </c>
      <c r="BP2669" s="335" t="str">
        <f t="shared" si="83"/>
        <v>48</v>
      </c>
      <c r="BQ2669" s="335" t="str">
        <f>_xlfn.XLOOKUP(BP2669, statelist[State FIPS Code], statelist[EPA Region], "not found", 0, 1)</f>
        <v>EPA Region 6</v>
      </c>
    </row>
    <row r="2670" spans="64:69" x14ac:dyDescent="0.25">
      <c r="BL2670" s="334" t="s">
        <v>5640</v>
      </c>
      <c r="BM2670" s="335" t="s">
        <v>5641</v>
      </c>
      <c r="BN2670" s="335" t="s">
        <v>5409</v>
      </c>
      <c r="BO2670" s="335" t="str">
        <f t="shared" si="82"/>
        <v>Lavaca County, TX</v>
      </c>
      <c r="BP2670" s="335" t="str">
        <f t="shared" si="83"/>
        <v>48</v>
      </c>
      <c r="BQ2670" s="335" t="str">
        <f>_xlfn.XLOOKUP(BP2670, statelist[State FIPS Code], statelist[EPA Region], "not found", 0, 1)</f>
        <v>EPA Region 6</v>
      </c>
    </row>
    <row r="2671" spans="64:69" x14ac:dyDescent="0.25">
      <c r="BL2671" s="334" t="s">
        <v>5642</v>
      </c>
      <c r="BM2671" s="335" t="s">
        <v>1375</v>
      </c>
      <c r="BN2671" s="335" t="s">
        <v>5409</v>
      </c>
      <c r="BO2671" s="335" t="str">
        <f t="shared" si="82"/>
        <v>Lee County, TX</v>
      </c>
      <c r="BP2671" s="335" t="str">
        <f t="shared" si="83"/>
        <v>48</v>
      </c>
      <c r="BQ2671" s="335" t="str">
        <f>_xlfn.XLOOKUP(BP2671, statelist[State FIPS Code], statelist[EPA Region], "not found", 0, 1)</f>
        <v>EPA Region 6</v>
      </c>
    </row>
    <row r="2672" spans="64:69" x14ac:dyDescent="0.25">
      <c r="BL2672" s="334" t="s">
        <v>5643</v>
      </c>
      <c r="BM2672" s="335" t="s">
        <v>2002</v>
      </c>
      <c r="BN2672" s="335" t="s">
        <v>5409</v>
      </c>
      <c r="BO2672" s="335" t="str">
        <f t="shared" si="82"/>
        <v>Leon County, TX</v>
      </c>
      <c r="BP2672" s="335" t="str">
        <f t="shared" si="83"/>
        <v>48</v>
      </c>
      <c r="BQ2672" s="335" t="str">
        <f>_xlfn.XLOOKUP(BP2672, statelist[State FIPS Code], statelist[EPA Region], "not found", 0, 1)</f>
        <v>EPA Region 6</v>
      </c>
    </row>
    <row r="2673" spans="64:69" x14ac:dyDescent="0.25">
      <c r="BL2673" s="334" t="s">
        <v>5644</v>
      </c>
      <c r="BM2673" s="335" t="s">
        <v>2006</v>
      </c>
      <c r="BN2673" s="335" t="s">
        <v>5409</v>
      </c>
      <c r="BO2673" s="335" t="str">
        <f t="shared" si="82"/>
        <v>Liberty County, TX</v>
      </c>
      <c r="BP2673" s="335" t="str">
        <f t="shared" si="83"/>
        <v>48</v>
      </c>
      <c r="BQ2673" s="335" t="str">
        <f>_xlfn.XLOOKUP(BP2673, statelist[State FIPS Code], statelist[EPA Region], "not found", 0, 1)</f>
        <v>EPA Region 6</v>
      </c>
    </row>
    <row r="2674" spans="64:69" x14ac:dyDescent="0.25">
      <c r="BL2674" s="334" t="s">
        <v>5645</v>
      </c>
      <c r="BM2674" s="335" t="s">
        <v>1377</v>
      </c>
      <c r="BN2674" s="335" t="s">
        <v>5409</v>
      </c>
      <c r="BO2674" s="335" t="str">
        <f t="shared" si="82"/>
        <v>Limestone County, TX</v>
      </c>
      <c r="BP2674" s="335" t="str">
        <f t="shared" si="83"/>
        <v>48</v>
      </c>
      <c r="BQ2674" s="335" t="str">
        <f>_xlfn.XLOOKUP(BP2674, statelist[State FIPS Code], statelist[EPA Region], "not found", 0, 1)</f>
        <v>EPA Region 6</v>
      </c>
    </row>
    <row r="2675" spans="64:69" x14ac:dyDescent="0.25">
      <c r="BL2675" s="334" t="s">
        <v>5646</v>
      </c>
      <c r="BM2675" s="335" t="s">
        <v>5647</v>
      </c>
      <c r="BN2675" s="335" t="s">
        <v>5409</v>
      </c>
      <c r="BO2675" s="335" t="str">
        <f t="shared" si="82"/>
        <v>Lipscomb County, TX</v>
      </c>
      <c r="BP2675" s="335" t="str">
        <f t="shared" si="83"/>
        <v>48</v>
      </c>
      <c r="BQ2675" s="335" t="str">
        <f>_xlfn.XLOOKUP(BP2675, statelist[State FIPS Code], statelist[EPA Region], "not found", 0, 1)</f>
        <v>EPA Region 6</v>
      </c>
    </row>
    <row r="2676" spans="64:69" x14ac:dyDescent="0.25">
      <c r="BL2676" s="334" t="s">
        <v>5648</v>
      </c>
      <c r="BM2676" s="335" t="s">
        <v>5649</v>
      </c>
      <c r="BN2676" s="335" t="s">
        <v>5409</v>
      </c>
      <c r="BO2676" s="335" t="str">
        <f t="shared" si="82"/>
        <v>Live Oak County, TX</v>
      </c>
      <c r="BP2676" s="335" t="str">
        <f t="shared" si="83"/>
        <v>48</v>
      </c>
      <c r="BQ2676" s="335" t="str">
        <f>_xlfn.XLOOKUP(BP2676, statelist[State FIPS Code], statelist[EPA Region], "not found", 0, 1)</f>
        <v>EPA Region 6</v>
      </c>
    </row>
    <row r="2677" spans="64:69" x14ac:dyDescent="0.25">
      <c r="BL2677" s="334" t="s">
        <v>5650</v>
      </c>
      <c r="BM2677" s="335" t="s">
        <v>5651</v>
      </c>
      <c r="BN2677" s="335" t="s">
        <v>5409</v>
      </c>
      <c r="BO2677" s="335" t="str">
        <f t="shared" si="82"/>
        <v>Llano County, TX</v>
      </c>
      <c r="BP2677" s="335" t="str">
        <f t="shared" si="83"/>
        <v>48</v>
      </c>
      <c r="BQ2677" s="335" t="str">
        <f>_xlfn.XLOOKUP(BP2677, statelist[State FIPS Code], statelist[EPA Region], "not found", 0, 1)</f>
        <v>EPA Region 6</v>
      </c>
    </row>
    <row r="2678" spans="64:69" x14ac:dyDescent="0.25">
      <c r="BL2678" s="334" t="s">
        <v>5652</v>
      </c>
      <c r="BM2678" s="335" t="s">
        <v>5653</v>
      </c>
      <c r="BN2678" s="335" t="s">
        <v>5409</v>
      </c>
      <c r="BO2678" s="335" t="str">
        <f t="shared" si="82"/>
        <v>Loving County, TX</v>
      </c>
      <c r="BP2678" s="335" t="str">
        <f t="shared" si="83"/>
        <v>48</v>
      </c>
      <c r="BQ2678" s="335" t="str">
        <f>_xlfn.XLOOKUP(BP2678, statelist[State FIPS Code], statelist[EPA Region], "not found", 0, 1)</f>
        <v>EPA Region 6</v>
      </c>
    </row>
    <row r="2679" spans="64:69" x14ac:dyDescent="0.25">
      <c r="BL2679" s="334" t="s">
        <v>5654</v>
      </c>
      <c r="BM2679" s="335" t="s">
        <v>5655</v>
      </c>
      <c r="BN2679" s="335" t="s">
        <v>5409</v>
      </c>
      <c r="BO2679" s="335" t="str">
        <f t="shared" si="82"/>
        <v>Lubbock County, TX</v>
      </c>
      <c r="BP2679" s="335" t="str">
        <f t="shared" si="83"/>
        <v>48</v>
      </c>
      <c r="BQ2679" s="335" t="str">
        <f>_xlfn.XLOOKUP(BP2679, statelist[State FIPS Code], statelist[EPA Region], "not found", 0, 1)</f>
        <v>EPA Region 6</v>
      </c>
    </row>
    <row r="2680" spans="64:69" x14ac:dyDescent="0.25">
      <c r="BL2680" s="334" t="s">
        <v>5656</v>
      </c>
      <c r="BM2680" s="335" t="s">
        <v>5657</v>
      </c>
      <c r="BN2680" s="335" t="s">
        <v>5409</v>
      </c>
      <c r="BO2680" s="335" t="str">
        <f t="shared" si="82"/>
        <v>Lynn County, TX</v>
      </c>
      <c r="BP2680" s="335" t="str">
        <f t="shared" si="83"/>
        <v>48</v>
      </c>
      <c r="BQ2680" s="335" t="str">
        <f>_xlfn.XLOOKUP(BP2680, statelist[State FIPS Code], statelist[EPA Region], "not found", 0, 1)</f>
        <v>EPA Region 6</v>
      </c>
    </row>
    <row r="2681" spans="64:69" x14ac:dyDescent="0.25">
      <c r="BL2681" s="334" t="s">
        <v>5658</v>
      </c>
      <c r="BM2681" s="335" t="s">
        <v>5659</v>
      </c>
      <c r="BN2681" s="335" t="s">
        <v>5409</v>
      </c>
      <c r="BO2681" s="335" t="str">
        <f t="shared" si="82"/>
        <v>McCulloch County, TX</v>
      </c>
      <c r="BP2681" s="335" t="str">
        <f t="shared" si="83"/>
        <v>48</v>
      </c>
      <c r="BQ2681" s="335" t="str">
        <f>_xlfn.XLOOKUP(BP2681, statelist[State FIPS Code], statelist[EPA Region], "not found", 0, 1)</f>
        <v>EPA Region 6</v>
      </c>
    </row>
    <row r="2682" spans="64:69" x14ac:dyDescent="0.25">
      <c r="BL2682" s="334" t="s">
        <v>5660</v>
      </c>
      <c r="BM2682" s="335" t="s">
        <v>5661</v>
      </c>
      <c r="BN2682" s="335" t="s">
        <v>5409</v>
      </c>
      <c r="BO2682" s="335" t="str">
        <f t="shared" si="82"/>
        <v>McLennan County, TX</v>
      </c>
      <c r="BP2682" s="335" t="str">
        <f t="shared" si="83"/>
        <v>48</v>
      </c>
      <c r="BQ2682" s="335" t="str">
        <f>_xlfn.XLOOKUP(BP2682, statelist[State FIPS Code], statelist[EPA Region], "not found", 0, 1)</f>
        <v>EPA Region 6</v>
      </c>
    </row>
    <row r="2683" spans="64:69" x14ac:dyDescent="0.25">
      <c r="BL2683" s="334" t="s">
        <v>5662</v>
      </c>
      <c r="BM2683" s="335" t="s">
        <v>5663</v>
      </c>
      <c r="BN2683" s="335" t="s">
        <v>5409</v>
      </c>
      <c r="BO2683" s="335" t="str">
        <f t="shared" si="82"/>
        <v>McMullen County, TX</v>
      </c>
      <c r="BP2683" s="335" t="str">
        <f t="shared" si="83"/>
        <v>48</v>
      </c>
      <c r="BQ2683" s="335" t="str">
        <f>_xlfn.XLOOKUP(BP2683, statelist[State FIPS Code], statelist[EPA Region], "not found", 0, 1)</f>
        <v>EPA Region 6</v>
      </c>
    </row>
    <row r="2684" spans="64:69" x14ac:dyDescent="0.25">
      <c r="BL2684" s="334" t="s">
        <v>5664</v>
      </c>
      <c r="BM2684" s="335" t="s">
        <v>1383</v>
      </c>
      <c r="BN2684" s="335" t="s">
        <v>5409</v>
      </c>
      <c r="BO2684" s="335" t="str">
        <f t="shared" si="82"/>
        <v>Madison County, TX</v>
      </c>
      <c r="BP2684" s="335" t="str">
        <f t="shared" si="83"/>
        <v>48</v>
      </c>
      <c r="BQ2684" s="335" t="str">
        <f>_xlfn.XLOOKUP(BP2684, statelist[State FIPS Code], statelist[EPA Region], "not found", 0, 1)</f>
        <v>EPA Region 6</v>
      </c>
    </row>
    <row r="2685" spans="64:69" x14ac:dyDescent="0.25">
      <c r="BL2685" s="334" t="s">
        <v>5665</v>
      </c>
      <c r="BM2685" s="335" t="s">
        <v>1387</v>
      </c>
      <c r="BN2685" s="335" t="s">
        <v>5409</v>
      </c>
      <c r="BO2685" s="335" t="str">
        <f t="shared" si="82"/>
        <v>Marion County, TX</v>
      </c>
      <c r="BP2685" s="335" t="str">
        <f t="shared" si="83"/>
        <v>48</v>
      </c>
      <c r="BQ2685" s="335" t="str">
        <f>_xlfn.XLOOKUP(BP2685, statelist[State FIPS Code], statelist[EPA Region], "not found", 0, 1)</f>
        <v>EPA Region 6</v>
      </c>
    </row>
    <row r="2686" spans="64:69" x14ac:dyDescent="0.25">
      <c r="BL2686" s="334" t="s">
        <v>5666</v>
      </c>
      <c r="BM2686" s="335" t="s">
        <v>2012</v>
      </c>
      <c r="BN2686" s="335" t="s">
        <v>5409</v>
      </c>
      <c r="BO2686" s="335" t="str">
        <f t="shared" si="82"/>
        <v>Martin County, TX</v>
      </c>
      <c r="BP2686" s="335" t="str">
        <f t="shared" si="83"/>
        <v>48</v>
      </c>
      <c r="BQ2686" s="335" t="str">
        <f>_xlfn.XLOOKUP(BP2686, statelist[State FIPS Code], statelist[EPA Region], "not found", 0, 1)</f>
        <v>EPA Region 6</v>
      </c>
    </row>
    <row r="2687" spans="64:69" x14ac:dyDescent="0.25">
      <c r="BL2687" s="334" t="s">
        <v>5667</v>
      </c>
      <c r="BM2687" s="335" t="s">
        <v>2509</v>
      </c>
      <c r="BN2687" s="335" t="s">
        <v>5409</v>
      </c>
      <c r="BO2687" s="335" t="str">
        <f t="shared" si="82"/>
        <v>Mason County, TX</v>
      </c>
      <c r="BP2687" s="335" t="str">
        <f t="shared" si="83"/>
        <v>48</v>
      </c>
      <c r="BQ2687" s="335" t="str">
        <f>_xlfn.XLOOKUP(BP2687, statelist[State FIPS Code], statelist[EPA Region], "not found", 0, 1)</f>
        <v>EPA Region 6</v>
      </c>
    </row>
    <row r="2688" spans="64:69" x14ac:dyDescent="0.25">
      <c r="BL2688" s="334" t="s">
        <v>5668</v>
      </c>
      <c r="BM2688" s="335" t="s">
        <v>5669</v>
      </c>
      <c r="BN2688" s="335" t="s">
        <v>5409</v>
      </c>
      <c r="BO2688" s="335" t="str">
        <f t="shared" si="82"/>
        <v>Matagorda County, TX</v>
      </c>
      <c r="BP2688" s="335" t="str">
        <f t="shared" si="83"/>
        <v>48</v>
      </c>
      <c r="BQ2688" s="335" t="str">
        <f>_xlfn.XLOOKUP(BP2688, statelist[State FIPS Code], statelist[EPA Region], "not found", 0, 1)</f>
        <v>EPA Region 6</v>
      </c>
    </row>
    <row r="2689" spans="64:69" x14ac:dyDescent="0.25">
      <c r="BL2689" s="334" t="s">
        <v>5670</v>
      </c>
      <c r="BM2689" s="335" t="s">
        <v>5671</v>
      </c>
      <c r="BN2689" s="335" t="s">
        <v>5409</v>
      </c>
      <c r="BO2689" s="335" t="str">
        <f t="shared" si="82"/>
        <v>Maverick County, TX</v>
      </c>
      <c r="BP2689" s="335" t="str">
        <f t="shared" si="83"/>
        <v>48</v>
      </c>
      <c r="BQ2689" s="335" t="str">
        <f>_xlfn.XLOOKUP(BP2689, statelist[State FIPS Code], statelist[EPA Region], "not found", 0, 1)</f>
        <v>EPA Region 6</v>
      </c>
    </row>
    <row r="2690" spans="64:69" x14ac:dyDescent="0.25">
      <c r="BL2690" s="334" t="s">
        <v>5672</v>
      </c>
      <c r="BM2690" s="335" t="s">
        <v>4773</v>
      </c>
      <c r="BN2690" s="335" t="s">
        <v>5409</v>
      </c>
      <c r="BO2690" s="335" t="str">
        <f t="shared" si="82"/>
        <v>Medina County, TX</v>
      </c>
      <c r="BP2690" s="335" t="str">
        <f t="shared" si="83"/>
        <v>48</v>
      </c>
      <c r="BQ2690" s="335" t="str">
        <f>_xlfn.XLOOKUP(BP2690, statelist[State FIPS Code], statelist[EPA Region], "not found", 0, 1)</f>
        <v>EPA Region 6</v>
      </c>
    </row>
    <row r="2691" spans="64:69" x14ac:dyDescent="0.25">
      <c r="BL2691" s="334" t="s">
        <v>5673</v>
      </c>
      <c r="BM2691" s="335" t="s">
        <v>2513</v>
      </c>
      <c r="BN2691" s="335" t="s">
        <v>5409</v>
      </c>
      <c r="BO2691" s="335" t="str">
        <f t="shared" si="82"/>
        <v>Menard County, TX</v>
      </c>
      <c r="BP2691" s="335" t="str">
        <f t="shared" si="83"/>
        <v>48</v>
      </c>
      <c r="BQ2691" s="335" t="str">
        <f>_xlfn.XLOOKUP(BP2691, statelist[State FIPS Code], statelist[EPA Region], "not found", 0, 1)</f>
        <v>EPA Region 6</v>
      </c>
    </row>
    <row r="2692" spans="64:69" x14ac:dyDescent="0.25">
      <c r="BL2692" s="334" t="s">
        <v>5674</v>
      </c>
      <c r="BM2692" s="335" t="s">
        <v>3519</v>
      </c>
      <c r="BN2692" s="335" t="s">
        <v>5409</v>
      </c>
      <c r="BO2692" s="335" t="str">
        <f t="shared" ref="BO2692:BO2755" si="84">_xlfn.TEXTJOIN(", ", TRUE, BM2692,BN2692)</f>
        <v>Midland County, TX</v>
      </c>
      <c r="BP2692" s="335" t="str">
        <f t="shared" ref="BP2692:BP2755" si="85">LEFT(BL2692, 2)</f>
        <v>48</v>
      </c>
      <c r="BQ2692" s="335" t="str">
        <f>_xlfn.XLOOKUP(BP2692, statelist[State FIPS Code], statelist[EPA Region], "not found", 0, 1)</f>
        <v>EPA Region 6</v>
      </c>
    </row>
    <row r="2693" spans="64:69" x14ac:dyDescent="0.25">
      <c r="BL2693" s="334" t="s">
        <v>5675</v>
      </c>
      <c r="BM2693" s="335" t="s">
        <v>5676</v>
      </c>
      <c r="BN2693" s="335" t="s">
        <v>5409</v>
      </c>
      <c r="BO2693" s="335" t="str">
        <f t="shared" si="84"/>
        <v>Milam County, TX</v>
      </c>
      <c r="BP2693" s="335" t="str">
        <f t="shared" si="85"/>
        <v>48</v>
      </c>
      <c r="BQ2693" s="335" t="str">
        <f>_xlfn.XLOOKUP(BP2693, statelist[State FIPS Code], statelist[EPA Region], "not found", 0, 1)</f>
        <v>EPA Region 6</v>
      </c>
    </row>
    <row r="2694" spans="64:69" x14ac:dyDescent="0.25">
      <c r="BL2694" s="334" t="s">
        <v>5677</v>
      </c>
      <c r="BM2694" s="335" t="s">
        <v>2796</v>
      </c>
      <c r="BN2694" s="335" t="s">
        <v>5409</v>
      </c>
      <c r="BO2694" s="335" t="str">
        <f t="shared" si="84"/>
        <v>Mills County, TX</v>
      </c>
      <c r="BP2694" s="335" t="str">
        <f t="shared" si="85"/>
        <v>48</v>
      </c>
      <c r="BQ2694" s="335" t="str">
        <f>_xlfn.XLOOKUP(BP2694, statelist[State FIPS Code], statelist[EPA Region], "not found", 0, 1)</f>
        <v>EPA Region 6</v>
      </c>
    </row>
    <row r="2695" spans="64:69" x14ac:dyDescent="0.25">
      <c r="BL2695" s="334" t="s">
        <v>5678</v>
      </c>
      <c r="BM2695" s="335" t="s">
        <v>2226</v>
      </c>
      <c r="BN2695" s="335" t="s">
        <v>5409</v>
      </c>
      <c r="BO2695" s="335" t="str">
        <f t="shared" si="84"/>
        <v>Mitchell County, TX</v>
      </c>
      <c r="BP2695" s="335" t="str">
        <f t="shared" si="85"/>
        <v>48</v>
      </c>
      <c r="BQ2695" s="335" t="str">
        <f>_xlfn.XLOOKUP(BP2695, statelist[State FIPS Code], statelist[EPA Region], "not found", 0, 1)</f>
        <v>EPA Region 6</v>
      </c>
    </row>
    <row r="2696" spans="64:69" x14ac:dyDescent="0.25">
      <c r="BL2696" s="334" t="s">
        <v>5679</v>
      </c>
      <c r="BM2696" s="335" t="s">
        <v>5680</v>
      </c>
      <c r="BN2696" s="335" t="s">
        <v>5409</v>
      </c>
      <c r="BO2696" s="335" t="str">
        <f t="shared" si="84"/>
        <v>Montague County, TX</v>
      </c>
      <c r="BP2696" s="335" t="str">
        <f t="shared" si="85"/>
        <v>48</v>
      </c>
      <c r="BQ2696" s="335" t="str">
        <f>_xlfn.XLOOKUP(BP2696, statelist[State FIPS Code], statelist[EPA Region], "not found", 0, 1)</f>
        <v>EPA Region 6</v>
      </c>
    </row>
    <row r="2697" spans="64:69" x14ac:dyDescent="0.25">
      <c r="BL2697" s="334" t="s">
        <v>5681</v>
      </c>
      <c r="BM2697" s="335" t="s">
        <v>1395</v>
      </c>
      <c r="BN2697" s="335" t="s">
        <v>5409</v>
      </c>
      <c r="BO2697" s="335" t="str">
        <f t="shared" si="84"/>
        <v>Montgomery County, TX</v>
      </c>
      <c r="BP2697" s="335" t="str">
        <f t="shared" si="85"/>
        <v>48</v>
      </c>
      <c r="BQ2697" s="335" t="str">
        <f>_xlfn.XLOOKUP(BP2697, statelist[State FIPS Code], statelist[EPA Region], "not found", 0, 1)</f>
        <v>EPA Region 6</v>
      </c>
    </row>
    <row r="2698" spans="64:69" x14ac:dyDescent="0.25">
      <c r="BL2698" s="334" t="s">
        <v>5682</v>
      </c>
      <c r="BM2698" s="335" t="s">
        <v>4554</v>
      </c>
      <c r="BN2698" s="335" t="s">
        <v>5409</v>
      </c>
      <c r="BO2698" s="335" t="str">
        <f t="shared" si="84"/>
        <v>Moore County, TX</v>
      </c>
      <c r="BP2698" s="335" t="str">
        <f t="shared" si="85"/>
        <v>48</v>
      </c>
      <c r="BQ2698" s="335" t="str">
        <f>_xlfn.XLOOKUP(BP2698, statelist[State FIPS Code], statelist[EPA Region], "not found", 0, 1)</f>
        <v>EPA Region 6</v>
      </c>
    </row>
    <row r="2699" spans="64:69" x14ac:dyDescent="0.25">
      <c r="BL2699" s="334" t="s">
        <v>5683</v>
      </c>
      <c r="BM2699" s="335" t="s">
        <v>2947</v>
      </c>
      <c r="BN2699" s="335" t="s">
        <v>5409</v>
      </c>
      <c r="BO2699" s="335" t="str">
        <f t="shared" si="84"/>
        <v>Morris County, TX</v>
      </c>
      <c r="BP2699" s="335" t="str">
        <f t="shared" si="85"/>
        <v>48</v>
      </c>
      <c r="BQ2699" s="335" t="str">
        <f>_xlfn.XLOOKUP(BP2699, statelist[State FIPS Code], statelist[EPA Region], "not found", 0, 1)</f>
        <v>EPA Region 6</v>
      </c>
    </row>
    <row r="2700" spans="64:69" x14ac:dyDescent="0.25">
      <c r="BL2700" s="334" t="s">
        <v>5684</v>
      </c>
      <c r="BM2700" s="335" t="s">
        <v>5685</v>
      </c>
      <c r="BN2700" s="335" t="s">
        <v>5409</v>
      </c>
      <c r="BO2700" s="335" t="str">
        <f t="shared" si="84"/>
        <v>Motley County, TX</v>
      </c>
      <c r="BP2700" s="335" t="str">
        <f t="shared" si="85"/>
        <v>48</v>
      </c>
      <c r="BQ2700" s="335" t="str">
        <f>_xlfn.XLOOKUP(BP2700, statelist[State FIPS Code], statelist[EPA Region], "not found", 0, 1)</f>
        <v>EPA Region 6</v>
      </c>
    </row>
    <row r="2701" spans="64:69" x14ac:dyDescent="0.25">
      <c r="BL2701" s="334" t="s">
        <v>5686</v>
      </c>
      <c r="BM2701" s="335" t="s">
        <v>5687</v>
      </c>
      <c r="BN2701" s="335" t="s">
        <v>5409</v>
      </c>
      <c r="BO2701" s="335" t="str">
        <f t="shared" si="84"/>
        <v>Nacogdoches County, TX</v>
      </c>
      <c r="BP2701" s="335" t="str">
        <f t="shared" si="85"/>
        <v>48</v>
      </c>
      <c r="BQ2701" s="335" t="str">
        <f>_xlfn.XLOOKUP(BP2701, statelist[State FIPS Code], statelist[EPA Region], "not found", 0, 1)</f>
        <v>EPA Region 6</v>
      </c>
    </row>
    <row r="2702" spans="64:69" x14ac:dyDescent="0.25">
      <c r="BL2702" s="334" t="s">
        <v>5688</v>
      </c>
      <c r="BM2702" s="335" t="s">
        <v>5689</v>
      </c>
      <c r="BN2702" s="335" t="s">
        <v>5409</v>
      </c>
      <c r="BO2702" s="335" t="str">
        <f t="shared" si="84"/>
        <v>Navarro County, TX</v>
      </c>
      <c r="BP2702" s="335" t="str">
        <f t="shared" si="85"/>
        <v>48</v>
      </c>
      <c r="BQ2702" s="335" t="str">
        <f>_xlfn.XLOOKUP(BP2702, statelist[State FIPS Code], statelist[EPA Region], "not found", 0, 1)</f>
        <v>EPA Region 6</v>
      </c>
    </row>
    <row r="2703" spans="64:69" x14ac:dyDescent="0.25">
      <c r="BL2703" s="334" t="s">
        <v>5690</v>
      </c>
      <c r="BM2703" s="335" t="s">
        <v>1608</v>
      </c>
      <c r="BN2703" s="335" t="s">
        <v>5409</v>
      </c>
      <c r="BO2703" s="335" t="str">
        <f t="shared" si="84"/>
        <v>Newton County, TX</v>
      </c>
      <c r="BP2703" s="335" t="str">
        <f t="shared" si="85"/>
        <v>48</v>
      </c>
      <c r="BQ2703" s="335" t="str">
        <f>_xlfn.XLOOKUP(BP2703, statelist[State FIPS Code], statelist[EPA Region], "not found", 0, 1)</f>
        <v>EPA Region 6</v>
      </c>
    </row>
    <row r="2704" spans="64:69" x14ac:dyDescent="0.25">
      <c r="BL2704" s="334" t="s">
        <v>5691</v>
      </c>
      <c r="BM2704" s="335" t="s">
        <v>5692</v>
      </c>
      <c r="BN2704" s="335" t="s">
        <v>5409</v>
      </c>
      <c r="BO2704" s="335" t="str">
        <f t="shared" si="84"/>
        <v>Nolan County, TX</v>
      </c>
      <c r="BP2704" s="335" t="str">
        <f t="shared" si="85"/>
        <v>48</v>
      </c>
      <c r="BQ2704" s="335" t="str">
        <f>_xlfn.XLOOKUP(BP2704, statelist[State FIPS Code], statelist[EPA Region], "not found", 0, 1)</f>
        <v>EPA Region 6</v>
      </c>
    </row>
    <row r="2705" spans="64:69" x14ac:dyDescent="0.25">
      <c r="BL2705" s="334" t="s">
        <v>5693</v>
      </c>
      <c r="BM2705" s="335" t="s">
        <v>5694</v>
      </c>
      <c r="BN2705" s="335" t="s">
        <v>5409</v>
      </c>
      <c r="BO2705" s="335" t="str">
        <f t="shared" si="84"/>
        <v>Nueces County, TX</v>
      </c>
      <c r="BP2705" s="335" t="str">
        <f t="shared" si="85"/>
        <v>48</v>
      </c>
      <c r="BQ2705" s="335" t="str">
        <f>_xlfn.XLOOKUP(BP2705, statelist[State FIPS Code], statelist[EPA Region], "not found", 0, 1)</f>
        <v>EPA Region 6</v>
      </c>
    </row>
    <row r="2706" spans="64:69" x14ac:dyDescent="0.25">
      <c r="BL2706" s="334" t="s">
        <v>5695</v>
      </c>
      <c r="BM2706" s="335" t="s">
        <v>5696</v>
      </c>
      <c r="BN2706" s="335" t="s">
        <v>5409</v>
      </c>
      <c r="BO2706" s="335" t="str">
        <f t="shared" si="84"/>
        <v>Ochiltree County, TX</v>
      </c>
      <c r="BP2706" s="335" t="str">
        <f t="shared" si="85"/>
        <v>48</v>
      </c>
      <c r="BQ2706" s="335" t="str">
        <f>_xlfn.XLOOKUP(BP2706, statelist[State FIPS Code], statelist[EPA Region], "not found", 0, 1)</f>
        <v>EPA Region 6</v>
      </c>
    </row>
    <row r="2707" spans="64:69" x14ac:dyDescent="0.25">
      <c r="BL2707" s="334" t="s">
        <v>5697</v>
      </c>
      <c r="BM2707" s="335" t="s">
        <v>3159</v>
      </c>
      <c r="BN2707" s="335" t="s">
        <v>5409</v>
      </c>
      <c r="BO2707" s="335" t="str">
        <f t="shared" si="84"/>
        <v>Oldham County, TX</v>
      </c>
      <c r="BP2707" s="335" t="str">
        <f t="shared" si="85"/>
        <v>48</v>
      </c>
      <c r="BQ2707" s="335" t="str">
        <f>_xlfn.XLOOKUP(BP2707, statelist[State FIPS Code], statelist[EPA Region], "not found", 0, 1)</f>
        <v>EPA Region 6</v>
      </c>
    </row>
    <row r="2708" spans="64:69" x14ac:dyDescent="0.25">
      <c r="BL2708" s="334" t="s">
        <v>5698</v>
      </c>
      <c r="BM2708" s="335" t="s">
        <v>1712</v>
      </c>
      <c r="BN2708" s="335" t="s">
        <v>5409</v>
      </c>
      <c r="BO2708" s="335" t="str">
        <f t="shared" si="84"/>
        <v>Orange County, TX</v>
      </c>
      <c r="BP2708" s="335" t="str">
        <f t="shared" si="85"/>
        <v>48</v>
      </c>
      <c r="BQ2708" s="335" t="str">
        <f>_xlfn.XLOOKUP(BP2708, statelist[State FIPS Code], statelist[EPA Region], "not found", 0, 1)</f>
        <v>EPA Region 6</v>
      </c>
    </row>
    <row r="2709" spans="64:69" x14ac:dyDescent="0.25">
      <c r="BL2709" s="334" t="s">
        <v>5699</v>
      </c>
      <c r="BM2709" s="335" t="s">
        <v>5700</v>
      </c>
      <c r="BN2709" s="335" t="s">
        <v>5409</v>
      </c>
      <c r="BO2709" s="335" t="str">
        <f t="shared" si="84"/>
        <v>Palo Pinto County, TX</v>
      </c>
      <c r="BP2709" s="335" t="str">
        <f t="shared" si="85"/>
        <v>48</v>
      </c>
      <c r="BQ2709" s="335" t="str">
        <f>_xlfn.XLOOKUP(BP2709, statelist[State FIPS Code], statelist[EPA Region], "not found", 0, 1)</f>
        <v>EPA Region 6</v>
      </c>
    </row>
    <row r="2710" spans="64:69" x14ac:dyDescent="0.25">
      <c r="BL2710" s="334" t="s">
        <v>5701</v>
      </c>
      <c r="BM2710" s="335" t="s">
        <v>3792</v>
      </c>
      <c r="BN2710" s="335" t="s">
        <v>5409</v>
      </c>
      <c r="BO2710" s="335" t="str">
        <f t="shared" si="84"/>
        <v>Panola County, TX</v>
      </c>
      <c r="BP2710" s="335" t="str">
        <f t="shared" si="85"/>
        <v>48</v>
      </c>
      <c r="BQ2710" s="335" t="str">
        <f>_xlfn.XLOOKUP(BP2710, statelist[State FIPS Code], statelist[EPA Region], "not found", 0, 1)</f>
        <v>EPA Region 6</v>
      </c>
    </row>
    <row r="2711" spans="64:69" x14ac:dyDescent="0.25">
      <c r="BL2711" s="334" t="s">
        <v>5702</v>
      </c>
      <c r="BM2711" s="335" t="s">
        <v>5703</v>
      </c>
      <c r="BN2711" s="335" t="s">
        <v>5409</v>
      </c>
      <c r="BO2711" s="335" t="str">
        <f t="shared" si="84"/>
        <v>Parker County, TX</v>
      </c>
      <c r="BP2711" s="335" t="str">
        <f t="shared" si="85"/>
        <v>48</v>
      </c>
      <c r="BQ2711" s="335" t="str">
        <f>_xlfn.XLOOKUP(BP2711, statelist[State FIPS Code], statelist[EPA Region], "not found", 0, 1)</f>
        <v>EPA Region 6</v>
      </c>
    </row>
    <row r="2712" spans="64:69" x14ac:dyDescent="0.25">
      <c r="BL2712" s="334" t="s">
        <v>5704</v>
      </c>
      <c r="BM2712" s="335" t="s">
        <v>5705</v>
      </c>
      <c r="BN2712" s="335" t="s">
        <v>5409</v>
      </c>
      <c r="BO2712" s="335" t="str">
        <f t="shared" si="84"/>
        <v>Parmer County, TX</v>
      </c>
      <c r="BP2712" s="335" t="str">
        <f t="shared" si="85"/>
        <v>48</v>
      </c>
      <c r="BQ2712" s="335" t="str">
        <f>_xlfn.XLOOKUP(BP2712, statelist[State FIPS Code], statelist[EPA Region], "not found", 0, 1)</f>
        <v>EPA Region 6</v>
      </c>
    </row>
    <row r="2713" spans="64:69" x14ac:dyDescent="0.25">
      <c r="BL2713" s="334" t="s">
        <v>5706</v>
      </c>
      <c r="BM2713" s="335" t="s">
        <v>5707</v>
      </c>
      <c r="BN2713" s="335" t="s">
        <v>5409</v>
      </c>
      <c r="BO2713" s="335" t="str">
        <f t="shared" si="84"/>
        <v>Pecos County, TX</v>
      </c>
      <c r="BP2713" s="335" t="str">
        <f t="shared" si="85"/>
        <v>48</v>
      </c>
      <c r="BQ2713" s="335" t="str">
        <f>_xlfn.XLOOKUP(BP2713, statelist[State FIPS Code], statelist[EPA Region], "not found", 0, 1)</f>
        <v>EPA Region 6</v>
      </c>
    </row>
    <row r="2714" spans="64:69" x14ac:dyDescent="0.25">
      <c r="BL2714" s="334" t="s">
        <v>5708</v>
      </c>
      <c r="BM2714" s="335" t="s">
        <v>1618</v>
      </c>
      <c r="BN2714" s="335" t="s">
        <v>5409</v>
      </c>
      <c r="BO2714" s="335" t="str">
        <f t="shared" si="84"/>
        <v>Polk County, TX</v>
      </c>
      <c r="BP2714" s="335" t="str">
        <f t="shared" si="85"/>
        <v>48</v>
      </c>
      <c r="BQ2714" s="335" t="str">
        <f>_xlfn.XLOOKUP(BP2714, statelist[State FIPS Code], statelist[EPA Region], "not found", 0, 1)</f>
        <v>EPA Region 6</v>
      </c>
    </row>
    <row r="2715" spans="64:69" x14ac:dyDescent="0.25">
      <c r="BL2715" s="334" t="s">
        <v>5709</v>
      </c>
      <c r="BM2715" s="335" t="s">
        <v>5079</v>
      </c>
      <c r="BN2715" s="335" t="s">
        <v>5409</v>
      </c>
      <c r="BO2715" s="335" t="str">
        <f t="shared" si="84"/>
        <v>Potter County, TX</v>
      </c>
      <c r="BP2715" s="335" t="str">
        <f t="shared" si="85"/>
        <v>48</v>
      </c>
      <c r="BQ2715" s="335" t="str">
        <f>_xlfn.XLOOKUP(BP2715, statelist[State FIPS Code], statelist[EPA Region], "not found", 0, 1)</f>
        <v>EPA Region 6</v>
      </c>
    </row>
    <row r="2716" spans="64:69" x14ac:dyDescent="0.25">
      <c r="BL2716" s="334" t="s">
        <v>5710</v>
      </c>
      <c r="BM2716" s="335" t="s">
        <v>5711</v>
      </c>
      <c r="BN2716" s="335" t="s">
        <v>5409</v>
      </c>
      <c r="BO2716" s="335" t="str">
        <f t="shared" si="84"/>
        <v>Presidio County, TX</v>
      </c>
      <c r="BP2716" s="335" t="str">
        <f t="shared" si="85"/>
        <v>48</v>
      </c>
      <c r="BQ2716" s="335" t="str">
        <f>_xlfn.XLOOKUP(BP2716, statelist[State FIPS Code], statelist[EPA Region], "not found", 0, 1)</f>
        <v>EPA Region 6</v>
      </c>
    </row>
    <row r="2717" spans="64:69" x14ac:dyDescent="0.25">
      <c r="BL2717" s="334" t="s">
        <v>5712</v>
      </c>
      <c r="BM2717" s="335" t="s">
        <v>5713</v>
      </c>
      <c r="BN2717" s="335" t="s">
        <v>5409</v>
      </c>
      <c r="BO2717" s="335" t="str">
        <f t="shared" si="84"/>
        <v>Rains County, TX</v>
      </c>
      <c r="BP2717" s="335" t="str">
        <f t="shared" si="85"/>
        <v>48</v>
      </c>
      <c r="BQ2717" s="335" t="str">
        <f>_xlfn.XLOOKUP(BP2717, statelist[State FIPS Code], statelist[EPA Region], "not found", 0, 1)</f>
        <v>EPA Region 6</v>
      </c>
    </row>
    <row r="2718" spans="64:69" x14ac:dyDescent="0.25">
      <c r="BL2718" s="334" t="s">
        <v>5714</v>
      </c>
      <c r="BM2718" s="335" t="s">
        <v>5715</v>
      </c>
      <c r="BN2718" s="335" t="s">
        <v>5409</v>
      </c>
      <c r="BO2718" s="335" t="str">
        <f t="shared" si="84"/>
        <v>Randall County, TX</v>
      </c>
      <c r="BP2718" s="335" t="str">
        <f t="shared" si="85"/>
        <v>48</v>
      </c>
      <c r="BQ2718" s="335" t="str">
        <f>_xlfn.XLOOKUP(BP2718, statelist[State FIPS Code], statelist[EPA Region], "not found", 0, 1)</f>
        <v>EPA Region 6</v>
      </c>
    </row>
    <row r="2719" spans="64:69" x14ac:dyDescent="0.25">
      <c r="BL2719" s="334" t="s">
        <v>5716</v>
      </c>
      <c r="BM2719" s="335" t="s">
        <v>5717</v>
      </c>
      <c r="BN2719" s="335" t="s">
        <v>5409</v>
      </c>
      <c r="BO2719" s="335" t="str">
        <f t="shared" si="84"/>
        <v>Reagan County, TX</v>
      </c>
      <c r="BP2719" s="335" t="str">
        <f t="shared" si="85"/>
        <v>48</v>
      </c>
      <c r="BQ2719" s="335" t="str">
        <f>_xlfn.XLOOKUP(BP2719, statelist[State FIPS Code], statelist[EPA Region], "not found", 0, 1)</f>
        <v>EPA Region 6</v>
      </c>
    </row>
    <row r="2720" spans="64:69" x14ac:dyDescent="0.25">
      <c r="BL2720" s="334" t="s">
        <v>5718</v>
      </c>
      <c r="BM2720" s="335" t="s">
        <v>5719</v>
      </c>
      <c r="BN2720" s="335" t="s">
        <v>5409</v>
      </c>
      <c r="BO2720" s="335" t="str">
        <f t="shared" si="84"/>
        <v>Real County, TX</v>
      </c>
      <c r="BP2720" s="335" t="str">
        <f t="shared" si="85"/>
        <v>48</v>
      </c>
      <c r="BQ2720" s="335" t="str">
        <f>_xlfn.XLOOKUP(BP2720, statelist[State FIPS Code], statelist[EPA Region], "not found", 0, 1)</f>
        <v>EPA Region 6</v>
      </c>
    </row>
    <row r="2721" spans="64:69" x14ac:dyDescent="0.25">
      <c r="BL2721" s="334" t="s">
        <v>5720</v>
      </c>
      <c r="BM2721" s="335" t="s">
        <v>5721</v>
      </c>
      <c r="BN2721" s="335" t="s">
        <v>5409</v>
      </c>
      <c r="BO2721" s="335" t="str">
        <f t="shared" si="84"/>
        <v>Red River County, TX</v>
      </c>
      <c r="BP2721" s="335" t="str">
        <f t="shared" si="85"/>
        <v>48</v>
      </c>
      <c r="BQ2721" s="335" t="str">
        <f>_xlfn.XLOOKUP(BP2721, statelist[State FIPS Code], statelist[EPA Region], "not found", 0, 1)</f>
        <v>EPA Region 6</v>
      </c>
    </row>
    <row r="2722" spans="64:69" x14ac:dyDescent="0.25">
      <c r="BL2722" s="334" t="s">
        <v>5722</v>
      </c>
      <c r="BM2722" s="335" t="s">
        <v>5723</v>
      </c>
      <c r="BN2722" s="335" t="s">
        <v>5409</v>
      </c>
      <c r="BO2722" s="335" t="str">
        <f t="shared" si="84"/>
        <v>Reeves County, TX</v>
      </c>
      <c r="BP2722" s="335" t="str">
        <f t="shared" si="85"/>
        <v>48</v>
      </c>
      <c r="BQ2722" s="335" t="str">
        <f>_xlfn.XLOOKUP(BP2722, statelist[State FIPS Code], statelist[EPA Region], "not found", 0, 1)</f>
        <v>EPA Region 6</v>
      </c>
    </row>
    <row r="2723" spans="64:69" x14ac:dyDescent="0.25">
      <c r="BL2723" s="334" t="s">
        <v>5724</v>
      </c>
      <c r="BM2723" s="335" t="s">
        <v>5725</v>
      </c>
      <c r="BN2723" s="335" t="s">
        <v>5409</v>
      </c>
      <c r="BO2723" s="335" t="str">
        <f t="shared" si="84"/>
        <v>Refugio County, TX</v>
      </c>
      <c r="BP2723" s="335" t="str">
        <f t="shared" si="85"/>
        <v>48</v>
      </c>
      <c r="BQ2723" s="335" t="str">
        <f>_xlfn.XLOOKUP(BP2723, statelist[State FIPS Code], statelist[EPA Region], "not found", 0, 1)</f>
        <v>EPA Region 6</v>
      </c>
    </row>
    <row r="2724" spans="64:69" x14ac:dyDescent="0.25">
      <c r="BL2724" s="334" t="s">
        <v>5726</v>
      </c>
      <c r="BM2724" s="335" t="s">
        <v>5266</v>
      </c>
      <c r="BN2724" s="335" t="s">
        <v>5409</v>
      </c>
      <c r="BO2724" s="335" t="str">
        <f t="shared" si="84"/>
        <v>Roberts County, TX</v>
      </c>
      <c r="BP2724" s="335" t="str">
        <f t="shared" si="85"/>
        <v>48</v>
      </c>
      <c r="BQ2724" s="335" t="str">
        <f>_xlfn.XLOOKUP(BP2724, statelist[State FIPS Code], statelist[EPA Region], "not found", 0, 1)</f>
        <v>EPA Region 6</v>
      </c>
    </row>
    <row r="2725" spans="64:69" x14ac:dyDescent="0.25">
      <c r="BL2725" s="334" t="s">
        <v>5727</v>
      </c>
      <c r="BM2725" s="335" t="s">
        <v>3171</v>
      </c>
      <c r="BN2725" s="335" t="s">
        <v>5409</v>
      </c>
      <c r="BO2725" s="335" t="str">
        <f t="shared" si="84"/>
        <v>Robertson County, TX</v>
      </c>
      <c r="BP2725" s="335" t="str">
        <f t="shared" si="85"/>
        <v>48</v>
      </c>
      <c r="BQ2725" s="335" t="str">
        <f>_xlfn.XLOOKUP(BP2725, statelist[State FIPS Code], statelist[EPA Region], "not found", 0, 1)</f>
        <v>EPA Region 6</v>
      </c>
    </row>
    <row r="2726" spans="64:69" x14ac:dyDescent="0.25">
      <c r="BL2726" s="334" t="s">
        <v>5728</v>
      </c>
      <c r="BM2726" s="335" t="s">
        <v>5729</v>
      </c>
      <c r="BN2726" s="335" t="s">
        <v>5409</v>
      </c>
      <c r="BO2726" s="335" t="str">
        <f t="shared" si="84"/>
        <v>Rockwall County, TX</v>
      </c>
      <c r="BP2726" s="335" t="str">
        <f t="shared" si="85"/>
        <v>48</v>
      </c>
      <c r="BQ2726" s="335" t="str">
        <f>_xlfn.XLOOKUP(BP2726, statelist[State FIPS Code], statelist[EPA Region], "not found", 0, 1)</f>
        <v>EPA Region 6</v>
      </c>
    </row>
    <row r="2727" spans="64:69" x14ac:dyDescent="0.25">
      <c r="BL2727" s="334" t="s">
        <v>5730</v>
      </c>
      <c r="BM2727" s="335" t="s">
        <v>5731</v>
      </c>
      <c r="BN2727" s="335" t="s">
        <v>5409</v>
      </c>
      <c r="BO2727" s="335" t="str">
        <f t="shared" si="84"/>
        <v>Runnels County, TX</v>
      </c>
      <c r="BP2727" s="335" t="str">
        <f t="shared" si="85"/>
        <v>48</v>
      </c>
      <c r="BQ2727" s="335" t="str">
        <f>_xlfn.XLOOKUP(BP2727, statelist[State FIPS Code], statelist[EPA Region], "not found", 0, 1)</f>
        <v>EPA Region 6</v>
      </c>
    </row>
    <row r="2728" spans="64:69" x14ac:dyDescent="0.25">
      <c r="BL2728" s="334" t="s">
        <v>5732</v>
      </c>
      <c r="BM2728" s="335" t="s">
        <v>5733</v>
      </c>
      <c r="BN2728" s="335" t="s">
        <v>5409</v>
      </c>
      <c r="BO2728" s="335" t="str">
        <f t="shared" si="84"/>
        <v>Rusk County, TX</v>
      </c>
      <c r="BP2728" s="335" t="str">
        <f t="shared" si="85"/>
        <v>48</v>
      </c>
      <c r="BQ2728" s="335" t="str">
        <f>_xlfn.XLOOKUP(BP2728, statelist[State FIPS Code], statelist[EPA Region], "not found", 0, 1)</f>
        <v>EPA Region 6</v>
      </c>
    </row>
    <row r="2729" spans="64:69" x14ac:dyDescent="0.25">
      <c r="BL2729" s="334" t="s">
        <v>5734</v>
      </c>
      <c r="BM2729" s="335" t="s">
        <v>5735</v>
      </c>
      <c r="BN2729" s="335" t="s">
        <v>5409</v>
      </c>
      <c r="BO2729" s="335" t="str">
        <f t="shared" si="84"/>
        <v>Sabine County, TX</v>
      </c>
      <c r="BP2729" s="335" t="str">
        <f t="shared" si="85"/>
        <v>48</v>
      </c>
      <c r="BQ2729" s="335" t="str">
        <f>_xlfn.XLOOKUP(BP2729, statelist[State FIPS Code], statelist[EPA Region], "not found", 0, 1)</f>
        <v>EPA Region 6</v>
      </c>
    </row>
    <row r="2730" spans="64:69" x14ac:dyDescent="0.25">
      <c r="BL2730" s="334" t="s">
        <v>5736</v>
      </c>
      <c r="BM2730" s="335" t="s">
        <v>5737</v>
      </c>
      <c r="BN2730" s="335" t="s">
        <v>5409</v>
      </c>
      <c r="BO2730" s="335" t="str">
        <f t="shared" si="84"/>
        <v>San Augustine County, TX</v>
      </c>
      <c r="BP2730" s="335" t="str">
        <f t="shared" si="85"/>
        <v>48</v>
      </c>
      <c r="BQ2730" s="335" t="str">
        <f>_xlfn.XLOOKUP(BP2730, statelist[State FIPS Code], statelist[EPA Region], "not found", 0, 1)</f>
        <v>EPA Region 6</v>
      </c>
    </row>
    <row r="2731" spans="64:69" x14ac:dyDescent="0.25">
      <c r="BL2731" s="334" t="s">
        <v>5738</v>
      </c>
      <c r="BM2731" s="335" t="s">
        <v>5739</v>
      </c>
      <c r="BN2731" s="335" t="s">
        <v>5409</v>
      </c>
      <c r="BO2731" s="335" t="str">
        <f t="shared" si="84"/>
        <v>San Jacinto County, TX</v>
      </c>
      <c r="BP2731" s="335" t="str">
        <f t="shared" si="85"/>
        <v>48</v>
      </c>
      <c r="BQ2731" s="335" t="str">
        <f>_xlfn.XLOOKUP(BP2731, statelist[State FIPS Code], statelist[EPA Region], "not found", 0, 1)</f>
        <v>EPA Region 6</v>
      </c>
    </row>
    <row r="2732" spans="64:69" x14ac:dyDescent="0.25">
      <c r="BL2732" s="334" t="s">
        <v>5740</v>
      </c>
      <c r="BM2732" s="335" t="s">
        <v>5741</v>
      </c>
      <c r="BN2732" s="335" t="s">
        <v>5409</v>
      </c>
      <c r="BO2732" s="335" t="str">
        <f t="shared" si="84"/>
        <v>San Patricio County, TX</v>
      </c>
      <c r="BP2732" s="335" t="str">
        <f t="shared" si="85"/>
        <v>48</v>
      </c>
      <c r="BQ2732" s="335" t="str">
        <f>_xlfn.XLOOKUP(BP2732, statelist[State FIPS Code], statelist[EPA Region], "not found", 0, 1)</f>
        <v>EPA Region 6</v>
      </c>
    </row>
    <row r="2733" spans="64:69" x14ac:dyDescent="0.25">
      <c r="BL2733" s="334" t="s">
        <v>5742</v>
      </c>
      <c r="BM2733" s="335" t="s">
        <v>5743</v>
      </c>
      <c r="BN2733" s="335" t="s">
        <v>5409</v>
      </c>
      <c r="BO2733" s="335" t="str">
        <f t="shared" si="84"/>
        <v>San Saba County, TX</v>
      </c>
      <c r="BP2733" s="335" t="str">
        <f t="shared" si="85"/>
        <v>48</v>
      </c>
      <c r="BQ2733" s="335" t="str">
        <f>_xlfn.XLOOKUP(BP2733, statelist[State FIPS Code], statelist[EPA Region], "not found", 0, 1)</f>
        <v>EPA Region 6</v>
      </c>
    </row>
    <row r="2734" spans="64:69" x14ac:dyDescent="0.25">
      <c r="BL2734" s="334" t="s">
        <v>5744</v>
      </c>
      <c r="BM2734" s="335" t="s">
        <v>5745</v>
      </c>
      <c r="BN2734" s="335" t="s">
        <v>5409</v>
      </c>
      <c r="BO2734" s="335" t="str">
        <f t="shared" si="84"/>
        <v>Schleicher County, TX</v>
      </c>
      <c r="BP2734" s="335" t="str">
        <f t="shared" si="85"/>
        <v>48</v>
      </c>
      <c r="BQ2734" s="335" t="str">
        <f>_xlfn.XLOOKUP(BP2734, statelist[State FIPS Code], statelist[EPA Region], "not found", 0, 1)</f>
        <v>EPA Region 6</v>
      </c>
    </row>
    <row r="2735" spans="64:69" x14ac:dyDescent="0.25">
      <c r="BL2735" s="334" t="s">
        <v>5746</v>
      </c>
      <c r="BM2735" s="335" t="s">
        <v>5747</v>
      </c>
      <c r="BN2735" s="335" t="s">
        <v>5409</v>
      </c>
      <c r="BO2735" s="335" t="str">
        <f t="shared" si="84"/>
        <v>Scurry County, TX</v>
      </c>
      <c r="BP2735" s="335" t="str">
        <f t="shared" si="85"/>
        <v>48</v>
      </c>
      <c r="BQ2735" s="335" t="str">
        <f>_xlfn.XLOOKUP(BP2735, statelist[State FIPS Code], statelist[EPA Region], "not found", 0, 1)</f>
        <v>EPA Region 6</v>
      </c>
    </row>
    <row r="2736" spans="64:69" x14ac:dyDescent="0.25">
      <c r="BL2736" s="334" t="s">
        <v>5748</v>
      </c>
      <c r="BM2736" s="335" t="s">
        <v>5749</v>
      </c>
      <c r="BN2736" s="335" t="s">
        <v>5409</v>
      </c>
      <c r="BO2736" s="335" t="str">
        <f t="shared" si="84"/>
        <v>Shackelford County, TX</v>
      </c>
      <c r="BP2736" s="335" t="str">
        <f t="shared" si="85"/>
        <v>48</v>
      </c>
      <c r="BQ2736" s="335" t="str">
        <f>_xlfn.XLOOKUP(BP2736, statelist[State FIPS Code], statelist[EPA Region], "not found", 0, 1)</f>
        <v>EPA Region 6</v>
      </c>
    </row>
    <row r="2737" spans="64:69" x14ac:dyDescent="0.25">
      <c r="BL2737" s="334" t="s">
        <v>5750</v>
      </c>
      <c r="BM2737" s="335" t="s">
        <v>1411</v>
      </c>
      <c r="BN2737" s="335" t="s">
        <v>5409</v>
      </c>
      <c r="BO2737" s="335" t="str">
        <f t="shared" si="84"/>
        <v>Shelby County, TX</v>
      </c>
      <c r="BP2737" s="335" t="str">
        <f t="shared" si="85"/>
        <v>48</v>
      </c>
      <c r="BQ2737" s="335" t="str">
        <f>_xlfn.XLOOKUP(BP2737, statelist[State FIPS Code], statelist[EPA Region], "not found", 0, 1)</f>
        <v>EPA Region 6</v>
      </c>
    </row>
    <row r="2738" spans="64:69" x14ac:dyDescent="0.25">
      <c r="BL2738" s="334" t="s">
        <v>5751</v>
      </c>
      <c r="BM2738" s="335" t="s">
        <v>2995</v>
      </c>
      <c r="BN2738" s="335" t="s">
        <v>5409</v>
      </c>
      <c r="BO2738" s="335" t="str">
        <f t="shared" si="84"/>
        <v>Sherman County, TX</v>
      </c>
      <c r="BP2738" s="335" t="str">
        <f t="shared" si="85"/>
        <v>48</v>
      </c>
      <c r="BQ2738" s="335" t="str">
        <f>_xlfn.XLOOKUP(BP2738, statelist[State FIPS Code], statelist[EPA Region], "not found", 0, 1)</f>
        <v>EPA Region 6</v>
      </c>
    </row>
    <row r="2739" spans="64:69" x14ac:dyDescent="0.25">
      <c r="BL2739" s="334" t="s">
        <v>5752</v>
      </c>
      <c r="BM2739" s="335" t="s">
        <v>2997</v>
      </c>
      <c r="BN2739" s="335" t="s">
        <v>5409</v>
      </c>
      <c r="BO2739" s="335" t="str">
        <f t="shared" si="84"/>
        <v>Smith County, TX</v>
      </c>
      <c r="BP2739" s="335" t="str">
        <f t="shared" si="85"/>
        <v>48</v>
      </c>
      <c r="BQ2739" s="335" t="str">
        <f>_xlfn.XLOOKUP(BP2739, statelist[State FIPS Code], statelist[EPA Region], "not found", 0, 1)</f>
        <v>EPA Region 6</v>
      </c>
    </row>
    <row r="2740" spans="64:69" x14ac:dyDescent="0.25">
      <c r="BL2740" s="334" t="s">
        <v>5753</v>
      </c>
      <c r="BM2740" s="335" t="s">
        <v>5754</v>
      </c>
      <c r="BN2740" s="335" t="s">
        <v>5409</v>
      </c>
      <c r="BO2740" s="335" t="str">
        <f t="shared" si="84"/>
        <v>Somervell County, TX</v>
      </c>
      <c r="BP2740" s="335" t="str">
        <f t="shared" si="85"/>
        <v>48</v>
      </c>
      <c r="BQ2740" s="335" t="str">
        <f>_xlfn.XLOOKUP(BP2740, statelist[State FIPS Code], statelist[EPA Region], "not found", 0, 1)</f>
        <v>EPA Region 6</v>
      </c>
    </row>
    <row r="2741" spans="64:69" x14ac:dyDescent="0.25">
      <c r="BL2741" s="334" t="s">
        <v>5755</v>
      </c>
      <c r="BM2741" s="335" t="s">
        <v>5756</v>
      </c>
      <c r="BN2741" s="335" t="s">
        <v>5409</v>
      </c>
      <c r="BO2741" s="335" t="str">
        <f t="shared" si="84"/>
        <v>Starr County, TX</v>
      </c>
      <c r="BP2741" s="335" t="str">
        <f t="shared" si="85"/>
        <v>48</v>
      </c>
      <c r="BQ2741" s="335" t="str">
        <f>_xlfn.XLOOKUP(BP2741, statelist[State FIPS Code], statelist[EPA Region], "not found", 0, 1)</f>
        <v>EPA Region 6</v>
      </c>
    </row>
    <row r="2742" spans="64:69" x14ac:dyDescent="0.25">
      <c r="BL2742" s="334" t="s">
        <v>5757</v>
      </c>
      <c r="BM2742" s="335" t="s">
        <v>2267</v>
      </c>
      <c r="BN2742" s="335" t="s">
        <v>5409</v>
      </c>
      <c r="BO2742" s="335" t="str">
        <f t="shared" si="84"/>
        <v>Stephens County, TX</v>
      </c>
      <c r="BP2742" s="335" t="str">
        <f t="shared" si="85"/>
        <v>48</v>
      </c>
      <c r="BQ2742" s="335" t="str">
        <f>_xlfn.XLOOKUP(BP2742, statelist[State FIPS Code], statelist[EPA Region], "not found", 0, 1)</f>
        <v>EPA Region 6</v>
      </c>
    </row>
    <row r="2743" spans="64:69" x14ac:dyDescent="0.25">
      <c r="BL2743" s="334" t="s">
        <v>5758</v>
      </c>
      <c r="BM2743" s="335" t="s">
        <v>5759</v>
      </c>
      <c r="BN2743" s="335" t="s">
        <v>5409</v>
      </c>
      <c r="BO2743" s="335" t="str">
        <f t="shared" si="84"/>
        <v>Sterling County, TX</v>
      </c>
      <c r="BP2743" s="335" t="str">
        <f t="shared" si="85"/>
        <v>48</v>
      </c>
      <c r="BQ2743" s="335" t="str">
        <f>_xlfn.XLOOKUP(BP2743, statelist[State FIPS Code], statelist[EPA Region], "not found", 0, 1)</f>
        <v>EPA Region 6</v>
      </c>
    </row>
    <row r="2744" spans="64:69" x14ac:dyDescent="0.25">
      <c r="BL2744" s="334" t="s">
        <v>5760</v>
      </c>
      <c r="BM2744" s="335" t="s">
        <v>5761</v>
      </c>
      <c r="BN2744" s="335" t="s">
        <v>5409</v>
      </c>
      <c r="BO2744" s="335" t="str">
        <f t="shared" si="84"/>
        <v>Stonewall County, TX</v>
      </c>
      <c r="BP2744" s="335" t="str">
        <f t="shared" si="85"/>
        <v>48</v>
      </c>
      <c r="BQ2744" s="335" t="str">
        <f>_xlfn.XLOOKUP(BP2744, statelist[State FIPS Code], statelist[EPA Region], "not found", 0, 1)</f>
        <v>EPA Region 6</v>
      </c>
    </row>
    <row r="2745" spans="64:69" x14ac:dyDescent="0.25">
      <c r="BL2745" s="334" t="s">
        <v>5762</v>
      </c>
      <c r="BM2745" s="335" t="s">
        <v>5763</v>
      </c>
      <c r="BN2745" s="335" t="s">
        <v>5409</v>
      </c>
      <c r="BO2745" s="335" t="str">
        <f t="shared" si="84"/>
        <v>Sutton County, TX</v>
      </c>
      <c r="BP2745" s="335" t="str">
        <f t="shared" si="85"/>
        <v>48</v>
      </c>
      <c r="BQ2745" s="335" t="str">
        <f>_xlfn.XLOOKUP(BP2745, statelist[State FIPS Code], statelist[EPA Region], "not found", 0, 1)</f>
        <v>EPA Region 6</v>
      </c>
    </row>
    <row r="2746" spans="64:69" x14ac:dyDescent="0.25">
      <c r="BL2746" s="334" t="s">
        <v>5764</v>
      </c>
      <c r="BM2746" s="335" t="s">
        <v>5765</v>
      </c>
      <c r="BN2746" s="335" t="s">
        <v>5409</v>
      </c>
      <c r="BO2746" s="335" t="str">
        <f t="shared" si="84"/>
        <v>Swisher County, TX</v>
      </c>
      <c r="BP2746" s="335" t="str">
        <f t="shared" si="85"/>
        <v>48</v>
      </c>
      <c r="BQ2746" s="335" t="str">
        <f>_xlfn.XLOOKUP(BP2746, statelist[State FIPS Code], statelist[EPA Region], "not found", 0, 1)</f>
        <v>EPA Region 6</v>
      </c>
    </row>
    <row r="2747" spans="64:69" x14ac:dyDescent="0.25">
      <c r="BL2747" s="334" t="s">
        <v>5766</v>
      </c>
      <c r="BM2747" s="335" t="s">
        <v>5767</v>
      </c>
      <c r="BN2747" s="335" t="s">
        <v>5409</v>
      </c>
      <c r="BO2747" s="335" t="str">
        <f t="shared" si="84"/>
        <v>Tarrant County, TX</v>
      </c>
      <c r="BP2747" s="335" t="str">
        <f t="shared" si="85"/>
        <v>48</v>
      </c>
      <c r="BQ2747" s="335" t="str">
        <f>_xlfn.XLOOKUP(BP2747, statelist[State FIPS Code], statelist[EPA Region], "not found", 0, 1)</f>
        <v>EPA Region 6</v>
      </c>
    </row>
    <row r="2748" spans="64:69" x14ac:dyDescent="0.25">
      <c r="BL2748" s="334" t="s">
        <v>5768</v>
      </c>
      <c r="BM2748" s="335" t="s">
        <v>2047</v>
      </c>
      <c r="BN2748" s="335" t="s">
        <v>5409</v>
      </c>
      <c r="BO2748" s="335" t="str">
        <f t="shared" si="84"/>
        <v>Taylor County, TX</v>
      </c>
      <c r="BP2748" s="335" t="str">
        <f t="shared" si="85"/>
        <v>48</v>
      </c>
      <c r="BQ2748" s="335" t="str">
        <f>_xlfn.XLOOKUP(BP2748, statelist[State FIPS Code], statelist[EPA Region], "not found", 0, 1)</f>
        <v>EPA Region 6</v>
      </c>
    </row>
    <row r="2749" spans="64:69" x14ac:dyDescent="0.25">
      <c r="BL2749" s="334" t="s">
        <v>5769</v>
      </c>
      <c r="BM2749" s="335" t="s">
        <v>2281</v>
      </c>
      <c r="BN2749" s="335" t="s">
        <v>5409</v>
      </c>
      <c r="BO2749" s="335" t="str">
        <f t="shared" si="84"/>
        <v>Terrell County, TX</v>
      </c>
      <c r="BP2749" s="335" t="str">
        <f t="shared" si="85"/>
        <v>48</v>
      </c>
      <c r="BQ2749" s="335" t="str">
        <f>_xlfn.XLOOKUP(BP2749, statelist[State FIPS Code], statelist[EPA Region], "not found", 0, 1)</f>
        <v>EPA Region 6</v>
      </c>
    </row>
    <row r="2750" spans="64:69" x14ac:dyDescent="0.25">
      <c r="BL2750" s="334" t="s">
        <v>5770</v>
      </c>
      <c r="BM2750" s="335" t="s">
        <v>5771</v>
      </c>
      <c r="BN2750" s="335" t="s">
        <v>5409</v>
      </c>
      <c r="BO2750" s="335" t="str">
        <f t="shared" si="84"/>
        <v>Terry County, TX</v>
      </c>
      <c r="BP2750" s="335" t="str">
        <f t="shared" si="85"/>
        <v>48</v>
      </c>
      <c r="BQ2750" s="335" t="str">
        <f>_xlfn.XLOOKUP(BP2750, statelist[State FIPS Code], statelist[EPA Region], "not found", 0, 1)</f>
        <v>EPA Region 6</v>
      </c>
    </row>
    <row r="2751" spans="64:69" x14ac:dyDescent="0.25">
      <c r="BL2751" s="334" t="s">
        <v>5772</v>
      </c>
      <c r="BM2751" s="335" t="s">
        <v>5773</v>
      </c>
      <c r="BN2751" s="335" t="s">
        <v>5409</v>
      </c>
      <c r="BO2751" s="335" t="str">
        <f t="shared" si="84"/>
        <v>Throckmorton County, TX</v>
      </c>
      <c r="BP2751" s="335" t="str">
        <f t="shared" si="85"/>
        <v>48</v>
      </c>
      <c r="BQ2751" s="335" t="str">
        <f>_xlfn.XLOOKUP(BP2751, statelist[State FIPS Code], statelist[EPA Region], "not found", 0, 1)</f>
        <v>EPA Region 6</v>
      </c>
    </row>
    <row r="2752" spans="64:69" x14ac:dyDescent="0.25">
      <c r="BL2752" s="334" t="s">
        <v>5774</v>
      </c>
      <c r="BM2752" s="335" t="s">
        <v>5775</v>
      </c>
      <c r="BN2752" s="335" t="s">
        <v>5409</v>
      </c>
      <c r="BO2752" s="335" t="str">
        <f t="shared" si="84"/>
        <v>Titus County, TX</v>
      </c>
      <c r="BP2752" s="335" t="str">
        <f t="shared" si="85"/>
        <v>48</v>
      </c>
      <c r="BQ2752" s="335" t="str">
        <f>_xlfn.XLOOKUP(BP2752, statelist[State FIPS Code], statelist[EPA Region], "not found", 0, 1)</f>
        <v>EPA Region 6</v>
      </c>
    </row>
    <row r="2753" spans="64:69" x14ac:dyDescent="0.25">
      <c r="BL2753" s="334" t="s">
        <v>5776</v>
      </c>
      <c r="BM2753" s="335" t="s">
        <v>5777</v>
      </c>
      <c r="BN2753" s="335" t="s">
        <v>5409</v>
      </c>
      <c r="BO2753" s="335" t="str">
        <f t="shared" si="84"/>
        <v>Tom Green County, TX</v>
      </c>
      <c r="BP2753" s="335" t="str">
        <f t="shared" si="85"/>
        <v>48</v>
      </c>
      <c r="BQ2753" s="335" t="str">
        <f>_xlfn.XLOOKUP(BP2753, statelist[State FIPS Code], statelist[EPA Region], "not found", 0, 1)</f>
        <v>EPA Region 6</v>
      </c>
    </row>
    <row r="2754" spans="64:69" x14ac:dyDescent="0.25">
      <c r="BL2754" s="334" t="s">
        <v>5778</v>
      </c>
      <c r="BM2754" s="335" t="s">
        <v>5779</v>
      </c>
      <c r="BN2754" s="335" t="s">
        <v>5409</v>
      </c>
      <c r="BO2754" s="335" t="str">
        <f t="shared" si="84"/>
        <v>Travis County, TX</v>
      </c>
      <c r="BP2754" s="335" t="str">
        <f t="shared" si="85"/>
        <v>48</v>
      </c>
      <c r="BQ2754" s="335" t="str">
        <f>_xlfn.XLOOKUP(BP2754, statelist[State FIPS Code], statelist[EPA Region], "not found", 0, 1)</f>
        <v>EPA Region 6</v>
      </c>
    </row>
    <row r="2755" spans="64:69" x14ac:dyDescent="0.25">
      <c r="BL2755" s="334" t="s">
        <v>5780</v>
      </c>
      <c r="BM2755" s="335" t="s">
        <v>1757</v>
      </c>
      <c r="BN2755" s="335" t="s">
        <v>5409</v>
      </c>
      <c r="BO2755" s="335" t="str">
        <f t="shared" si="84"/>
        <v>Trinity County, TX</v>
      </c>
      <c r="BP2755" s="335" t="str">
        <f t="shared" si="85"/>
        <v>48</v>
      </c>
      <c r="BQ2755" s="335" t="str">
        <f>_xlfn.XLOOKUP(BP2755, statelist[State FIPS Code], statelist[EPA Region], "not found", 0, 1)</f>
        <v>EPA Region 6</v>
      </c>
    </row>
    <row r="2756" spans="64:69" x14ac:dyDescent="0.25">
      <c r="BL2756" s="334" t="s">
        <v>5781</v>
      </c>
      <c r="BM2756" s="335" t="s">
        <v>5782</v>
      </c>
      <c r="BN2756" s="335" t="s">
        <v>5409</v>
      </c>
      <c r="BO2756" s="335" t="str">
        <f t="shared" ref="BO2756:BO2819" si="86">_xlfn.TEXTJOIN(", ", TRUE, BM2756,BN2756)</f>
        <v>Tyler County, TX</v>
      </c>
      <c r="BP2756" s="335" t="str">
        <f t="shared" ref="BP2756:BP2819" si="87">LEFT(BL2756, 2)</f>
        <v>48</v>
      </c>
      <c r="BQ2756" s="335" t="str">
        <f>_xlfn.XLOOKUP(BP2756, statelist[State FIPS Code], statelist[EPA Region], "not found", 0, 1)</f>
        <v>EPA Region 6</v>
      </c>
    </row>
    <row r="2757" spans="64:69" x14ac:dyDescent="0.25">
      <c r="BL2757" s="334" t="s">
        <v>5783</v>
      </c>
      <c r="BM2757" s="335" t="s">
        <v>5784</v>
      </c>
      <c r="BN2757" s="335" t="s">
        <v>5409</v>
      </c>
      <c r="BO2757" s="335" t="str">
        <f t="shared" si="86"/>
        <v>Upshur County, TX</v>
      </c>
      <c r="BP2757" s="335" t="str">
        <f t="shared" si="87"/>
        <v>48</v>
      </c>
      <c r="BQ2757" s="335" t="str">
        <f>_xlfn.XLOOKUP(BP2757, statelist[State FIPS Code], statelist[EPA Region], "not found", 0, 1)</f>
        <v>EPA Region 6</v>
      </c>
    </row>
    <row r="2758" spans="64:69" x14ac:dyDescent="0.25">
      <c r="BL2758" s="334" t="s">
        <v>5785</v>
      </c>
      <c r="BM2758" s="335" t="s">
        <v>5786</v>
      </c>
      <c r="BN2758" s="335" t="s">
        <v>5409</v>
      </c>
      <c r="BO2758" s="335" t="str">
        <f t="shared" si="86"/>
        <v>Upton County, TX</v>
      </c>
      <c r="BP2758" s="335" t="str">
        <f t="shared" si="87"/>
        <v>48</v>
      </c>
      <c r="BQ2758" s="335" t="str">
        <f>_xlfn.XLOOKUP(BP2758, statelist[State FIPS Code], statelist[EPA Region], "not found", 0, 1)</f>
        <v>EPA Region 6</v>
      </c>
    </row>
    <row r="2759" spans="64:69" x14ac:dyDescent="0.25">
      <c r="BL2759" s="334" t="s">
        <v>5787</v>
      </c>
      <c r="BM2759" s="335" t="s">
        <v>5788</v>
      </c>
      <c r="BN2759" s="335" t="s">
        <v>5409</v>
      </c>
      <c r="BO2759" s="335" t="str">
        <f t="shared" si="86"/>
        <v>Uvalde County, TX</v>
      </c>
      <c r="BP2759" s="335" t="str">
        <f t="shared" si="87"/>
        <v>48</v>
      </c>
      <c r="BQ2759" s="335" t="str">
        <f>_xlfn.XLOOKUP(BP2759, statelist[State FIPS Code], statelist[EPA Region], "not found", 0, 1)</f>
        <v>EPA Region 6</v>
      </c>
    </row>
    <row r="2760" spans="64:69" x14ac:dyDescent="0.25">
      <c r="BL2760" s="334" t="s">
        <v>5789</v>
      </c>
      <c r="BM2760" s="335" t="s">
        <v>5790</v>
      </c>
      <c r="BN2760" s="335" t="s">
        <v>5409</v>
      </c>
      <c r="BO2760" s="335" t="str">
        <f t="shared" si="86"/>
        <v>Val Verde County, TX</v>
      </c>
      <c r="BP2760" s="335" t="str">
        <f t="shared" si="87"/>
        <v>48</v>
      </c>
      <c r="BQ2760" s="335" t="str">
        <f>_xlfn.XLOOKUP(BP2760, statelist[State FIPS Code], statelist[EPA Region], "not found", 0, 1)</f>
        <v>EPA Region 6</v>
      </c>
    </row>
    <row r="2761" spans="64:69" x14ac:dyDescent="0.25">
      <c r="BL2761" s="334" t="s">
        <v>5791</v>
      </c>
      <c r="BM2761" s="335" t="s">
        <v>5792</v>
      </c>
      <c r="BN2761" s="335" t="s">
        <v>5409</v>
      </c>
      <c r="BO2761" s="335" t="str">
        <f t="shared" si="86"/>
        <v>Van Zandt County, TX</v>
      </c>
      <c r="BP2761" s="335" t="str">
        <f t="shared" si="87"/>
        <v>48</v>
      </c>
      <c r="BQ2761" s="335" t="str">
        <f>_xlfn.XLOOKUP(BP2761, statelist[State FIPS Code], statelist[EPA Region], "not found", 0, 1)</f>
        <v>EPA Region 6</v>
      </c>
    </row>
    <row r="2762" spans="64:69" x14ac:dyDescent="0.25">
      <c r="BL2762" s="334" t="s">
        <v>5793</v>
      </c>
      <c r="BM2762" s="335" t="s">
        <v>5794</v>
      </c>
      <c r="BN2762" s="335" t="s">
        <v>5409</v>
      </c>
      <c r="BO2762" s="335" t="str">
        <f t="shared" si="86"/>
        <v>Victoria County, TX</v>
      </c>
      <c r="BP2762" s="335" t="str">
        <f t="shared" si="87"/>
        <v>48</v>
      </c>
      <c r="BQ2762" s="335" t="str">
        <f>_xlfn.XLOOKUP(BP2762, statelist[State FIPS Code], statelist[EPA Region], "not found", 0, 1)</f>
        <v>EPA Region 6</v>
      </c>
    </row>
    <row r="2763" spans="64:69" x14ac:dyDescent="0.25">
      <c r="BL2763" s="334" t="s">
        <v>5795</v>
      </c>
      <c r="BM2763" s="335" t="s">
        <v>1421</v>
      </c>
      <c r="BN2763" s="335" t="s">
        <v>5409</v>
      </c>
      <c r="BO2763" s="335" t="str">
        <f t="shared" si="86"/>
        <v>Walker County, TX</v>
      </c>
      <c r="BP2763" s="335" t="str">
        <f t="shared" si="87"/>
        <v>48</v>
      </c>
      <c r="BQ2763" s="335" t="str">
        <f>_xlfn.XLOOKUP(BP2763, statelist[State FIPS Code], statelist[EPA Region], "not found", 0, 1)</f>
        <v>EPA Region 6</v>
      </c>
    </row>
    <row r="2764" spans="64:69" x14ac:dyDescent="0.25">
      <c r="BL2764" s="334" t="s">
        <v>5796</v>
      </c>
      <c r="BM2764" s="335" t="s">
        <v>5797</v>
      </c>
      <c r="BN2764" s="335" t="s">
        <v>5409</v>
      </c>
      <c r="BO2764" s="335" t="str">
        <f t="shared" si="86"/>
        <v>Waller County, TX</v>
      </c>
      <c r="BP2764" s="335" t="str">
        <f t="shared" si="87"/>
        <v>48</v>
      </c>
      <c r="BQ2764" s="335" t="str">
        <f>_xlfn.XLOOKUP(BP2764, statelist[State FIPS Code], statelist[EPA Region], "not found", 0, 1)</f>
        <v>EPA Region 6</v>
      </c>
    </row>
    <row r="2765" spans="64:69" x14ac:dyDescent="0.25">
      <c r="BL2765" s="334" t="s">
        <v>5798</v>
      </c>
      <c r="BM2765" s="335" t="s">
        <v>4697</v>
      </c>
      <c r="BN2765" s="335" t="s">
        <v>5409</v>
      </c>
      <c r="BO2765" s="335" t="str">
        <f t="shared" si="86"/>
        <v>Ward County, TX</v>
      </c>
      <c r="BP2765" s="335" t="str">
        <f t="shared" si="87"/>
        <v>48</v>
      </c>
      <c r="BQ2765" s="335" t="str">
        <f>_xlfn.XLOOKUP(BP2765, statelist[State FIPS Code], statelist[EPA Region], "not found", 0, 1)</f>
        <v>EPA Region 6</v>
      </c>
    </row>
    <row r="2766" spans="64:69" x14ac:dyDescent="0.25">
      <c r="BL2766" s="334" t="s">
        <v>5799</v>
      </c>
      <c r="BM2766" s="335" t="s">
        <v>1423</v>
      </c>
      <c r="BN2766" s="335" t="s">
        <v>5409</v>
      </c>
      <c r="BO2766" s="335" t="str">
        <f t="shared" si="86"/>
        <v>Washington County, TX</v>
      </c>
      <c r="BP2766" s="335" t="str">
        <f t="shared" si="87"/>
        <v>48</v>
      </c>
      <c r="BQ2766" s="335" t="str">
        <f>_xlfn.XLOOKUP(BP2766, statelist[State FIPS Code], statelist[EPA Region], "not found", 0, 1)</f>
        <v>EPA Region 6</v>
      </c>
    </row>
    <row r="2767" spans="64:69" x14ac:dyDescent="0.25">
      <c r="BL2767" s="334" t="s">
        <v>5800</v>
      </c>
      <c r="BM2767" s="335" t="s">
        <v>5801</v>
      </c>
      <c r="BN2767" s="335" t="s">
        <v>5409</v>
      </c>
      <c r="BO2767" s="335" t="str">
        <f t="shared" si="86"/>
        <v>Webb County, TX</v>
      </c>
      <c r="BP2767" s="335" t="str">
        <f t="shared" si="87"/>
        <v>48</v>
      </c>
      <c r="BQ2767" s="335" t="str">
        <f>_xlfn.XLOOKUP(BP2767, statelist[State FIPS Code], statelist[EPA Region], "not found", 0, 1)</f>
        <v>EPA Region 6</v>
      </c>
    </row>
    <row r="2768" spans="64:69" x14ac:dyDescent="0.25">
      <c r="BL2768" s="334" t="s">
        <v>5802</v>
      </c>
      <c r="BM2768" s="335" t="s">
        <v>5803</v>
      </c>
      <c r="BN2768" s="335" t="s">
        <v>5409</v>
      </c>
      <c r="BO2768" s="335" t="str">
        <f t="shared" si="86"/>
        <v>Wharton County, TX</v>
      </c>
      <c r="BP2768" s="335" t="str">
        <f t="shared" si="87"/>
        <v>48</v>
      </c>
      <c r="BQ2768" s="335" t="str">
        <f>_xlfn.XLOOKUP(BP2768, statelist[State FIPS Code], statelist[EPA Region], "not found", 0, 1)</f>
        <v>EPA Region 6</v>
      </c>
    </row>
    <row r="2769" spans="64:69" x14ac:dyDescent="0.25">
      <c r="BL2769" s="334" t="s">
        <v>5804</v>
      </c>
      <c r="BM2769" s="335" t="s">
        <v>2313</v>
      </c>
      <c r="BN2769" s="335" t="s">
        <v>5409</v>
      </c>
      <c r="BO2769" s="335" t="str">
        <f t="shared" si="86"/>
        <v>Wheeler County, TX</v>
      </c>
      <c r="BP2769" s="335" t="str">
        <f t="shared" si="87"/>
        <v>48</v>
      </c>
      <c r="BQ2769" s="335" t="str">
        <f>_xlfn.XLOOKUP(BP2769, statelist[State FIPS Code], statelist[EPA Region], "not found", 0, 1)</f>
        <v>EPA Region 6</v>
      </c>
    </row>
    <row r="2770" spans="64:69" x14ac:dyDescent="0.25">
      <c r="BL2770" s="334" t="s">
        <v>5805</v>
      </c>
      <c r="BM2770" s="335" t="s">
        <v>3015</v>
      </c>
      <c r="BN2770" s="335" t="s">
        <v>5409</v>
      </c>
      <c r="BO2770" s="335" t="str">
        <f t="shared" si="86"/>
        <v>Wichita County, TX</v>
      </c>
      <c r="BP2770" s="335" t="str">
        <f t="shared" si="87"/>
        <v>48</v>
      </c>
      <c r="BQ2770" s="335" t="str">
        <f>_xlfn.XLOOKUP(BP2770, statelist[State FIPS Code], statelist[EPA Region], "not found", 0, 1)</f>
        <v>EPA Region 6</v>
      </c>
    </row>
    <row r="2771" spans="64:69" x14ac:dyDescent="0.25">
      <c r="BL2771" s="334" t="s">
        <v>5806</v>
      </c>
      <c r="BM2771" s="335" t="s">
        <v>5807</v>
      </c>
      <c r="BN2771" s="335" t="s">
        <v>5409</v>
      </c>
      <c r="BO2771" s="335" t="str">
        <f t="shared" si="86"/>
        <v>Wilbarger County, TX</v>
      </c>
      <c r="BP2771" s="335" t="str">
        <f t="shared" si="87"/>
        <v>48</v>
      </c>
      <c r="BQ2771" s="335" t="str">
        <f>_xlfn.XLOOKUP(BP2771, statelist[State FIPS Code], statelist[EPA Region], "not found", 0, 1)</f>
        <v>EPA Region 6</v>
      </c>
    </row>
    <row r="2772" spans="64:69" x14ac:dyDescent="0.25">
      <c r="BL2772" s="334" t="s">
        <v>5808</v>
      </c>
      <c r="BM2772" s="335" t="s">
        <v>5809</v>
      </c>
      <c r="BN2772" s="335" t="s">
        <v>5409</v>
      </c>
      <c r="BO2772" s="335" t="str">
        <f t="shared" si="86"/>
        <v>Willacy County, TX</v>
      </c>
      <c r="BP2772" s="335" t="str">
        <f t="shared" si="87"/>
        <v>48</v>
      </c>
      <c r="BQ2772" s="335" t="str">
        <f>_xlfn.XLOOKUP(BP2772, statelist[State FIPS Code], statelist[EPA Region], "not found", 0, 1)</f>
        <v>EPA Region 6</v>
      </c>
    </row>
    <row r="2773" spans="64:69" x14ac:dyDescent="0.25">
      <c r="BL2773" s="334" t="s">
        <v>5810</v>
      </c>
      <c r="BM2773" s="335" t="s">
        <v>2565</v>
      </c>
      <c r="BN2773" s="335" t="s">
        <v>5409</v>
      </c>
      <c r="BO2773" s="335" t="str">
        <f t="shared" si="86"/>
        <v>Williamson County, TX</v>
      </c>
      <c r="BP2773" s="335" t="str">
        <f t="shared" si="87"/>
        <v>48</v>
      </c>
      <c r="BQ2773" s="335" t="str">
        <f>_xlfn.XLOOKUP(BP2773, statelist[State FIPS Code], statelist[EPA Region], "not found", 0, 1)</f>
        <v>EPA Region 6</v>
      </c>
    </row>
    <row r="2774" spans="64:69" x14ac:dyDescent="0.25">
      <c r="BL2774" s="334" t="s">
        <v>5811</v>
      </c>
      <c r="BM2774" s="335" t="s">
        <v>3017</v>
      </c>
      <c r="BN2774" s="335" t="s">
        <v>5409</v>
      </c>
      <c r="BO2774" s="335" t="str">
        <f t="shared" si="86"/>
        <v>Wilson County, TX</v>
      </c>
      <c r="BP2774" s="335" t="str">
        <f t="shared" si="87"/>
        <v>48</v>
      </c>
      <c r="BQ2774" s="335" t="str">
        <f>_xlfn.XLOOKUP(BP2774, statelist[State FIPS Code], statelist[EPA Region], "not found", 0, 1)</f>
        <v>EPA Region 6</v>
      </c>
    </row>
    <row r="2775" spans="64:69" x14ac:dyDescent="0.25">
      <c r="BL2775" s="334" t="s">
        <v>5812</v>
      </c>
      <c r="BM2775" s="335" t="s">
        <v>5813</v>
      </c>
      <c r="BN2775" s="335" t="s">
        <v>5409</v>
      </c>
      <c r="BO2775" s="335" t="str">
        <f t="shared" si="86"/>
        <v>Winkler County, TX</v>
      </c>
      <c r="BP2775" s="335" t="str">
        <f t="shared" si="87"/>
        <v>48</v>
      </c>
      <c r="BQ2775" s="335" t="str">
        <f>_xlfn.XLOOKUP(BP2775, statelist[State FIPS Code], statelist[EPA Region], "not found", 0, 1)</f>
        <v>EPA Region 6</v>
      </c>
    </row>
    <row r="2776" spans="64:69" x14ac:dyDescent="0.25">
      <c r="BL2776" s="334" t="s">
        <v>5814</v>
      </c>
      <c r="BM2776" s="335" t="s">
        <v>5815</v>
      </c>
      <c r="BN2776" s="335" t="s">
        <v>5409</v>
      </c>
      <c r="BO2776" s="335" t="str">
        <f t="shared" si="86"/>
        <v>Wise County, TX</v>
      </c>
      <c r="BP2776" s="335" t="str">
        <f t="shared" si="87"/>
        <v>48</v>
      </c>
      <c r="BQ2776" s="335" t="str">
        <f>_xlfn.XLOOKUP(BP2776, statelist[State FIPS Code], statelist[EPA Region], "not found", 0, 1)</f>
        <v>EPA Region 6</v>
      </c>
    </row>
    <row r="2777" spans="64:69" x14ac:dyDescent="0.25">
      <c r="BL2777" s="334" t="s">
        <v>5816</v>
      </c>
      <c r="BM2777" s="335" t="s">
        <v>4822</v>
      </c>
      <c r="BN2777" s="335" t="s">
        <v>5409</v>
      </c>
      <c r="BO2777" s="335" t="str">
        <f t="shared" si="86"/>
        <v>Wood County, TX</v>
      </c>
      <c r="BP2777" s="335" t="str">
        <f t="shared" si="87"/>
        <v>48</v>
      </c>
      <c r="BQ2777" s="335" t="str">
        <f>_xlfn.XLOOKUP(BP2777, statelist[State FIPS Code], statelist[EPA Region], "not found", 0, 1)</f>
        <v>EPA Region 6</v>
      </c>
    </row>
    <row r="2778" spans="64:69" x14ac:dyDescent="0.25">
      <c r="BL2778" s="334" t="s">
        <v>5817</v>
      </c>
      <c r="BM2778" s="335" t="s">
        <v>5818</v>
      </c>
      <c r="BN2778" s="335" t="s">
        <v>5409</v>
      </c>
      <c r="BO2778" s="335" t="str">
        <f t="shared" si="86"/>
        <v>Yoakum County, TX</v>
      </c>
      <c r="BP2778" s="335" t="str">
        <f t="shared" si="87"/>
        <v>48</v>
      </c>
      <c r="BQ2778" s="335" t="str">
        <f>_xlfn.XLOOKUP(BP2778, statelist[State FIPS Code], statelist[EPA Region], "not found", 0, 1)</f>
        <v>EPA Region 6</v>
      </c>
    </row>
    <row r="2779" spans="64:69" x14ac:dyDescent="0.25">
      <c r="BL2779" s="334" t="s">
        <v>5819</v>
      </c>
      <c r="BM2779" s="335" t="s">
        <v>5820</v>
      </c>
      <c r="BN2779" s="335" t="s">
        <v>5409</v>
      </c>
      <c r="BO2779" s="335" t="str">
        <f t="shared" si="86"/>
        <v>Young County, TX</v>
      </c>
      <c r="BP2779" s="335" t="str">
        <f t="shared" si="87"/>
        <v>48</v>
      </c>
      <c r="BQ2779" s="335" t="str">
        <f>_xlfn.XLOOKUP(BP2779, statelist[State FIPS Code], statelist[EPA Region], "not found", 0, 1)</f>
        <v>EPA Region 6</v>
      </c>
    </row>
    <row r="2780" spans="64:69" x14ac:dyDescent="0.25">
      <c r="BL2780" s="334" t="s">
        <v>5821</v>
      </c>
      <c r="BM2780" s="335" t="s">
        <v>5822</v>
      </c>
      <c r="BN2780" s="335" t="s">
        <v>5409</v>
      </c>
      <c r="BO2780" s="335" t="str">
        <f t="shared" si="86"/>
        <v>Zapata County, TX</v>
      </c>
      <c r="BP2780" s="335" t="str">
        <f t="shared" si="87"/>
        <v>48</v>
      </c>
      <c r="BQ2780" s="335" t="str">
        <f>_xlfn.XLOOKUP(BP2780, statelist[State FIPS Code], statelist[EPA Region], "not found", 0, 1)</f>
        <v>EPA Region 6</v>
      </c>
    </row>
    <row r="2781" spans="64:69" x14ac:dyDescent="0.25">
      <c r="BL2781" s="334" t="s">
        <v>5823</v>
      </c>
      <c r="BM2781" s="335" t="s">
        <v>5824</v>
      </c>
      <c r="BN2781" s="335" t="s">
        <v>5409</v>
      </c>
      <c r="BO2781" s="335" t="str">
        <f t="shared" si="86"/>
        <v>Zavala County, TX</v>
      </c>
      <c r="BP2781" s="335" t="str">
        <f t="shared" si="87"/>
        <v>48</v>
      </c>
      <c r="BQ2781" s="335" t="str">
        <f>_xlfn.XLOOKUP(BP2781, statelist[State FIPS Code], statelist[EPA Region], "not found", 0, 1)</f>
        <v>EPA Region 6</v>
      </c>
    </row>
    <row r="2782" spans="64:69" x14ac:dyDescent="0.25">
      <c r="BL2782" s="334" t="s">
        <v>5825</v>
      </c>
      <c r="BM2782" s="335" t="s">
        <v>4832</v>
      </c>
      <c r="BN2782" s="335" t="s">
        <v>5826</v>
      </c>
      <c r="BO2782" s="335" t="str">
        <f t="shared" si="86"/>
        <v>Beaver County, UT</v>
      </c>
      <c r="BP2782" s="335" t="str">
        <f t="shared" si="87"/>
        <v>49</v>
      </c>
      <c r="BQ2782" s="335" t="str">
        <f>_xlfn.XLOOKUP(BP2782, statelist[State FIPS Code], statelist[EPA Region], "not found", 0, 1)</f>
        <v>EPA Region 8</v>
      </c>
    </row>
    <row r="2783" spans="64:69" x14ac:dyDescent="0.25">
      <c r="BL2783" s="334" t="s">
        <v>5827</v>
      </c>
      <c r="BM2783" s="335" t="s">
        <v>5828</v>
      </c>
      <c r="BN2783" s="335" t="s">
        <v>5826</v>
      </c>
      <c r="BO2783" s="335" t="str">
        <f t="shared" si="86"/>
        <v>Box Elder County, UT</v>
      </c>
      <c r="BP2783" s="335" t="str">
        <f t="shared" si="87"/>
        <v>49</v>
      </c>
      <c r="BQ2783" s="335" t="str">
        <f>_xlfn.XLOOKUP(BP2783, statelist[State FIPS Code], statelist[EPA Region], "not found", 0, 1)</f>
        <v>EPA Region 8</v>
      </c>
    </row>
    <row r="2784" spans="64:69" x14ac:dyDescent="0.25">
      <c r="BL2784" s="334" t="s">
        <v>5829</v>
      </c>
      <c r="BM2784" s="335" t="s">
        <v>5830</v>
      </c>
      <c r="BN2784" s="335" t="s">
        <v>5826</v>
      </c>
      <c r="BO2784" s="335" t="str">
        <f t="shared" si="86"/>
        <v>Cache County, UT</v>
      </c>
      <c r="BP2784" s="335" t="str">
        <f t="shared" si="87"/>
        <v>49</v>
      </c>
      <c r="BQ2784" s="335" t="str">
        <f>_xlfn.XLOOKUP(BP2784, statelist[State FIPS Code], statelist[EPA Region], "not found", 0, 1)</f>
        <v>EPA Region 8</v>
      </c>
    </row>
    <row r="2785" spans="64:69" x14ac:dyDescent="0.25">
      <c r="BL2785" s="334" t="s">
        <v>5831</v>
      </c>
      <c r="BM2785" s="335" t="s">
        <v>4001</v>
      </c>
      <c r="BN2785" s="335" t="s">
        <v>5826</v>
      </c>
      <c r="BO2785" s="335" t="str">
        <f t="shared" si="86"/>
        <v>Carbon County, UT</v>
      </c>
      <c r="BP2785" s="335" t="str">
        <f t="shared" si="87"/>
        <v>49</v>
      </c>
      <c r="BQ2785" s="335" t="str">
        <f>_xlfn.XLOOKUP(BP2785, statelist[State FIPS Code], statelist[EPA Region], "not found", 0, 1)</f>
        <v>EPA Region 8</v>
      </c>
    </row>
    <row r="2786" spans="64:69" x14ac:dyDescent="0.25">
      <c r="BL2786" s="334" t="s">
        <v>5832</v>
      </c>
      <c r="BM2786" s="335" t="s">
        <v>5833</v>
      </c>
      <c r="BN2786" s="335" t="s">
        <v>5826</v>
      </c>
      <c r="BO2786" s="335" t="str">
        <f t="shared" si="86"/>
        <v>Daggett County, UT</v>
      </c>
      <c r="BP2786" s="335" t="str">
        <f t="shared" si="87"/>
        <v>49</v>
      </c>
      <c r="BQ2786" s="335" t="str">
        <f>_xlfn.XLOOKUP(BP2786, statelist[State FIPS Code], statelist[EPA Region], "not found", 0, 1)</f>
        <v>EPA Region 8</v>
      </c>
    </row>
    <row r="2787" spans="64:69" x14ac:dyDescent="0.25">
      <c r="BL2787" s="334" t="s">
        <v>5834</v>
      </c>
      <c r="BM2787" s="335" t="s">
        <v>2742</v>
      </c>
      <c r="BN2787" s="335" t="s">
        <v>5826</v>
      </c>
      <c r="BO2787" s="335" t="str">
        <f t="shared" si="86"/>
        <v>Davis County, UT</v>
      </c>
      <c r="BP2787" s="335" t="str">
        <f t="shared" si="87"/>
        <v>49</v>
      </c>
      <c r="BQ2787" s="335" t="str">
        <f>_xlfn.XLOOKUP(BP2787, statelist[State FIPS Code], statelist[EPA Region], "not found", 0, 1)</f>
        <v>EPA Region 8</v>
      </c>
    </row>
    <row r="2788" spans="64:69" x14ac:dyDescent="0.25">
      <c r="BL2788" s="334" t="s">
        <v>5835</v>
      </c>
      <c r="BM2788" s="335" t="s">
        <v>5836</v>
      </c>
      <c r="BN2788" s="335" t="s">
        <v>5826</v>
      </c>
      <c r="BO2788" s="335" t="str">
        <f t="shared" si="86"/>
        <v>Duchesne County, UT</v>
      </c>
      <c r="BP2788" s="335" t="str">
        <f t="shared" si="87"/>
        <v>49</v>
      </c>
      <c r="BQ2788" s="335" t="str">
        <f>_xlfn.XLOOKUP(BP2788, statelist[State FIPS Code], statelist[EPA Region], "not found", 0, 1)</f>
        <v>EPA Region 8</v>
      </c>
    </row>
    <row r="2789" spans="64:69" x14ac:dyDescent="0.25">
      <c r="BL2789" s="334" t="s">
        <v>5837</v>
      </c>
      <c r="BM2789" s="335" t="s">
        <v>5838</v>
      </c>
      <c r="BN2789" s="335" t="s">
        <v>5826</v>
      </c>
      <c r="BO2789" s="335" t="str">
        <f t="shared" si="86"/>
        <v>Emery County, UT</v>
      </c>
      <c r="BP2789" s="335" t="str">
        <f t="shared" si="87"/>
        <v>49</v>
      </c>
      <c r="BQ2789" s="335" t="str">
        <f>_xlfn.XLOOKUP(BP2789, statelist[State FIPS Code], statelist[EPA Region], "not found", 0, 1)</f>
        <v>EPA Region 8</v>
      </c>
    </row>
    <row r="2790" spans="64:69" x14ac:dyDescent="0.25">
      <c r="BL2790" s="334" t="s">
        <v>5839</v>
      </c>
      <c r="BM2790" s="335" t="s">
        <v>1816</v>
      </c>
      <c r="BN2790" s="335" t="s">
        <v>5826</v>
      </c>
      <c r="BO2790" s="335" t="str">
        <f t="shared" si="86"/>
        <v>Garfield County, UT</v>
      </c>
      <c r="BP2790" s="335" t="str">
        <f t="shared" si="87"/>
        <v>49</v>
      </c>
      <c r="BQ2790" s="335" t="str">
        <f>_xlfn.XLOOKUP(BP2790, statelist[State FIPS Code], statelist[EPA Region], "not found", 0, 1)</f>
        <v>EPA Region 8</v>
      </c>
    </row>
    <row r="2791" spans="64:69" x14ac:dyDescent="0.25">
      <c r="BL2791" s="334" t="s">
        <v>5840</v>
      </c>
      <c r="BM2791" s="335" t="s">
        <v>1820</v>
      </c>
      <c r="BN2791" s="335" t="s">
        <v>5826</v>
      </c>
      <c r="BO2791" s="335" t="str">
        <f t="shared" si="86"/>
        <v>Grand County, UT</v>
      </c>
      <c r="BP2791" s="335" t="str">
        <f t="shared" si="87"/>
        <v>49</v>
      </c>
      <c r="BQ2791" s="335" t="str">
        <f>_xlfn.XLOOKUP(BP2791, statelist[State FIPS Code], statelist[EPA Region], "not found", 0, 1)</f>
        <v>EPA Region 8</v>
      </c>
    </row>
    <row r="2792" spans="64:69" x14ac:dyDescent="0.25">
      <c r="BL2792" s="334" t="s">
        <v>5841</v>
      </c>
      <c r="BM2792" s="335" t="s">
        <v>3484</v>
      </c>
      <c r="BN2792" s="335" t="s">
        <v>5826</v>
      </c>
      <c r="BO2792" s="335" t="str">
        <f t="shared" si="86"/>
        <v>Iron County, UT</v>
      </c>
      <c r="BP2792" s="335" t="str">
        <f t="shared" si="87"/>
        <v>49</v>
      </c>
      <c r="BQ2792" s="335" t="str">
        <f>_xlfn.XLOOKUP(BP2792, statelist[State FIPS Code], statelist[EPA Region], "not found", 0, 1)</f>
        <v>EPA Region 8</v>
      </c>
    </row>
    <row r="2793" spans="64:69" x14ac:dyDescent="0.25">
      <c r="BL2793" s="334" t="s">
        <v>5842</v>
      </c>
      <c r="BM2793" s="335" t="s">
        <v>5843</v>
      </c>
      <c r="BN2793" s="335" t="s">
        <v>5826</v>
      </c>
      <c r="BO2793" s="335" t="str">
        <f t="shared" si="86"/>
        <v>Juab County, UT</v>
      </c>
      <c r="BP2793" s="335" t="str">
        <f t="shared" si="87"/>
        <v>49</v>
      </c>
      <c r="BQ2793" s="335" t="str">
        <f>_xlfn.XLOOKUP(BP2793, statelist[State FIPS Code], statelist[EPA Region], "not found", 0, 1)</f>
        <v>EPA Region 8</v>
      </c>
    </row>
    <row r="2794" spans="64:69" x14ac:dyDescent="0.25">
      <c r="BL2794" s="334" t="s">
        <v>5844</v>
      </c>
      <c r="BM2794" s="335" t="s">
        <v>2481</v>
      </c>
      <c r="BN2794" s="335" t="s">
        <v>5826</v>
      </c>
      <c r="BO2794" s="335" t="str">
        <f t="shared" si="86"/>
        <v>Kane County, UT</v>
      </c>
      <c r="BP2794" s="335" t="str">
        <f t="shared" si="87"/>
        <v>49</v>
      </c>
      <c r="BQ2794" s="335" t="str">
        <f>_xlfn.XLOOKUP(BP2794, statelist[State FIPS Code], statelist[EPA Region], "not found", 0, 1)</f>
        <v>EPA Region 8</v>
      </c>
    </row>
    <row r="2795" spans="64:69" x14ac:dyDescent="0.25">
      <c r="BL2795" s="334" t="s">
        <v>5845</v>
      </c>
      <c r="BM2795" s="335" t="s">
        <v>5846</v>
      </c>
      <c r="BN2795" s="335" t="s">
        <v>5826</v>
      </c>
      <c r="BO2795" s="335" t="str">
        <f t="shared" si="86"/>
        <v>Millard County, UT</v>
      </c>
      <c r="BP2795" s="335" t="str">
        <f t="shared" si="87"/>
        <v>49</v>
      </c>
      <c r="BQ2795" s="335" t="str">
        <f>_xlfn.XLOOKUP(BP2795, statelist[State FIPS Code], statelist[EPA Region], "not found", 0, 1)</f>
        <v>EPA Region 8</v>
      </c>
    </row>
    <row r="2796" spans="64:69" x14ac:dyDescent="0.25">
      <c r="BL2796" s="334" t="s">
        <v>5847</v>
      </c>
      <c r="BM2796" s="335" t="s">
        <v>1397</v>
      </c>
      <c r="BN2796" s="335" t="s">
        <v>5826</v>
      </c>
      <c r="BO2796" s="335" t="str">
        <f t="shared" si="86"/>
        <v>Morgan County, UT</v>
      </c>
      <c r="BP2796" s="335" t="str">
        <f t="shared" si="87"/>
        <v>49</v>
      </c>
      <c r="BQ2796" s="335" t="str">
        <f>_xlfn.XLOOKUP(BP2796, statelist[State FIPS Code], statelist[EPA Region], "not found", 0, 1)</f>
        <v>EPA Region 8</v>
      </c>
    </row>
    <row r="2797" spans="64:69" x14ac:dyDescent="0.25">
      <c r="BL2797" s="334" t="s">
        <v>5848</v>
      </c>
      <c r="BM2797" s="335" t="s">
        <v>5849</v>
      </c>
      <c r="BN2797" s="335" t="s">
        <v>5826</v>
      </c>
      <c r="BO2797" s="335" t="str">
        <f t="shared" si="86"/>
        <v>Piute County, UT</v>
      </c>
      <c r="BP2797" s="335" t="str">
        <f t="shared" si="87"/>
        <v>49</v>
      </c>
      <c r="BQ2797" s="335" t="str">
        <f>_xlfn.XLOOKUP(BP2797, statelist[State FIPS Code], statelist[EPA Region], "not found", 0, 1)</f>
        <v>EPA Region 8</v>
      </c>
    </row>
    <row r="2798" spans="64:69" x14ac:dyDescent="0.25">
      <c r="BL2798" s="334" t="s">
        <v>5850</v>
      </c>
      <c r="BM2798" s="335" t="s">
        <v>5851</v>
      </c>
      <c r="BN2798" s="335" t="s">
        <v>5826</v>
      </c>
      <c r="BO2798" s="335" t="str">
        <f t="shared" si="86"/>
        <v>Rich County, UT</v>
      </c>
      <c r="BP2798" s="335" t="str">
        <f t="shared" si="87"/>
        <v>49</v>
      </c>
      <c r="BQ2798" s="335" t="str">
        <f>_xlfn.XLOOKUP(BP2798, statelist[State FIPS Code], statelist[EPA Region], "not found", 0, 1)</f>
        <v>EPA Region 8</v>
      </c>
    </row>
    <row r="2799" spans="64:69" x14ac:dyDescent="0.25">
      <c r="BL2799" s="334" t="s">
        <v>5852</v>
      </c>
      <c r="BM2799" s="335" t="s">
        <v>5853</v>
      </c>
      <c r="BN2799" s="335" t="s">
        <v>5826</v>
      </c>
      <c r="BO2799" s="335" t="str">
        <f t="shared" si="86"/>
        <v>Salt Lake County, UT</v>
      </c>
      <c r="BP2799" s="335" t="str">
        <f t="shared" si="87"/>
        <v>49</v>
      </c>
      <c r="BQ2799" s="335" t="str">
        <f>_xlfn.XLOOKUP(BP2799, statelist[State FIPS Code], statelist[EPA Region], "not found", 0, 1)</f>
        <v>EPA Region 8</v>
      </c>
    </row>
    <row r="2800" spans="64:69" x14ac:dyDescent="0.25">
      <c r="BL2800" s="334" t="s">
        <v>5854</v>
      </c>
      <c r="BM2800" s="335" t="s">
        <v>1875</v>
      </c>
      <c r="BN2800" s="335" t="s">
        <v>5826</v>
      </c>
      <c r="BO2800" s="335" t="str">
        <f t="shared" si="86"/>
        <v>San Juan County, UT</v>
      </c>
      <c r="BP2800" s="335" t="str">
        <f t="shared" si="87"/>
        <v>49</v>
      </c>
      <c r="BQ2800" s="335" t="str">
        <f>_xlfn.XLOOKUP(BP2800, statelist[State FIPS Code], statelist[EPA Region], "not found", 0, 1)</f>
        <v>EPA Region 8</v>
      </c>
    </row>
    <row r="2801" spans="64:69" x14ac:dyDescent="0.25">
      <c r="BL2801" s="334" t="s">
        <v>5855</v>
      </c>
      <c r="BM2801" s="335" t="s">
        <v>5856</v>
      </c>
      <c r="BN2801" s="335" t="s">
        <v>5826</v>
      </c>
      <c r="BO2801" s="335" t="str">
        <f t="shared" si="86"/>
        <v>Sanpete County, UT</v>
      </c>
      <c r="BP2801" s="335" t="str">
        <f t="shared" si="87"/>
        <v>49</v>
      </c>
      <c r="BQ2801" s="335" t="str">
        <f>_xlfn.XLOOKUP(BP2801, statelist[State FIPS Code], statelist[EPA Region], "not found", 0, 1)</f>
        <v>EPA Region 8</v>
      </c>
    </row>
    <row r="2802" spans="64:69" x14ac:dyDescent="0.25">
      <c r="BL2802" s="334" t="s">
        <v>5857</v>
      </c>
      <c r="BM2802" s="335" t="s">
        <v>1637</v>
      </c>
      <c r="BN2802" s="335" t="s">
        <v>5826</v>
      </c>
      <c r="BO2802" s="335" t="str">
        <f t="shared" si="86"/>
        <v>Sevier County, UT</v>
      </c>
      <c r="BP2802" s="335" t="str">
        <f t="shared" si="87"/>
        <v>49</v>
      </c>
      <c r="BQ2802" s="335" t="str">
        <f>_xlfn.XLOOKUP(BP2802, statelist[State FIPS Code], statelist[EPA Region], "not found", 0, 1)</f>
        <v>EPA Region 8</v>
      </c>
    </row>
    <row r="2803" spans="64:69" x14ac:dyDescent="0.25">
      <c r="BL2803" s="334" t="s">
        <v>5858</v>
      </c>
      <c r="BM2803" s="335" t="s">
        <v>1881</v>
      </c>
      <c r="BN2803" s="335" t="s">
        <v>5826</v>
      </c>
      <c r="BO2803" s="335" t="str">
        <f t="shared" si="86"/>
        <v>Summit County, UT</v>
      </c>
      <c r="BP2803" s="335" t="str">
        <f t="shared" si="87"/>
        <v>49</v>
      </c>
      <c r="BQ2803" s="335" t="str">
        <f>_xlfn.XLOOKUP(BP2803, statelist[State FIPS Code], statelist[EPA Region], "not found", 0, 1)</f>
        <v>EPA Region 8</v>
      </c>
    </row>
    <row r="2804" spans="64:69" x14ac:dyDescent="0.25">
      <c r="BL2804" s="334" t="s">
        <v>5859</v>
      </c>
      <c r="BM2804" s="335" t="s">
        <v>5860</v>
      </c>
      <c r="BN2804" s="335" t="s">
        <v>5826</v>
      </c>
      <c r="BO2804" s="335" t="str">
        <f t="shared" si="86"/>
        <v>Tooele County, UT</v>
      </c>
      <c r="BP2804" s="335" t="str">
        <f t="shared" si="87"/>
        <v>49</v>
      </c>
      <c r="BQ2804" s="335" t="str">
        <f>_xlfn.XLOOKUP(BP2804, statelist[State FIPS Code], statelist[EPA Region], "not found", 0, 1)</f>
        <v>EPA Region 8</v>
      </c>
    </row>
    <row r="2805" spans="64:69" x14ac:dyDescent="0.25">
      <c r="BL2805" s="334" t="s">
        <v>5861</v>
      </c>
      <c r="BM2805" s="335" t="s">
        <v>5862</v>
      </c>
      <c r="BN2805" s="335" t="s">
        <v>5826</v>
      </c>
      <c r="BO2805" s="335" t="str">
        <f t="shared" si="86"/>
        <v>Uintah County, UT</v>
      </c>
      <c r="BP2805" s="335" t="str">
        <f t="shared" si="87"/>
        <v>49</v>
      </c>
      <c r="BQ2805" s="335" t="str">
        <f>_xlfn.XLOOKUP(BP2805, statelist[State FIPS Code], statelist[EPA Region], "not found", 0, 1)</f>
        <v>EPA Region 8</v>
      </c>
    </row>
    <row r="2806" spans="64:69" x14ac:dyDescent="0.25">
      <c r="BL2806" s="334" t="s">
        <v>5863</v>
      </c>
      <c r="BM2806" s="335" t="s">
        <v>5864</v>
      </c>
      <c r="BN2806" s="335" t="s">
        <v>5826</v>
      </c>
      <c r="BO2806" s="335" t="str">
        <f t="shared" si="86"/>
        <v>Utah County, UT</v>
      </c>
      <c r="BP2806" s="335" t="str">
        <f t="shared" si="87"/>
        <v>49</v>
      </c>
      <c r="BQ2806" s="335" t="str">
        <f>_xlfn.XLOOKUP(BP2806, statelist[State FIPS Code], statelist[EPA Region], "not found", 0, 1)</f>
        <v>EPA Region 8</v>
      </c>
    </row>
    <row r="2807" spans="64:69" x14ac:dyDescent="0.25">
      <c r="BL2807" s="334" t="s">
        <v>5865</v>
      </c>
      <c r="BM2807" s="335" t="s">
        <v>5866</v>
      </c>
      <c r="BN2807" s="335" t="s">
        <v>5826</v>
      </c>
      <c r="BO2807" s="335" t="str">
        <f t="shared" si="86"/>
        <v>Wasatch County, UT</v>
      </c>
      <c r="BP2807" s="335" t="str">
        <f t="shared" si="87"/>
        <v>49</v>
      </c>
      <c r="BQ2807" s="335" t="str">
        <f>_xlfn.XLOOKUP(BP2807, statelist[State FIPS Code], statelist[EPA Region], "not found", 0, 1)</f>
        <v>EPA Region 8</v>
      </c>
    </row>
    <row r="2808" spans="64:69" x14ac:dyDescent="0.25">
      <c r="BL2808" s="334" t="s">
        <v>5867</v>
      </c>
      <c r="BM2808" s="335" t="s">
        <v>1423</v>
      </c>
      <c r="BN2808" s="335" t="s">
        <v>5826</v>
      </c>
      <c r="BO2808" s="335" t="str">
        <f t="shared" si="86"/>
        <v>Washington County, UT</v>
      </c>
      <c r="BP2808" s="335" t="str">
        <f t="shared" si="87"/>
        <v>49</v>
      </c>
      <c r="BQ2808" s="335" t="str">
        <f>_xlfn.XLOOKUP(BP2808, statelist[State FIPS Code], statelist[EPA Region], "not found", 0, 1)</f>
        <v>EPA Region 8</v>
      </c>
    </row>
    <row r="2809" spans="64:69" x14ac:dyDescent="0.25">
      <c r="BL2809" s="334" t="s">
        <v>5868</v>
      </c>
      <c r="BM2809" s="335" t="s">
        <v>2309</v>
      </c>
      <c r="BN2809" s="335" t="s">
        <v>5826</v>
      </c>
      <c r="BO2809" s="335" t="str">
        <f t="shared" si="86"/>
        <v>Wayne County, UT</v>
      </c>
      <c r="BP2809" s="335" t="str">
        <f t="shared" si="87"/>
        <v>49</v>
      </c>
      <c r="BQ2809" s="335" t="str">
        <f>_xlfn.XLOOKUP(BP2809, statelist[State FIPS Code], statelist[EPA Region], "not found", 0, 1)</f>
        <v>EPA Region 8</v>
      </c>
    </row>
    <row r="2810" spans="64:69" x14ac:dyDescent="0.25">
      <c r="BL2810" s="334" t="s">
        <v>5869</v>
      </c>
      <c r="BM2810" s="335" t="s">
        <v>5870</v>
      </c>
      <c r="BN2810" s="335" t="s">
        <v>5826</v>
      </c>
      <c r="BO2810" s="335" t="str">
        <f t="shared" si="86"/>
        <v>Weber County, UT</v>
      </c>
      <c r="BP2810" s="335" t="str">
        <f t="shared" si="87"/>
        <v>49</v>
      </c>
      <c r="BQ2810" s="335" t="str">
        <f>_xlfn.XLOOKUP(BP2810, statelist[State FIPS Code], statelist[EPA Region], "not found", 0, 1)</f>
        <v>EPA Region 8</v>
      </c>
    </row>
    <row r="2811" spans="64:69" x14ac:dyDescent="0.25">
      <c r="BL2811" s="334" t="s">
        <v>5871</v>
      </c>
      <c r="BM2811" s="335" t="s">
        <v>5872</v>
      </c>
      <c r="BN2811" s="335" t="s">
        <v>5873</v>
      </c>
      <c r="BO2811" s="335" t="str">
        <f t="shared" si="86"/>
        <v>Addison County, VT</v>
      </c>
      <c r="BP2811" s="335" t="str">
        <f t="shared" si="87"/>
        <v>50</v>
      </c>
      <c r="BQ2811" s="335" t="str">
        <f>_xlfn.XLOOKUP(BP2811, statelist[State FIPS Code], statelist[EPA Region], "not found", 0, 1)</f>
        <v>EPA Region 1</v>
      </c>
    </row>
    <row r="2812" spans="64:69" x14ac:dyDescent="0.25">
      <c r="BL2812" s="334" t="s">
        <v>5874</v>
      </c>
      <c r="BM2812" s="335" t="s">
        <v>5875</v>
      </c>
      <c r="BN2812" s="335" t="s">
        <v>5873</v>
      </c>
      <c r="BO2812" s="335" t="str">
        <f t="shared" si="86"/>
        <v>Bennington County, VT</v>
      </c>
      <c r="BP2812" s="335" t="str">
        <f t="shared" si="87"/>
        <v>50</v>
      </c>
      <c r="BQ2812" s="335" t="str">
        <f>_xlfn.XLOOKUP(BP2812, statelist[State FIPS Code], statelist[EPA Region], "not found", 0, 1)</f>
        <v>EPA Region 1</v>
      </c>
    </row>
    <row r="2813" spans="64:69" x14ac:dyDescent="0.25">
      <c r="BL2813" s="334" t="s">
        <v>5876</v>
      </c>
      <c r="BM2813" s="335" t="s">
        <v>5877</v>
      </c>
      <c r="BN2813" s="335" t="s">
        <v>5873</v>
      </c>
      <c r="BO2813" s="335" t="str">
        <f t="shared" si="86"/>
        <v>Caledonia County, VT</v>
      </c>
      <c r="BP2813" s="335" t="str">
        <f t="shared" si="87"/>
        <v>50</v>
      </c>
      <c r="BQ2813" s="335" t="str">
        <f>_xlfn.XLOOKUP(BP2813, statelist[State FIPS Code], statelist[EPA Region], "not found", 0, 1)</f>
        <v>EPA Region 1</v>
      </c>
    </row>
    <row r="2814" spans="64:69" x14ac:dyDescent="0.25">
      <c r="BL2814" s="334" t="s">
        <v>5878</v>
      </c>
      <c r="BM2814" s="335" t="s">
        <v>5879</v>
      </c>
      <c r="BN2814" s="335" t="s">
        <v>5873</v>
      </c>
      <c r="BO2814" s="335" t="str">
        <f t="shared" si="86"/>
        <v>Chittenden County, VT</v>
      </c>
      <c r="BP2814" s="335" t="str">
        <f t="shared" si="87"/>
        <v>50</v>
      </c>
      <c r="BQ2814" s="335" t="str">
        <f>_xlfn.XLOOKUP(BP2814, statelist[State FIPS Code], statelist[EPA Region], "not found", 0, 1)</f>
        <v>EPA Region 1</v>
      </c>
    </row>
    <row r="2815" spans="64:69" x14ac:dyDescent="0.25">
      <c r="BL2815" s="334" t="s">
        <v>5880</v>
      </c>
      <c r="BM2815" s="335" t="s">
        <v>3406</v>
      </c>
      <c r="BN2815" s="335" t="s">
        <v>5873</v>
      </c>
      <c r="BO2815" s="335" t="str">
        <f t="shared" si="86"/>
        <v>Essex County, VT</v>
      </c>
      <c r="BP2815" s="335" t="str">
        <f t="shared" si="87"/>
        <v>50</v>
      </c>
      <c r="BQ2815" s="335" t="str">
        <f>_xlfn.XLOOKUP(BP2815, statelist[State FIPS Code], statelist[EPA Region], "not found", 0, 1)</f>
        <v>EPA Region 1</v>
      </c>
    </row>
    <row r="2816" spans="64:69" x14ac:dyDescent="0.25">
      <c r="BL2816" s="334" t="s">
        <v>5881</v>
      </c>
      <c r="BM2816" s="335" t="s">
        <v>1353</v>
      </c>
      <c r="BN2816" s="335" t="s">
        <v>5873</v>
      </c>
      <c r="BO2816" s="335" t="str">
        <f t="shared" si="86"/>
        <v>Franklin County, VT</v>
      </c>
      <c r="BP2816" s="335" t="str">
        <f t="shared" si="87"/>
        <v>50</v>
      </c>
      <c r="BQ2816" s="335" t="str">
        <f>_xlfn.XLOOKUP(BP2816, statelist[State FIPS Code], statelist[EPA Region], "not found", 0, 1)</f>
        <v>EPA Region 1</v>
      </c>
    </row>
    <row r="2817" spans="64:69" x14ac:dyDescent="0.25">
      <c r="BL2817" s="334" t="s">
        <v>5882</v>
      </c>
      <c r="BM2817" s="335" t="s">
        <v>5883</v>
      </c>
      <c r="BN2817" s="335" t="s">
        <v>5873</v>
      </c>
      <c r="BO2817" s="335" t="str">
        <f t="shared" si="86"/>
        <v>Grand Isle County, VT</v>
      </c>
      <c r="BP2817" s="335" t="str">
        <f t="shared" si="87"/>
        <v>50</v>
      </c>
      <c r="BQ2817" s="335" t="str">
        <f>_xlfn.XLOOKUP(BP2817, statelist[State FIPS Code], statelist[EPA Region], "not found", 0, 1)</f>
        <v>EPA Region 1</v>
      </c>
    </row>
    <row r="2818" spans="64:69" x14ac:dyDescent="0.25">
      <c r="BL2818" s="334" t="s">
        <v>5884</v>
      </c>
      <c r="BM2818" s="335" t="s">
        <v>5885</v>
      </c>
      <c r="BN2818" s="335" t="s">
        <v>5873</v>
      </c>
      <c r="BO2818" s="335" t="str">
        <f t="shared" si="86"/>
        <v>Lamoille County, VT</v>
      </c>
      <c r="BP2818" s="335" t="str">
        <f t="shared" si="87"/>
        <v>50</v>
      </c>
      <c r="BQ2818" s="335" t="str">
        <f>_xlfn.XLOOKUP(BP2818, statelist[State FIPS Code], statelist[EPA Region], "not found", 0, 1)</f>
        <v>EPA Region 1</v>
      </c>
    </row>
    <row r="2819" spans="64:69" x14ac:dyDescent="0.25">
      <c r="BL2819" s="334" t="s">
        <v>5886</v>
      </c>
      <c r="BM2819" s="335" t="s">
        <v>1712</v>
      </c>
      <c r="BN2819" s="335" t="s">
        <v>5873</v>
      </c>
      <c r="BO2819" s="335" t="str">
        <f t="shared" si="86"/>
        <v>Orange County, VT</v>
      </c>
      <c r="BP2819" s="335" t="str">
        <f t="shared" si="87"/>
        <v>50</v>
      </c>
      <c r="BQ2819" s="335" t="str">
        <f>_xlfn.XLOOKUP(BP2819, statelist[State FIPS Code], statelist[EPA Region], "not found", 0, 1)</f>
        <v>EPA Region 1</v>
      </c>
    </row>
    <row r="2820" spans="64:69" x14ac:dyDescent="0.25">
      <c r="BL2820" s="334" t="s">
        <v>5887</v>
      </c>
      <c r="BM2820" s="335" t="s">
        <v>4410</v>
      </c>
      <c r="BN2820" s="335" t="s">
        <v>5873</v>
      </c>
      <c r="BO2820" s="335" t="str">
        <f t="shared" ref="BO2820:BO2883" si="88">_xlfn.TEXTJOIN(", ", TRUE, BM2820,BN2820)</f>
        <v>Orleans County, VT</v>
      </c>
      <c r="BP2820" s="335" t="str">
        <f t="shared" ref="BP2820:BP2883" si="89">LEFT(BL2820, 2)</f>
        <v>50</v>
      </c>
      <c r="BQ2820" s="335" t="str">
        <f>_xlfn.XLOOKUP(BP2820, statelist[State FIPS Code], statelist[EPA Region], "not found", 0, 1)</f>
        <v>EPA Region 1</v>
      </c>
    </row>
    <row r="2821" spans="64:69" x14ac:dyDescent="0.25">
      <c r="BL2821" s="334" t="s">
        <v>5888</v>
      </c>
      <c r="BM2821" s="335" t="s">
        <v>5889</v>
      </c>
      <c r="BN2821" s="335" t="s">
        <v>5873</v>
      </c>
      <c r="BO2821" s="335" t="str">
        <f t="shared" si="88"/>
        <v>Rutland County, VT</v>
      </c>
      <c r="BP2821" s="335" t="str">
        <f t="shared" si="89"/>
        <v>50</v>
      </c>
      <c r="BQ2821" s="335" t="str">
        <f>_xlfn.XLOOKUP(BP2821, statelist[State FIPS Code], statelist[EPA Region], "not found", 0, 1)</f>
        <v>EPA Region 1</v>
      </c>
    </row>
    <row r="2822" spans="64:69" x14ac:dyDescent="0.25">
      <c r="BL2822" s="334" t="s">
        <v>5890</v>
      </c>
      <c r="BM2822" s="335" t="s">
        <v>1423</v>
      </c>
      <c r="BN2822" s="335" t="s">
        <v>5873</v>
      </c>
      <c r="BO2822" s="335" t="str">
        <f t="shared" si="88"/>
        <v>Washington County, VT</v>
      </c>
      <c r="BP2822" s="335" t="str">
        <f t="shared" si="89"/>
        <v>50</v>
      </c>
      <c r="BQ2822" s="335" t="str">
        <f>_xlfn.XLOOKUP(BP2822, statelist[State FIPS Code], statelist[EPA Region], "not found", 0, 1)</f>
        <v>EPA Region 1</v>
      </c>
    </row>
    <row r="2823" spans="64:69" x14ac:dyDescent="0.25">
      <c r="BL2823" s="334" t="s">
        <v>5891</v>
      </c>
      <c r="BM2823" s="335" t="s">
        <v>1929</v>
      </c>
      <c r="BN2823" s="335" t="s">
        <v>5873</v>
      </c>
      <c r="BO2823" s="335" t="str">
        <f t="shared" si="88"/>
        <v>Windham County, VT</v>
      </c>
      <c r="BP2823" s="335" t="str">
        <f t="shared" si="89"/>
        <v>50</v>
      </c>
      <c r="BQ2823" s="335" t="str">
        <f>_xlfn.XLOOKUP(BP2823, statelist[State FIPS Code], statelist[EPA Region], "not found", 0, 1)</f>
        <v>EPA Region 1</v>
      </c>
    </row>
    <row r="2824" spans="64:69" x14ac:dyDescent="0.25">
      <c r="BL2824" s="334" t="s">
        <v>5892</v>
      </c>
      <c r="BM2824" s="335" t="s">
        <v>5893</v>
      </c>
      <c r="BN2824" s="335" t="s">
        <v>5873</v>
      </c>
      <c r="BO2824" s="335" t="str">
        <f t="shared" si="88"/>
        <v>Windsor County, VT</v>
      </c>
      <c r="BP2824" s="335" t="str">
        <f t="shared" si="89"/>
        <v>50</v>
      </c>
      <c r="BQ2824" s="335" t="str">
        <f>_xlfn.XLOOKUP(BP2824, statelist[State FIPS Code], statelist[EPA Region], "not found", 0, 1)</f>
        <v>EPA Region 1</v>
      </c>
    </row>
    <row r="2825" spans="64:69" x14ac:dyDescent="0.25">
      <c r="BL2825" s="334" t="s">
        <v>5894</v>
      </c>
      <c r="BM2825" s="335" t="s">
        <v>5895</v>
      </c>
      <c r="BN2825" s="335" t="s">
        <v>522</v>
      </c>
      <c r="BO2825" s="335" t="str">
        <f t="shared" si="88"/>
        <v>Accomack County, VA</v>
      </c>
      <c r="BP2825" s="335" t="str">
        <f t="shared" si="89"/>
        <v>51</v>
      </c>
      <c r="BQ2825" s="335" t="str">
        <f>_xlfn.XLOOKUP(BP2825, statelist[State FIPS Code], statelist[EPA Region], "not found", 0, 1)</f>
        <v>EPA Region 3</v>
      </c>
    </row>
    <row r="2826" spans="64:69" x14ac:dyDescent="0.25">
      <c r="BL2826" s="334" t="s">
        <v>5896</v>
      </c>
      <c r="BM2826" s="335" t="s">
        <v>5897</v>
      </c>
      <c r="BN2826" s="335" t="s">
        <v>522</v>
      </c>
      <c r="BO2826" s="335" t="str">
        <f t="shared" si="88"/>
        <v>Albemarle County, VA</v>
      </c>
      <c r="BP2826" s="335" t="str">
        <f t="shared" si="89"/>
        <v>51</v>
      </c>
      <c r="BQ2826" s="335" t="str">
        <f>_xlfn.XLOOKUP(BP2826, statelist[State FIPS Code], statelist[EPA Region], "not found", 0, 1)</f>
        <v>EPA Region 3</v>
      </c>
    </row>
    <row r="2827" spans="64:69" x14ac:dyDescent="0.25">
      <c r="BL2827" s="334" t="s">
        <v>5898</v>
      </c>
      <c r="BM2827" s="335" t="s">
        <v>4456</v>
      </c>
      <c r="BN2827" s="335" t="s">
        <v>522</v>
      </c>
      <c r="BO2827" s="335" t="str">
        <f t="shared" si="88"/>
        <v>Alleghany County, VA</v>
      </c>
      <c r="BP2827" s="335" t="str">
        <f t="shared" si="89"/>
        <v>51</v>
      </c>
      <c r="BQ2827" s="335" t="str">
        <f>_xlfn.XLOOKUP(BP2827, statelist[State FIPS Code], statelist[EPA Region], "not found", 0, 1)</f>
        <v>EPA Region 3</v>
      </c>
    </row>
    <row r="2828" spans="64:69" x14ac:dyDescent="0.25">
      <c r="BL2828" s="334" t="s">
        <v>5899</v>
      </c>
      <c r="BM2828" s="335" t="s">
        <v>5900</v>
      </c>
      <c r="BN2828" s="335" t="s">
        <v>522</v>
      </c>
      <c r="BO2828" s="335" t="str">
        <f t="shared" si="88"/>
        <v>Amelia County, VA</v>
      </c>
      <c r="BP2828" s="335" t="str">
        <f t="shared" si="89"/>
        <v>51</v>
      </c>
      <c r="BQ2828" s="335" t="str">
        <f>_xlfn.XLOOKUP(BP2828, statelist[State FIPS Code], statelist[EPA Region], "not found", 0, 1)</f>
        <v>EPA Region 3</v>
      </c>
    </row>
    <row r="2829" spans="64:69" x14ac:dyDescent="0.25">
      <c r="BL2829" s="334" t="s">
        <v>5901</v>
      </c>
      <c r="BM2829" s="335" t="s">
        <v>5902</v>
      </c>
      <c r="BN2829" s="335" t="s">
        <v>522</v>
      </c>
      <c r="BO2829" s="335" t="str">
        <f t="shared" si="88"/>
        <v>Amherst County, VA</v>
      </c>
      <c r="BP2829" s="335" t="str">
        <f t="shared" si="89"/>
        <v>51</v>
      </c>
      <c r="BQ2829" s="335" t="str">
        <f>_xlfn.XLOOKUP(BP2829, statelist[State FIPS Code], statelist[EPA Region], "not found", 0, 1)</f>
        <v>EPA Region 3</v>
      </c>
    </row>
    <row r="2830" spans="64:69" x14ac:dyDescent="0.25">
      <c r="BL2830" s="334" t="s">
        <v>5903</v>
      </c>
      <c r="BM2830" s="335" t="s">
        <v>5904</v>
      </c>
      <c r="BN2830" s="335" t="s">
        <v>522</v>
      </c>
      <c r="BO2830" s="335" t="str">
        <f t="shared" si="88"/>
        <v>Appomattox County, VA</v>
      </c>
      <c r="BP2830" s="335" t="str">
        <f t="shared" si="89"/>
        <v>51</v>
      </c>
      <c r="BQ2830" s="335" t="str">
        <f>_xlfn.XLOOKUP(BP2830, statelist[State FIPS Code], statelist[EPA Region], "not found", 0, 1)</f>
        <v>EPA Region 3</v>
      </c>
    </row>
    <row r="2831" spans="64:69" x14ac:dyDescent="0.25">
      <c r="BL2831" s="334" t="s">
        <v>5905</v>
      </c>
      <c r="BM2831" s="335" t="s">
        <v>523</v>
      </c>
      <c r="BN2831" s="335" t="s">
        <v>522</v>
      </c>
      <c r="BO2831" s="335" t="str">
        <f t="shared" si="88"/>
        <v>Arlington County, VA</v>
      </c>
      <c r="BP2831" s="335" t="str">
        <f t="shared" si="89"/>
        <v>51</v>
      </c>
      <c r="BQ2831" s="335" t="str">
        <f>_xlfn.XLOOKUP(BP2831, statelist[State FIPS Code], statelist[EPA Region], "not found", 0, 1)</f>
        <v>EPA Region 3</v>
      </c>
    </row>
    <row r="2832" spans="64:69" x14ac:dyDescent="0.25">
      <c r="BL2832" s="334" t="s">
        <v>5906</v>
      </c>
      <c r="BM2832" s="335" t="s">
        <v>5907</v>
      </c>
      <c r="BN2832" s="335" t="s">
        <v>522</v>
      </c>
      <c r="BO2832" s="335" t="str">
        <f t="shared" si="88"/>
        <v>Augusta County, VA</v>
      </c>
      <c r="BP2832" s="335" t="str">
        <f t="shared" si="89"/>
        <v>51</v>
      </c>
      <c r="BQ2832" s="335" t="str">
        <f>_xlfn.XLOOKUP(BP2832, statelist[State FIPS Code], statelist[EPA Region], "not found", 0, 1)</f>
        <v>EPA Region 3</v>
      </c>
    </row>
    <row r="2833" spans="64:69" x14ac:dyDescent="0.25">
      <c r="BL2833" s="334" t="s">
        <v>5908</v>
      </c>
      <c r="BM2833" s="335" t="s">
        <v>3031</v>
      </c>
      <c r="BN2833" s="335" t="s">
        <v>522</v>
      </c>
      <c r="BO2833" s="335" t="str">
        <f t="shared" si="88"/>
        <v>Bath County, VA</v>
      </c>
      <c r="BP2833" s="335" t="str">
        <f t="shared" si="89"/>
        <v>51</v>
      </c>
      <c r="BQ2833" s="335" t="str">
        <f>_xlfn.XLOOKUP(BP2833, statelist[State FIPS Code], statelist[EPA Region], "not found", 0, 1)</f>
        <v>EPA Region 3</v>
      </c>
    </row>
    <row r="2834" spans="64:69" x14ac:dyDescent="0.25">
      <c r="BL2834" s="334" t="s">
        <v>5909</v>
      </c>
      <c r="BM2834" s="335" t="s">
        <v>5006</v>
      </c>
      <c r="BN2834" s="335" t="s">
        <v>522</v>
      </c>
      <c r="BO2834" s="335" t="str">
        <f t="shared" si="88"/>
        <v>Bedford County, VA</v>
      </c>
      <c r="BP2834" s="335" t="str">
        <f t="shared" si="89"/>
        <v>51</v>
      </c>
      <c r="BQ2834" s="335" t="str">
        <f>_xlfn.XLOOKUP(BP2834, statelist[State FIPS Code], statelist[EPA Region], "not found", 0, 1)</f>
        <v>EPA Region 3</v>
      </c>
    </row>
    <row r="2835" spans="64:69" x14ac:dyDescent="0.25">
      <c r="BL2835" s="334" t="s">
        <v>5910</v>
      </c>
      <c r="BM2835" s="335" t="s">
        <v>5911</v>
      </c>
      <c r="BN2835" s="335" t="s">
        <v>522</v>
      </c>
      <c r="BO2835" s="335" t="str">
        <f t="shared" si="88"/>
        <v>Bland County, VA</v>
      </c>
      <c r="BP2835" s="335" t="str">
        <f t="shared" si="89"/>
        <v>51</v>
      </c>
      <c r="BQ2835" s="335" t="str">
        <f>_xlfn.XLOOKUP(BP2835, statelist[State FIPS Code], statelist[EPA Region], "not found", 0, 1)</f>
        <v>EPA Region 3</v>
      </c>
    </row>
    <row r="2836" spans="64:69" x14ac:dyDescent="0.25">
      <c r="BL2836" s="334" t="s">
        <v>5912</v>
      </c>
      <c r="BM2836" s="335" t="s">
        <v>5913</v>
      </c>
      <c r="BN2836" s="335" t="s">
        <v>522</v>
      </c>
      <c r="BO2836" s="335" t="str">
        <f t="shared" si="88"/>
        <v>Botetourt County, VA</v>
      </c>
      <c r="BP2836" s="335" t="str">
        <f t="shared" si="89"/>
        <v>51</v>
      </c>
      <c r="BQ2836" s="335" t="str">
        <f>_xlfn.XLOOKUP(BP2836, statelist[State FIPS Code], statelist[EPA Region], "not found", 0, 1)</f>
        <v>EPA Region 3</v>
      </c>
    </row>
    <row r="2837" spans="64:69" x14ac:dyDescent="0.25">
      <c r="BL2837" s="334" t="s">
        <v>5914</v>
      </c>
      <c r="BM2837" s="335" t="s">
        <v>4470</v>
      </c>
      <c r="BN2837" s="335" t="s">
        <v>522</v>
      </c>
      <c r="BO2837" s="335" t="str">
        <f t="shared" si="88"/>
        <v>Brunswick County, VA</v>
      </c>
      <c r="BP2837" s="335" t="str">
        <f t="shared" si="89"/>
        <v>51</v>
      </c>
      <c r="BQ2837" s="335" t="str">
        <f>_xlfn.XLOOKUP(BP2837, statelist[State FIPS Code], statelist[EPA Region], "not found", 0, 1)</f>
        <v>EPA Region 3</v>
      </c>
    </row>
    <row r="2838" spans="64:69" x14ac:dyDescent="0.25">
      <c r="BL2838" s="334" t="s">
        <v>5915</v>
      </c>
      <c r="BM2838" s="335" t="s">
        <v>2721</v>
      </c>
      <c r="BN2838" s="335" t="s">
        <v>522</v>
      </c>
      <c r="BO2838" s="335" t="str">
        <f t="shared" si="88"/>
        <v>Buchanan County, VA</v>
      </c>
      <c r="BP2838" s="335" t="str">
        <f t="shared" si="89"/>
        <v>51</v>
      </c>
      <c r="BQ2838" s="335" t="str">
        <f>_xlfn.XLOOKUP(BP2838, statelist[State FIPS Code], statelist[EPA Region], "not found", 0, 1)</f>
        <v>EPA Region 3</v>
      </c>
    </row>
    <row r="2839" spans="64:69" x14ac:dyDescent="0.25">
      <c r="BL2839" s="334" t="s">
        <v>5916</v>
      </c>
      <c r="BM2839" s="335" t="s">
        <v>5917</v>
      </c>
      <c r="BN2839" s="335" t="s">
        <v>522</v>
      </c>
      <c r="BO2839" s="335" t="str">
        <f t="shared" si="88"/>
        <v>Buckingham County, VA</v>
      </c>
      <c r="BP2839" s="335" t="str">
        <f t="shared" si="89"/>
        <v>51</v>
      </c>
      <c r="BQ2839" s="335" t="str">
        <f>_xlfn.XLOOKUP(BP2839, statelist[State FIPS Code], statelist[EPA Region], "not found", 0, 1)</f>
        <v>EPA Region 3</v>
      </c>
    </row>
    <row r="2840" spans="64:69" x14ac:dyDescent="0.25">
      <c r="BL2840" s="334" t="s">
        <v>5918</v>
      </c>
      <c r="BM2840" s="335" t="s">
        <v>3054</v>
      </c>
      <c r="BN2840" s="335" t="s">
        <v>522</v>
      </c>
      <c r="BO2840" s="335" t="str">
        <f t="shared" si="88"/>
        <v>Campbell County, VA</v>
      </c>
      <c r="BP2840" s="335" t="str">
        <f t="shared" si="89"/>
        <v>51</v>
      </c>
      <c r="BQ2840" s="335" t="str">
        <f>_xlfn.XLOOKUP(BP2840, statelist[State FIPS Code], statelist[EPA Region], "not found", 0, 1)</f>
        <v>EPA Region 3</v>
      </c>
    </row>
    <row r="2841" spans="64:69" x14ac:dyDescent="0.25">
      <c r="BL2841" s="334" t="s">
        <v>5919</v>
      </c>
      <c r="BM2841" s="335" t="s">
        <v>3364</v>
      </c>
      <c r="BN2841" s="335" t="s">
        <v>522</v>
      </c>
      <c r="BO2841" s="335" t="str">
        <f t="shared" si="88"/>
        <v>Caroline County, VA</v>
      </c>
      <c r="BP2841" s="335" t="str">
        <f t="shared" si="89"/>
        <v>51</v>
      </c>
      <c r="BQ2841" s="335" t="str">
        <f>_xlfn.XLOOKUP(BP2841, statelist[State FIPS Code], statelist[EPA Region], "not found", 0, 1)</f>
        <v>EPA Region 3</v>
      </c>
    </row>
    <row r="2842" spans="64:69" x14ac:dyDescent="0.25">
      <c r="BL2842" s="334" t="s">
        <v>5920</v>
      </c>
      <c r="BM2842" s="335" t="s">
        <v>1535</v>
      </c>
      <c r="BN2842" s="335" t="s">
        <v>522</v>
      </c>
      <c r="BO2842" s="335" t="str">
        <f t="shared" si="88"/>
        <v>Carroll County, VA</v>
      </c>
      <c r="BP2842" s="335" t="str">
        <f t="shared" si="89"/>
        <v>51</v>
      </c>
      <c r="BQ2842" s="335" t="str">
        <f>_xlfn.XLOOKUP(BP2842, statelist[State FIPS Code], statelist[EPA Region], "not found", 0, 1)</f>
        <v>EPA Region 3</v>
      </c>
    </row>
    <row r="2843" spans="64:69" x14ac:dyDescent="0.25">
      <c r="BL2843" s="334" t="s">
        <v>5921</v>
      </c>
      <c r="BM2843" s="335" t="s">
        <v>5922</v>
      </c>
      <c r="BN2843" s="335" t="s">
        <v>522</v>
      </c>
      <c r="BO2843" s="335" t="str">
        <f t="shared" si="88"/>
        <v>Charles City County, VA</v>
      </c>
      <c r="BP2843" s="335" t="str">
        <f t="shared" si="89"/>
        <v>51</v>
      </c>
      <c r="BQ2843" s="335" t="str">
        <f>_xlfn.XLOOKUP(BP2843, statelist[State FIPS Code], statelist[EPA Region], "not found", 0, 1)</f>
        <v>EPA Region 3</v>
      </c>
    </row>
    <row r="2844" spans="64:69" x14ac:dyDescent="0.25">
      <c r="BL2844" s="334" t="s">
        <v>5923</v>
      </c>
      <c r="BM2844" s="335" t="s">
        <v>1955</v>
      </c>
      <c r="BN2844" s="335" t="s">
        <v>522</v>
      </c>
      <c r="BO2844" s="335" t="str">
        <f t="shared" si="88"/>
        <v>Charlotte County, VA</v>
      </c>
      <c r="BP2844" s="335" t="str">
        <f t="shared" si="89"/>
        <v>51</v>
      </c>
      <c r="BQ2844" s="335" t="str">
        <f>_xlfn.XLOOKUP(BP2844, statelist[State FIPS Code], statelist[EPA Region], "not found", 0, 1)</f>
        <v>EPA Region 3</v>
      </c>
    </row>
    <row r="2845" spans="64:69" x14ac:dyDescent="0.25">
      <c r="BL2845" s="334" t="s">
        <v>5924</v>
      </c>
      <c r="BM2845" s="335" t="s">
        <v>5128</v>
      </c>
      <c r="BN2845" s="335" t="s">
        <v>522</v>
      </c>
      <c r="BO2845" s="335" t="str">
        <f t="shared" si="88"/>
        <v>Chesterfield County, VA</v>
      </c>
      <c r="BP2845" s="335" t="str">
        <f t="shared" si="89"/>
        <v>51</v>
      </c>
      <c r="BQ2845" s="335" t="str">
        <f>_xlfn.XLOOKUP(BP2845, statelist[State FIPS Code], statelist[EPA Region], "not found", 0, 1)</f>
        <v>EPA Region 3</v>
      </c>
    </row>
    <row r="2846" spans="64:69" x14ac:dyDescent="0.25">
      <c r="BL2846" s="334" t="s">
        <v>5925</v>
      </c>
      <c r="BM2846" s="335" t="s">
        <v>1319</v>
      </c>
      <c r="BN2846" s="335" t="s">
        <v>522</v>
      </c>
      <c r="BO2846" s="335" t="str">
        <f t="shared" si="88"/>
        <v>Clarke County, VA</v>
      </c>
      <c r="BP2846" s="335" t="str">
        <f t="shared" si="89"/>
        <v>51</v>
      </c>
      <c r="BQ2846" s="335" t="str">
        <f>_xlfn.XLOOKUP(BP2846, statelist[State FIPS Code], statelist[EPA Region], "not found", 0, 1)</f>
        <v>EPA Region 3</v>
      </c>
    </row>
    <row r="2847" spans="64:69" x14ac:dyDescent="0.25">
      <c r="BL2847" s="334" t="s">
        <v>5926</v>
      </c>
      <c r="BM2847" s="335" t="s">
        <v>4853</v>
      </c>
      <c r="BN2847" s="335" t="s">
        <v>522</v>
      </c>
      <c r="BO2847" s="335" t="str">
        <f t="shared" si="88"/>
        <v>Craig County, VA</v>
      </c>
      <c r="BP2847" s="335" t="str">
        <f t="shared" si="89"/>
        <v>51</v>
      </c>
      <c r="BQ2847" s="335" t="str">
        <f>_xlfn.XLOOKUP(BP2847, statelist[State FIPS Code], statelist[EPA Region], "not found", 0, 1)</f>
        <v>EPA Region 3</v>
      </c>
    </row>
    <row r="2848" spans="64:69" x14ac:dyDescent="0.25">
      <c r="BL2848" s="334" t="s">
        <v>5927</v>
      </c>
      <c r="BM2848" s="335" t="s">
        <v>5928</v>
      </c>
      <c r="BN2848" s="335" t="s">
        <v>522</v>
      </c>
      <c r="BO2848" s="335" t="str">
        <f t="shared" si="88"/>
        <v>Culpeper County, VA</v>
      </c>
      <c r="BP2848" s="335" t="str">
        <f t="shared" si="89"/>
        <v>51</v>
      </c>
      <c r="BQ2848" s="335" t="str">
        <f>_xlfn.XLOOKUP(BP2848, statelist[State FIPS Code], statelist[EPA Region], "not found", 0, 1)</f>
        <v>EPA Region 3</v>
      </c>
    </row>
    <row r="2849" spans="64:69" x14ac:dyDescent="0.25">
      <c r="BL2849" s="334" t="s">
        <v>5929</v>
      </c>
      <c r="BM2849" s="335" t="s">
        <v>2441</v>
      </c>
      <c r="BN2849" s="335" t="s">
        <v>522</v>
      </c>
      <c r="BO2849" s="335" t="str">
        <f t="shared" si="88"/>
        <v>Cumberland County, VA</v>
      </c>
      <c r="BP2849" s="335" t="str">
        <f t="shared" si="89"/>
        <v>51</v>
      </c>
      <c r="BQ2849" s="335" t="str">
        <f>_xlfn.XLOOKUP(BP2849, statelist[State FIPS Code], statelist[EPA Region], "not found", 0, 1)</f>
        <v>EPA Region 3</v>
      </c>
    </row>
    <row r="2850" spans="64:69" x14ac:dyDescent="0.25">
      <c r="BL2850" s="334" t="s">
        <v>5930</v>
      </c>
      <c r="BM2850" s="335" t="s">
        <v>5931</v>
      </c>
      <c r="BN2850" s="335" t="s">
        <v>522</v>
      </c>
      <c r="BO2850" s="335" t="str">
        <f t="shared" si="88"/>
        <v>Dickenson County, VA</v>
      </c>
      <c r="BP2850" s="335" t="str">
        <f t="shared" si="89"/>
        <v>51</v>
      </c>
      <c r="BQ2850" s="335" t="str">
        <f>_xlfn.XLOOKUP(BP2850, statelist[State FIPS Code], statelist[EPA Region], "not found", 0, 1)</f>
        <v>EPA Region 3</v>
      </c>
    </row>
    <row r="2851" spans="64:69" x14ac:dyDescent="0.25">
      <c r="BL2851" s="334" t="s">
        <v>5932</v>
      </c>
      <c r="BM2851" s="335" t="s">
        <v>5933</v>
      </c>
      <c r="BN2851" s="335" t="s">
        <v>522</v>
      </c>
      <c r="BO2851" s="335" t="str">
        <f t="shared" si="88"/>
        <v>Dinwiddie County, VA</v>
      </c>
      <c r="BP2851" s="335" t="str">
        <f t="shared" si="89"/>
        <v>51</v>
      </c>
      <c r="BQ2851" s="335" t="str">
        <f>_xlfn.XLOOKUP(BP2851, statelist[State FIPS Code], statelist[EPA Region], "not found", 0, 1)</f>
        <v>EPA Region 3</v>
      </c>
    </row>
    <row r="2852" spans="64:69" x14ac:dyDescent="0.25">
      <c r="BL2852" s="334" t="s">
        <v>5934</v>
      </c>
      <c r="BM2852" s="335" t="s">
        <v>3406</v>
      </c>
      <c r="BN2852" s="335" t="s">
        <v>522</v>
      </c>
      <c r="BO2852" s="335" t="str">
        <f t="shared" si="88"/>
        <v>Essex County, VA</v>
      </c>
      <c r="BP2852" s="335" t="str">
        <f t="shared" si="89"/>
        <v>51</v>
      </c>
      <c r="BQ2852" s="335" t="str">
        <f>_xlfn.XLOOKUP(BP2852, statelist[State FIPS Code], statelist[EPA Region], "not found", 0, 1)</f>
        <v>EPA Region 3</v>
      </c>
    </row>
    <row r="2853" spans="64:69" x14ac:dyDescent="0.25">
      <c r="BL2853" s="334" t="s">
        <v>5935</v>
      </c>
      <c r="BM2853" s="335" t="s">
        <v>5936</v>
      </c>
      <c r="BN2853" s="335" t="s">
        <v>522</v>
      </c>
      <c r="BO2853" s="335" t="str">
        <f t="shared" si="88"/>
        <v>Fairfax County, VA</v>
      </c>
      <c r="BP2853" s="335" t="str">
        <f t="shared" si="89"/>
        <v>51</v>
      </c>
      <c r="BQ2853" s="335" t="str">
        <f>_xlfn.XLOOKUP(BP2853, statelist[State FIPS Code], statelist[EPA Region], "not found", 0, 1)</f>
        <v>EPA Region 3</v>
      </c>
    </row>
    <row r="2854" spans="64:69" x14ac:dyDescent="0.25">
      <c r="BL2854" s="334" t="s">
        <v>5937</v>
      </c>
      <c r="BM2854" s="335" t="s">
        <v>5938</v>
      </c>
      <c r="BN2854" s="335" t="s">
        <v>522</v>
      </c>
      <c r="BO2854" s="335" t="str">
        <f t="shared" si="88"/>
        <v>Fauquier County, VA</v>
      </c>
      <c r="BP2854" s="335" t="str">
        <f t="shared" si="89"/>
        <v>51</v>
      </c>
      <c r="BQ2854" s="335" t="str">
        <f>_xlfn.XLOOKUP(BP2854, statelist[State FIPS Code], statelist[EPA Region], "not found", 0, 1)</f>
        <v>EPA Region 3</v>
      </c>
    </row>
    <row r="2855" spans="64:69" x14ac:dyDescent="0.25">
      <c r="BL2855" s="334" t="s">
        <v>5939</v>
      </c>
      <c r="BM2855" s="335" t="s">
        <v>2155</v>
      </c>
      <c r="BN2855" s="335" t="s">
        <v>522</v>
      </c>
      <c r="BO2855" s="335" t="str">
        <f t="shared" si="88"/>
        <v>Floyd County, VA</v>
      </c>
      <c r="BP2855" s="335" t="str">
        <f t="shared" si="89"/>
        <v>51</v>
      </c>
      <c r="BQ2855" s="335" t="str">
        <f>_xlfn.XLOOKUP(BP2855, statelist[State FIPS Code], statelist[EPA Region], "not found", 0, 1)</f>
        <v>EPA Region 3</v>
      </c>
    </row>
    <row r="2856" spans="64:69" x14ac:dyDescent="0.25">
      <c r="BL2856" s="334" t="s">
        <v>5940</v>
      </c>
      <c r="BM2856" s="335" t="s">
        <v>5941</v>
      </c>
      <c r="BN2856" s="335" t="s">
        <v>522</v>
      </c>
      <c r="BO2856" s="335" t="str">
        <f t="shared" si="88"/>
        <v>Fluvanna County, VA</v>
      </c>
      <c r="BP2856" s="335" t="str">
        <f t="shared" si="89"/>
        <v>51</v>
      </c>
      <c r="BQ2856" s="335" t="str">
        <f>_xlfn.XLOOKUP(BP2856, statelist[State FIPS Code], statelist[EPA Region], "not found", 0, 1)</f>
        <v>EPA Region 3</v>
      </c>
    </row>
    <row r="2857" spans="64:69" x14ac:dyDescent="0.25">
      <c r="BL2857" s="334" t="s">
        <v>5942</v>
      </c>
      <c r="BM2857" s="335" t="s">
        <v>1353</v>
      </c>
      <c r="BN2857" s="335" t="s">
        <v>522</v>
      </c>
      <c r="BO2857" s="335" t="str">
        <f t="shared" si="88"/>
        <v>Franklin County, VA</v>
      </c>
      <c r="BP2857" s="335" t="str">
        <f t="shared" si="89"/>
        <v>51</v>
      </c>
      <c r="BQ2857" s="335" t="str">
        <f>_xlfn.XLOOKUP(BP2857, statelist[State FIPS Code], statelist[EPA Region], "not found", 0, 1)</f>
        <v>EPA Region 3</v>
      </c>
    </row>
    <row r="2858" spans="64:69" x14ac:dyDescent="0.25">
      <c r="BL2858" s="334" t="s">
        <v>5943</v>
      </c>
      <c r="BM2858" s="335" t="s">
        <v>3373</v>
      </c>
      <c r="BN2858" s="335" t="s">
        <v>522</v>
      </c>
      <c r="BO2858" s="335" t="str">
        <f t="shared" si="88"/>
        <v>Frederick County, VA</v>
      </c>
      <c r="BP2858" s="335" t="str">
        <f t="shared" si="89"/>
        <v>51</v>
      </c>
      <c r="BQ2858" s="335" t="str">
        <f>_xlfn.XLOOKUP(BP2858, statelist[State FIPS Code], statelist[EPA Region], "not found", 0, 1)</f>
        <v>EPA Region 3</v>
      </c>
    </row>
    <row r="2859" spans="64:69" x14ac:dyDescent="0.25">
      <c r="BL2859" s="334" t="s">
        <v>5944</v>
      </c>
      <c r="BM2859" s="335" t="s">
        <v>5323</v>
      </c>
      <c r="BN2859" s="335" t="s">
        <v>522</v>
      </c>
      <c r="BO2859" s="335" t="str">
        <f t="shared" si="88"/>
        <v>Giles County, VA</v>
      </c>
      <c r="BP2859" s="335" t="str">
        <f t="shared" si="89"/>
        <v>51</v>
      </c>
      <c r="BQ2859" s="335" t="str">
        <f>_xlfn.XLOOKUP(BP2859, statelist[State FIPS Code], statelist[EPA Region], "not found", 0, 1)</f>
        <v>EPA Region 3</v>
      </c>
    </row>
    <row r="2860" spans="64:69" x14ac:dyDescent="0.25">
      <c r="BL2860" s="334" t="s">
        <v>5945</v>
      </c>
      <c r="BM2860" s="335" t="s">
        <v>4279</v>
      </c>
      <c r="BN2860" s="335" t="s">
        <v>522</v>
      </c>
      <c r="BO2860" s="335" t="str">
        <f t="shared" si="88"/>
        <v>Gloucester County, VA</v>
      </c>
      <c r="BP2860" s="335" t="str">
        <f t="shared" si="89"/>
        <v>51</v>
      </c>
      <c r="BQ2860" s="335" t="str">
        <f>_xlfn.XLOOKUP(BP2860, statelist[State FIPS Code], statelist[EPA Region], "not found", 0, 1)</f>
        <v>EPA Region 3</v>
      </c>
    </row>
    <row r="2861" spans="64:69" x14ac:dyDescent="0.25">
      <c r="BL2861" s="334" t="s">
        <v>5946</v>
      </c>
      <c r="BM2861" s="335" t="s">
        <v>5947</v>
      </c>
      <c r="BN2861" s="335" t="s">
        <v>522</v>
      </c>
      <c r="BO2861" s="335" t="str">
        <f t="shared" si="88"/>
        <v>Goochland County, VA</v>
      </c>
      <c r="BP2861" s="335" t="str">
        <f t="shared" si="89"/>
        <v>51</v>
      </c>
      <c r="BQ2861" s="335" t="str">
        <f>_xlfn.XLOOKUP(BP2861, statelist[State FIPS Code], statelist[EPA Region], "not found", 0, 1)</f>
        <v>EPA Region 3</v>
      </c>
    </row>
    <row r="2862" spans="64:69" x14ac:dyDescent="0.25">
      <c r="BL2862" s="334" t="s">
        <v>5948</v>
      </c>
      <c r="BM2862" s="335" t="s">
        <v>3088</v>
      </c>
      <c r="BN2862" s="335" t="s">
        <v>522</v>
      </c>
      <c r="BO2862" s="335" t="str">
        <f t="shared" si="88"/>
        <v>Grayson County, VA</v>
      </c>
      <c r="BP2862" s="335" t="str">
        <f t="shared" si="89"/>
        <v>51</v>
      </c>
      <c r="BQ2862" s="335" t="str">
        <f>_xlfn.XLOOKUP(BP2862, statelist[State FIPS Code], statelist[EPA Region], "not found", 0, 1)</f>
        <v>EPA Region 3</v>
      </c>
    </row>
    <row r="2863" spans="64:69" x14ac:dyDescent="0.25">
      <c r="BL2863" s="334" t="s">
        <v>5949</v>
      </c>
      <c r="BM2863" s="335" t="s">
        <v>1357</v>
      </c>
      <c r="BN2863" s="335" t="s">
        <v>522</v>
      </c>
      <c r="BO2863" s="335" t="str">
        <f t="shared" si="88"/>
        <v>Greene County, VA</v>
      </c>
      <c r="BP2863" s="335" t="str">
        <f t="shared" si="89"/>
        <v>51</v>
      </c>
      <c r="BQ2863" s="335" t="str">
        <f>_xlfn.XLOOKUP(BP2863, statelist[State FIPS Code], statelist[EPA Region], "not found", 0, 1)</f>
        <v>EPA Region 3</v>
      </c>
    </row>
    <row r="2864" spans="64:69" x14ac:dyDescent="0.25">
      <c r="BL2864" s="334" t="s">
        <v>5950</v>
      </c>
      <c r="BM2864" s="335" t="s">
        <v>5951</v>
      </c>
      <c r="BN2864" s="335" t="s">
        <v>522</v>
      </c>
      <c r="BO2864" s="335" t="str">
        <f t="shared" si="88"/>
        <v>Greensville County, VA</v>
      </c>
      <c r="BP2864" s="335" t="str">
        <f t="shared" si="89"/>
        <v>51</v>
      </c>
      <c r="BQ2864" s="335" t="str">
        <f>_xlfn.XLOOKUP(BP2864, statelist[State FIPS Code], statelist[EPA Region], "not found", 0, 1)</f>
        <v>EPA Region 3</v>
      </c>
    </row>
    <row r="2865" spans="64:69" x14ac:dyDescent="0.25">
      <c r="BL2865" s="334" t="s">
        <v>5952</v>
      </c>
      <c r="BM2865" s="335" t="s">
        <v>4522</v>
      </c>
      <c r="BN2865" s="335" t="s">
        <v>522</v>
      </c>
      <c r="BO2865" s="335" t="str">
        <f t="shared" si="88"/>
        <v>Halifax County, VA</v>
      </c>
      <c r="BP2865" s="335" t="str">
        <f t="shared" si="89"/>
        <v>51</v>
      </c>
      <c r="BQ2865" s="335" t="str">
        <f>_xlfn.XLOOKUP(BP2865, statelist[State FIPS Code], statelist[EPA Region], "not found", 0, 1)</f>
        <v>EPA Region 3</v>
      </c>
    </row>
    <row r="2866" spans="64:69" x14ac:dyDescent="0.25">
      <c r="BL2866" s="334" t="s">
        <v>5953</v>
      </c>
      <c r="BM2866" s="335" t="s">
        <v>5954</v>
      </c>
      <c r="BN2866" s="335" t="s">
        <v>522</v>
      </c>
      <c r="BO2866" s="335" t="str">
        <f t="shared" si="88"/>
        <v>Hanover County, VA</v>
      </c>
      <c r="BP2866" s="335" t="str">
        <f t="shared" si="89"/>
        <v>51</v>
      </c>
      <c r="BQ2866" s="335" t="str">
        <f>_xlfn.XLOOKUP(BP2866, statelist[State FIPS Code], statelist[EPA Region], "not found", 0, 1)</f>
        <v>EPA Region 3</v>
      </c>
    </row>
    <row r="2867" spans="64:69" x14ac:dyDescent="0.25">
      <c r="BL2867" s="334" t="s">
        <v>5955</v>
      </c>
      <c r="BM2867" s="335" t="s">
        <v>5956</v>
      </c>
      <c r="BN2867" s="335" t="s">
        <v>522</v>
      </c>
      <c r="BO2867" s="335" t="str">
        <f t="shared" si="88"/>
        <v>Henrico County, VA</v>
      </c>
      <c r="BP2867" s="335" t="str">
        <f t="shared" si="89"/>
        <v>51</v>
      </c>
      <c r="BQ2867" s="335" t="str">
        <f>_xlfn.XLOOKUP(BP2867, statelist[State FIPS Code], statelist[EPA Region], "not found", 0, 1)</f>
        <v>EPA Region 3</v>
      </c>
    </row>
    <row r="2868" spans="64:69" x14ac:dyDescent="0.25">
      <c r="BL2868" s="334" t="s">
        <v>5957</v>
      </c>
      <c r="BM2868" s="335" t="s">
        <v>1361</v>
      </c>
      <c r="BN2868" s="335" t="s">
        <v>522</v>
      </c>
      <c r="BO2868" s="335" t="str">
        <f t="shared" si="88"/>
        <v>Henry County, VA</v>
      </c>
      <c r="BP2868" s="335" t="str">
        <f t="shared" si="89"/>
        <v>51</v>
      </c>
      <c r="BQ2868" s="335" t="str">
        <f>_xlfn.XLOOKUP(BP2868, statelist[State FIPS Code], statelist[EPA Region], "not found", 0, 1)</f>
        <v>EPA Region 3</v>
      </c>
    </row>
    <row r="2869" spans="64:69" x14ac:dyDescent="0.25">
      <c r="BL2869" s="334" t="s">
        <v>5958</v>
      </c>
      <c r="BM2869" s="335" t="s">
        <v>4752</v>
      </c>
      <c r="BN2869" s="335" t="s">
        <v>522</v>
      </c>
      <c r="BO2869" s="335" t="str">
        <f t="shared" si="88"/>
        <v>Highland County, VA</v>
      </c>
      <c r="BP2869" s="335" t="str">
        <f t="shared" si="89"/>
        <v>51</v>
      </c>
      <c r="BQ2869" s="335" t="str">
        <f>_xlfn.XLOOKUP(BP2869, statelist[State FIPS Code], statelist[EPA Region], "not found", 0, 1)</f>
        <v>EPA Region 3</v>
      </c>
    </row>
    <row r="2870" spans="64:69" x14ac:dyDescent="0.25">
      <c r="BL2870" s="334" t="s">
        <v>5959</v>
      </c>
      <c r="BM2870" s="335" t="s">
        <v>5960</v>
      </c>
      <c r="BN2870" s="335" t="s">
        <v>522</v>
      </c>
      <c r="BO2870" s="335" t="str">
        <f t="shared" si="88"/>
        <v>Isle of Wight County, VA</v>
      </c>
      <c r="BP2870" s="335" t="str">
        <f t="shared" si="89"/>
        <v>51</v>
      </c>
      <c r="BQ2870" s="335" t="str">
        <f>_xlfn.XLOOKUP(BP2870, statelist[State FIPS Code], statelist[EPA Region], "not found", 0, 1)</f>
        <v>EPA Region 3</v>
      </c>
    </row>
    <row r="2871" spans="64:69" x14ac:dyDescent="0.25">
      <c r="BL2871" s="334" t="s">
        <v>5961</v>
      </c>
      <c r="BM2871" s="335" t="s">
        <v>5962</v>
      </c>
      <c r="BN2871" s="335" t="s">
        <v>522</v>
      </c>
      <c r="BO2871" s="335" t="str">
        <f t="shared" si="88"/>
        <v>James City County, VA</v>
      </c>
      <c r="BP2871" s="335" t="str">
        <f t="shared" si="89"/>
        <v>51</v>
      </c>
      <c r="BQ2871" s="335" t="str">
        <f>_xlfn.XLOOKUP(BP2871, statelist[State FIPS Code], statelist[EPA Region], "not found", 0, 1)</f>
        <v>EPA Region 3</v>
      </c>
    </row>
    <row r="2872" spans="64:69" x14ac:dyDescent="0.25">
      <c r="BL2872" s="334" t="s">
        <v>5963</v>
      </c>
      <c r="BM2872" s="335" t="s">
        <v>5964</v>
      </c>
      <c r="BN2872" s="335" t="s">
        <v>522</v>
      </c>
      <c r="BO2872" s="335" t="str">
        <f t="shared" si="88"/>
        <v>King and Queen County, VA</v>
      </c>
      <c r="BP2872" s="335" t="str">
        <f t="shared" si="89"/>
        <v>51</v>
      </c>
      <c r="BQ2872" s="335" t="str">
        <f>_xlfn.XLOOKUP(BP2872, statelist[State FIPS Code], statelist[EPA Region], "not found", 0, 1)</f>
        <v>EPA Region 3</v>
      </c>
    </row>
    <row r="2873" spans="64:69" x14ac:dyDescent="0.25">
      <c r="BL2873" s="334" t="s">
        <v>5965</v>
      </c>
      <c r="BM2873" s="335" t="s">
        <v>5966</v>
      </c>
      <c r="BN2873" s="335" t="s">
        <v>522</v>
      </c>
      <c r="BO2873" s="335" t="str">
        <f t="shared" si="88"/>
        <v>King George County, VA</v>
      </c>
      <c r="BP2873" s="335" t="str">
        <f t="shared" si="89"/>
        <v>51</v>
      </c>
      <c r="BQ2873" s="335" t="str">
        <f>_xlfn.XLOOKUP(BP2873, statelist[State FIPS Code], statelist[EPA Region], "not found", 0, 1)</f>
        <v>EPA Region 3</v>
      </c>
    </row>
    <row r="2874" spans="64:69" x14ac:dyDescent="0.25">
      <c r="BL2874" s="334" t="s">
        <v>5967</v>
      </c>
      <c r="BM2874" s="335" t="s">
        <v>5968</v>
      </c>
      <c r="BN2874" s="335" t="s">
        <v>522</v>
      </c>
      <c r="BO2874" s="335" t="str">
        <f t="shared" si="88"/>
        <v>King William County, VA</v>
      </c>
      <c r="BP2874" s="335" t="str">
        <f t="shared" si="89"/>
        <v>51</v>
      </c>
      <c r="BQ2874" s="335" t="str">
        <f>_xlfn.XLOOKUP(BP2874, statelist[State FIPS Code], statelist[EPA Region], "not found", 0, 1)</f>
        <v>EPA Region 3</v>
      </c>
    </row>
    <row r="2875" spans="64:69" x14ac:dyDescent="0.25">
      <c r="BL2875" s="334" t="s">
        <v>5969</v>
      </c>
      <c r="BM2875" s="335" t="s">
        <v>4166</v>
      </c>
      <c r="BN2875" s="335" t="s">
        <v>522</v>
      </c>
      <c r="BO2875" s="335" t="str">
        <f t="shared" si="88"/>
        <v>Lancaster County, VA</v>
      </c>
      <c r="BP2875" s="335" t="str">
        <f t="shared" si="89"/>
        <v>51</v>
      </c>
      <c r="BQ2875" s="335" t="str">
        <f>_xlfn.XLOOKUP(BP2875, statelist[State FIPS Code], statelist[EPA Region], "not found", 0, 1)</f>
        <v>EPA Region 3</v>
      </c>
    </row>
    <row r="2876" spans="64:69" x14ac:dyDescent="0.25">
      <c r="BL2876" s="334" t="s">
        <v>5970</v>
      </c>
      <c r="BM2876" s="335" t="s">
        <v>1375</v>
      </c>
      <c r="BN2876" s="335" t="s">
        <v>522</v>
      </c>
      <c r="BO2876" s="335" t="str">
        <f t="shared" si="88"/>
        <v>Lee County, VA</v>
      </c>
      <c r="BP2876" s="335" t="str">
        <f t="shared" si="89"/>
        <v>51</v>
      </c>
      <c r="BQ2876" s="335" t="str">
        <f>_xlfn.XLOOKUP(BP2876, statelist[State FIPS Code], statelist[EPA Region], "not found", 0, 1)</f>
        <v>EPA Region 3</v>
      </c>
    </row>
    <row r="2877" spans="64:69" x14ac:dyDescent="0.25">
      <c r="BL2877" s="334" t="s">
        <v>5971</v>
      </c>
      <c r="BM2877" s="335" t="s">
        <v>5972</v>
      </c>
      <c r="BN2877" s="335" t="s">
        <v>522</v>
      </c>
      <c r="BO2877" s="335" t="str">
        <f t="shared" si="88"/>
        <v>Loudoun County, VA</v>
      </c>
      <c r="BP2877" s="335" t="str">
        <f t="shared" si="89"/>
        <v>51</v>
      </c>
      <c r="BQ2877" s="335" t="str">
        <f>_xlfn.XLOOKUP(BP2877, statelist[State FIPS Code], statelist[EPA Region], "not found", 0, 1)</f>
        <v>EPA Region 3</v>
      </c>
    </row>
    <row r="2878" spans="64:69" x14ac:dyDescent="0.25">
      <c r="BL2878" s="334" t="s">
        <v>5973</v>
      </c>
      <c r="BM2878" s="335" t="s">
        <v>2785</v>
      </c>
      <c r="BN2878" s="335" t="s">
        <v>522</v>
      </c>
      <c r="BO2878" s="335" t="str">
        <f t="shared" si="88"/>
        <v>Louisa County, VA</v>
      </c>
      <c r="BP2878" s="335" t="str">
        <f t="shared" si="89"/>
        <v>51</v>
      </c>
      <c r="BQ2878" s="335" t="str">
        <f>_xlfn.XLOOKUP(BP2878, statelist[State FIPS Code], statelist[EPA Region], "not found", 0, 1)</f>
        <v>EPA Region 3</v>
      </c>
    </row>
    <row r="2879" spans="64:69" x14ac:dyDescent="0.25">
      <c r="BL2879" s="334" t="s">
        <v>5974</v>
      </c>
      <c r="BM2879" s="335" t="s">
        <v>5975</v>
      </c>
      <c r="BN2879" s="335" t="s">
        <v>522</v>
      </c>
      <c r="BO2879" s="335" t="str">
        <f t="shared" si="88"/>
        <v>Lunenburg County, VA</v>
      </c>
      <c r="BP2879" s="335" t="str">
        <f t="shared" si="89"/>
        <v>51</v>
      </c>
      <c r="BQ2879" s="335" t="str">
        <f>_xlfn.XLOOKUP(BP2879, statelist[State FIPS Code], statelist[EPA Region], "not found", 0, 1)</f>
        <v>EPA Region 3</v>
      </c>
    </row>
    <row r="2880" spans="64:69" x14ac:dyDescent="0.25">
      <c r="BL2880" s="334" t="s">
        <v>5976</v>
      </c>
      <c r="BM2880" s="335" t="s">
        <v>1383</v>
      </c>
      <c r="BN2880" s="335" t="s">
        <v>522</v>
      </c>
      <c r="BO2880" s="335" t="str">
        <f t="shared" si="88"/>
        <v>Madison County, VA</v>
      </c>
      <c r="BP2880" s="335" t="str">
        <f t="shared" si="89"/>
        <v>51</v>
      </c>
      <c r="BQ2880" s="335" t="str">
        <f>_xlfn.XLOOKUP(BP2880, statelist[State FIPS Code], statelist[EPA Region], "not found", 0, 1)</f>
        <v>EPA Region 3</v>
      </c>
    </row>
    <row r="2881" spans="64:69" x14ac:dyDescent="0.25">
      <c r="BL2881" s="334" t="s">
        <v>5977</v>
      </c>
      <c r="BM2881" s="335" t="s">
        <v>5978</v>
      </c>
      <c r="BN2881" s="335" t="s">
        <v>522</v>
      </c>
      <c r="BO2881" s="335" t="str">
        <f t="shared" si="88"/>
        <v>Mathews County, VA</v>
      </c>
      <c r="BP2881" s="335" t="str">
        <f t="shared" si="89"/>
        <v>51</v>
      </c>
      <c r="BQ2881" s="335" t="str">
        <f>_xlfn.XLOOKUP(BP2881, statelist[State FIPS Code], statelist[EPA Region], "not found", 0, 1)</f>
        <v>EPA Region 3</v>
      </c>
    </row>
    <row r="2882" spans="64:69" x14ac:dyDescent="0.25">
      <c r="BL2882" s="334" t="s">
        <v>5979</v>
      </c>
      <c r="BM2882" s="335" t="s">
        <v>4550</v>
      </c>
      <c r="BN2882" s="335" t="s">
        <v>522</v>
      </c>
      <c r="BO2882" s="335" t="str">
        <f t="shared" si="88"/>
        <v>Mecklenburg County, VA</v>
      </c>
      <c r="BP2882" s="335" t="str">
        <f t="shared" si="89"/>
        <v>51</v>
      </c>
      <c r="BQ2882" s="335" t="str">
        <f>_xlfn.XLOOKUP(BP2882, statelist[State FIPS Code], statelist[EPA Region], "not found", 0, 1)</f>
        <v>EPA Region 3</v>
      </c>
    </row>
    <row r="2883" spans="64:69" x14ac:dyDescent="0.25">
      <c r="BL2883" s="334" t="s">
        <v>5980</v>
      </c>
      <c r="BM2883" s="335" t="s">
        <v>1917</v>
      </c>
      <c r="BN2883" s="335" t="s">
        <v>522</v>
      </c>
      <c r="BO2883" s="335" t="str">
        <f t="shared" si="88"/>
        <v>Middlesex County, VA</v>
      </c>
      <c r="BP2883" s="335" t="str">
        <f t="shared" si="89"/>
        <v>51</v>
      </c>
      <c r="BQ2883" s="335" t="str">
        <f>_xlfn.XLOOKUP(BP2883, statelist[State FIPS Code], statelist[EPA Region], "not found", 0, 1)</f>
        <v>EPA Region 3</v>
      </c>
    </row>
    <row r="2884" spans="64:69" x14ac:dyDescent="0.25">
      <c r="BL2884" s="334" t="s">
        <v>5981</v>
      </c>
      <c r="BM2884" s="335" t="s">
        <v>1395</v>
      </c>
      <c r="BN2884" s="335" t="s">
        <v>522</v>
      </c>
      <c r="BO2884" s="335" t="str">
        <f t="shared" ref="BO2884:BO2947" si="90">_xlfn.TEXTJOIN(", ", TRUE, BM2884,BN2884)</f>
        <v>Montgomery County, VA</v>
      </c>
      <c r="BP2884" s="335" t="str">
        <f t="shared" ref="BP2884:BP2947" si="91">LEFT(BL2884, 2)</f>
        <v>51</v>
      </c>
      <c r="BQ2884" s="335" t="str">
        <f>_xlfn.XLOOKUP(BP2884, statelist[State FIPS Code], statelist[EPA Region], "not found", 0, 1)</f>
        <v>EPA Region 3</v>
      </c>
    </row>
    <row r="2885" spans="64:69" x14ac:dyDescent="0.25">
      <c r="BL2885" s="334" t="s">
        <v>5982</v>
      </c>
      <c r="BM2885" s="335" t="s">
        <v>3154</v>
      </c>
      <c r="BN2885" s="335" t="s">
        <v>522</v>
      </c>
      <c r="BO2885" s="335" t="str">
        <f t="shared" si="90"/>
        <v>Nelson County, VA</v>
      </c>
      <c r="BP2885" s="335" t="str">
        <f t="shared" si="91"/>
        <v>51</v>
      </c>
      <c r="BQ2885" s="335" t="str">
        <f>_xlfn.XLOOKUP(BP2885, statelist[State FIPS Code], statelist[EPA Region], "not found", 0, 1)</f>
        <v>EPA Region 3</v>
      </c>
    </row>
    <row r="2886" spans="64:69" x14ac:dyDescent="0.25">
      <c r="BL2886" s="334" t="s">
        <v>5983</v>
      </c>
      <c r="BM2886" s="335" t="s">
        <v>5984</v>
      </c>
      <c r="BN2886" s="335" t="s">
        <v>522</v>
      </c>
      <c r="BO2886" s="335" t="str">
        <f t="shared" si="90"/>
        <v>New Kent County, VA</v>
      </c>
      <c r="BP2886" s="335" t="str">
        <f t="shared" si="91"/>
        <v>51</v>
      </c>
      <c r="BQ2886" s="335" t="str">
        <f>_xlfn.XLOOKUP(BP2886, statelist[State FIPS Code], statelist[EPA Region], "not found", 0, 1)</f>
        <v>EPA Region 3</v>
      </c>
    </row>
    <row r="2887" spans="64:69" x14ac:dyDescent="0.25">
      <c r="BL2887" s="334" t="s">
        <v>5985</v>
      </c>
      <c r="BM2887" s="335" t="s">
        <v>4560</v>
      </c>
      <c r="BN2887" s="335" t="s">
        <v>522</v>
      </c>
      <c r="BO2887" s="335" t="str">
        <f t="shared" si="90"/>
        <v>Northampton County, VA</v>
      </c>
      <c r="BP2887" s="335" t="str">
        <f t="shared" si="91"/>
        <v>51</v>
      </c>
      <c r="BQ2887" s="335" t="str">
        <f>_xlfn.XLOOKUP(BP2887, statelist[State FIPS Code], statelist[EPA Region], "not found", 0, 1)</f>
        <v>EPA Region 3</v>
      </c>
    </row>
    <row r="2888" spans="64:69" x14ac:dyDescent="0.25">
      <c r="BL2888" s="334" t="s">
        <v>5986</v>
      </c>
      <c r="BM2888" s="335" t="s">
        <v>5073</v>
      </c>
      <c r="BN2888" s="335" t="s">
        <v>522</v>
      </c>
      <c r="BO2888" s="335" t="str">
        <f t="shared" si="90"/>
        <v>Northumberland County, VA</v>
      </c>
      <c r="BP2888" s="335" t="str">
        <f t="shared" si="91"/>
        <v>51</v>
      </c>
      <c r="BQ2888" s="335" t="str">
        <f>_xlfn.XLOOKUP(BP2888, statelist[State FIPS Code], statelist[EPA Region], "not found", 0, 1)</f>
        <v>EPA Region 3</v>
      </c>
    </row>
    <row r="2889" spans="64:69" x14ac:dyDescent="0.25">
      <c r="BL2889" s="334" t="s">
        <v>5987</v>
      </c>
      <c r="BM2889" s="335" t="s">
        <v>5988</v>
      </c>
      <c r="BN2889" s="335" t="s">
        <v>522</v>
      </c>
      <c r="BO2889" s="335" t="str">
        <f t="shared" si="90"/>
        <v>Nottoway County, VA</v>
      </c>
      <c r="BP2889" s="335" t="str">
        <f t="shared" si="91"/>
        <v>51</v>
      </c>
      <c r="BQ2889" s="335" t="str">
        <f>_xlfn.XLOOKUP(BP2889, statelist[State FIPS Code], statelist[EPA Region], "not found", 0, 1)</f>
        <v>EPA Region 3</v>
      </c>
    </row>
    <row r="2890" spans="64:69" x14ac:dyDescent="0.25">
      <c r="BL2890" s="334" t="s">
        <v>5989</v>
      </c>
      <c r="BM2890" s="335" t="s">
        <v>1712</v>
      </c>
      <c r="BN2890" s="335" t="s">
        <v>522</v>
      </c>
      <c r="BO2890" s="335" t="str">
        <f t="shared" si="90"/>
        <v>Orange County, VA</v>
      </c>
      <c r="BP2890" s="335" t="str">
        <f t="shared" si="91"/>
        <v>51</v>
      </c>
      <c r="BQ2890" s="335" t="str">
        <f>_xlfn.XLOOKUP(BP2890, statelist[State FIPS Code], statelist[EPA Region], "not found", 0, 1)</f>
        <v>EPA Region 3</v>
      </c>
    </row>
    <row r="2891" spans="64:69" x14ac:dyDescent="0.25">
      <c r="BL2891" s="334" t="s">
        <v>5990</v>
      </c>
      <c r="BM2891" s="335" t="s">
        <v>2808</v>
      </c>
      <c r="BN2891" s="335" t="s">
        <v>522</v>
      </c>
      <c r="BO2891" s="335" t="str">
        <f t="shared" si="90"/>
        <v>Page County, VA</v>
      </c>
      <c r="BP2891" s="335" t="str">
        <f t="shared" si="91"/>
        <v>51</v>
      </c>
      <c r="BQ2891" s="335" t="str">
        <f>_xlfn.XLOOKUP(BP2891, statelist[State FIPS Code], statelist[EPA Region], "not found", 0, 1)</f>
        <v>EPA Region 3</v>
      </c>
    </row>
    <row r="2892" spans="64:69" x14ac:dyDescent="0.25">
      <c r="BL2892" s="334" t="s">
        <v>5991</v>
      </c>
      <c r="BM2892" s="335" t="s">
        <v>5992</v>
      </c>
      <c r="BN2892" s="335" t="s">
        <v>522</v>
      </c>
      <c r="BO2892" s="335" t="str">
        <f t="shared" si="90"/>
        <v>Patrick County, VA</v>
      </c>
      <c r="BP2892" s="335" t="str">
        <f t="shared" si="91"/>
        <v>51</v>
      </c>
      <c r="BQ2892" s="335" t="str">
        <f>_xlfn.XLOOKUP(BP2892, statelist[State FIPS Code], statelist[EPA Region], "not found", 0, 1)</f>
        <v>EPA Region 3</v>
      </c>
    </row>
    <row r="2893" spans="64:69" x14ac:dyDescent="0.25">
      <c r="BL2893" s="334" t="s">
        <v>5993</v>
      </c>
      <c r="BM2893" s="335" t="s">
        <v>5994</v>
      </c>
      <c r="BN2893" s="335" t="s">
        <v>522</v>
      </c>
      <c r="BO2893" s="335" t="str">
        <f t="shared" si="90"/>
        <v>Pittsylvania County, VA</v>
      </c>
      <c r="BP2893" s="335" t="str">
        <f t="shared" si="91"/>
        <v>51</v>
      </c>
      <c r="BQ2893" s="335" t="str">
        <f>_xlfn.XLOOKUP(BP2893, statelist[State FIPS Code], statelist[EPA Region], "not found", 0, 1)</f>
        <v>EPA Region 3</v>
      </c>
    </row>
    <row r="2894" spans="64:69" x14ac:dyDescent="0.25">
      <c r="BL2894" s="334" t="s">
        <v>5995</v>
      </c>
      <c r="BM2894" s="335" t="s">
        <v>5996</v>
      </c>
      <c r="BN2894" s="335" t="s">
        <v>522</v>
      </c>
      <c r="BO2894" s="335" t="str">
        <f t="shared" si="90"/>
        <v>Powhatan County, VA</v>
      </c>
      <c r="BP2894" s="335" t="str">
        <f t="shared" si="91"/>
        <v>51</v>
      </c>
      <c r="BQ2894" s="335" t="str">
        <f>_xlfn.XLOOKUP(BP2894, statelist[State FIPS Code], statelist[EPA Region], "not found", 0, 1)</f>
        <v>EPA Region 3</v>
      </c>
    </row>
    <row r="2895" spans="64:69" x14ac:dyDescent="0.25">
      <c r="BL2895" s="334" t="s">
        <v>5997</v>
      </c>
      <c r="BM2895" s="335" t="s">
        <v>5998</v>
      </c>
      <c r="BN2895" s="335" t="s">
        <v>522</v>
      </c>
      <c r="BO2895" s="335" t="str">
        <f t="shared" si="90"/>
        <v>Prince Edward County, VA</v>
      </c>
      <c r="BP2895" s="335" t="str">
        <f t="shared" si="91"/>
        <v>51</v>
      </c>
      <c r="BQ2895" s="335" t="str">
        <f>_xlfn.XLOOKUP(BP2895, statelist[State FIPS Code], statelist[EPA Region], "not found", 0, 1)</f>
        <v>EPA Region 3</v>
      </c>
    </row>
    <row r="2896" spans="64:69" x14ac:dyDescent="0.25">
      <c r="BL2896" s="334" t="s">
        <v>5999</v>
      </c>
      <c r="BM2896" s="335" t="s">
        <v>6000</v>
      </c>
      <c r="BN2896" s="335" t="s">
        <v>522</v>
      </c>
      <c r="BO2896" s="335" t="str">
        <f t="shared" si="90"/>
        <v>Prince George County, VA</v>
      </c>
      <c r="BP2896" s="335" t="str">
        <f t="shared" si="91"/>
        <v>51</v>
      </c>
      <c r="BQ2896" s="335" t="str">
        <f>_xlfn.XLOOKUP(BP2896, statelist[State FIPS Code], statelist[EPA Region], "not found", 0, 1)</f>
        <v>EPA Region 3</v>
      </c>
    </row>
    <row r="2897" spans="64:69" x14ac:dyDescent="0.25">
      <c r="BL2897" s="334" t="s">
        <v>6001</v>
      </c>
      <c r="BM2897" s="335" t="s">
        <v>6002</v>
      </c>
      <c r="BN2897" s="335" t="s">
        <v>522</v>
      </c>
      <c r="BO2897" s="335" t="str">
        <f t="shared" si="90"/>
        <v>Prince William County, VA</v>
      </c>
      <c r="BP2897" s="335" t="str">
        <f t="shared" si="91"/>
        <v>51</v>
      </c>
      <c r="BQ2897" s="335" t="str">
        <f>_xlfn.XLOOKUP(BP2897, statelist[State FIPS Code], statelist[EPA Region], "not found", 0, 1)</f>
        <v>EPA Region 3</v>
      </c>
    </row>
    <row r="2898" spans="64:69" x14ac:dyDescent="0.25">
      <c r="BL2898" s="334" t="s">
        <v>6003</v>
      </c>
      <c r="BM2898" s="335" t="s">
        <v>1624</v>
      </c>
      <c r="BN2898" s="335" t="s">
        <v>522</v>
      </c>
      <c r="BO2898" s="335" t="str">
        <f t="shared" si="90"/>
        <v>Pulaski County, VA</v>
      </c>
      <c r="BP2898" s="335" t="str">
        <f t="shared" si="91"/>
        <v>51</v>
      </c>
      <c r="BQ2898" s="335" t="str">
        <f>_xlfn.XLOOKUP(BP2898, statelist[State FIPS Code], statelist[EPA Region], "not found", 0, 1)</f>
        <v>EPA Region 3</v>
      </c>
    </row>
    <row r="2899" spans="64:69" x14ac:dyDescent="0.25">
      <c r="BL2899" s="334" t="s">
        <v>6004</v>
      </c>
      <c r="BM2899" s="335" t="s">
        <v>6005</v>
      </c>
      <c r="BN2899" s="335" t="s">
        <v>522</v>
      </c>
      <c r="BO2899" s="335" t="str">
        <f t="shared" si="90"/>
        <v>Rappahannock County, VA</v>
      </c>
      <c r="BP2899" s="335" t="str">
        <f t="shared" si="91"/>
        <v>51</v>
      </c>
      <c r="BQ2899" s="335" t="str">
        <f>_xlfn.XLOOKUP(BP2899, statelist[State FIPS Code], statelist[EPA Region], "not found", 0, 1)</f>
        <v>EPA Region 3</v>
      </c>
    </row>
    <row r="2900" spans="64:69" x14ac:dyDescent="0.25">
      <c r="BL2900" s="334" t="s">
        <v>6006</v>
      </c>
      <c r="BM2900" s="335" t="s">
        <v>2256</v>
      </c>
      <c r="BN2900" s="335" t="s">
        <v>522</v>
      </c>
      <c r="BO2900" s="335" t="str">
        <f t="shared" si="90"/>
        <v>Richmond County, VA</v>
      </c>
      <c r="BP2900" s="335" t="str">
        <f t="shared" si="91"/>
        <v>51</v>
      </c>
      <c r="BQ2900" s="335" t="str">
        <f>_xlfn.XLOOKUP(BP2900, statelist[State FIPS Code], statelist[EPA Region], "not found", 0, 1)</f>
        <v>EPA Region 3</v>
      </c>
    </row>
    <row r="2901" spans="64:69" x14ac:dyDescent="0.25">
      <c r="BL2901" s="334" t="s">
        <v>6007</v>
      </c>
      <c r="BM2901" s="335" t="s">
        <v>6008</v>
      </c>
      <c r="BN2901" s="335" t="s">
        <v>522</v>
      </c>
      <c r="BO2901" s="335" t="str">
        <f t="shared" si="90"/>
        <v>Roanoke County, VA</v>
      </c>
      <c r="BP2901" s="335" t="str">
        <f t="shared" si="91"/>
        <v>51</v>
      </c>
      <c r="BQ2901" s="335" t="str">
        <f>_xlfn.XLOOKUP(BP2901, statelist[State FIPS Code], statelist[EPA Region], "not found", 0, 1)</f>
        <v>EPA Region 3</v>
      </c>
    </row>
    <row r="2902" spans="64:69" x14ac:dyDescent="0.25">
      <c r="BL2902" s="334" t="s">
        <v>6009</v>
      </c>
      <c r="BM2902" s="335" t="s">
        <v>6010</v>
      </c>
      <c r="BN2902" s="335" t="s">
        <v>522</v>
      </c>
      <c r="BO2902" s="335" t="str">
        <f t="shared" si="90"/>
        <v>Rockbridge County, VA</v>
      </c>
      <c r="BP2902" s="335" t="str">
        <f t="shared" si="91"/>
        <v>51</v>
      </c>
      <c r="BQ2902" s="335" t="str">
        <f>_xlfn.XLOOKUP(BP2902, statelist[State FIPS Code], statelist[EPA Region], "not found", 0, 1)</f>
        <v>EPA Region 3</v>
      </c>
    </row>
    <row r="2903" spans="64:69" x14ac:dyDescent="0.25">
      <c r="BL2903" s="334" t="s">
        <v>6011</v>
      </c>
      <c r="BM2903" s="335" t="s">
        <v>4262</v>
      </c>
      <c r="BN2903" s="335" t="s">
        <v>522</v>
      </c>
      <c r="BO2903" s="335" t="str">
        <f t="shared" si="90"/>
        <v>Rockingham County, VA</v>
      </c>
      <c r="BP2903" s="335" t="str">
        <f t="shared" si="91"/>
        <v>51</v>
      </c>
      <c r="BQ2903" s="335" t="str">
        <f>_xlfn.XLOOKUP(BP2903, statelist[State FIPS Code], statelist[EPA Region], "not found", 0, 1)</f>
        <v>EPA Region 3</v>
      </c>
    </row>
    <row r="2904" spans="64:69" x14ac:dyDescent="0.25">
      <c r="BL2904" s="334" t="s">
        <v>6012</v>
      </c>
      <c r="BM2904" s="335" t="s">
        <v>1407</v>
      </c>
      <c r="BN2904" s="335" t="s">
        <v>522</v>
      </c>
      <c r="BO2904" s="335" t="str">
        <f t="shared" si="90"/>
        <v>Russell County, VA</v>
      </c>
      <c r="BP2904" s="335" t="str">
        <f t="shared" si="91"/>
        <v>51</v>
      </c>
      <c r="BQ2904" s="335" t="str">
        <f>_xlfn.XLOOKUP(BP2904, statelist[State FIPS Code], statelist[EPA Region], "not found", 0, 1)</f>
        <v>EPA Region 3</v>
      </c>
    </row>
    <row r="2905" spans="64:69" x14ac:dyDescent="0.25">
      <c r="BL2905" s="334" t="s">
        <v>6013</v>
      </c>
      <c r="BM2905" s="335" t="s">
        <v>1631</v>
      </c>
      <c r="BN2905" s="335" t="s">
        <v>522</v>
      </c>
      <c r="BO2905" s="335" t="str">
        <f t="shared" si="90"/>
        <v>Scott County, VA</v>
      </c>
      <c r="BP2905" s="335" t="str">
        <f t="shared" si="91"/>
        <v>51</v>
      </c>
      <c r="BQ2905" s="335" t="str">
        <f>_xlfn.XLOOKUP(BP2905, statelist[State FIPS Code], statelist[EPA Region], "not found", 0, 1)</f>
        <v>EPA Region 3</v>
      </c>
    </row>
    <row r="2906" spans="64:69" x14ac:dyDescent="0.25">
      <c r="BL2906" s="334" t="s">
        <v>6014</v>
      </c>
      <c r="BM2906" s="335" t="s">
        <v>6015</v>
      </c>
      <c r="BN2906" s="335" t="s">
        <v>522</v>
      </c>
      <c r="BO2906" s="335" t="str">
        <f t="shared" si="90"/>
        <v>Shenandoah County, VA</v>
      </c>
      <c r="BP2906" s="335" t="str">
        <f t="shared" si="91"/>
        <v>51</v>
      </c>
      <c r="BQ2906" s="335" t="str">
        <f>_xlfn.XLOOKUP(BP2906, statelist[State FIPS Code], statelist[EPA Region], "not found", 0, 1)</f>
        <v>EPA Region 3</v>
      </c>
    </row>
    <row r="2907" spans="64:69" x14ac:dyDescent="0.25">
      <c r="BL2907" s="334" t="s">
        <v>6016</v>
      </c>
      <c r="BM2907" s="335" t="s">
        <v>6017</v>
      </c>
      <c r="BN2907" s="335" t="s">
        <v>522</v>
      </c>
      <c r="BO2907" s="335" t="str">
        <f t="shared" si="90"/>
        <v>Smyth County, VA</v>
      </c>
      <c r="BP2907" s="335" t="str">
        <f t="shared" si="91"/>
        <v>51</v>
      </c>
      <c r="BQ2907" s="335" t="str">
        <f>_xlfn.XLOOKUP(BP2907, statelist[State FIPS Code], statelist[EPA Region], "not found", 0, 1)</f>
        <v>EPA Region 3</v>
      </c>
    </row>
    <row r="2908" spans="64:69" x14ac:dyDescent="0.25">
      <c r="BL2908" s="334" t="s">
        <v>6018</v>
      </c>
      <c r="BM2908" s="335" t="s">
        <v>6019</v>
      </c>
      <c r="BN2908" s="335" t="s">
        <v>522</v>
      </c>
      <c r="BO2908" s="335" t="str">
        <f t="shared" si="90"/>
        <v>Southampton County, VA</v>
      </c>
      <c r="BP2908" s="335" t="str">
        <f t="shared" si="91"/>
        <v>51</v>
      </c>
      <c r="BQ2908" s="335" t="str">
        <f>_xlfn.XLOOKUP(BP2908, statelist[State FIPS Code], statelist[EPA Region], "not found", 0, 1)</f>
        <v>EPA Region 3</v>
      </c>
    </row>
    <row r="2909" spans="64:69" x14ac:dyDescent="0.25">
      <c r="BL2909" s="334" t="s">
        <v>6020</v>
      </c>
      <c r="BM2909" s="335" t="s">
        <v>6021</v>
      </c>
      <c r="BN2909" s="335" t="s">
        <v>522</v>
      </c>
      <c r="BO2909" s="335" t="str">
        <f t="shared" si="90"/>
        <v>Spotsylvania County, VA</v>
      </c>
      <c r="BP2909" s="335" t="str">
        <f t="shared" si="91"/>
        <v>51</v>
      </c>
      <c r="BQ2909" s="335" t="str">
        <f>_xlfn.XLOOKUP(BP2909, statelist[State FIPS Code], statelist[EPA Region], "not found", 0, 1)</f>
        <v>EPA Region 3</v>
      </c>
    </row>
    <row r="2910" spans="64:69" x14ac:dyDescent="0.25">
      <c r="BL2910" s="334" t="s">
        <v>6022</v>
      </c>
      <c r="BM2910" s="335" t="s">
        <v>2999</v>
      </c>
      <c r="BN2910" s="335" t="s">
        <v>522</v>
      </c>
      <c r="BO2910" s="335" t="str">
        <f t="shared" si="90"/>
        <v>Stafford County, VA</v>
      </c>
      <c r="BP2910" s="335" t="str">
        <f t="shared" si="91"/>
        <v>51</v>
      </c>
      <c r="BQ2910" s="335" t="str">
        <f>_xlfn.XLOOKUP(BP2910, statelist[State FIPS Code], statelist[EPA Region], "not found", 0, 1)</f>
        <v>EPA Region 3</v>
      </c>
    </row>
    <row r="2911" spans="64:69" x14ac:dyDescent="0.25">
      <c r="BL2911" s="334" t="s">
        <v>6023</v>
      </c>
      <c r="BM2911" s="335" t="s">
        <v>4593</v>
      </c>
      <c r="BN2911" s="335" t="s">
        <v>522</v>
      </c>
      <c r="BO2911" s="335" t="str">
        <f t="shared" si="90"/>
        <v>Surry County, VA</v>
      </c>
      <c r="BP2911" s="335" t="str">
        <f t="shared" si="91"/>
        <v>51</v>
      </c>
      <c r="BQ2911" s="335" t="str">
        <f>_xlfn.XLOOKUP(BP2911, statelist[State FIPS Code], statelist[EPA Region], "not found", 0, 1)</f>
        <v>EPA Region 3</v>
      </c>
    </row>
    <row r="2912" spans="64:69" x14ac:dyDescent="0.25">
      <c r="BL2912" s="334" t="s">
        <v>6024</v>
      </c>
      <c r="BM2912" s="335" t="s">
        <v>1937</v>
      </c>
      <c r="BN2912" s="335" t="s">
        <v>522</v>
      </c>
      <c r="BO2912" s="335" t="str">
        <f t="shared" si="90"/>
        <v>Sussex County, VA</v>
      </c>
      <c r="BP2912" s="335" t="str">
        <f t="shared" si="91"/>
        <v>51</v>
      </c>
      <c r="BQ2912" s="335" t="str">
        <f>_xlfn.XLOOKUP(BP2912, statelist[State FIPS Code], statelist[EPA Region], "not found", 0, 1)</f>
        <v>EPA Region 3</v>
      </c>
    </row>
    <row r="2913" spans="64:69" x14ac:dyDescent="0.25">
      <c r="BL2913" s="334" t="s">
        <v>6025</v>
      </c>
      <c r="BM2913" s="335" t="s">
        <v>2550</v>
      </c>
      <c r="BN2913" s="335" t="s">
        <v>522</v>
      </c>
      <c r="BO2913" s="335" t="str">
        <f t="shared" si="90"/>
        <v>Tazewell County, VA</v>
      </c>
      <c r="BP2913" s="335" t="str">
        <f t="shared" si="91"/>
        <v>51</v>
      </c>
      <c r="BQ2913" s="335" t="str">
        <f>_xlfn.XLOOKUP(BP2913, statelist[State FIPS Code], statelist[EPA Region], "not found", 0, 1)</f>
        <v>EPA Region 3</v>
      </c>
    </row>
    <row r="2914" spans="64:69" x14ac:dyDescent="0.25">
      <c r="BL2914" s="334" t="s">
        <v>6026</v>
      </c>
      <c r="BM2914" s="335" t="s">
        <v>2306</v>
      </c>
      <c r="BN2914" s="335" t="s">
        <v>522</v>
      </c>
      <c r="BO2914" s="335" t="str">
        <f t="shared" si="90"/>
        <v>Warren County, VA</v>
      </c>
      <c r="BP2914" s="335" t="str">
        <f t="shared" si="91"/>
        <v>51</v>
      </c>
      <c r="BQ2914" s="335" t="str">
        <f>_xlfn.XLOOKUP(BP2914, statelist[State FIPS Code], statelist[EPA Region], "not found", 0, 1)</f>
        <v>EPA Region 3</v>
      </c>
    </row>
    <row r="2915" spans="64:69" x14ac:dyDescent="0.25">
      <c r="BL2915" s="334" t="s">
        <v>6027</v>
      </c>
      <c r="BM2915" s="335" t="s">
        <v>1423</v>
      </c>
      <c r="BN2915" s="335" t="s">
        <v>522</v>
      </c>
      <c r="BO2915" s="335" t="str">
        <f t="shared" si="90"/>
        <v>Washington County, VA</v>
      </c>
      <c r="BP2915" s="335" t="str">
        <f t="shared" si="91"/>
        <v>51</v>
      </c>
      <c r="BQ2915" s="335" t="str">
        <f>_xlfn.XLOOKUP(BP2915, statelist[State FIPS Code], statelist[EPA Region], "not found", 0, 1)</f>
        <v>EPA Region 3</v>
      </c>
    </row>
    <row r="2916" spans="64:69" x14ac:dyDescent="0.25">
      <c r="BL2916" s="334" t="s">
        <v>6028</v>
      </c>
      <c r="BM2916" s="335" t="s">
        <v>5096</v>
      </c>
      <c r="BN2916" s="335" t="s">
        <v>522</v>
      </c>
      <c r="BO2916" s="335" t="str">
        <f t="shared" si="90"/>
        <v>Westmoreland County, VA</v>
      </c>
      <c r="BP2916" s="335" t="str">
        <f t="shared" si="91"/>
        <v>51</v>
      </c>
      <c r="BQ2916" s="335" t="str">
        <f>_xlfn.XLOOKUP(BP2916, statelist[State FIPS Code], statelist[EPA Region], "not found", 0, 1)</f>
        <v>EPA Region 3</v>
      </c>
    </row>
    <row r="2917" spans="64:69" x14ac:dyDescent="0.25">
      <c r="BL2917" s="334" t="s">
        <v>6029</v>
      </c>
      <c r="BM2917" s="335" t="s">
        <v>5815</v>
      </c>
      <c r="BN2917" s="335" t="s">
        <v>522</v>
      </c>
      <c r="BO2917" s="335" t="str">
        <f t="shared" si="90"/>
        <v>Wise County, VA</v>
      </c>
      <c r="BP2917" s="335" t="str">
        <f t="shared" si="91"/>
        <v>51</v>
      </c>
      <c r="BQ2917" s="335" t="str">
        <f>_xlfn.XLOOKUP(BP2917, statelist[State FIPS Code], statelist[EPA Region], "not found", 0, 1)</f>
        <v>EPA Region 3</v>
      </c>
    </row>
    <row r="2918" spans="64:69" x14ac:dyDescent="0.25">
      <c r="BL2918" s="334" t="s">
        <v>6030</v>
      </c>
      <c r="BM2918" s="335" t="s">
        <v>6031</v>
      </c>
      <c r="BN2918" s="335" t="s">
        <v>522</v>
      </c>
      <c r="BO2918" s="335" t="str">
        <f t="shared" si="90"/>
        <v>Wythe County, VA</v>
      </c>
      <c r="BP2918" s="335" t="str">
        <f t="shared" si="91"/>
        <v>51</v>
      </c>
      <c r="BQ2918" s="335" t="str">
        <f>_xlfn.XLOOKUP(BP2918, statelist[State FIPS Code], statelist[EPA Region], "not found", 0, 1)</f>
        <v>EPA Region 3</v>
      </c>
    </row>
    <row r="2919" spans="64:69" x14ac:dyDescent="0.25">
      <c r="BL2919" s="334" t="s">
        <v>6032</v>
      </c>
      <c r="BM2919" s="335" t="s">
        <v>3353</v>
      </c>
      <c r="BN2919" s="335" t="s">
        <v>522</v>
      </c>
      <c r="BO2919" s="335" t="str">
        <f t="shared" si="90"/>
        <v>York County, VA</v>
      </c>
      <c r="BP2919" s="335" t="str">
        <f t="shared" si="91"/>
        <v>51</v>
      </c>
      <c r="BQ2919" s="335" t="str">
        <f>_xlfn.XLOOKUP(BP2919, statelist[State FIPS Code], statelist[EPA Region], "not found", 0, 1)</f>
        <v>EPA Region 3</v>
      </c>
    </row>
    <row r="2920" spans="64:69" x14ac:dyDescent="0.25">
      <c r="BL2920" s="334" t="s">
        <v>6033</v>
      </c>
      <c r="BM2920" s="335" t="s">
        <v>6034</v>
      </c>
      <c r="BN2920" s="335" t="s">
        <v>522</v>
      </c>
      <c r="BO2920" s="335" t="str">
        <f t="shared" si="90"/>
        <v>Alexandria city, VA</v>
      </c>
      <c r="BP2920" s="335" t="str">
        <f t="shared" si="91"/>
        <v>51</v>
      </c>
      <c r="BQ2920" s="335" t="str">
        <f>_xlfn.XLOOKUP(BP2920, statelist[State FIPS Code], statelist[EPA Region], "not found", 0, 1)</f>
        <v>EPA Region 3</v>
      </c>
    </row>
    <row r="2921" spans="64:69" x14ac:dyDescent="0.25">
      <c r="BL2921" s="334" t="s">
        <v>6035</v>
      </c>
      <c r="BM2921" s="335" t="s">
        <v>6036</v>
      </c>
      <c r="BN2921" s="335" t="s">
        <v>522</v>
      </c>
      <c r="BO2921" s="335" t="str">
        <f t="shared" si="90"/>
        <v>Bristol city, VA</v>
      </c>
      <c r="BP2921" s="335" t="str">
        <f t="shared" si="91"/>
        <v>51</v>
      </c>
      <c r="BQ2921" s="335" t="str">
        <f>_xlfn.XLOOKUP(BP2921, statelist[State FIPS Code], statelist[EPA Region], "not found", 0, 1)</f>
        <v>EPA Region 3</v>
      </c>
    </row>
    <row r="2922" spans="64:69" x14ac:dyDescent="0.25">
      <c r="BL2922" s="334" t="s">
        <v>6037</v>
      </c>
      <c r="BM2922" s="335" t="s">
        <v>6038</v>
      </c>
      <c r="BN2922" s="335" t="s">
        <v>522</v>
      </c>
      <c r="BO2922" s="335" t="str">
        <f t="shared" si="90"/>
        <v>Buena Vista city, VA</v>
      </c>
      <c r="BP2922" s="335" t="str">
        <f t="shared" si="91"/>
        <v>51</v>
      </c>
      <c r="BQ2922" s="335" t="str">
        <f>_xlfn.XLOOKUP(BP2922, statelist[State FIPS Code], statelist[EPA Region], "not found", 0, 1)</f>
        <v>EPA Region 3</v>
      </c>
    </row>
    <row r="2923" spans="64:69" x14ac:dyDescent="0.25">
      <c r="BL2923" s="334" t="s">
        <v>6039</v>
      </c>
      <c r="BM2923" s="335" t="s">
        <v>6040</v>
      </c>
      <c r="BN2923" s="335" t="s">
        <v>522</v>
      </c>
      <c r="BO2923" s="335" t="str">
        <f t="shared" si="90"/>
        <v>Charlottesville city, VA</v>
      </c>
      <c r="BP2923" s="335" t="str">
        <f t="shared" si="91"/>
        <v>51</v>
      </c>
      <c r="BQ2923" s="335" t="str">
        <f>_xlfn.XLOOKUP(BP2923, statelist[State FIPS Code], statelist[EPA Region], "not found", 0, 1)</f>
        <v>EPA Region 3</v>
      </c>
    </row>
    <row r="2924" spans="64:69" x14ac:dyDescent="0.25">
      <c r="BL2924" s="334" t="s">
        <v>6041</v>
      </c>
      <c r="BM2924" s="335" t="s">
        <v>6042</v>
      </c>
      <c r="BN2924" s="335" t="s">
        <v>522</v>
      </c>
      <c r="BO2924" s="335" t="str">
        <f t="shared" si="90"/>
        <v>Chesapeake city, VA</v>
      </c>
      <c r="BP2924" s="335" t="str">
        <f t="shared" si="91"/>
        <v>51</v>
      </c>
      <c r="BQ2924" s="335" t="str">
        <f>_xlfn.XLOOKUP(BP2924, statelist[State FIPS Code], statelist[EPA Region], "not found", 0, 1)</f>
        <v>EPA Region 3</v>
      </c>
    </row>
    <row r="2925" spans="64:69" x14ac:dyDescent="0.25">
      <c r="BL2925" s="334" t="s">
        <v>6043</v>
      </c>
      <c r="BM2925" s="335" t="s">
        <v>6044</v>
      </c>
      <c r="BN2925" s="335" t="s">
        <v>522</v>
      </c>
      <c r="BO2925" s="335" t="str">
        <f t="shared" si="90"/>
        <v>Colonial Heights city, VA</v>
      </c>
      <c r="BP2925" s="335" t="str">
        <f t="shared" si="91"/>
        <v>51</v>
      </c>
      <c r="BQ2925" s="335" t="str">
        <f>_xlfn.XLOOKUP(BP2925, statelist[State FIPS Code], statelist[EPA Region], "not found", 0, 1)</f>
        <v>EPA Region 3</v>
      </c>
    </row>
    <row r="2926" spans="64:69" x14ac:dyDescent="0.25">
      <c r="BL2926" s="334" t="s">
        <v>6045</v>
      </c>
      <c r="BM2926" s="335" t="s">
        <v>6046</v>
      </c>
      <c r="BN2926" s="335" t="s">
        <v>522</v>
      </c>
      <c r="BO2926" s="335" t="str">
        <f t="shared" si="90"/>
        <v>Covington city, VA</v>
      </c>
      <c r="BP2926" s="335" t="str">
        <f t="shared" si="91"/>
        <v>51</v>
      </c>
      <c r="BQ2926" s="335" t="str">
        <f>_xlfn.XLOOKUP(BP2926, statelist[State FIPS Code], statelist[EPA Region], "not found", 0, 1)</f>
        <v>EPA Region 3</v>
      </c>
    </row>
    <row r="2927" spans="64:69" x14ac:dyDescent="0.25">
      <c r="BL2927" s="334" t="s">
        <v>6047</v>
      </c>
      <c r="BM2927" s="335" t="s">
        <v>6048</v>
      </c>
      <c r="BN2927" s="335" t="s">
        <v>522</v>
      </c>
      <c r="BO2927" s="335" t="str">
        <f t="shared" si="90"/>
        <v>Danville city, VA</v>
      </c>
      <c r="BP2927" s="335" t="str">
        <f t="shared" si="91"/>
        <v>51</v>
      </c>
      <c r="BQ2927" s="335" t="str">
        <f>_xlfn.XLOOKUP(BP2927, statelist[State FIPS Code], statelist[EPA Region], "not found", 0, 1)</f>
        <v>EPA Region 3</v>
      </c>
    </row>
    <row r="2928" spans="64:69" x14ac:dyDescent="0.25">
      <c r="BL2928" s="334" t="s">
        <v>6049</v>
      </c>
      <c r="BM2928" s="335" t="s">
        <v>6050</v>
      </c>
      <c r="BN2928" s="335" t="s">
        <v>522</v>
      </c>
      <c r="BO2928" s="335" t="str">
        <f t="shared" si="90"/>
        <v>Emporia city, VA</v>
      </c>
      <c r="BP2928" s="335" t="str">
        <f t="shared" si="91"/>
        <v>51</v>
      </c>
      <c r="BQ2928" s="335" t="str">
        <f>_xlfn.XLOOKUP(BP2928, statelist[State FIPS Code], statelist[EPA Region], "not found", 0, 1)</f>
        <v>EPA Region 3</v>
      </c>
    </row>
    <row r="2929" spans="64:69" x14ac:dyDescent="0.25">
      <c r="BL2929" s="334" t="s">
        <v>6051</v>
      </c>
      <c r="BM2929" s="335" t="s">
        <v>6052</v>
      </c>
      <c r="BN2929" s="335" t="s">
        <v>522</v>
      </c>
      <c r="BO2929" s="335" t="str">
        <f t="shared" si="90"/>
        <v>Fairfax city, VA</v>
      </c>
      <c r="BP2929" s="335" t="str">
        <f t="shared" si="91"/>
        <v>51</v>
      </c>
      <c r="BQ2929" s="335" t="str">
        <f>_xlfn.XLOOKUP(BP2929, statelist[State FIPS Code], statelist[EPA Region], "not found", 0, 1)</f>
        <v>EPA Region 3</v>
      </c>
    </row>
    <row r="2930" spans="64:69" x14ac:dyDescent="0.25">
      <c r="BL2930" s="334" t="s">
        <v>6053</v>
      </c>
      <c r="BM2930" s="335" t="s">
        <v>6054</v>
      </c>
      <c r="BN2930" s="335" t="s">
        <v>522</v>
      </c>
      <c r="BO2930" s="335" t="str">
        <f t="shared" si="90"/>
        <v>Falls Church city, VA</v>
      </c>
      <c r="BP2930" s="335" t="str">
        <f t="shared" si="91"/>
        <v>51</v>
      </c>
      <c r="BQ2930" s="335" t="str">
        <f>_xlfn.XLOOKUP(BP2930, statelist[State FIPS Code], statelist[EPA Region], "not found", 0, 1)</f>
        <v>EPA Region 3</v>
      </c>
    </row>
    <row r="2931" spans="64:69" x14ac:dyDescent="0.25">
      <c r="BL2931" s="334" t="s">
        <v>6055</v>
      </c>
      <c r="BM2931" s="335" t="s">
        <v>6056</v>
      </c>
      <c r="BN2931" s="335" t="s">
        <v>522</v>
      </c>
      <c r="BO2931" s="335" t="str">
        <f t="shared" si="90"/>
        <v>Franklin city, VA</v>
      </c>
      <c r="BP2931" s="335" t="str">
        <f t="shared" si="91"/>
        <v>51</v>
      </c>
      <c r="BQ2931" s="335" t="str">
        <f>_xlfn.XLOOKUP(BP2931, statelist[State FIPS Code], statelist[EPA Region], "not found", 0, 1)</f>
        <v>EPA Region 3</v>
      </c>
    </row>
    <row r="2932" spans="64:69" x14ac:dyDescent="0.25">
      <c r="BL2932" s="334" t="s">
        <v>6057</v>
      </c>
      <c r="BM2932" s="335" t="s">
        <v>6058</v>
      </c>
      <c r="BN2932" s="335" t="s">
        <v>522</v>
      </c>
      <c r="BO2932" s="335" t="str">
        <f t="shared" si="90"/>
        <v>Fredericksburg city, VA</v>
      </c>
      <c r="BP2932" s="335" t="str">
        <f t="shared" si="91"/>
        <v>51</v>
      </c>
      <c r="BQ2932" s="335" t="str">
        <f>_xlfn.XLOOKUP(BP2932, statelist[State FIPS Code], statelist[EPA Region], "not found", 0, 1)</f>
        <v>EPA Region 3</v>
      </c>
    </row>
    <row r="2933" spans="64:69" x14ac:dyDescent="0.25">
      <c r="BL2933" s="334" t="s">
        <v>6059</v>
      </c>
      <c r="BM2933" s="335" t="s">
        <v>6060</v>
      </c>
      <c r="BN2933" s="335" t="s">
        <v>522</v>
      </c>
      <c r="BO2933" s="335" t="str">
        <f t="shared" si="90"/>
        <v>Galax city, VA</v>
      </c>
      <c r="BP2933" s="335" t="str">
        <f t="shared" si="91"/>
        <v>51</v>
      </c>
      <c r="BQ2933" s="335" t="str">
        <f>_xlfn.XLOOKUP(BP2933, statelist[State FIPS Code], statelist[EPA Region], "not found", 0, 1)</f>
        <v>EPA Region 3</v>
      </c>
    </row>
    <row r="2934" spans="64:69" x14ac:dyDescent="0.25">
      <c r="BL2934" s="334" t="s">
        <v>6061</v>
      </c>
      <c r="BM2934" s="335" t="s">
        <v>6062</v>
      </c>
      <c r="BN2934" s="335" t="s">
        <v>522</v>
      </c>
      <c r="BO2934" s="335" t="str">
        <f t="shared" si="90"/>
        <v>Hampton city, VA</v>
      </c>
      <c r="BP2934" s="335" t="str">
        <f t="shared" si="91"/>
        <v>51</v>
      </c>
      <c r="BQ2934" s="335" t="str">
        <f>_xlfn.XLOOKUP(BP2934, statelist[State FIPS Code], statelist[EPA Region], "not found", 0, 1)</f>
        <v>EPA Region 3</v>
      </c>
    </row>
    <row r="2935" spans="64:69" x14ac:dyDescent="0.25">
      <c r="BL2935" s="334" t="s">
        <v>6063</v>
      </c>
      <c r="BM2935" s="335" t="s">
        <v>6064</v>
      </c>
      <c r="BN2935" s="335" t="s">
        <v>522</v>
      </c>
      <c r="BO2935" s="335" t="str">
        <f t="shared" si="90"/>
        <v>Harrisonburg city, VA</v>
      </c>
      <c r="BP2935" s="335" t="str">
        <f t="shared" si="91"/>
        <v>51</v>
      </c>
      <c r="BQ2935" s="335" t="str">
        <f>_xlfn.XLOOKUP(BP2935, statelist[State FIPS Code], statelist[EPA Region], "not found", 0, 1)</f>
        <v>EPA Region 3</v>
      </c>
    </row>
    <row r="2936" spans="64:69" x14ac:dyDescent="0.25">
      <c r="BL2936" s="334" t="s">
        <v>6065</v>
      </c>
      <c r="BM2936" s="335" t="s">
        <v>6066</v>
      </c>
      <c r="BN2936" s="335" t="s">
        <v>522</v>
      </c>
      <c r="BO2936" s="335" t="str">
        <f t="shared" si="90"/>
        <v>Hopewell city, VA</v>
      </c>
      <c r="BP2936" s="335" t="str">
        <f t="shared" si="91"/>
        <v>51</v>
      </c>
      <c r="BQ2936" s="335" t="str">
        <f>_xlfn.XLOOKUP(BP2936, statelist[State FIPS Code], statelist[EPA Region], "not found", 0, 1)</f>
        <v>EPA Region 3</v>
      </c>
    </row>
    <row r="2937" spans="64:69" x14ac:dyDescent="0.25">
      <c r="BL2937" s="334" t="s">
        <v>6067</v>
      </c>
      <c r="BM2937" s="335" t="s">
        <v>6068</v>
      </c>
      <c r="BN2937" s="335" t="s">
        <v>522</v>
      </c>
      <c r="BO2937" s="335" t="str">
        <f t="shared" si="90"/>
        <v>Lexington city, VA</v>
      </c>
      <c r="BP2937" s="335" t="str">
        <f t="shared" si="91"/>
        <v>51</v>
      </c>
      <c r="BQ2937" s="335" t="str">
        <f>_xlfn.XLOOKUP(BP2937, statelist[State FIPS Code], statelist[EPA Region], "not found", 0, 1)</f>
        <v>EPA Region 3</v>
      </c>
    </row>
    <row r="2938" spans="64:69" x14ac:dyDescent="0.25">
      <c r="BL2938" s="334" t="s">
        <v>6069</v>
      </c>
      <c r="BM2938" s="335" t="s">
        <v>6070</v>
      </c>
      <c r="BN2938" s="335" t="s">
        <v>522</v>
      </c>
      <c r="BO2938" s="335" t="str">
        <f t="shared" si="90"/>
        <v>Lynchburg city, VA</v>
      </c>
      <c r="BP2938" s="335" t="str">
        <f t="shared" si="91"/>
        <v>51</v>
      </c>
      <c r="BQ2938" s="335" t="str">
        <f>_xlfn.XLOOKUP(BP2938, statelist[State FIPS Code], statelist[EPA Region], "not found", 0, 1)</f>
        <v>EPA Region 3</v>
      </c>
    </row>
    <row r="2939" spans="64:69" x14ac:dyDescent="0.25">
      <c r="BL2939" s="334" t="s">
        <v>6071</v>
      </c>
      <c r="BM2939" s="335" t="s">
        <v>6072</v>
      </c>
      <c r="BN2939" s="335" t="s">
        <v>522</v>
      </c>
      <c r="BO2939" s="335" t="str">
        <f t="shared" si="90"/>
        <v>Manassas city, VA</v>
      </c>
      <c r="BP2939" s="335" t="str">
        <f t="shared" si="91"/>
        <v>51</v>
      </c>
      <c r="BQ2939" s="335" t="str">
        <f>_xlfn.XLOOKUP(BP2939, statelist[State FIPS Code], statelist[EPA Region], "not found", 0, 1)</f>
        <v>EPA Region 3</v>
      </c>
    </row>
    <row r="2940" spans="64:69" x14ac:dyDescent="0.25">
      <c r="BL2940" s="334" t="s">
        <v>6073</v>
      </c>
      <c r="BM2940" s="335" t="s">
        <v>6074</v>
      </c>
      <c r="BN2940" s="335" t="s">
        <v>522</v>
      </c>
      <c r="BO2940" s="335" t="str">
        <f t="shared" si="90"/>
        <v>Manassas Park city, VA</v>
      </c>
      <c r="BP2940" s="335" t="str">
        <f t="shared" si="91"/>
        <v>51</v>
      </c>
      <c r="BQ2940" s="335" t="str">
        <f>_xlfn.XLOOKUP(BP2940, statelist[State FIPS Code], statelist[EPA Region], "not found", 0, 1)</f>
        <v>EPA Region 3</v>
      </c>
    </row>
    <row r="2941" spans="64:69" x14ac:dyDescent="0.25">
      <c r="BL2941" s="334" t="s">
        <v>6075</v>
      </c>
      <c r="BM2941" s="335" t="s">
        <v>6076</v>
      </c>
      <c r="BN2941" s="335" t="s">
        <v>522</v>
      </c>
      <c r="BO2941" s="335" t="str">
        <f t="shared" si="90"/>
        <v>Martinsville city, VA</v>
      </c>
      <c r="BP2941" s="335" t="str">
        <f t="shared" si="91"/>
        <v>51</v>
      </c>
      <c r="BQ2941" s="335" t="str">
        <f>_xlfn.XLOOKUP(BP2941, statelist[State FIPS Code], statelist[EPA Region], "not found", 0, 1)</f>
        <v>EPA Region 3</v>
      </c>
    </row>
    <row r="2942" spans="64:69" x14ac:dyDescent="0.25">
      <c r="BL2942" s="334" t="s">
        <v>6077</v>
      </c>
      <c r="BM2942" s="335" t="s">
        <v>6078</v>
      </c>
      <c r="BN2942" s="335" t="s">
        <v>522</v>
      </c>
      <c r="BO2942" s="335" t="str">
        <f t="shared" si="90"/>
        <v>Newport News city, VA</v>
      </c>
      <c r="BP2942" s="335" t="str">
        <f t="shared" si="91"/>
        <v>51</v>
      </c>
      <c r="BQ2942" s="335" t="str">
        <f>_xlfn.XLOOKUP(BP2942, statelist[State FIPS Code], statelist[EPA Region], "not found", 0, 1)</f>
        <v>EPA Region 3</v>
      </c>
    </row>
    <row r="2943" spans="64:69" x14ac:dyDescent="0.25">
      <c r="BL2943" s="334" t="s">
        <v>6079</v>
      </c>
      <c r="BM2943" s="335" t="s">
        <v>6080</v>
      </c>
      <c r="BN2943" s="335" t="s">
        <v>522</v>
      </c>
      <c r="BO2943" s="335" t="str">
        <f t="shared" si="90"/>
        <v>Norfolk city, VA</v>
      </c>
      <c r="BP2943" s="335" t="str">
        <f t="shared" si="91"/>
        <v>51</v>
      </c>
      <c r="BQ2943" s="335" t="str">
        <f>_xlfn.XLOOKUP(BP2943, statelist[State FIPS Code], statelist[EPA Region], "not found", 0, 1)</f>
        <v>EPA Region 3</v>
      </c>
    </row>
    <row r="2944" spans="64:69" x14ac:dyDescent="0.25">
      <c r="BL2944" s="334" t="s">
        <v>6081</v>
      </c>
      <c r="BM2944" s="335" t="s">
        <v>6082</v>
      </c>
      <c r="BN2944" s="335" t="s">
        <v>522</v>
      </c>
      <c r="BO2944" s="335" t="str">
        <f t="shared" si="90"/>
        <v>Norton city, VA</v>
      </c>
      <c r="BP2944" s="335" t="str">
        <f t="shared" si="91"/>
        <v>51</v>
      </c>
      <c r="BQ2944" s="335" t="str">
        <f>_xlfn.XLOOKUP(BP2944, statelist[State FIPS Code], statelist[EPA Region], "not found", 0, 1)</f>
        <v>EPA Region 3</v>
      </c>
    </row>
    <row r="2945" spans="64:69" x14ac:dyDescent="0.25">
      <c r="BL2945" s="334" t="s">
        <v>6083</v>
      </c>
      <c r="BM2945" s="335" t="s">
        <v>6084</v>
      </c>
      <c r="BN2945" s="335" t="s">
        <v>522</v>
      </c>
      <c r="BO2945" s="335" t="str">
        <f t="shared" si="90"/>
        <v>Petersburg city, VA</v>
      </c>
      <c r="BP2945" s="335" t="str">
        <f t="shared" si="91"/>
        <v>51</v>
      </c>
      <c r="BQ2945" s="335" t="str">
        <f>_xlfn.XLOOKUP(BP2945, statelist[State FIPS Code], statelist[EPA Region], "not found", 0, 1)</f>
        <v>EPA Region 3</v>
      </c>
    </row>
    <row r="2946" spans="64:69" x14ac:dyDescent="0.25">
      <c r="BL2946" s="334" t="s">
        <v>6085</v>
      </c>
      <c r="BM2946" s="335" t="s">
        <v>6086</v>
      </c>
      <c r="BN2946" s="335" t="s">
        <v>522</v>
      </c>
      <c r="BO2946" s="335" t="str">
        <f t="shared" si="90"/>
        <v>Poquoson city, VA</v>
      </c>
      <c r="BP2946" s="335" t="str">
        <f t="shared" si="91"/>
        <v>51</v>
      </c>
      <c r="BQ2946" s="335" t="str">
        <f>_xlfn.XLOOKUP(BP2946, statelist[State FIPS Code], statelist[EPA Region], "not found", 0, 1)</f>
        <v>EPA Region 3</v>
      </c>
    </row>
    <row r="2947" spans="64:69" x14ac:dyDescent="0.25">
      <c r="BL2947" s="334" t="s">
        <v>6087</v>
      </c>
      <c r="BM2947" s="335" t="s">
        <v>6088</v>
      </c>
      <c r="BN2947" s="335" t="s">
        <v>522</v>
      </c>
      <c r="BO2947" s="335" t="str">
        <f t="shared" si="90"/>
        <v>Portsmouth city, VA</v>
      </c>
      <c r="BP2947" s="335" t="str">
        <f t="shared" si="91"/>
        <v>51</v>
      </c>
      <c r="BQ2947" s="335" t="str">
        <f>_xlfn.XLOOKUP(BP2947, statelist[State FIPS Code], statelist[EPA Region], "not found", 0, 1)</f>
        <v>EPA Region 3</v>
      </c>
    </row>
    <row r="2948" spans="64:69" x14ac:dyDescent="0.25">
      <c r="BL2948" s="334" t="s">
        <v>6089</v>
      </c>
      <c r="BM2948" s="335" t="s">
        <v>6090</v>
      </c>
      <c r="BN2948" s="335" t="s">
        <v>522</v>
      </c>
      <c r="BO2948" s="335" t="str">
        <f t="shared" ref="BO2948:BO3011" si="92">_xlfn.TEXTJOIN(", ", TRUE, BM2948,BN2948)</f>
        <v>Radford city, VA</v>
      </c>
      <c r="BP2948" s="335" t="str">
        <f t="shared" ref="BP2948:BP3011" si="93">LEFT(BL2948, 2)</f>
        <v>51</v>
      </c>
      <c r="BQ2948" s="335" t="str">
        <f>_xlfn.XLOOKUP(BP2948, statelist[State FIPS Code], statelist[EPA Region], "not found", 0, 1)</f>
        <v>EPA Region 3</v>
      </c>
    </row>
    <row r="2949" spans="64:69" x14ac:dyDescent="0.25">
      <c r="BL2949" s="334" t="s">
        <v>6091</v>
      </c>
      <c r="BM2949" s="335" t="s">
        <v>6092</v>
      </c>
      <c r="BN2949" s="335" t="s">
        <v>522</v>
      </c>
      <c r="BO2949" s="335" t="str">
        <f t="shared" si="92"/>
        <v>Richmond city, VA</v>
      </c>
      <c r="BP2949" s="335" t="str">
        <f t="shared" si="93"/>
        <v>51</v>
      </c>
      <c r="BQ2949" s="335" t="str">
        <f>_xlfn.XLOOKUP(BP2949, statelist[State FIPS Code], statelist[EPA Region], "not found", 0, 1)</f>
        <v>EPA Region 3</v>
      </c>
    </row>
    <row r="2950" spans="64:69" x14ac:dyDescent="0.25">
      <c r="BL2950" s="334" t="s">
        <v>6093</v>
      </c>
      <c r="BM2950" s="335" t="s">
        <v>6094</v>
      </c>
      <c r="BN2950" s="335" t="s">
        <v>522</v>
      </c>
      <c r="BO2950" s="335" t="str">
        <f t="shared" si="92"/>
        <v>Roanoke city, VA</v>
      </c>
      <c r="BP2950" s="335" t="str">
        <f t="shared" si="93"/>
        <v>51</v>
      </c>
      <c r="BQ2950" s="335" t="str">
        <f>_xlfn.XLOOKUP(BP2950, statelist[State FIPS Code], statelist[EPA Region], "not found", 0, 1)</f>
        <v>EPA Region 3</v>
      </c>
    </row>
    <row r="2951" spans="64:69" x14ac:dyDescent="0.25">
      <c r="BL2951" s="334" t="s">
        <v>6095</v>
      </c>
      <c r="BM2951" s="335" t="s">
        <v>6096</v>
      </c>
      <c r="BN2951" s="335" t="s">
        <v>522</v>
      </c>
      <c r="BO2951" s="335" t="str">
        <f t="shared" si="92"/>
        <v>Salem city, VA</v>
      </c>
      <c r="BP2951" s="335" t="str">
        <f t="shared" si="93"/>
        <v>51</v>
      </c>
      <c r="BQ2951" s="335" t="str">
        <f>_xlfn.XLOOKUP(BP2951, statelist[State FIPS Code], statelist[EPA Region], "not found", 0, 1)</f>
        <v>EPA Region 3</v>
      </c>
    </row>
    <row r="2952" spans="64:69" x14ac:dyDescent="0.25">
      <c r="BL2952" s="334" t="s">
        <v>6097</v>
      </c>
      <c r="BM2952" s="335" t="s">
        <v>6098</v>
      </c>
      <c r="BN2952" s="335" t="s">
        <v>522</v>
      </c>
      <c r="BO2952" s="335" t="str">
        <f t="shared" si="92"/>
        <v>Staunton city, VA</v>
      </c>
      <c r="BP2952" s="335" t="str">
        <f t="shared" si="93"/>
        <v>51</v>
      </c>
      <c r="BQ2952" s="335" t="str">
        <f>_xlfn.XLOOKUP(BP2952, statelist[State FIPS Code], statelist[EPA Region], "not found", 0, 1)</f>
        <v>EPA Region 3</v>
      </c>
    </row>
    <row r="2953" spans="64:69" x14ac:dyDescent="0.25">
      <c r="BL2953" s="334" t="s">
        <v>6099</v>
      </c>
      <c r="BM2953" s="335" t="s">
        <v>6100</v>
      </c>
      <c r="BN2953" s="335" t="s">
        <v>522</v>
      </c>
      <c r="BO2953" s="335" t="str">
        <f t="shared" si="92"/>
        <v>Suffolk city, VA</v>
      </c>
      <c r="BP2953" s="335" t="str">
        <f t="shared" si="93"/>
        <v>51</v>
      </c>
      <c r="BQ2953" s="335" t="str">
        <f>_xlfn.XLOOKUP(BP2953, statelist[State FIPS Code], statelist[EPA Region], "not found", 0, 1)</f>
        <v>EPA Region 3</v>
      </c>
    </row>
    <row r="2954" spans="64:69" x14ac:dyDescent="0.25">
      <c r="BL2954" s="334" t="s">
        <v>6101</v>
      </c>
      <c r="BM2954" s="335" t="s">
        <v>6102</v>
      </c>
      <c r="BN2954" s="335" t="s">
        <v>522</v>
      </c>
      <c r="BO2954" s="335" t="str">
        <f t="shared" si="92"/>
        <v>Virginia Beach city, VA</v>
      </c>
      <c r="BP2954" s="335" t="str">
        <f t="shared" si="93"/>
        <v>51</v>
      </c>
      <c r="BQ2954" s="335" t="str">
        <f>_xlfn.XLOOKUP(BP2954, statelist[State FIPS Code], statelist[EPA Region], "not found", 0, 1)</f>
        <v>EPA Region 3</v>
      </c>
    </row>
    <row r="2955" spans="64:69" x14ac:dyDescent="0.25">
      <c r="BL2955" s="334" t="s">
        <v>6103</v>
      </c>
      <c r="BM2955" s="335" t="s">
        <v>6104</v>
      </c>
      <c r="BN2955" s="335" t="s">
        <v>522</v>
      </c>
      <c r="BO2955" s="335" t="str">
        <f t="shared" si="92"/>
        <v>Waynesboro city, VA</v>
      </c>
      <c r="BP2955" s="335" t="str">
        <f t="shared" si="93"/>
        <v>51</v>
      </c>
      <c r="BQ2955" s="335" t="str">
        <f>_xlfn.XLOOKUP(BP2955, statelist[State FIPS Code], statelist[EPA Region], "not found", 0, 1)</f>
        <v>EPA Region 3</v>
      </c>
    </row>
    <row r="2956" spans="64:69" x14ac:dyDescent="0.25">
      <c r="BL2956" s="334" t="s">
        <v>6105</v>
      </c>
      <c r="BM2956" s="335" t="s">
        <v>6106</v>
      </c>
      <c r="BN2956" s="335" t="s">
        <v>522</v>
      </c>
      <c r="BO2956" s="335" t="str">
        <f t="shared" si="92"/>
        <v>Williamsburg city, VA</v>
      </c>
      <c r="BP2956" s="335" t="str">
        <f t="shared" si="93"/>
        <v>51</v>
      </c>
      <c r="BQ2956" s="335" t="str">
        <f>_xlfn.XLOOKUP(BP2956, statelist[State FIPS Code], statelist[EPA Region], "not found", 0, 1)</f>
        <v>EPA Region 3</v>
      </c>
    </row>
    <row r="2957" spans="64:69" x14ac:dyDescent="0.25">
      <c r="BL2957" s="334" t="s">
        <v>6107</v>
      </c>
      <c r="BM2957" s="335" t="s">
        <v>6108</v>
      </c>
      <c r="BN2957" s="335" t="s">
        <v>522</v>
      </c>
      <c r="BO2957" s="335" t="str">
        <f t="shared" si="92"/>
        <v>Winchester city, VA</v>
      </c>
      <c r="BP2957" s="335" t="str">
        <f t="shared" si="93"/>
        <v>51</v>
      </c>
      <c r="BQ2957" s="335" t="str">
        <f>_xlfn.XLOOKUP(BP2957, statelist[State FIPS Code], statelist[EPA Region], "not found", 0, 1)</f>
        <v>EPA Region 3</v>
      </c>
    </row>
    <row r="2958" spans="64:69" x14ac:dyDescent="0.25">
      <c r="BL2958" s="334" t="s">
        <v>6109</v>
      </c>
      <c r="BM2958" s="335" t="s">
        <v>1769</v>
      </c>
      <c r="BN2958" s="335" t="s">
        <v>6110</v>
      </c>
      <c r="BO2958" s="335" t="str">
        <f t="shared" si="92"/>
        <v>Adams County, WA</v>
      </c>
      <c r="BP2958" s="335" t="str">
        <f t="shared" si="93"/>
        <v>53</v>
      </c>
      <c r="BQ2958" s="335" t="str">
        <f>_xlfn.XLOOKUP(BP2958, statelist[State FIPS Code], statelist[EPA Region], "not found", 0, 1)</f>
        <v>EPA Region 10</v>
      </c>
    </row>
    <row r="2959" spans="64:69" x14ac:dyDescent="0.25">
      <c r="BL2959" s="334" t="s">
        <v>6111</v>
      </c>
      <c r="BM2959" s="335" t="s">
        <v>6112</v>
      </c>
      <c r="BN2959" s="335" t="s">
        <v>6110</v>
      </c>
      <c r="BO2959" s="335" t="str">
        <f t="shared" si="92"/>
        <v>Asotin County, WA</v>
      </c>
      <c r="BP2959" s="335" t="str">
        <f t="shared" si="93"/>
        <v>53</v>
      </c>
      <c r="BQ2959" s="335" t="str">
        <f>_xlfn.XLOOKUP(BP2959, statelist[State FIPS Code], statelist[EPA Region], "not found", 0, 1)</f>
        <v>EPA Region 10</v>
      </c>
    </row>
    <row r="2960" spans="64:69" x14ac:dyDescent="0.25">
      <c r="BL2960" s="334" t="s">
        <v>6113</v>
      </c>
      <c r="BM2960" s="335" t="s">
        <v>1528</v>
      </c>
      <c r="BN2960" s="335" t="s">
        <v>6110</v>
      </c>
      <c r="BO2960" s="335" t="str">
        <f t="shared" si="92"/>
        <v>Benton County, WA</v>
      </c>
      <c r="BP2960" s="335" t="str">
        <f t="shared" si="93"/>
        <v>53</v>
      </c>
      <c r="BQ2960" s="335" t="str">
        <f>_xlfn.XLOOKUP(BP2960, statelist[State FIPS Code], statelist[EPA Region], "not found", 0, 1)</f>
        <v>EPA Region 10</v>
      </c>
    </row>
    <row r="2961" spans="64:69" x14ac:dyDescent="0.25">
      <c r="BL2961" s="334" t="s">
        <v>6114</v>
      </c>
      <c r="BM2961" s="335" t="s">
        <v>6115</v>
      </c>
      <c r="BN2961" s="335" t="s">
        <v>6110</v>
      </c>
      <c r="BO2961" s="335" t="str">
        <f t="shared" si="92"/>
        <v>Chelan County, WA</v>
      </c>
      <c r="BP2961" s="335" t="str">
        <f t="shared" si="93"/>
        <v>53</v>
      </c>
      <c r="BQ2961" s="335" t="str">
        <f>_xlfn.XLOOKUP(BP2961, statelist[State FIPS Code], statelist[EPA Region], "not found", 0, 1)</f>
        <v>EPA Region 10</v>
      </c>
    </row>
    <row r="2962" spans="64:69" x14ac:dyDescent="0.25">
      <c r="BL2962" s="334" t="s">
        <v>6116</v>
      </c>
      <c r="BM2962" s="335" t="s">
        <v>6117</v>
      </c>
      <c r="BN2962" s="335" t="s">
        <v>6110</v>
      </c>
      <c r="BO2962" s="335" t="str">
        <f t="shared" si="92"/>
        <v>Clallam County, WA</v>
      </c>
      <c r="BP2962" s="335" t="str">
        <f t="shared" si="93"/>
        <v>53</v>
      </c>
      <c r="BQ2962" s="335" t="str">
        <f>_xlfn.XLOOKUP(BP2962, statelist[State FIPS Code], statelist[EPA Region], "not found", 0, 1)</f>
        <v>EPA Region 10</v>
      </c>
    </row>
    <row r="2963" spans="64:69" x14ac:dyDescent="0.25">
      <c r="BL2963" s="334" t="s">
        <v>6118</v>
      </c>
      <c r="BM2963" s="335" t="s">
        <v>1539</v>
      </c>
      <c r="BN2963" s="335" t="s">
        <v>6110</v>
      </c>
      <c r="BO2963" s="335" t="str">
        <f t="shared" si="92"/>
        <v>Clark County, WA</v>
      </c>
      <c r="BP2963" s="335" t="str">
        <f t="shared" si="93"/>
        <v>53</v>
      </c>
      <c r="BQ2963" s="335" t="str">
        <f>_xlfn.XLOOKUP(BP2963, statelist[State FIPS Code], statelist[EPA Region], "not found", 0, 1)</f>
        <v>EPA Region 10</v>
      </c>
    </row>
    <row r="2964" spans="64:69" x14ac:dyDescent="0.25">
      <c r="BL2964" s="334" t="s">
        <v>6119</v>
      </c>
      <c r="BM2964" s="335" t="s">
        <v>1545</v>
      </c>
      <c r="BN2964" s="335" t="s">
        <v>6110</v>
      </c>
      <c r="BO2964" s="335" t="str">
        <f t="shared" si="92"/>
        <v>Columbia County, WA</v>
      </c>
      <c r="BP2964" s="335" t="str">
        <f t="shared" si="93"/>
        <v>53</v>
      </c>
      <c r="BQ2964" s="335" t="str">
        <f>_xlfn.XLOOKUP(BP2964, statelist[State FIPS Code], statelist[EPA Region], "not found", 0, 1)</f>
        <v>EPA Region 10</v>
      </c>
    </row>
    <row r="2965" spans="64:69" x14ac:dyDescent="0.25">
      <c r="BL2965" s="334" t="s">
        <v>6120</v>
      </c>
      <c r="BM2965" s="335" t="s">
        <v>6121</v>
      </c>
      <c r="BN2965" s="335" t="s">
        <v>6110</v>
      </c>
      <c r="BO2965" s="335" t="str">
        <f t="shared" si="92"/>
        <v>Cowlitz County, WA</v>
      </c>
      <c r="BP2965" s="335" t="str">
        <f t="shared" si="93"/>
        <v>53</v>
      </c>
      <c r="BQ2965" s="335" t="str">
        <f>_xlfn.XLOOKUP(BP2965, statelist[State FIPS Code], statelist[EPA Region], "not found", 0, 1)</f>
        <v>EPA Region 10</v>
      </c>
    </row>
    <row r="2966" spans="64:69" x14ac:dyDescent="0.25">
      <c r="BL2966" s="334" t="s">
        <v>6122</v>
      </c>
      <c r="BM2966" s="335" t="s">
        <v>1806</v>
      </c>
      <c r="BN2966" s="335" t="s">
        <v>6110</v>
      </c>
      <c r="BO2966" s="335" t="str">
        <f t="shared" si="92"/>
        <v>Douglas County, WA</v>
      </c>
      <c r="BP2966" s="335" t="str">
        <f t="shared" si="93"/>
        <v>53</v>
      </c>
      <c r="BQ2966" s="335" t="str">
        <f>_xlfn.XLOOKUP(BP2966, statelist[State FIPS Code], statelist[EPA Region], "not found", 0, 1)</f>
        <v>EPA Region 10</v>
      </c>
    </row>
    <row r="2967" spans="64:69" x14ac:dyDescent="0.25">
      <c r="BL2967" s="334" t="s">
        <v>6123</v>
      </c>
      <c r="BM2967" s="335" t="s">
        <v>6124</v>
      </c>
      <c r="BN2967" s="335" t="s">
        <v>6110</v>
      </c>
      <c r="BO2967" s="335" t="str">
        <f t="shared" si="92"/>
        <v>Ferry County, WA</v>
      </c>
      <c r="BP2967" s="335" t="str">
        <f t="shared" si="93"/>
        <v>53</v>
      </c>
      <c r="BQ2967" s="335" t="str">
        <f>_xlfn.XLOOKUP(BP2967, statelist[State FIPS Code], statelist[EPA Region], "not found", 0, 1)</f>
        <v>EPA Region 10</v>
      </c>
    </row>
    <row r="2968" spans="64:69" x14ac:dyDescent="0.25">
      <c r="BL2968" s="334" t="s">
        <v>6125</v>
      </c>
      <c r="BM2968" s="335" t="s">
        <v>1353</v>
      </c>
      <c r="BN2968" s="335" t="s">
        <v>6110</v>
      </c>
      <c r="BO2968" s="335" t="str">
        <f t="shared" si="92"/>
        <v>Franklin County, WA</v>
      </c>
      <c r="BP2968" s="335" t="str">
        <f t="shared" si="93"/>
        <v>53</v>
      </c>
      <c r="BQ2968" s="335" t="str">
        <f>_xlfn.XLOOKUP(BP2968, statelist[State FIPS Code], statelist[EPA Region], "not found", 0, 1)</f>
        <v>EPA Region 10</v>
      </c>
    </row>
    <row r="2969" spans="64:69" x14ac:dyDescent="0.25">
      <c r="BL2969" s="334" t="s">
        <v>6126</v>
      </c>
      <c r="BM2969" s="335" t="s">
        <v>1816</v>
      </c>
      <c r="BN2969" s="335" t="s">
        <v>6110</v>
      </c>
      <c r="BO2969" s="335" t="str">
        <f t="shared" si="92"/>
        <v>Garfield County, WA</v>
      </c>
      <c r="BP2969" s="335" t="str">
        <f t="shared" si="93"/>
        <v>53</v>
      </c>
      <c r="BQ2969" s="335" t="str">
        <f>_xlfn.XLOOKUP(BP2969, statelist[State FIPS Code], statelist[EPA Region], "not found", 0, 1)</f>
        <v>EPA Region 10</v>
      </c>
    </row>
    <row r="2970" spans="64:69" x14ac:dyDescent="0.25">
      <c r="BL2970" s="334" t="s">
        <v>6127</v>
      </c>
      <c r="BM2970" s="335" t="s">
        <v>1569</v>
      </c>
      <c r="BN2970" s="335" t="s">
        <v>6110</v>
      </c>
      <c r="BO2970" s="335" t="str">
        <f t="shared" si="92"/>
        <v>Grant County, WA</v>
      </c>
      <c r="BP2970" s="335" t="str">
        <f t="shared" si="93"/>
        <v>53</v>
      </c>
      <c r="BQ2970" s="335" t="str">
        <f>_xlfn.XLOOKUP(BP2970, statelist[State FIPS Code], statelist[EPA Region], "not found", 0, 1)</f>
        <v>EPA Region 10</v>
      </c>
    </row>
    <row r="2971" spans="64:69" x14ac:dyDescent="0.25">
      <c r="BL2971" s="334" t="s">
        <v>6128</v>
      </c>
      <c r="BM2971" s="335" t="s">
        <v>6129</v>
      </c>
      <c r="BN2971" s="335" t="s">
        <v>6110</v>
      </c>
      <c r="BO2971" s="335" t="str">
        <f t="shared" si="92"/>
        <v>Grays Harbor County, WA</v>
      </c>
      <c r="BP2971" s="335" t="str">
        <f t="shared" si="93"/>
        <v>53</v>
      </c>
      <c r="BQ2971" s="335" t="str">
        <f>_xlfn.XLOOKUP(BP2971, statelist[State FIPS Code], statelist[EPA Region], "not found", 0, 1)</f>
        <v>EPA Region 10</v>
      </c>
    </row>
    <row r="2972" spans="64:69" x14ac:dyDescent="0.25">
      <c r="BL2972" s="334" t="s">
        <v>6130</v>
      </c>
      <c r="BM2972" s="335" t="s">
        <v>6131</v>
      </c>
      <c r="BN2972" s="335" t="s">
        <v>6110</v>
      </c>
      <c r="BO2972" s="335" t="str">
        <f t="shared" si="92"/>
        <v>Island County, WA</v>
      </c>
      <c r="BP2972" s="335" t="str">
        <f t="shared" si="93"/>
        <v>53</v>
      </c>
      <c r="BQ2972" s="335" t="str">
        <f>_xlfn.XLOOKUP(BP2972, statelist[State FIPS Code], statelist[EPA Region], "not found", 0, 1)</f>
        <v>EPA Region 10</v>
      </c>
    </row>
    <row r="2973" spans="64:69" x14ac:dyDescent="0.25">
      <c r="BL2973" s="334" t="s">
        <v>6132</v>
      </c>
      <c r="BM2973" s="335" t="s">
        <v>1367</v>
      </c>
      <c r="BN2973" s="335" t="s">
        <v>6110</v>
      </c>
      <c r="BO2973" s="335" t="str">
        <f t="shared" si="92"/>
        <v>Jefferson County, WA</v>
      </c>
      <c r="BP2973" s="335" t="str">
        <f t="shared" si="93"/>
        <v>53</v>
      </c>
      <c r="BQ2973" s="335" t="str">
        <f>_xlfn.XLOOKUP(BP2973, statelist[State FIPS Code], statelist[EPA Region], "not found", 0, 1)</f>
        <v>EPA Region 10</v>
      </c>
    </row>
    <row r="2974" spans="64:69" x14ac:dyDescent="0.25">
      <c r="BL2974" s="334" t="s">
        <v>6133</v>
      </c>
      <c r="BM2974" s="335" t="s">
        <v>5627</v>
      </c>
      <c r="BN2974" s="335" t="s">
        <v>6110</v>
      </c>
      <c r="BO2974" s="335" t="str">
        <f t="shared" si="92"/>
        <v>King County, WA</v>
      </c>
      <c r="BP2974" s="335" t="str">
        <f t="shared" si="93"/>
        <v>53</v>
      </c>
      <c r="BQ2974" s="335" t="str">
        <f>_xlfn.XLOOKUP(BP2974, statelist[State FIPS Code], statelist[EPA Region], "not found", 0, 1)</f>
        <v>EPA Region 10</v>
      </c>
    </row>
    <row r="2975" spans="64:69" x14ac:dyDescent="0.25">
      <c r="BL2975" s="334" t="s">
        <v>6134</v>
      </c>
      <c r="BM2975" s="335" t="s">
        <v>6135</v>
      </c>
      <c r="BN2975" s="335" t="s">
        <v>6110</v>
      </c>
      <c r="BO2975" s="335" t="str">
        <f t="shared" si="92"/>
        <v>Kitsap County, WA</v>
      </c>
      <c r="BP2975" s="335" t="str">
        <f t="shared" si="93"/>
        <v>53</v>
      </c>
      <c r="BQ2975" s="335" t="str">
        <f>_xlfn.XLOOKUP(BP2975, statelist[State FIPS Code], statelist[EPA Region], "not found", 0, 1)</f>
        <v>EPA Region 10</v>
      </c>
    </row>
    <row r="2976" spans="64:69" x14ac:dyDescent="0.25">
      <c r="BL2976" s="334" t="s">
        <v>6136</v>
      </c>
      <c r="BM2976" s="335" t="s">
        <v>6137</v>
      </c>
      <c r="BN2976" s="335" t="s">
        <v>6110</v>
      </c>
      <c r="BO2976" s="335" t="str">
        <f t="shared" si="92"/>
        <v>Kittitas County, WA</v>
      </c>
      <c r="BP2976" s="335" t="str">
        <f t="shared" si="93"/>
        <v>53</v>
      </c>
      <c r="BQ2976" s="335" t="str">
        <f>_xlfn.XLOOKUP(BP2976, statelist[State FIPS Code], statelist[EPA Region], "not found", 0, 1)</f>
        <v>EPA Region 10</v>
      </c>
    </row>
    <row r="2977" spans="64:69" x14ac:dyDescent="0.25">
      <c r="BL2977" s="334" t="s">
        <v>6138</v>
      </c>
      <c r="BM2977" s="335" t="s">
        <v>6139</v>
      </c>
      <c r="BN2977" s="335" t="s">
        <v>6110</v>
      </c>
      <c r="BO2977" s="335" t="str">
        <f t="shared" si="92"/>
        <v>Klickitat County, WA</v>
      </c>
      <c r="BP2977" s="335" t="str">
        <f t="shared" si="93"/>
        <v>53</v>
      </c>
      <c r="BQ2977" s="335" t="str">
        <f>_xlfn.XLOOKUP(BP2977, statelist[State FIPS Code], statelist[EPA Region], "not found", 0, 1)</f>
        <v>EPA Region 10</v>
      </c>
    </row>
    <row r="2978" spans="64:69" x14ac:dyDescent="0.25">
      <c r="BL2978" s="334" t="s">
        <v>6140</v>
      </c>
      <c r="BM2978" s="335" t="s">
        <v>2389</v>
      </c>
      <c r="BN2978" s="335" t="s">
        <v>6110</v>
      </c>
      <c r="BO2978" s="335" t="str">
        <f t="shared" si="92"/>
        <v>Lewis County, WA</v>
      </c>
      <c r="BP2978" s="335" t="str">
        <f t="shared" si="93"/>
        <v>53</v>
      </c>
      <c r="BQ2978" s="335" t="str">
        <f>_xlfn.XLOOKUP(BP2978, statelist[State FIPS Code], statelist[EPA Region], "not found", 0, 1)</f>
        <v>EPA Region 10</v>
      </c>
    </row>
    <row r="2979" spans="64:69" x14ac:dyDescent="0.25">
      <c r="BL2979" s="334" t="s">
        <v>6141</v>
      </c>
      <c r="BM2979" s="335" t="s">
        <v>1590</v>
      </c>
      <c r="BN2979" s="335" t="s">
        <v>6110</v>
      </c>
      <c r="BO2979" s="335" t="str">
        <f t="shared" si="92"/>
        <v>Lincoln County, WA</v>
      </c>
      <c r="BP2979" s="335" t="str">
        <f t="shared" si="93"/>
        <v>53</v>
      </c>
      <c r="BQ2979" s="335" t="str">
        <f>_xlfn.XLOOKUP(BP2979, statelist[State FIPS Code], statelist[EPA Region], "not found", 0, 1)</f>
        <v>EPA Region 10</v>
      </c>
    </row>
    <row r="2980" spans="64:69" x14ac:dyDescent="0.25">
      <c r="BL2980" s="334" t="s">
        <v>6142</v>
      </c>
      <c r="BM2980" s="335" t="s">
        <v>2509</v>
      </c>
      <c r="BN2980" s="335" t="s">
        <v>6110</v>
      </c>
      <c r="BO2980" s="335" t="str">
        <f t="shared" si="92"/>
        <v>Mason County, WA</v>
      </c>
      <c r="BP2980" s="335" t="str">
        <f t="shared" si="93"/>
        <v>53</v>
      </c>
      <c r="BQ2980" s="335" t="str">
        <f>_xlfn.XLOOKUP(BP2980, statelist[State FIPS Code], statelist[EPA Region], "not found", 0, 1)</f>
        <v>EPA Region 10</v>
      </c>
    </row>
    <row r="2981" spans="64:69" x14ac:dyDescent="0.25">
      <c r="BL2981" s="334" t="s">
        <v>6143</v>
      </c>
      <c r="BM2981" s="335" t="s">
        <v>6144</v>
      </c>
      <c r="BN2981" s="335" t="s">
        <v>6110</v>
      </c>
      <c r="BO2981" s="335" t="str">
        <f t="shared" si="92"/>
        <v>Okanogan County, WA</v>
      </c>
      <c r="BP2981" s="335" t="str">
        <f t="shared" si="93"/>
        <v>53</v>
      </c>
      <c r="BQ2981" s="335" t="str">
        <f>_xlfn.XLOOKUP(BP2981, statelist[State FIPS Code], statelist[EPA Region], "not found", 0, 1)</f>
        <v>EPA Region 10</v>
      </c>
    </row>
    <row r="2982" spans="64:69" x14ac:dyDescent="0.25">
      <c r="BL2982" s="334" t="s">
        <v>6145</v>
      </c>
      <c r="BM2982" s="335" t="s">
        <v>6146</v>
      </c>
      <c r="BN2982" s="335" t="s">
        <v>6110</v>
      </c>
      <c r="BO2982" s="335" t="str">
        <f t="shared" si="92"/>
        <v>Pacific County, WA</v>
      </c>
      <c r="BP2982" s="335" t="str">
        <f t="shared" si="93"/>
        <v>53</v>
      </c>
      <c r="BQ2982" s="335" t="str">
        <f>_xlfn.XLOOKUP(BP2982, statelist[State FIPS Code], statelist[EPA Region], "not found", 0, 1)</f>
        <v>EPA Region 10</v>
      </c>
    </row>
    <row r="2983" spans="64:69" x14ac:dyDescent="0.25">
      <c r="BL2983" s="334" t="s">
        <v>6147</v>
      </c>
      <c r="BM2983" s="335" t="s">
        <v>6148</v>
      </c>
      <c r="BN2983" s="335" t="s">
        <v>6110</v>
      </c>
      <c r="BO2983" s="335" t="str">
        <f t="shared" si="92"/>
        <v>Pend Oreille County, WA</v>
      </c>
      <c r="BP2983" s="335" t="str">
        <f t="shared" si="93"/>
        <v>53</v>
      </c>
      <c r="BQ2983" s="335" t="str">
        <f>_xlfn.XLOOKUP(BP2983, statelist[State FIPS Code], statelist[EPA Region], "not found", 0, 1)</f>
        <v>EPA Region 10</v>
      </c>
    </row>
    <row r="2984" spans="64:69" x14ac:dyDescent="0.25">
      <c r="BL2984" s="334" t="s">
        <v>6149</v>
      </c>
      <c r="BM2984" s="335" t="s">
        <v>2245</v>
      </c>
      <c r="BN2984" s="335" t="s">
        <v>6110</v>
      </c>
      <c r="BO2984" s="335" t="str">
        <f t="shared" si="92"/>
        <v>Pierce County, WA</v>
      </c>
      <c r="BP2984" s="335" t="str">
        <f t="shared" si="93"/>
        <v>53</v>
      </c>
      <c r="BQ2984" s="335" t="str">
        <f>_xlfn.XLOOKUP(BP2984, statelist[State FIPS Code], statelist[EPA Region], "not found", 0, 1)</f>
        <v>EPA Region 10</v>
      </c>
    </row>
    <row r="2985" spans="64:69" x14ac:dyDescent="0.25">
      <c r="BL2985" s="334" t="s">
        <v>6150</v>
      </c>
      <c r="BM2985" s="335" t="s">
        <v>1875</v>
      </c>
      <c r="BN2985" s="335" t="s">
        <v>6110</v>
      </c>
      <c r="BO2985" s="335" t="str">
        <f t="shared" si="92"/>
        <v>San Juan County, WA</v>
      </c>
      <c r="BP2985" s="335" t="str">
        <f t="shared" si="93"/>
        <v>53</v>
      </c>
      <c r="BQ2985" s="335" t="str">
        <f>_xlfn.XLOOKUP(BP2985, statelist[State FIPS Code], statelist[EPA Region], "not found", 0, 1)</f>
        <v>EPA Region 10</v>
      </c>
    </row>
    <row r="2986" spans="64:69" x14ac:dyDescent="0.25">
      <c r="BL2986" s="334" t="s">
        <v>6151</v>
      </c>
      <c r="BM2986" s="335" t="s">
        <v>6152</v>
      </c>
      <c r="BN2986" s="335" t="s">
        <v>6110</v>
      </c>
      <c r="BO2986" s="335" t="str">
        <f t="shared" si="92"/>
        <v>Skagit County, WA</v>
      </c>
      <c r="BP2986" s="335" t="str">
        <f t="shared" si="93"/>
        <v>53</v>
      </c>
      <c r="BQ2986" s="335" t="str">
        <f>_xlfn.XLOOKUP(BP2986, statelist[State FIPS Code], statelist[EPA Region], "not found", 0, 1)</f>
        <v>EPA Region 10</v>
      </c>
    </row>
    <row r="2987" spans="64:69" x14ac:dyDescent="0.25">
      <c r="BL2987" s="334" t="s">
        <v>6153</v>
      </c>
      <c r="BM2987" s="335" t="s">
        <v>6154</v>
      </c>
      <c r="BN2987" s="335" t="s">
        <v>6110</v>
      </c>
      <c r="BO2987" s="335" t="str">
        <f t="shared" si="92"/>
        <v>Skamania County, WA</v>
      </c>
      <c r="BP2987" s="335" t="str">
        <f t="shared" si="93"/>
        <v>53</v>
      </c>
      <c r="BQ2987" s="335" t="str">
        <f>_xlfn.XLOOKUP(BP2987, statelist[State FIPS Code], statelist[EPA Region], "not found", 0, 1)</f>
        <v>EPA Region 10</v>
      </c>
    </row>
    <row r="2988" spans="64:69" x14ac:dyDescent="0.25">
      <c r="BL2988" s="334" t="s">
        <v>6155</v>
      </c>
      <c r="BM2988" s="335" t="s">
        <v>6156</v>
      </c>
      <c r="BN2988" s="335" t="s">
        <v>6110</v>
      </c>
      <c r="BO2988" s="335" t="str">
        <f t="shared" si="92"/>
        <v>Snohomish County, WA</v>
      </c>
      <c r="BP2988" s="335" t="str">
        <f t="shared" si="93"/>
        <v>53</v>
      </c>
      <c r="BQ2988" s="335" t="str">
        <f>_xlfn.XLOOKUP(BP2988, statelist[State FIPS Code], statelist[EPA Region], "not found", 0, 1)</f>
        <v>EPA Region 10</v>
      </c>
    </row>
    <row r="2989" spans="64:69" x14ac:dyDescent="0.25">
      <c r="BL2989" s="334" t="s">
        <v>6157</v>
      </c>
      <c r="BM2989" s="335" t="s">
        <v>6158</v>
      </c>
      <c r="BN2989" s="335" t="s">
        <v>6110</v>
      </c>
      <c r="BO2989" s="335" t="str">
        <f t="shared" si="92"/>
        <v>Spokane County, WA</v>
      </c>
      <c r="BP2989" s="335" t="str">
        <f t="shared" si="93"/>
        <v>53</v>
      </c>
      <c r="BQ2989" s="335" t="str">
        <f>_xlfn.XLOOKUP(BP2989, statelist[State FIPS Code], statelist[EPA Region], "not found", 0, 1)</f>
        <v>EPA Region 10</v>
      </c>
    </row>
    <row r="2990" spans="64:69" x14ac:dyDescent="0.25">
      <c r="BL2990" s="334" t="s">
        <v>6159</v>
      </c>
      <c r="BM2990" s="335" t="s">
        <v>3003</v>
      </c>
      <c r="BN2990" s="335" t="s">
        <v>6110</v>
      </c>
      <c r="BO2990" s="335" t="str">
        <f t="shared" si="92"/>
        <v>Stevens County, WA</v>
      </c>
      <c r="BP2990" s="335" t="str">
        <f t="shared" si="93"/>
        <v>53</v>
      </c>
      <c r="BQ2990" s="335" t="str">
        <f>_xlfn.XLOOKUP(BP2990, statelist[State FIPS Code], statelist[EPA Region], "not found", 0, 1)</f>
        <v>EPA Region 10</v>
      </c>
    </row>
    <row r="2991" spans="64:69" x14ac:dyDescent="0.25">
      <c r="BL2991" s="334" t="s">
        <v>6160</v>
      </c>
      <c r="BM2991" s="335" t="s">
        <v>4212</v>
      </c>
      <c r="BN2991" s="335" t="s">
        <v>6110</v>
      </c>
      <c r="BO2991" s="335" t="str">
        <f t="shared" si="92"/>
        <v>Thurston County, WA</v>
      </c>
      <c r="BP2991" s="335" t="str">
        <f t="shared" si="93"/>
        <v>53</v>
      </c>
      <c r="BQ2991" s="335" t="str">
        <f>_xlfn.XLOOKUP(BP2991, statelist[State FIPS Code], statelist[EPA Region], "not found", 0, 1)</f>
        <v>EPA Region 10</v>
      </c>
    </row>
    <row r="2992" spans="64:69" x14ac:dyDescent="0.25">
      <c r="BL2992" s="334" t="s">
        <v>6161</v>
      </c>
      <c r="BM2992" s="335" t="s">
        <v>6162</v>
      </c>
      <c r="BN2992" s="335" t="s">
        <v>6110</v>
      </c>
      <c r="BO2992" s="335" t="str">
        <f t="shared" si="92"/>
        <v>Wahkiakum County, WA</v>
      </c>
      <c r="BP2992" s="335" t="str">
        <f t="shared" si="93"/>
        <v>53</v>
      </c>
      <c r="BQ2992" s="335" t="str">
        <f>_xlfn.XLOOKUP(BP2992, statelist[State FIPS Code], statelist[EPA Region], "not found", 0, 1)</f>
        <v>EPA Region 10</v>
      </c>
    </row>
    <row r="2993" spans="64:69" x14ac:dyDescent="0.25">
      <c r="BL2993" s="334" t="s">
        <v>6163</v>
      </c>
      <c r="BM2993" s="335" t="s">
        <v>6164</v>
      </c>
      <c r="BN2993" s="335" t="s">
        <v>6110</v>
      </c>
      <c r="BO2993" s="335" t="str">
        <f t="shared" si="92"/>
        <v>Walla Walla County, WA</v>
      </c>
      <c r="BP2993" s="335" t="str">
        <f t="shared" si="93"/>
        <v>53</v>
      </c>
      <c r="BQ2993" s="335" t="str">
        <f>_xlfn.XLOOKUP(BP2993, statelist[State FIPS Code], statelist[EPA Region], "not found", 0, 1)</f>
        <v>EPA Region 10</v>
      </c>
    </row>
    <row r="2994" spans="64:69" x14ac:dyDescent="0.25">
      <c r="BL2994" s="334" t="s">
        <v>6165</v>
      </c>
      <c r="BM2994" s="335" t="s">
        <v>6166</v>
      </c>
      <c r="BN2994" s="335" t="s">
        <v>6110</v>
      </c>
      <c r="BO2994" s="335" t="str">
        <f t="shared" si="92"/>
        <v>Whatcom County, WA</v>
      </c>
      <c r="BP2994" s="335" t="str">
        <f t="shared" si="93"/>
        <v>53</v>
      </c>
      <c r="BQ2994" s="335" t="str">
        <f>_xlfn.XLOOKUP(BP2994, statelist[State FIPS Code], statelist[EPA Region], "not found", 0, 1)</f>
        <v>EPA Region 10</v>
      </c>
    </row>
    <row r="2995" spans="64:69" x14ac:dyDescent="0.25">
      <c r="BL2995" s="334" t="s">
        <v>6167</v>
      </c>
      <c r="BM2995" s="335" t="s">
        <v>6168</v>
      </c>
      <c r="BN2995" s="335" t="s">
        <v>6110</v>
      </c>
      <c r="BO2995" s="335" t="str">
        <f t="shared" si="92"/>
        <v>Whitman County, WA</v>
      </c>
      <c r="BP2995" s="335" t="str">
        <f t="shared" si="93"/>
        <v>53</v>
      </c>
      <c r="BQ2995" s="335" t="str">
        <f>_xlfn.XLOOKUP(BP2995, statelist[State FIPS Code], statelist[EPA Region], "not found", 0, 1)</f>
        <v>EPA Region 10</v>
      </c>
    </row>
    <row r="2996" spans="64:69" x14ac:dyDescent="0.25">
      <c r="BL2996" s="334" t="s">
        <v>6169</v>
      </c>
      <c r="BM2996" s="335" t="s">
        <v>6170</v>
      </c>
      <c r="BN2996" s="335" t="s">
        <v>6110</v>
      </c>
      <c r="BO2996" s="335" t="str">
        <f t="shared" si="92"/>
        <v>Yakima County, WA</v>
      </c>
      <c r="BP2996" s="335" t="str">
        <f t="shared" si="93"/>
        <v>53</v>
      </c>
      <c r="BQ2996" s="335" t="str">
        <f>_xlfn.XLOOKUP(BP2996, statelist[State FIPS Code], statelist[EPA Region], "not found", 0, 1)</f>
        <v>EPA Region 10</v>
      </c>
    </row>
    <row r="2997" spans="64:69" x14ac:dyDescent="0.25">
      <c r="BL2997" s="334" t="s">
        <v>6171</v>
      </c>
      <c r="BM2997" s="335" t="s">
        <v>1299</v>
      </c>
      <c r="BN2997" s="335" t="s">
        <v>6172</v>
      </c>
      <c r="BO2997" s="335" t="str">
        <f t="shared" si="92"/>
        <v>Barbour County, WV</v>
      </c>
      <c r="BP2997" s="335" t="str">
        <f t="shared" si="93"/>
        <v>54</v>
      </c>
      <c r="BQ2997" s="335" t="str">
        <f>_xlfn.XLOOKUP(BP2997, statelist[State FIPS Code], statelist[EPA Region], "not found", 0, 1)</f>
        <v>EPA Region 3</v>
      </c>
    </row>
    <row r="2998" spans="64:69" x14ac:dyDescent="0.25">
      <c r="BL2998" s="334" t="s">
        <v>6173</v>
      </c>
      <c r="BM2998" s="335" t="s">
        <v>5121</v>
      </c>
      <c r="BN2998" s="335" t="s">
        <v>6172</v>
      </c>
      <c r="BO2998" s="335" t="str">
        <f t="shared" si="92"/>
        <v>Berkeley County, WV</v>
      </c>
      <c r="BP2998" s="335" t="str">
        <f t="shared" si="93"/>
        <v>54</v>
      </c>
      <c r="BQ2998" s="335" t="str">
        <f>_xlfn.XLOOKUP(BP2998, statelist[State FIPS Code], statelist[EPA Region], "not found", 0, 1)</f>
        <v>EPA Region 3</v>
      </c>
    </row>
    <row r="2999" spans="64:69" x14ac:dyDescent="0.25">
      <c r="BL2999" s="334" t="s">
        <v>6174</v>
      </c>
      <c r="BM2999" s="335" t="s">
        <v>1530</v>
      </c>
      <c r="BN2999" s="335" t="s">
        <v>6172</v>
      </c>
      <c r="BO2999" s="335" t="str">
        <f t="shared" si="92"/>
        <v>Boone County, WV</v>
      </c>
      <c r="BP2999" s="335" t="str">
        <f t="shared" si="93"/>
        <v>54</v>
      </c>
      <c r="BQ2999" s="335" t="str">
        <f>_xlfn.XLOOKUP(BP2999, statelist[State FIPS Code], statelist[EPA Region], "not found", 0, 1)</f>
        <v>EPA Region 3</v>
      </c>
    </row>
    <row r="3000" spans="64:69" x14ac:dyDescent="0.25">
      <c r="BL3000" s="334" t="s">
        <v>6175</v>
      </c>
      <c r="BM3000" s="335" t="s">
        <v>6176</v>
      </c>
      <c r="BN3000" s="335" t="s">
        <v>6172</v>
      </c>
      <c r="BO3000" s="335" t="str">
        <f t="shared" si="92"/>
        <v>Braxton County, WV</v>
      </c>
      <c r="BP3000" s="335" t="str">
        <f t="shared" si="93"/>
        <v>54</v>
      </c>
      <c r="BQ3000" s="335" t="str">
        <f>_xlfn.XLOOKUP(BP3000, statelist[State FIPS Code], statelist[EPA Region], "not found", 0, 1)</f>
        <v>EPA Region 3</v>
      </c>
    </row>
    <row r="3001" spans="64:69" x14ac:dyDescent="0.25">
      <c r="BL3001" s="334" t="s">
        <v>6177</v>
      </c>
      <c r="BM3001" s="335" t="s">
        <v>6178</v>
      </c>
      <c r="BN3001" s="335" t="s">
        <v>6172</v>
      </c>
      <c r="BO3001" s="335" t="str">
        <f t="shared" si="92"/>
        <v>Brooke County, WV</v>
      </c>
      <c r="BP3001" s="335" t="str">
        <f t="shared" si="93"/>
        <v>54</v>
      </c>
      <c r="BQ3001" s="335" t="str">
        <f>_xlfn.XLOOKUP(BP3001, statelist[State FIPS Code], statelist[EPA Region], "not found", 0, 1)</f>
        <v>EPA Region 3</v>
      </c>
    </row>
    <row r="3002" spans="64:69" x14ac:dyDescent="0.25">
      <c r="BL3002" s="334" t="s">
        <v>6179</v>
      </c>
      <c r="BM3002" s="335" t="s">
        <v>6180</v>
      </c>
      <c r="BN3002" s="335" t="s">
        <v>6172</v>
      </c>
      <c r="BO3002" s="335" t="str">
        <f t="shared" si="92"/>
        <v>Cabell County, WV</v>
      </c>
      <c r="BP3002" s="335" t="str">
        <f t="shared" si="93"/>
        <v>54</v>
      </c>
      <c r="BQ3002" s="335" t="str">
        <f>_xlfn.XLOOKUP(BP3002, statelist[State FIPS Code], statelist[EPA Region], "not found", 0, 1)</f>
        <v>EPA Region 3</v>
      </c>
    </row>
    <row r="3003" spans="64:69" x14ac:dyDescent="0.25">
      <c r="BL3003" s="334" t="s">
        <v>6181</v>
      </c>
      <c r="BM3003" s="335" t="s">
        <v>1309</v>
      </c>
      <c r="BN3003" s="335" t="s">
        <v>6172</v>
      </c>
      <c r="BO3003" s="335" t="str">
        <f t="shared" si="92"/>
        <v>Calhoun County, WV</v>
      </c>
      <c r="BP3003" s="335" t="str">
        <f t="shared" si="93"/>
        <v>54</v>
      </c>
      <c r="BQ3003" s="335" t="str">
        <f>_xlfn.XLOOKUP(BP3003, statelist[State FIPS Code], statelist[EPA Region], "not found", 0, 1)</f>
        <v>EPA Region 3</v>
      </c>
    </row>
    <row r="3004" spans="64:69" x14ac:dyDescent="0.25">
      <c r="BL3004" s="334" t="s">
        <v>6182</v>
      </c>
      <c r="BM3004" s="335" t="s">
        <v>1321</v>
      </c>
      <c r="BN3004" s="335" t="s">
        <v>6172</v>
      </c>
      <c r="BO3004" s="335" t="str">
        <f t="shared" si="92"/>
        <v>Clay County, WV</v>
      </c>
      <c r="BP3004" s="335" t="str">
        <f t="shared" si="93"/>
        <v>54</v>
      </c>
      <c r="BQ3004" s="335" t="str">
        <f>_xlfn.XLOOKUP(BP3004, statelist[State FIPS Code], statelist[EPA Region], "not found", 0, 1)</f>
        <v>EPA Region 3</v>
      </c>
    </row>
    <row r="3005" spans="64:69" x14ac:dyDescent="0.25">
      <c r="BL3005" s="334" t="s">
        <v>6183</v>
      </c>
      <c r="BM3005" s="335" t="s">
        <v>6184</v>
      </c>
      <c r="BN3005" s="335" t="s">
        <v>6172</v>
      </c>
      <c r="BO3005" s="335" t="str">
        <f t="shared" si="92"/>
        <v>Doddridge County, WV</v>
      </c>
      <c r="BP3005" s="335" t="str">
        <f t="shared" si="93"/>
        <v>54</v>
      </c>
      <c r="BQ3005" s="335" t="str">
        <f>_xlfn.XLOOKUP(BP3005, statelist[State FIPS Code], statelist[EPA Region], "not found", 0, 1)</f>
        <v>EPA Region 3</v>
      </c>
    </row>
    <row r="3006" spans="64:69" x14ac:dyDescent="0.25">
      <c r="BL3006" s="334" t="s">
        <v>6185</v>
      </c>
      <c r="BM3006" s="335" t="s">
        <v>1351</v>
      </c>
      <c r="BN3006" s="335" t="s">
        <v>6172</v>
      </c>
      <c r="BO3006" s="335" t="str">
        <f t="shared" si="92"/>
        <v>Fayette County, WV</v>
      </c>
      <c r="BP3006" s="335" t="str">
        <f t="shared" si="93"/>
        <v>54</v>
      </c>
      <c r="BQ3006" s="335" t="str">
        <f>_xlfn.XLOOKUP(BP3006, statelist[State FIPS Code], statelist[EPA Region], "not found", 0, 1)</f>
        <v>EPA Region 3</v>
      </c>
    </row>
    <row r="3007" spans="64:69" x14ac:dyDescent="0.25">
      <c r="BL3007" s="334" t="s">
        <v>6186</v>
      </c>
      <c r="BM3007" s="335" t="s">
        <v>2161</v>
      </c>
      <c r="BN3007" s="335" t="s">
        <v>6172</v>
      </c>
      <c r="BO3007" s="335" t="str">
        <f t="shared" si="92"/>
        <v>Gilmer County, WV</v>
      </c>
      <c r="BP3007" s="335" t="str">
        <f t="shared" si="93"/>
        <v>54</v>
      </c>
      <c r="BQ3007" s="335" t="str">
        <f>_xlfn.XLOOKUP(BP3007, statelist[State FIPS Code], statelist[EPA Region], "not found", 0, 1)</f>
        <v>EPA Region 3</v>
      </c>
    </row>
    <row r="3008" spans="64:69" x14ac:dyDescent="0.25">
      <c r="BL3008" s="334" t="s">
        <v>6187</v>
      </c>
      <c r="BM3008" s="335" t="s">
        <v>1569</v>
      </c>
      <c r="BN3008" s="335" t="s">
        <v>6172</v>
      </c>
      <c r="BO3008" s="335" t="str">
        <f t="shared" si="92"/>
        <v>Grant County, WV</v>
      </c>
      <c r="BP3008" s="335" t="str">
        <f t="shared" si="93"/>
        <v>54</v>
      </c>
      <c r="BQ3008" s="335" t="str">
        <f>_xlfn.XLOOKUP(BP3008, statelist[State FIPS Code], statelist[EPA Region], "not found", 0, 1)</f>
        <v>EPA Region 3</v>
      </c>
    </row>
    <row r="3009" spans="64:69" x14ac:dyDescent="0.25">
      <c r="BL3009" s="334" t="s">
        <v>6188</v>
      </c>
      <c r="BM3009" s="335" t="s">
        <v>6189</v>
      </c>
      <c r="BN3009" s="335" t="s">
        <v>6172</v>
      </c>
      <c r="BO3009" s="335" t="str">
        <f t="shared" si="92"/>
        <v>Greenbrier County, WV</v>
      </c>
      <c r="BP3009" s="335" t="str">
        <f t="shared" si="93"/>
        <v>54</v>
      </c>
      <c r="BQ3009" s="335" t="str">
        <f>_xlfn.XLOOKUP(BP3009, statelist[State FIPS Code], statelist[EPA Region], "not found", 0, 1)</f>
        <v>EPA Region 3</v>
      </c>
    </row>
    <row r="3010" spans="64:69" x14ac:dyDescent="0.25">
      <c r="BL3010" s="334" t="s">
        <v>6190</v>
      </c>
      <c r="BM3010" s="335" t="s">
        <v>3411</v>
      </c>
      <c r="BN3010" s="335" t="s">
        <v>6172</v>
      </c>
      <c r="BO3010" s="335" t="str">
        <f t="shared" si="92"/>
        <v>Hampshire County, WV</v>
      </c>
      <c r="BP3010" s="335" t="str">
        <f t="shared" si="93"/>
        <v>54</v>
      </c>
      <c r="BQ3010" s="335" t="str">
        <f>_xlfn.XLOOKUP(BP3010, statelist[State FIPS Code], statelist[EPA Region], "not found", 0, 1)</f>
        <v>EPA Region 3</v>
      </c>
    </row>
    <row r="3011" spans="64:69" x14ac:dyDescent="0.25">
      <c r="BL3011" s="334" t="s">
        <v>6191</v>
      </c>
      <c r="BM3011" s="335" t="s">
        <v>2178</v>
      </c>
      <c r="BN3011" s="335" t="s">
        <v>6172</v>
      </c>
      <c r="BO3011" s="335" t="str">
        <f t="shared" si="92"/>
        <v>Hancock County, WV</v>
      </c>
      <c r="BP3011" s="335" t="str">
        <f t="shared" si="93"/>
        <v>54</v>
      </c>
      <c r="BQ3011" s="335" t="str">
        <f>_xlfn.XLOOKUP(BP3011, statelist[State FIPS Code], statelist[EPA Region], "not found", 0, 1)</f>
        <v>EPA Region 3</v>
      </c>
    </row>
    <row r="3012" spans="64:69" x14ac:dyDescent="0.25">
      <c r="BL3012" s="334" t="s">
        <v>6192</v>
      </c>
      <c r="BM3012" s="335" t="s">
        <v>6193</v>
      </c>
      <c r="BN3012" s="335" t="s">
        <v>6172</v>
      </c>
      <c r="BO3012" s="335" t="str">
        <f t="shared" ref="BO3012:BO3075" si="94">_xlfn.TEXTJOIN(", ", TRUE, BM3012,BN3012)</f>
        <v>Hardy County, WV</v>
      </c>
      <c r="BP3012" s="335" t="str">
        <f t="shared" ref="BP3012:BP3075" si="95">LEFT(BL3012, 2)</f>
        <v>54</v>
      </c>
      <c r="BQ3012" s="335" t="str">
        <f>_xlfn.XLOOKUP(BP3012, statelist[State FIPS Code], statelist[EPA Region], "not found", 0, 1)</f>
        <v>EPA Region 3</v>
      </c>
    </row>
    <row r="3013" spans="64:69" x14ac:dyDescent="0.25">
      <c r="BL3013" s="334" t="s">
        <v>6194</v>
      </c>
      <c r="BM3013" s="335" t="s">
        <v>2612</v>
      </c>
      <c r="BN3013" s="335" t="s">
        <v>6172</v>
      </c>
      <c r="BO3013" s="335" t="str">
        <f t="shared" si="94"/>
        <v>Harrison County, WV</v>
      </c>
      <c r="BP3013" s="335" t="str">
        <f t="shared" si="95"/>
        <v>54</v>
      </c>
      <c r="BQ3013" s="335" t="str">
        <f>_xlfn.XLOOKUP(BP3013, statelist[State FIPS Code], statelist[EPA Region], "not found", 0, 1)</f>
        <v>EPA Region 3</v>
      </c>
    </row>
    <row r="3014" spans="64:69" x14ac:dyDescent="0.25">
      <c r="BL3014" s="334" t="s">
        <v>6195</v>
      </c>
      <c r="BM3014" s="335" t="s">
        <v>1365</v>
      </c>
      <c r="BN3014" s="335" t="s">
        <v>6172</v>
      </c>
      <c r="BO3014" s="335" t="str">
        <f t="shared" si="94"/>
        <v>Jackson County, WV</v>
      </c>
      <c r="BP3014" s="335" t="str">
        <f t="shared" si="95"/>
        <v>54</v>
      </c>
      <c r="BQ3014" s="335" t="str">
        <f>_xlfn.XLOOKUP(BP3014, statelist[State FIPS Code], statelist[EPA Region], "not found", 0, 1)</f>
        <v>EPA Region 3</v>
      </c>
    </row>
    <row r="3015" spans="64:69" x14ac:dyDescent="0.25">
      <c r="BL3015" s="334" t="s">
        <v>6196</v>
      </c>
      <c r="BM3015" s="335" t="s">
        <v>1367</v>
      </c>
      <c r="BN3015" s="335" t="s">
        <v>6172</v>
      </c>
      <c r="BO3015" s="335" t="str">
        <f t="shared" si="94"/>
        <v>Jefferson County, WV</v>
      </c>
      <c r="BP3015" s="335" t="str">
        <f t="shared" si="95"/>
        <v>54</v>
      </c>
      <c r="BQ3015" s="335" t="str">
        <f>_xlfn.XLOOKUP(BP3015, statelist[State FIPS Code], statelist[EPA Region], "not found", 0, 1)</f>
        <v>EPA Region 3</v>
      </c>
    </row>
    <row r="3016" spans="64:69" x14ac:dyDescent="0.25">
      <c r="BL3016" s="334" t="s">
        <v>6197</v>
      </c>
      <c r="BM3016" s="335" t="s">
        <v>6198</v>
      </c>
      <c r="BN3016" s="335" t="s">
        <v>6172</v>
      </c>
      <c r="BO3016" s="335" t="str">
        <f t="shared" si="94"/>
        <v>Kanawha County, WV</v>
      </c>
      <c r="BP3016" s="335" t="str">
        <f t="shared" si="95"/>
        <v>54</v>
      </c>
      <c r="BQ3016" s="335" t="str">
        <f>_xlfn.XLOOKUP(BP3016, statelist[State FIPS Code], statelist[EPA Region], "not found", 0, 1)</f>
        <v>EPA Region 3</v>
      </c>
    </row>
    <row r="3017" spans="64:69" x14ac:dyDescent="0.25">
      <c r="BL3017" s="334" t="s">
        <v>6199</v>
      </c>
      <c r="BM3017" s="335" t="s">
        <v>2389</v>
      </c>
      <c r="BN3017" s="335" t="s">
        <v>6172</v>
      </c>
      <c r="BO3017" s="335" t="str">
        <f t="shared" si="94"/>
        <v>Lewis County, WV</v>
      </c>
      <c r="BP3017" s="335" t="str">
        <f t="shared" si="95"/>
        <v>54</v>
      </c>
      <c r="BQ3017" s="335" t="str">
        <f>_xlfn.XLOOKUP(BP3017, statelist[State FIPS Code], statelist[EPA Region], "not found", 0, 1)</f>
        <v>EPA Region 3</v>
      </c>
    </row>
    <row r="3018" spans="64:69" x14ac:dyDescent="0.25">
      <c r="BL3018" s="334" t="s">
        <v>6200</v>
      </c>
      <c r="BM3018" s="335" t="s">
        <v>1590</v>
      </c>
      <c r="BN3018" s="335" t="s">
        <v>6172</v>
      </c>
      <c r="BO3018" s="335" t="str">
        <f t="shared" si="94"/>
        <v>Lincoln County, WV</v>
      </c>
      <c r="BP3018" s="335" t="str">
        <f t="shared" si="95"/>
        <v>54</v>
      </c>
      <c r="BQ3018" s="335" t="str">
        <f>_xlfn.XLOOKUP(BP3018, statelist[State FIPS Code], statelist[EPA Region], "not found", 0, 1)</f>
        <v>EPA Region 3</v>
      </c>
    </row>
    <row r="3019" spans="64:69" x14ac:dyDescent="0.25">
      <c r="BL3019" s="334" t="s">
        <v>6201</v>
      </c>
      <c r="BM3019" s="335" t="s">
        <v>1594</v>
      </c>
      <c r="BN3019" s="335" t="s">
        <v>6172</v>
      </c>
      <c r="BO3019" s="335" t="str">
        <f t="shared" si="94"/>
        <v>Logan County, WV</v>
      </c>
      <c r="BP3019" s="335" t="str">
        <f t="shared" si="95"/>
        <v>54</v>
      </c>
      <c r="BQ3019" s="335" t="str">
        <f>_xlfn.XLOOKUP(BP3019, statelist[State FIPS Code], statelist[EPA Region], "not found", 0, 1)</f>
        <v>EPA Region 3</v>
      </c>
    </row>
    <row r="3020" spans="64:69" x14ac:dyDescent="0.25">
      <c r="BL3020" s="334" t="s">
        <v>6202</v>
      </c>
      <c r="BM3020" s="335" t="s">
        <v>4545</v>
      </c>
      <c r="BN3020" s="335" t="s">
        <v>6172</v>
      </c>
      <c r="BO3020" s="335" t="str">
        <f t="shared" si="94"/>
        <v>McDowell County, WV</v>
      </c>
      <c r="BP3020" s="335" t="str">
        <f t="shared" si="95"/>
        <v>54</v>
      </c>
      <c r="BQ3020" s="335" t="str">
        <f>_xlfn.XLOOKUP(BP3020, statelist[State FIPS Code], statelist[EPA Region], "not found", 0, 1)</f>
        <v>EPA Region 3</v>
      </c>
    </row>
    <row r="3021" spans="64:69" x14ac:dyDescent="0.25">
      <c r="BL3021" s="334" t="s">
        <v>6203</v>
      </c>
      <c r="BM3021" s="335" t="s">
        <v>1387</v>
      </c>
      <c r="BN3021" s="335" t="s">
        <v>6172</v>
      </c>
      <c r="BO3021" s="335" t="str">
        <f t="shared" si="94"/>
        <v>Marion County, WV</v>
      </c>
      <c r="BP3021" s="335" t="str">
        <f t="shared" si="95"/>
        <v>54</v>
      </c>
      <c r="BQ3021" s="335" t="str">
        <f>_xlfn.XLOOKUP(BP3021, statelist[State FIPS Code], statelist[EPA Region], "not found", 0, 1)</f>
        <v>EPA Region 3</v>
      </c>
    </row>
    <row r="3022" spans="64:69" x14ac:dyDescent="0.25">
      <c r="BL3022" s="334" t="s">
        <v>6204</v>
      </c>
      <c r="BM3022" s="335" t="s">
        <v>1389</v>
      </c>
      <c r="BN3022" s="335" t="s">
        <v>6172</v>
      </c>
      <c r="BO3022" s="335" t="str">
        <f t="shared" si="94"/>
        <v>Marshall County, WV</v>
      </c>
      <c r="BP3022" s="335" t="str">
        <f t="shared" si="95"/>
        <v>54</v>
      </c>
      <c r="BQ3022" s="335" t="str">
        <f>_xlfn.XLOOKUP(BP3022, statelist[State FIPS Code], statelist[EPA Region], "not found", 0, 1)</f>
        <v>EPA Region 3</v>
      </c>
    </row>
    <row r="3023" spans="64:69" x14ac:dyDescent="0.25">
      <c r="BL3023" s="334" t="s">
        <v>6205</v>
      </c>
      <c r="BM3023" s="335" t="s">
        <v>2509</v>
      </c>
      <c r="BN3023" s="335" t="s">
        <v>6172</v>
      </c>
      <c r="BO3023" s="335" t="str">
        <f t="shared" si="94"/>
        <v>Mason County, WV</v>
      </c>
      <c r="BP3023" s="335" t="str">
        <f t="shared" si="95"/>
        <v>54</v>
      </c>
      <c r="BQ3023" s="335" t="str">
        <f>_xlfn.XLOOKUP(BP3023, statelist[State FIPS Code], statelist[EPA Region], "not found", 0, 1)</f>
        <v>EPA Region 3</v>
      </c>
    </row>
    <row r="3024" spans="64:69" x14ac:dyDescent="0.25">
      <c r="BL3024" s="334" t="s">
        <v>6206</v>
      </c>
      <c r="BM3024" s="335" t="s">
        <v>2515</v>
      </c>
      <c r="BN3024" s="335" t="s">
        <v>6172</v>
      </c>
      <c r="BO3024" s="335" t="str">
        <f t="shared" si="94"/>
        <v>Mercer County, WV</v>
      </c>
      <c r="BP3024" s="335" t="str">
        <f t="shared" si="95"/>
        <v>54</v>
      </c>
      <c r="BQ3024" s="335" t="str">
        <f>_xlfn.XLOOKUP(BP3024, statelist[State FIPS Code], statelist[EPA Region], "not found", 0, 1)</f>
        <v>EPA Region 3</v>
      </c>
    </row>
    <row r="3025" spans="64:69" x14ac:dyDescent="0.25">
      <c r="BL3025" s="334" t="s">
        <v>6207</v>
      </c>
      <c r="BM3025" s="335" t="s">
        <v>1845</v>
      </c>
      <c r="BN3025" s="335" t="s">
        <v>6172</v>
      </c>
      <c r="BO3025" s="335" t="str">
        <f t="shared" si="94"/>
        <v>Mineral County, WV</v>
      </c>
      <c r="BP3025" s="335" t="str">
        <f t="shared" si="95"/>
        <v>54</v>
      </c>
      <c r="BQ3025" s="335" t="str">
        <f>_xlfn.XLOOKUP(BP3025, statelist[State FIPS Code], statelist[EPA Region], "not found", 0, 1)</f>
        <v>EPA Region 3</v>
      </c>
    </row>
    <row r="3026" spans="64:69" x14ac:dyDescent="0.25">
      <c r="BL3026" s="334" t="s">
        <v>6208</v>
      </c>
      <c r="BM3026" s="335" t="s">
        <v>6209</v>
      </c>
      <c r="BN3026" s="335" t="s">
        <v>6172</v>
      </c>
      <c r="BO3026" s="335" t="str">
        <f t="shared" si="94"/>
        <v>Mingo County, WV</v>
      </c>
      <c r="BP3026" s="335" t="str">
        <f t="shared" si="95"/>
        <v>54</v>
      </c>
      <c r="BQ3026" s="335" t="str">
        <f>_xlfn.XLOOKUP(BP3026, statelist[State FIPS Code], statelist[EPA Region], "not found", 0, 1)</f>
        <v>EPA Region 3</v>
      </c>
    </row>
    <row r="3027" spans="64:69" x14ac:dyDescent="0.25">
      <c r="BL3027" s="334" t="s">
        <v>6210</v>
      </c>
      <c r="BM3027" s="335" t="s">
        <v>6211</v>
      </c>
      <c r="BN3027" s="335" t="s">
        <v>6172</v>
      </c>
      <c r="BO3027" s="335" t="str">
        <f t="shared" si="94"/>
        <v>Monongalia County, WV</v>
      </c>
      <c r="BP3027" s="335" t="str">
        <f t="shared" si="95"/>
        <v>54</v>
      </c>
      <c r="BQ3027" s="335" t="str">
        <f>_xlfn.XLOOKUP(BP3027, statelist[State FIPS Code], statelist[EPA Region], "not found", 0, 1)</f>
        <v>EPA Region 3</v>
      </c>
    </row>
    <row r="3028" spans="64:69" x14ac:dyDescent="0.25">
      <c r="BL3028" s="334" t="s">
        <v>6212</v>
      </c>
      <c r="BM3028" s="335" t="s">
        <v>1393</v>
      </c>
      <c r="BN3028" s="335" t="s">
        <v>6172</v>
      </c>
      <c r="BO3028" s="335" t="str">
        <f t="shared" si="94"/>
        <v>Monroe County, WV</v>
      </c>
      <c r="BP3028" s="335" t="str">
        <f t="shared" si="95"/>
        <v>54</v>
      </c>
      <c r="BQ3028" s="335" t="str">
        <f>_xlfn.XLOOKUP(BP3028, statelist[State FIPS Code], statelist[EPA Region], "not found", 0, 1)</f>
        <v>EPA Region 3</v>
      </c>
    </row>
    <row r="3029" spans="64:69" x14ac:dyDescent="0.25">
      <c r="BL3029" s="334" t="s">
        <v>6213</v>
      </c>
      <c r="BM3029" s="335" t="s">
        <v>1397</v>
      </c>
      <c r="BN3029" s="335" t="s">
        <v>6172</v>
      </c>
      <c r="BO3029" s="335" t="str">
        <f t="shared" si="94"/>
        <v>Morgan County, WV</v>
      </c>
      <c r="BP3029" s="335" t="str">
        <f t="shared" si="95"/>
        <v>54</v>
      </c>
      <c r="BQ3029" s="335" t="str">
        <f>_xlfn.XLOOKUP(BP3029, statelist[State FIPS Code], statelist[EPA Region], "not found", 0, 1)</f>
        <v>EPA Region 3</v>
      </c>
    </row>
    <row r="3030" spans="64:69" x14ac:dyDescent="0.25">
      <c r="BL3030" s="334" t="s">
        <v>6214</v>
      </c>
      <c r="BM3030" s="335" t="s">
        <v>3156</v>
      </c>
      <c r="BN3030" s="335" t="s">
        <v>6172</v>
      </c>
      <c r="BO3030" s="335" t="str">
        <f t="shared" si="94"/>
        <v>Nicholas County, WV</v>
      </c>
      <c r="BP3030" s="335" t="str">
        <f t="shared" si="95"/>
        <v>54</v>
      </c>
      <c r="BQ3030" s="335" t="str">
        <f>_xlfn.XLOOKUP(BP3030, statelist[State FIPS Code], statelist[EPA Region], "not found", 0, 1)</f>
        <v>EPA Region 3</v>
      </c>
    </row>
    <row r="3031" spans="64:69" x14ac:dyDescent="0.25">
      <c r="BL3031" s="334" t="s">
        <v>6215</v>
      </c>
      <c r="BM3031" s="335" t="s">
        <v>2649</v>
      </c>
      <c r="BN3031" s="335" t="s">
        <v>6172</v>
      </c>
      <c r="BO3031" s="335" t="str">
        <f t="shared" si="94"/>
        <v>Ohio County, WV</v>
      </c>
      <c r="BP3031" s="335" t="str">
        <f t="shared" si="95"/>
        <v>54</v>
      </c>
      <c r="BQ3031" s="335" t="str">
        <f>_xlfn.XLOOKUP(BP3031, statelist[State FIPS Code], statelist[EPA Region], "not found", 0, 1)</f>
        <v>EPA Region 3</v>
      </c>
    </row>
    <row r="3032" spans="64:69" x14ac:dyDescent="0.25">
      <c r="BL3032" s="334" t="s">
        <v>6216</v>
      </c>
      <c r="BM3032" s="335" t="s">
        <v>3164</v>
      </c>
      <c r="BN3032" s="335" t="s">
        <v>6172</v>
      </c>
      <c r="BO3032" s="335" t="str">
        <f t="shared" si="94"/>
        <v>Pendleton County, WV</v>
      </c>
      <c r="BP3032" s="335" t="str">
        <f t="shared" si="95"/>
        <v>54</v>
      </c>
      <c r="BQ3032" s="335" t="str">
        <f>_xlfn.XLOOKUP(BP3032, statelist[State FIPS Code], statelist[EPA Region], "not found", 0, 1)</f>
        <v>EPA Region 3</v>
      </c>
    </row>
    <row r="3033" spans="64:69" x14ac:dyDescent="0.25">
      <c r="BL3033" s="334" t="s">
        <v>6217</v>
      </c>
      <c r="BM3033" s="335" t="s">
        <v>6218</v>
      </c>
      <c r="BN3033" s="335" t="s">
        <v>6172</v>
      </c>
      <c r="BO3033" s="335" t="str">
        <f t="shared" si="94"/>
        <v>Pleasants County, WV</v>
      </c>
      <c r="BP3033" s="335" t="str">
        <f t="shared" si="95"/>
        <v>54</v>
      </c>
      <c r="BQ3033" s="335" t="str">
        <f>_xlfn.XLOOKUP(BP3033, statelist[State FIPS Code], statelist[EPA Region], "not found", 0, 1)</f>
        <v>EPA Region 3</v>
      </c>
    </row>
    <row r="3034" spans="64:69" x14ac:dyDescent="0.25">
      <c r="BL3034" s="334" t="s">
        <v>6219</v>
      </c>
      <c r="BM3034" s="335" t="s">
        <v>2814</v>
      </c>
      <c r="BN3034" s="335" t="s">
        <v>6172</v>
      </c>
      <c r="BO3034" s="335" t="str">
        <f t="shared" si="94"/>
        <v>Pocahontas County, WV</v>
      </c>
      <c r="BP3034" s="335" t="str">
        <f t="shared" si="95"/>
        <v>54</v>
      </c>
      <c r="BQ3034" s="335" t="str">
        <f>_xlfn.XLOOKUP(BP3034, statelist[State FIPS Code], statelist[EPA Region], "not found", 0, 1)</f>
        <v>EPA Region 3</v>
      </c>
    </row>
    <row r="3035" spans="64:69" x14ac:dyDescent="0.25">
      <c r="BL3035" s="334" t="s">
        <v>6220</v>
      </c>
      <c r="BM3035" s="335" t="s">
        <v>6221</v>
      </c>
      <c r="BN3035" s="335" t="s">
        <v>6172</v>
      </c>
      <c r="BO3035" s="335" t="str">
        <f t="shared" si="94"/>
        <v>Preston County, WV</v>
      </c>
      <c r="BP3035" s="335" t="str">
        <f t="shared" si="95"/>
        <v>54</v>
      </c>
      <c r="BQ3035" s="335" t="str">
        <f>_xlfn.XLOOKUP(BP3035, statelist[State FIPS Code], statelist[EPA Region], "not found", 0, 1)</f>
        <v>EPA Region 3</v>
      </c>
    </row>
    <row r="3036" spans="64:69" x14ac:dyDescent="0.25">
      <c r="BL3036" s="334" t="s">
        <v>6222</v>
      </c>
      <c r="BM3036" s="335" t="s">
        <v>2032</v>
      </c>
      <c r="BN3036" s="335" t="s">
        <v>6172</v>
      </c>
      <c r="BO3036" s="335" t="str">
        <f t="shared" si="94"/>
        <v>Putnam County, WV</v>
      </c>
      <c r="BP3036" s="335" t="str">
        <f t="shared" si="95"/>
        <v>54</v>
      </c>
      <c r="BQ3036" s="335" t="str">
        <f>_xlfn.XLOOKUP(BP3036, statelist[State FIPS Code], statelist[EPA Region], "not found", 0, 1)</f>
        <v>EPA Region 3</v>
      </c>
    </row>
    <row r="3037" spans="64:69" x14ac:dyDescent="0.25">
      <c r="BL3037" s="334" t="s">
        <v>6223</v>
      </c>
      <c r="BM3037" s="335" t="s">
        <v>6224</v>
      </c>
      <c r="BN3037" s="335" t="s">
        <v>6172</v>
      </c>
      <c r="BO3037" s="335" t="str">
        <f t="shared" si="94"/>
        <v>Raleigh County, WV</v>
      </c>
      <c r="BP3037" s="335" t="str">
        <f t="shared" si="95"/>
        <v>54</v>
      </c>
      <c r="BQ3037" s="335" t="str">
        <f>_xlfn.XLOOKUP(BP3037, statelist[State FIPS Code], statelist[EPA Region], "not found", 0, 1)</f>
        <v>EPA Region 3</v>
      </c>
    </row>
    <row r="3038" spans="64:69" x14ac:dyDescent="0.25">
      <c r="BL3038" s="334" t="s">
        <v>6225</v>
      </c>
      <c r="BM3038" s="335" t="s">
        <v>1405</v>
      </c>
      <c r="BN3038" s="335" t="s">
        <v>6172</v>
      </c>
      <c r="BO3038" s="335" t="str">
        <f t="shared" si="94"/>
        <v>Randolph County, WV</v>
      </c>
      <c r="BP3038" s="335" t="str">
        <f t="shared" si="95"/>
        <v>54</v>
      </c>
      <c r="BQ3038" s="335" t="str">
        <f>_xlfn.XLOOKUP(BP3038, statelist[State FIPS Code], statelist[EPA Region], "not found", 0, 1)</f>
        <v>EPA Region 3</v>
      </c>
    </row>
    <row r="3039" spans="64:69" x14ac:dyDescent="0.25">
      <c r="BL3039" s="334" t="s">
        <v>6226</v>
      </c>
      <c r="BM3039" s="335" t="s">
        <v>6227</v>
      </c>
      <c r="BN3039" s="335" t="s">
        <v>6172</v>
      </c>
      <c r="BO3039" s="335" t="str">
        <f t="shared" si="94"/>
        <v>Ritchie County, WV</v>
      </c>
      <c r="BP3039" s="335" t="str">
        <f t="shared" si="95"/>
        <v>54</v>
      </c>
      <c r="BQ3039" s="335" t="str">
        <f>_xlfn.XLOOKUP(BP3039, statelist[State FIPS Code], statelist[EPA Region], "not found", 0, 1)</f>
        <v>EPA Region 3</v>
      </c>
    </row>
    <row r="3040" spans="64:69" x14ac:dyDescent="0.25">
      <c r="BL3040" s="334" t="s">
        <v>6228</v>
      </c>
      <c r="BM3040" s="335" t="s">
        <v>5381</v>
      </c>
      <c r="BN3040" s="335" t="s">
        <v>6172</v>
      </c>
      <c r="BO3040" s="335" t="str">
        <f t="shared" si="94"/>
        <v>Roane County, WV</v>
      </c>
      <c r="BP3040" s="335" t="str">
        <f t="shared" si="95"/>
        <v>54</v>
      </c>
      <c r="BQ3040" s="335" t="str">
        <f>_xlfn.XLOOKUP(BP3040, statelist[State FIPS Code], statelist[EPA Region], "not found", 0, 1)</f>
        <v>EPA Region 3</v>
      </c>
    </row>
    <row r="3041" spans="64:69" x14ac:dyDescent="0.25">
      <c r="BL3041" s="334" t="s">
        <v>6229</v>
      </c>
      <c r="BM3041" s="335" t="s">
        <v>6230</v>
      </c>
      <c r="BN3041" s="335" t="s">
        <v>6172</v>
      </c>
      <c r="BO3041" s="335" t="str">
        <f t="shared" si="94"/>
        <v>Summers County, WV</v>
      </c>
      <c r="BP3041" s="335" t="str">
        <f t="shared" si="95"/>
        <v>54</v>
      </c>
      <c r="BQ3041" s="335" t="str">
        <f>_xlfn.XLOOKUP(BP3041, statelist[State FIPS Code], statelist[EPA Region], "not found", 0, 1)</f>
        <v>EPA Region 3</v>
      </c>
    </row>
    <row r="3042" spans="64:69" x14ac:dyDescent="0.25">
      <c r="BL3042" s="334" t="s">
        <v>6231</v>
      </c>
      <c r="BM3042" s="335" t="s">
        <v>2047</v>
      </c>
      <c r="BN3042" s="335" t="s">
        <v>6172</v>
      </c>
      <c r="BO3042" s="335" t="str">
        <f t="shared" si="94"/>
        <v>Taylor County, WV</v>
      </c>
      <c r="BP3042" s="335" t="str">
        <f t="shared" si="95"/>
        <v>54</v>
      </c>
      <c r="BQ3042" s="335" t="str">
        <f>_xlfn.XLOOKUP(BP3042, statelist[State FIPS Code], statelist[EPA Region], "not found", 0, 1)</f>
        <v>EPA Region 3</v>
      </c>
    </row>
    <row r="3043" spans="64:69" x14ac:dyDescent="0.25">
      <c r="BL3043" s="334" t="s">
        <v>6232</v>
      </c>
      <c r="BM3043" s="335" t="s">
        <v>6233</v>
      </c>
      <c r="BN3043" s="335" t="s">
        <v>6172</v>
      </c>
      <c r="BO3043" s="335" t="str">
        <f t="shared" si="94"/>
        <v>Tucker County, WV</v>
      </c>
      <c r="BP3043" s="335" t="str">
        <f t="shared" si="95"/>
        <v>54</v>
      </c>
      <c r="BQ3043" s="335" t="str">
        <f>_xlfn.XLOOKUP(BP3043, statelist[State FIPS Code], statelist[EPA Region], "not found", 0, 1)</f>
        <v>EPA Region 3</v>
      </c>
    </row>
    <row r="3044" spans="64:69" x14ac:dyDescent="0.25">
      <c r="BL3044" s="334" t="s">
        <v>6234</v>
      </c>
      <c r="BM3044" s="335" t="s">
        <v>5782</v>
      </c>
      <c r="BN3044" s="335" t="s">
        <v>6172</v>
      </c>
      <c r="BO3044" s="335" t="str">
        <f t="shared" si="94"/>
        <v>Tyler County, WV</v>
      </c>
      <c r="BP3044" s="335" t="str">
        <f t="shared" si="95"/>
        <v>54</v>
      </c>
      <c r="BQ3044" s="335" t="str">
        <f>_xlfn.XLOOKUP(BP3044, statelist[State FIPS Code], statelist[EPA Region], "not found", 0, 1)</f>
        <v>EPA Region 3</v>
      </c>
    </row>
    <row r="3045" spans="64:69" x14ac:dyDescent="0.25">
      <c r="BL3045" s="334" t="s">
        <v>6235</v>
      </c>
      <c r="BM3045" s="335" t="s">
        <v>5784</v>
      </c>
      <c r="BN3045" s="335" t="s">
        <v>6172</v>
      </c>
      <c r="BO3045" s="335" t="str">
        <f t="shared" si="94"/>
        <v>Upshur County, WV</v>
      </c>
      <c r="BP3045" s="335" t="str">
        <f t="shared" si="95"/>
        <v>54</v>
      </c>
      <c r="BQ3045" s="335" t="str">
        <f>_xlfn.XLOOKUP(BP3045, statelist[State FIPS Code], statelist[EPA Region], "not found", 0, 1)</f>
        <v>EPA Region 3</v>
      </c>
    </row>
    <row r="3046" spans="64:69" x14ac:dyDescent="0.25">
      <c r="BL3046" s="334" t="s">
        <v>6236</v>
      </c>
      <c r="BM3046" s="335" t="s">
        <v>2309</v>
      </c>
      <c r="BN3046" s="335" t="s">
        <v>6172</v>
      </c>
      <c r="BO3046" s="335" t="str">
        <f t="shared" si="94"/>
        <v>Wayne County, WV</v>
      </c>
      <c r="BP3046" s="335" t="str">
        <f t="shared" si="95"/>
        <v>54</v>
      </c>
      <c r="BQ3046" s="335" t="str">
        <f>_xlfn.XLOOKUP(BP3046, statelist[State FIPS Code], statelist[EPA Region], "not found", 0, 1)</f>
        <v>EPA Region 3</v>
      </c>
    </row>
    <row r="3047" spans="64:69" x14ac:dyDescent="0.25">
      <c r="BL3047" s="334" t="s">
        <v>6237</v>
      </c>
      <c r="BM3047" s="335" t="s">
        <v>2311</v>
      </c>
      <c r="BN3047" s="335" t="s">
        <v>6172</v>
      </c>
      <c r="BO3047" s="335" t="str">
        <f t="shared" si="94"/>
        <v>Webster County, WV</v>
      </c>
      <c r="BP3047" s="335" t="str">
        <f t="shared" si="95"/>
        <v>54</v>
      </c>
      <c r="BQ3047" s="335" t="str">
        <f>_xlfn.XLOOKUP(BP3047, statelist[State FIPS Code], statelist[EPA Region], "not found", 0, 1)</f>
        <v>EPA Region 3</v>
      </c>
    </row>
    <row r="3048" spans="64:69" x14ac:dyDescent="0.25">
      <c r="BL3048" s="334" t="s">
        <v>6238</v>
      </c>
      <c r="BM3048" s="335" t="s">
        <v>6239</v>
      </c>
      <c r="BN3048" s="335" t="s">
        <v>6172</v>
      </c>
      <c r="BO3048" s="335" t="str">
        <f t="shared" si="94"/>
        <v>Wetzel County, WV</v>
      </c>
      <c r="BP3048" s="335" t="str">
        <f t="shared" si="95"/>
        <v>54</v>
      </c>
      <c r="BQ3048" s="335" t="str">
        <f>_xlfn.XLOOKUP(BP3048, statelist[State FIPS Code], statelist[EPA Region], "not found", 0, 1)</f>
        <v>EPA Region 3</v>
      </c>
    </row>
    <row r="3049" spans="64:69" x14ac:dyDescent="0.25">
      <c r="BL3049" s="334" t="s">
        <v>6240</v>
      </c>
      <c r="BM3049" s="335" t="s">
        <v>6241</v>
      </c>
      <c r="BN3049" s="335" t="s">
        <v>6172</v>
      </c>
      <c r="BO3049" s="335" t="str">
        <f t="shared" si="94"/>
        <v>Wirt County, WV</v>
      </c>
      <c r="BP3049" s="335" t="str">
        <f t="shared" si="95"/>
        <v>54</v>
      </c>
      <c r="BQ3049" s="335" t="str">
        <f>_xlfn.XLOOKUP(BP3049, statelist[State FIPS Code], statelist[EPA Region], "not found", 0, 1)</f>
        <v>EPA Region 3</v>
      </c>
    </row>
    <row r="3050" spans="64:69" x14ac:dyDescent="0.25">
      <c r="BL3050" s="334" t="s">
        <v>6242</v>
      </c>
      <c r="BM3050" s="335" t="s">
        <v>4822</v>
      </c>
      <c r="BN3050" s="335" t="s">
        <v>6172</v>
      </c>
      <c r="BO3050" s="335" t="str">
        <f t="shared" si="94"/>
        <v>Wood County, WV</v>
      </c>
      <c r="BP3050" s="335" t="str">
        <f t="shared" si="95"/>
        <v>54</v>
      </c>
      <c r="BQ3050" s="335" t="str">
        <f>_xlfn.XLOOKUP(BP3050, statelist[State FIPS Code], statelist[EPA Region], "not found", 0, 1)</f>
        <v>EPA Region 3</v>
      </c>
    </row>
    <row r="3051" spans="64:69" x14ac:dyDescent="0.25">
      <c r="BL3051" s="334" t="s">
        <v>6243</v>
      </c>
      <c r="BM3051" s="335" t="s">
        <v>4448</v>
      </c>
      <c r="BN3051" s="335" t="s">
        <v>6172</v>
      </c>
      <c r="BO3051" s="335" t="str">
        <f t="shared" si="94"/>
        <v>Wyoming County, WV</v>
      </c>
      <c r="BP3051" s="335" t="str">
        <f t="shared" si="95"/>
        <v>54</v>
      </c>
      <c r="BQ3051" s="335" t="str">
        <f>_xlfn.XLOOKUP(BP3051, statelist[State FIPS Code], statelist[EPA Region], "not found", 0, 1)</f>
        <v>EPA Region 3</v>
      </c>
    </row>
    <row r="3052" spans="64:69" x14ac:dyDescent="0.25">
      <c r="BL3052" s="334" t="s">
        <v>6244</v>
      </c>
      <c r="BM3052" s="335" t="s">
        <v>1769</v>
      </c>
      <c r="BN3052" s="335" t="s">
        <v>6245</v>
      </c>
      <c r="BO3052" s="335" t="str">
        <f t="shared" si="94"/>
        <v>Adams County, WI</v>
      </c>
      <c r="BP3052" s="335" t="str">
        <f t="shared" si="95"/>
        <v>55</v>
      </c>
      <c r="BQ3052" s="335" t="str">
        <f>_xlfn.XLOOKUP(BP3052, statelist[State FIPS Code], statelist[EPA Region], "not found", 0, 1)</f>
        <v>EPA Region 5</v>
      </c>
    </row>
    <row r="3053" spans="64:69" x14ac:dyDescent="0.25">
      <c r="BL3053" s="334" t="s">
        <v>6246</v>
      </c>
      <c r="BM3053" s="335" t="s">
        <v>4705</v>
      </c>
      <c r="BN3053" s="335" t="s">
        <v>6245</v>
      </c>
      <c r="BO3053" s="335" t="str">
        <f t="shared" si="94"/>
        <v>Ashland County, WI</v>
      </c>
      <c r="BP3053" s="335" t="str">
        <f t="shared" si="95"/>
        <v>55</v>
      </c>
      <c r="BQ3053" s="335" t="str">
        <f>_xlfn.XLOOKUP(BP3053, statelist[State FIPS Code], statelist[EPA Region], "not found", 0, 1)</f>
        <v>EPA Region 5</v>
      </c>
    </row>
    <row r="3054" spans="64:69" x14ac:dyDescent="0.25">
      <c r="BL3054" s="334" t="s">
        <v>6247</v>
      </c>
      <c r="BM3054" s="335" t="s">
        <v>6248</v>
      </c>
      <c r="BN3054" s="335" t="s">
        <v>6245</v>
      </c>
      <c r="BO3054" s="335" t="str">
        <f t="shared" si="94"/>
        <v>Barron County, WI</v>
      </c>
      <c r="BP3054" s="335" t="str">
        <f t="shared" si="95"/>
        <v>55</v>
      </c>
      <c r="BQ3054" s="335" t="str">
        <f>_xlfn.XLOOKUP(BP3054, statelist[State FIPS Code], statelist[EPA Region], "not found", 0, 1)</f>
        <v>EPA Region 5</v>
      </c>
    </row>
    <row r="3055" spans="64:69" x14ac:dyDescent="0.25">
      <c r="BL3055" s="334" t="s">
        <v>6249</v>
      </c>
      <c r="BM3055" s="335" t="s">
        <v>6250</v>
      </c>
      <c r="BN3055" s="335" t="s">
        <v>6245</v>
      </c>
      <c r="BO3055" s="335" t="str">
        <f t="shared" si="94"/>
        <v>Bayfield County, WI</v>
      </c>
      <c r="BP3055" s="335" t="str">
        <f t="shared" si="95"/>
        <v>55</v>
      </c>
      <c r="BQ3055" s="335" t="str">
        <f>_xlfn.XLOOKUP(BP3055, statelist[State FIPS Code], statelist[EPA Region], "not found", 0, 1)</f>
        <v>EPA Region 5</v>
      </c>
    </row>
    <row r="3056" spans="64:69" x14ac:dyDescent="0.25">
      <c r="BL3056" s="334" t="s">
        <v>6251</v>
      </c>
      <c r="BM3056" s="335" t="s">
        <v>2421</v>
      </c>
      <c r="BN3056" s="335" t="s">
        <v>6245</v>
      </c>
      <c r="BO3056" s="335" t="str">
        <f t="shared" si="94"/>
        <v>Brown County, WI</v>
      </c>
      <c r="BP3056" s="335" t="str">
        <f t="shared" si="95"/>
        <v>55</v>
      </c>
      <c r="BQ3056" s="335" t="str">
        <f>_xlfn.XLOOKUP(BP3056, statelist[State FIPS Code], statelist[EPA Region], "not found", 0, 1)</f>
        <v>EPA Region 5</v>
      </c>
    </row>
    <row r="3057" spans="64:69" x14ac:dyDescent="0.25">
      <c r="BL3057" s="334" t="s">
        <v>6252</v>
      </c>
      <c r="BM3057" s="335" t="s">
        <v>4100</v>
      </c>
      <c r="BN3057" s="335" t="s">
        <v>6245</v>
      </c>
      <c r="BO3057" s="335" t="str">
        <f t="shared" si="94"/>
        <v>Buffalo County, WI</v>
      </c>
      <c r="BP3057" s="335" t="str">
        <f t="shared" si="95"/>
        <v>55</v>
      </c>
      <c r="BQ3057" s="335" t="str">
        <f>_xlfn.XLOOKUP(BP3057, statelist[State FIPS Code], statelist[EPA Region], "not found", 0, 1)</f>
        <v>EPA Region 5</v>
      </c>
    </row>
    <row r="3058" spans="64:69" x14ac:dyDescent="0.25">
      <c r="BL3058" s="334" t="s">
        <v>6253</v>
      </c>
      <c r="BM3058" s="335" t="s">
        <v>6254</v>
      </c>
      <c r="BN3058" s="335" t="s">
        <v>6245</v>
      </c>
      <c r="BO3058" s="335" t="str">
        <f t="shared" si="94"/>
        <v>Burnett County, WI</v>
      </c>
      <c r="BP3058" s="335" t="str">
        <f t="shared" si="95"/>
        <v>55</v>
      </c>
      <c r="BQ3058" s="335" t="str">
        <f>_xlfn.XLOOKUP(BP3058, statelist[State FIPS Code], statelist[EPA Region], "not found", 0, 1)</f>
        <v>EPA Region 5</v>
      </c>
    </row>
    <row r="3059" spans="64:69" x14ac:dyDescent="0.25">
      <c r="BL3059" s="334" t="s">
        <v>6255</v>
      </c>
      <c r="BM3059" s="335" t="s">
        <v>6256</v>
      </c>
      <c r="BN3059" s="335" t="s">
        <v>6245</v>
      </c>
      <c r="BO3059" s="335" t="str">
        <f t="shared" si="94"/>
        <v>Calumet County, WI</v>
      </c>
      <c r="BP3059" s="335" t="str">
        <f t="shared" si="95"/>
        <v>55</v>
      </c>
      <c r="BQ3059" s="335" t="str">
        <f>_xlfn.XLOOKUP(BP3059, statelist[State FIPS Code], statelist[EPA Region], "not found", 0, 1)</f>
        <v>EPA Region 5</v>
      </c>
    </row>
    <row r="3060" spans="64:69" x14ac:dyDescent="0.25">
      <c r="BL3060" s="334" t="s">
        <v>6257</v>
      </c>
      <c r="BM3060" s="335" t="s">
        <v>3451</v>
      </c>
      <c r="BN3060" s="335" t="s">
        <v>6245</v>
      </c>
      <c r="BO3060" s="335" t="str">
        <f t="shared" si="94"/>
        <v>Chippewa County, WI</v>
      </c>
      <c r="BP3060" s="335" t="str">
        <f t="shared" si="95"/>
        <v>55</v>
      </c>
      <c r="BQ3060" s="335" t="str">
        <f>_xlfn.XLOOKUP(BP3060, statelist[State FIPS Code], statelist[EPA Region], "not found", 0, 1)</f>
        <v>EPA Region 5</v>
      </c>
    </row>
    <row r="3061" spans="64:69" x14ac:dyDescent="0.25">
      <c r="BL3061" s="334" t="s">
        <v>6258</v>
      </c>
      <c r="BM3061" s="335" t="s">
        <v>1539</v>
      </c>
      <c r="BN3061" s="335" t="s">
        <v>6245</v>
      </c>
      <c r="BO3061" s="335" t="str">
        <f t="shared" si="94"/>
        <v>Clark County, WI</v>
      </c>
      <c r="BP3061" s="335" t="str">
        <f t="shared" si="95"/>
        <v>55</v>
      </c>
      <c r="BQ3061" s="335" t="str">
        <f>_xlfn.XLOOKUP(BP3061, statelist[State FIPS Code], statelist[EPA Region], "not found", 0, 1)</f>
        <v>EPA Region 5</v>
      </c>
    </row>
    <row r="3062" spans="64:69" x14ac:dyDescent="0.25">
      <c r="BL3062" s="334" t="s">
        <v>6259</v>
      </c>
      <c r="BM3062" s="335" t="s">
        <v>1545</v>
      </c>
      <c r="BN3062" s="335" t="s">
        <v>6245</v>
      </c>
      <c r="BO3062" s="335" t="str">
        <f t="shared" si="94"/>
        <v>Columbia County, WI</v>
      </c>
      <c r="BP3062" s="335" t="str">
        <f t="shared" si="95"/>
        <v>55</v>
      </c>
      <c r="BQ3062" s="335" t="str">
        <f>_xlfn.XLOOKUP(BP3062, statelist[State FIPS Code], statelist[EPA Region], "not found", 0, 1)</f>
        <v>EPA Region 5</v>
      </c>
    </row>
    <row r="3063" spans="64:69" x14ac:dyDescent="0.25">
      <c r="BL3063" s="334" t="s">
        <v>6260</v>
      </c>
      <c r="BM3063" s="335" t="s">
        <v>1551</v>
      </c>
      <c r="BN3063" s="335" t="s">
        <v>6245</v>
      </c>
      <c r="BO3063" s="335" t="str">
        <f t="shared" si="94"/>
        <v>Crawford County, WI</v>
      </c>
      <c r="BP3063" s="335" t="str">
        <f t="shared" si="95"/>
        <v>55</v>
      </c>
      <c r="BQ3063" s="335" t="str">
        <f>_xlfn.XLOOKUP(BP3063, statelist[State FIPS Code], statelist[EPA Region], "not found", 0, 1)</f>
        <v>EPA Region 5</v>
      </c>
    </row>
    <row r="3064" spans="64:69" x14ac:dyDescent="0.25">
      <c r="BL3064" s="334" t="s">
        <v>6261</v>
      </c>
      <c r="BM3064" s="335" t="s">
        <v>6262</v>
      </c>
      <c r="BN3064" s="335" t="s">
        <v>6245</v>
      </c>
      <c r="BO3064" s="335" t="str">
        <f t="shared" si="94"/>
        <v>Dane County, WI</v>
      </c>
      <c r="BP3064" s="335" t="str">
        <f t="shared" si="95"/>
        <v>55</v>
      </c>
      <c r="BQ3064" s="335" t="str">
        <f>_xlfn.XLOOKUP(BP3064, statelist[State FIPS Code], statelist[EPA Region], "not found", 0, 1)</f>
        <v>EPA Region 5</v>
      </c>
    </row>
    <row r="3065" spans="64:69" x14ac:dyDescent="0.25">
      <c r="BL3065" s="334" t="s">
        <v>6263</v>
      </c>
      <c r="BM3065" s="335" t="s">
        <v>2134</v>
      </c>
      <c r="BN3065" s="335" t="s">
        <v>6245</v>
      </c>
      <c r="BO3065" s="335" t="str">
        <f t="shared" si="94"/>
        <v>Dodge County, WI</v>
      </c>
      <c r="BP3065" s="335" t="str">
        <f t="shared" si="95"/>
        <v>55</v>
      </c>
      <c r="BQ3065" s="335" t="str">
        <f>_xlfn.XLOOKUP(BP3065, statelist[State FIPS Code], statelist[EPA Region], "not found", 0, 1)</f>
        <v>EPA Region 5</v>
      </c>
    </row>
    <row r="3066" spans="64:69" x14ac:dyDescent="0.25">
      <c r="BL3066" s="334" t="s">
        <v>6264</v>
      </c>
      <c r="BM3066" s="335" t="s">
        <v>6265</v>
      </c>
      <c r="BN3066" s="335" t="s">
        <v>6245</v>
      </c>
      <c r="BO3066" s="335" t="str">
        <f t="shared" si="94"/>
        <v>Door County, WI</v>
      </c>
      <c r="BP3066" s="335" t="str">
        <f t="shared" si="95"/>
        <v>55</v>
      </c>
      <c r="BQ3066" s="335" t="str">
        <f>_xlfn.XLOOKUP(BP3066, statelist[State FIPS Code], statelist[EPA Region], "not found", 0, 1)</f>
        <v>EPA Region 5</v>
      </c>
    </row>
    <row r="3067" spans="64:69" x14ac:dyDescent="0.25">
      <c r="BL3067" s="334" t="s">
        <v>6266</v>
      </c>
      <c r="BM3067" s="335" t="s">
        <v>1806</v>
      </c>
      <c r="BN3067" s="335" t="s">
        <v>6245</v>
      </c>
      <c r="BO3067" s="335" t="str">
        <f t="shared" si="94"/>
        <v>Douglas County, WI</v>
      </c>
      <c r="BP3067" s="335" t="str">
        <f t="shared" si="95"/>
        <v>55</v>
      </c>
      <c r="BQ3067" s="335" t="str">
        <f>_xlfn.XLOOKUP(BP3067, statelist[State FIPS Code], statelist[EPA Region], "not found", 0, 1)</f>
        <v>EPA Region 5</v>
      </c>
    </row>
    <row r="3068" spans="64:69" x14ac:dyDescent="0.25">
      <c r="BL3068" s="334" t="s">
        <v>6267</v>
      </c>
      <c r="BM3068" s="335" t="s">
        <v>4639</v>
      </c>
      <c r="BN3068" s="335" t="s">
        <v>6245</v>
      </c>
      <c r="BO3068" s="335" t="str">
        <f t="shared" si="94"/>
        <v>Dunn County, WI</v>
      </c>
      <c r="BP3068" s="335" t="str">
        <f t="shared" si="95"/>
        <v>55</v>
      </c>
      <c r="BQ3068" s="335" t="str">
        <f>_xlfn.XLOOKUP(BP3068, statelist[State FIPS Code], statelist[EPA Region], "not found", 0, 1)</f>
        <v>EPA Region 5</v>
      </c>
    </row>
    <row r="3069" spans="64:69" x14ac:dyDescent="0.25">
      <c r="BL3069" s="334" t="s">
        <v>6268</v>
      </c>
      <c r="BM3069" s="335" t="s">
        <v>6269</v>
      </c>
      <c r="BN3069" s="335" t="s">
        <v>6245</v>
      </c>
      <c r="BO3069" s="335" t="str">
        <f t="shared" si="94"/>
        <v>Eau Claire County, WI</v>
      </c>
      <c r="BP3069" s="335" t="str">
        <f t="shared" si="95"/>
        <v>55</v>
      </c>
      <c r="BQ3069" s="335" t="str">
        <f>_xlfn.XLOOKUP(BP3069, statelist[State FIPS Code], statelist[EPA Region], "not found", 0, 1)</f>
        <v>EPA Region 5</v>
      </c>
    </row>
    <row r="3070" spans="64:69" x14ac:dyDescent="0.25">
      <c r="BL3070" s="334" t="s">
        <v>6270</v>
      </c>
      <c r="BM3070" s="335" t="s">
        <v>5142</v>
      </c>
      <c r="BN3070" s="335" t="s">
        <v>6245</v>
      </c>
      <c r="BO3070" s="335" t="str">
        <f t="shared" si="94"/>
        <v>Florence County, WI</v>
      </c>
      <c r="BP3070" s="335" t="str">
        <f t="shared" si="95"/>
        <v>55</v>
      </c>
      <c r="BQ3070" s="335" t="str">
        <f>_xlfn.XLOOKUP(BP3070, statelist[State FIPS Code], statelist[EPA Region], "not found", 0, 1)</f>
        <v>EPA Region 5</v>
      </c>
    </row>
    <row r="3071" spans="64:69" x14ac:dyDescent="0.25">
      <c r="BL3071" s="334" t="s">
        <v>6271</v>
      </c>
      <c r="BM3071" s="335" t="s">
        <v>6272</v>
      </c>
      <c r="BN3071" s="335" t="s">
        <v>6245</v>
      </c>
      <c r="BO3071" s="335" t="str">
        <f t="shared" si="94"/>
        <v>Fond du Lac County, WI</v>
      </c>
      <c r="BP3071" s="335" t="str">
        <f t="shared" si="95"/>
        <v>55</v>
      </c>
      <c r="BQ3071" s="335" t="str">
        <f>_xlfn.XLOOKUP(BP3071, statelist[State FIPS Code], statelist[EPA Region], "not found", 0, 1)</f>
        <v>EPA Region 5</v>
      </c>
    </row>
    <row r="3072" spans="64:69" x14ac:dyDescent="0.25">
      <c r="BL3072" s="334" t="s">
        <v>6273</v>
      </c>
      <c r="BM3072" s="335" t="s">
        <v>5039</v>
      </c>
      <c r="BN3072" s="335" t="s">
        <v>6245</v>
      </c>
      <c r="BO3072" s="335" t="str">
        <f t="shared" si="94"/>
        <v>Forest County, WI</v>
      </c>
      <c r="BP3072" s="335" t="str">
        <f t="shared" si="95"/>
        <v>55</v>
      </c>
      <c r="BQ3072" s="335" t="str">
        <f>_xlfn.XLOOKUP(BP3072, statelist[State FIPS Code], statelist[EPA Region], "not found", 0, 1)</f>
        <v>EPA Region 5</v>
      </c>
    </row>
    <row r="3073" spans="64:69" x14ac:dyDescent="0.25">
      <c r="BL3073" s="334" t="s">
        <v>6274</v>
      </c>
      <c r="BM3073" s="335" t="s">
        <v>1569</v>
      </c>
      <c r="BN3073" s="335" t="s">
        <v>6245</v>
      </c>
      <c r="BO3073" s="335" t="str">
        <f t="shared" si="94"/>
        <v>Grant County, WI</v>
      </c>
      <c r="BP3073" s="335" t="str">
        <f t="shared" si="95"/>
        <v>55</v>
      </c>
      <c r="BQ3073" s="335" t="str">
        <f>_xlfn.XLOOKUP(BP3073, statelist[State FIPS Code], statelist[EPA Region], "not found", 0, 1)</f>
        <v>EPA Region 5</v>
      </c>
    </row>
    <row r="3074" spans="64:69" x14ac:dyDescent="0.25">
      <c r="BL3074" s="334" t="s">
        <v>6275</v>
      </c>
      <c r="BM3074" s="335" t="s">
        <v>3090</v>
      </c>
      <c r="BN3074" s="335" t="s">
        <v>6245</v>
      </c>
      <c r="BO3074" s="335" t="str">
        <f t="shared" si="94"/>
        <v>Green County, WI</v>
      </c>
      <c r="BP3074" s="335" t="str">
        <f t="shared" si="95"/>
        <v>55</v>
      </c>
      <c r="BQ3074" s="335" t="str">
        <f>_xlfn.XLOOKUP(BP3074, statelist[State FIPS Code], statelist[EPA Region], "not found", 0, 1)</f>
        <v>EPA Region 5</v>
      </c>
    </row>
    <row r="3075" spans="64:69" x14ac:dyDescent="0.25">
      <c r="BL3075" s="334" t="s">
        <v>6276</v>
      </c>
      <c r="BM3075" s="335" t="s">
        <v>6277</v>
      </c>
      <c r="BN3075" s="335" t="s">
        <v>6245</v>
      </c>
      <c r="BO3075" s="335" t="str">
        <f t="shared" si="94"/>
        <v>Green Lake County, WI</v>
      </c>
      <c r="BP3075" s="335" t="str">
        <f t="shared" si="95"/>
        <v>55</v>
      </c>
      <c r="BQ3075" s="335" t="str">
        <f>_xlfn.XLOOKUP(BP3075, statelist[State FIPS Code], statelist[EPA Region], "not found", 0, 1)</f>
        <v>EPA Region 5</v>
      </c>
    </row>
    <row r="3076" spans="64:69" x14ac:dyDescent="0.25">
      <c r="BL3076" s="334" t="s">
        <v>6278</v>
      </c>
      <c r="BM3076" s="335" t="s">
        <v>2771</v>
      </c>
      <c r="BN3076" s="335" t="s">
        <v>6245</v>
      </c>
      <c r="BO3076" s="335" t="str">
        <f t="shared" ref="BO3076:BO3139" si="96">_xlfn.TEXTJOIN(", ", TRUE, BM3076,BN3076)</f>
        <v>Iowa County, WI</v>
      </c>
      <c r="BP3076" s="335" t="str">
        <f t="shared" ref="BP3076:BP3139" si="97">LEFT(BL3076, 2)</f>
        <v>55</v>
      </c>
      <c r="BQ3076" s="335" t="str">
        <f>_xlfn.XLOOKUP(BP3076, statelist[State FIPS Code], statelist[EPA Region], "not found", 0, 1)</f>
        <v>EPA Region 5</v>
      </c>
    </row>
    <row r="3077" spans="64:69" x14ac:dyDescent="0.25">
      <c r="BL3077" s="334" t="s">
        <v>6279</v>
      </c>
      <c r="BM3077" s="335" t="s">
        <v>3484</v>
      </c>
      <c r="BN3077" s="335" t="s">
        <v>6245</v>
      </c>
      <c r="BO3077" s="335" t="str">
        <f t="shared" si="96"/>
        <v>Iron County, WI</v>
      </c>
      <c r="BP3077" s="335" t="str">
        <f t="shared" si="97"/>
        <v>55</v>
      </c>
      <c r="BQ3077" s="335" t="str">
        <f>_xlfn.XLOOKUP(BP3077, statelist[State FIPS Code], statelist[EPA Region], "not found", 0, 1)</f>
        <v>EPA Region 5</v>
      </c>
    </row>
    <row r="3078" spans="64:69" x14ac:dyDescent="0.25">
      <c r="BL3078" s="334" t="s">
        <v>6280</v>
      </c>
      <c r="BM3078" s="335" t="s">
        <v>1365</v>
      </c>
      <c r="BN3078" s="335" t="s">
        <v>6245</v>
      </c>
      <c r="BO3078" s="335" t="str">
        <f t="shared" si="96"/>
        <v>Jackson County, WI</v>
      </c>
      <c r="BP3078" s="335" t="str">
        <f t="shared" si="97"/>
        <v>55</v>
      </c>
      <c r="BQ3078" s="335" t="str">
        <f>_xlfn.XLOOKUP(BP3078, statelist[State FIPS Code], statelist[EPA Region], "not found", 0, 1)</f>
        <v>EPA Region 5</v>
      </c>
    </row>
    <row r="3079" spans="64:69" x14ac:dyDescent="0.25">
      <c r="BL3079" s="334" t="s">
        <v>6281</v>
      </c>
      <c r="BM3079" s="335" t="s">
        <v>1367</v>
      </c>
      <c r="BN3079" s="335" t="s">
        <v>6245</v>
      </c>
      <c r="BO3079" s="335" t="str">
        <f t="shared" si="96"/>
        <v>Jefferson County, WI</v>
      </c>
      <c r="BP3079" s="335" t="str">
        <f t="shared" si="97"/>
        <v>55</v>
      </c>
      <c r="BQ3079" s="335" t="str">
        <f>_xlfn.XLOOKUP(BP3079, statelist[State FIPS Code], statelist[EPA Region], "not found", 0, 1)</f>
        <v>EPA Region 5</v>
      </c>
    </row>
    <row r="3080" spans="64:69" x14ac:dyDescent="0.25">
      <c r="BL3080" s="334" t="s">
        <v>6282</v>
      </c>
      <c r="BM3080" s="335" t="s">
        <v>6283</v>
      </c>
      <c r="BN3080" s="335" t="s">
        <v>6245</v>
      </c>
      <c r="BO3080" s="335" t="str">
        <f t="shared" si="96"/>
        <v>Juneau County, WI</v>
      </c>
      <c r="BP3080" s="335" t="str">
        <f t="shared" si="97"/>
        <v>55</v>
      </c>
      <c r="BQ3080" s="335" t="str">
        <f>_xlfn.XLOOKUP(BP3080, statelist[State FIPS Code], statelist[EPA Region], "not found", 0, 1)</f>
        <v>EPA Region 5</v>
      </c>
    </row>
    <row r="3081" spans="64:69" x14ac:dyDescent="0.25">
      <c r="BL3081" s="334" t="s">
        <v>6284</v>
      </c>
      <c r="BM3081" s="335" t="s">
        <v>6285</v>
      </c>
      <c r="BN3081" s="335" t="s">
        <v>6245</v>
      </c>
      <c r="BO3081" s="335" t="str">
        <f t="shared" si="96"/>
        <v>Kenosha County, WI</v>
      </c>
      <c r="BP3081" s="335" t="str">
        <f t="shared" si="97"/>
        <v>55</v>
      </c>
      <c r="BQ3081" s="335" t="str">
        <f>_xlfn.XLOOKUP(BP3081, statelist[State FIPS Code], statelist[EPA Region], "not found", 0, 1)</f>
        <v>EPA Region 5</v>
      </c>
    </row>
    <row r="3082" spans="64:69" x14ac:dyDescent="0.25">
      <c r="BL3082" s="334" t="s">
        <v>6286</v>
      </c>
      <c r="BM3082" s="335" t="s">
        <v>6287</v>
      </c>
      <c r="BN3082" s="335" t="s">
        <v>6245</v>
      </c>
      <c r="BO3082" s="335" t="str">
        <f t="shared" si="96"/>
        <v>Kewaunee County, WI</v>
      </c>
      <c r="BP3082" s="335" t="str">
        <f t="shared" si="97"/>
        <v>55</v>
      </c>
      <c r="BQ3082" s="335" t="str">
        <f>_xlfn.XLOOKUP(BP3082, statelist[State FIPS Code], statelist[EPA Region], "not found", 0, 1)</f>
        <v>EPA Region 5</v>
      </c>
    </row>
    <row r="3083" spans="64:69" x14ac:dyDescent="0.25">
      <c r="BL3083" s="334" t="s">
        <v>6288</v>
      </c>
      <c r="BM3083" s="335" t="s">
        <v>6289</v>
      </c>
      <c r="BN3083" s="335" t="s">
        <v>6245</v>
      </c>
      <c r="BO3083" s="335" t="str">
        <f t="shared" si="96"/>
        <v>La Crosse County, WI</v>
      </c>
      <c r="BP3083" s="335" t="str">
        <f t="shared" si="97"/>
        <v>55</v>
      </c>
      <c r="BQ3083" s="335" t="str">
        <f>_xlfn.XLOOKUP(BP3083, statelist[State FIPS Code], statelist[EPA Region], "not found", 0, 1)</f>
        <v>EPA Region 5</v>
      </c>
    </row>
    <row r="3084" spans="64:69" x14ac:dyDescent="0.25">
      <c r="BL3084" s="334" t="s">
        <v>6290</v>
      </c>
      <c r="BM3084" s="335" t="s">
        <v>1586</v>
      </c>
      <c r="BN3084" s="335" t="s">
        <v>6245</v>
      </c>
      <c r="BO3084" s="335" t="str">
        <f t="shared" si="96"/>
        <v>Lafayette County, WI</v>
      </c>
      <c r="BP3084" s="335" t="str">
        <f t="shared" si="97"/>
        <v>55</v>
      </c>
      <c r="BQ3084" s="335" t="str">
        <f>_xlfn.XLOOKUP(BP3084, statelist[State FIPS Code], statelist[EPA Region], "not found", 0, 1)</f>
        <v>EPA Region 5</v>
      </c>
    </row>
    <row r="3085" spans="64:69" x14ac:dyDescent="0.25">
      <c r="BL3085" s="334" t="s">
        <v>6291</v>
      </c>
      <c r="BM3085" s="335" t="s">
        <v>6292</v>
      </c>
      <c r="BN3085" s="335" t="s">
        <v>6245</v>
      </c>
      <c r="BO3085" s="335" t="str">
        <f t="shared" si="96"/>
        <v>Langlade County, WI</v>
      </c>
      <c r="BP3085" s="335" t="str">
        <f t="shared" si="97"/>
        <v>55</v>
      </c>
      <c r="BQ3085" s="335" t="str">
        <f>_xlfn.XLOOKUP(BP3085, statelist[State FIPS Code], statelist[EPA Region], "not found", 0, 1)</f>
        <v>EPA Region 5</v>
      </c>
    </row>
    <row r="3086" spans="64:69" x14ac:dyDescent="0.25">
      <c r="BL3086" s="334" t="s">
        <v>6293</v>
      </c>
      <c r="BM3086" s="335" t="s">
        <v>1590</v>
      </c>
      <c r="BN3086" s="335" t="s">
        <v>6245</v>
      </c>
      <c r="BO3086" s="335" t="str">
        <f t="shared" si="96"/>
        <v>Lincoln County, WI</v>
      </c>
      <c r="BP3086" s="335" t="str">
        <f t="shared" si="97"/>
        <v>55</v>
      </c>
      <c r="BQ3086" s="335" t="str">
        <f>_xlfn.XLOOKUP(BP3086, statelist[State FIPS Code], statelist[EPA Region], "not found", 0, 1)</f>
        <v>EPA Region 5</v>
      </c>
    </row>
    <row r="3087" spans="64:69" x14ac:dyDescent="0.25">
      <c r="BL3087" s="334" t="s">
        <v>6294</v>
      </c>
      <c r="BM3087" s="335" t="s">
        <v>6295</v>
      </c>
      <c r="BN3087" s="335" t="s">
        <v>6245</v>
      </c>
      <c r="BO3087" s="335" t="str">
        <f t="shared" si="96"/>
        <v>Manitowoc County, WI</v>
      </c>
      <c r="BP3087" s="335" t="str">
        <f t="shared" si="97"/>
        <v>55</v>
      </c>
      <c r="BQ3087" s="335" t="str">
        <f>_xlfn.XLOOKUP(BP3087, statelist[State FIPS Code], statelist[EPA Region], "not found", 0, 1)</f>
        <v>EPA Region 5</v>
      </c>
    </row>
    <row r="3088" spans="64:69" x14ac:dyDescent="0.25">
      <c r="BL3088" s="334" t="s">
        <v>6296</v>
      </c>
      <c r="BM3088" s="335" t="s">
        <v>6297</v>
      </c>
      <c r="BN3088" s="335" t="s">
        <v>6245</v>
      </c>
      <c r="BO3088" s="335" t="str">
        <f t="shared" si="96"/>
        <v>Marathon County, WI</v>
      </c>
      <c r="BP3088" s="335" t="str">
        <f t="shared" si="97"/>
        <v>55</v>
      </c>
      <c r="BQ3088" s="335" t="str">
        <f>_xlfn.XLOOKUP(BP3088, statelist[State FIPS Code], statelist[EPA Region], "not found", 0, 1)</f>
        <v>EPA Region 5</v>
      </c>
    </row>
    <row r="3089" spans="64:69" x14ac:dyDescent="0.25">
      <c r="BL3089" s="334" t="s">
        <v>6298</v>
      </c>
      <c r="BM3089" s="335" t="s">
        <v>6299</v>
      </c>
      <c r="BN3089" s="335" t="s">
        <v>6245</v>
      </c>
      <c r="BO3089" s="335" t="str">
        <f t="shared" si="96"/>
        <v>Marinette County, WI</v>
      </c>
      <c r="BP3089" s="335" t="str">
        <f t="shared" si="97"/>
        <v>55</v>
      </c>
      <c r="BQ3089" s="335" t="str">
        <f>_xlfn.XLOOKUP(BP3089, statelist[State FIPS Code], statelist[EPA Region], "not found", 0, 1)</f>
        <v>EPA Region 5</v>
      </c>
    </row>
    <row r="3090" spans="64:69" x14ac:dyDescent="0.25">
      <c r="BL3090" s="334" t="s">
        <v>6300</v>
      </c>
      <c r="BM3090" s="335" t="s">
        <v>3512</v>
      </c>
      <c r="BN3090" s="335" t="s">
        <v>6245</v>
      </c>
      <c r="BO3090" s="335" t="str">
        <f t="shared" si="96"/>
        <v>Marquette County, WI</v>
      </c>
      <c r="BP3090" s="335" t="str">
        <f t="shared" si="97"/>
        <v>55</v>
      </c>
      <c r="BQ3090" s="335" t="str">
        <f>_xlfn.XLOOKUP(BP3090, statelist[State FIPS Code], statelist[EPA Region], "not found", 0, 1)</f>
        <v>EPA Region 5</v>
      </c>
    </row>
    <row r="3091" spans="64:69" x14ac:dyDescent="0.25">
      <c r="BL3091" s="334" t="s">
        <v>6301</v>
      </c>
      <c r="BM3091" s="335" t="s">
        <v>3517</v>
      </c>
      <c r="BN3091" s="335" t="s">
        <v>6245</v>
      </c>
      <c r="BO3091" s="335" t="str">
        <f t="shared" si="96"/>
        <v>Menominee County, WI</v>
      </c>
      <c r="BP3091" s="335" t="str">
        <f t="shared" si="97"/>
        <v>55</v>
      </c>
      <c r="BQ3091" s="335" t="str">
        <f>_xlfn.XLOOKUP(BP3091, statelist[State FIPS Code], statelist[EPA Region], "not found", 0, 1)</f>
        <v>EPA Region 5</v>
      </c>
    </row>
    <row r="3092" spans="64:69" x14ac:dyDescent="0.25">
      <c r="BL3092" s="334" t="s">
        <v>6302</v>
      </c>
      <c r="BM3092" s="335" t="s">
        <v>6303</v>
      </c>
      <c r="BN3092" s="335" t="s">
        <v>6245</v>
      </c>
      <c r="BO3092" s="335" t="str">
        <f t="shared" si="96"/>
        <v>Milwaukee County, WI</v>
      </c>
      <c r="BP3092" s="335" t="str">
        <f t="shared" si="97"/>
        <v>55</v>
      </c>
      <c r="BQ3092" s="335" t="str">
        <f>_xlfn.XLOOKUP(BP3092, statelist[State FIPS Code], statelist[EPA Region], "not found", 0, 1)</f>
        <v>EPA Region 5</v>
      </c>
    </row>
    <row r="3093" spans="64:69" x14ac:dyDescent="0.25">
      <c r="BL3093" s="334" t="s">
        <v>6304</v>
      </c>
      <c r="BM3093" s="335" t="s">
        <v>1393</v>
      </c>
      <c r="BN3093" s="335" t="s">
        <v>6245</v>
      </c>
      <c r="BO3093" s="335" t="str">
        <f t="shared" si="96"/>
        <v>Monroe County, WI</v>
      </c>
      <c r="BP3093" s="335" t="str">
        <f t="shared" si="97"/>
        <v>55</v>
      </c>
      <c r="BQ3093" s="335" t="str">
        <f>_xlfn.XLOOKUP(BP3093, statelist[State FIPS Code], statelist[EPA Region], "not found", 0, 1)</f>
        <v>EPA Region 5</v>
      </c>
    </row>
    <row r="3094" spans="64:69" x14ac:dyDescent="0.25">
      <c r="BL3094" s="334" t="s">
        <v>6305</v>
      </c>
      <c r="BM3094" s="335" t="s">
        <v>6306</v>
      </c>
      <c r="BN3094" s="335" t="s">
        <v>6245</v>
      </c>
      <c r="BO3094" s="335" t="str">
        <f t="shared" si="96"/>
        <v>Oconto County, WI</v>
      </c>
      <c r="BP3094" s="335" t="str">
        <f t="shared" si="97"/>
        <v>55</v>
      </c>
      <c r="BQ3094" s="335" t="str">
        <f>_xlfn.XLOOKUP(BP3094, statelist[State FIPS Code], statelist[EPA Region], "not found", 0, 1)</f>
        <v>EPA Region 5</v>
      </c>
    </row>
    <row r="3095" spans="64:69" x14ac:dyDescent="0.25">
      <c r="BL3095" s="334" t="s">
        <v>6307</v>
      </c>
      <c r="BM3095" s="335" t="s">
        <v>2397</v>
      </c>
      <c r="BN3095" s="335" t="s">
        <v>6245</v>
      </c>
      <c r="BO3095" s="335" t="str">
        <f t="shared" si="96"/>
        <v>Oneida County, WI</v>
      </c>
      <c r="BP3095" s="335" t="str">
        <f t="shared" si="97"/>
        <v>55</v>
      </c>
      <c r="BQ3095" s="335" t="str">
        <f>_xlfn.XLOOKUP(BP3095, statelist[State FIPS Code], statelist[EPA Region], "not found", 0, 1)</f>
        <v>EPA Region 5</v>
      </c>
    </row>
    <row r="3096" spans="64:69" x14ac:dyDescent="0.25">
      <c r="BL3096" s="334" t="s">
        <v>6308</v>
      </c>
      <c r="BM3096" s="335" t="s">
        <v>6309</v>
      </c>
      <c r="BN3096" s="335" t="s">
        <v>6245</v>
      </c>
      <c r="BO3096" s="335" t="str">
        <f t="shared" si="96"/>
        <v>Outagamie County, WI</v>
      </c>
      <c r="BP3096" s="335" t="str">
        <f t="shared" si="97"/>
        <v>55</v>
      </c>
      <c r="BQ3096" s="335" t="str">
        <f>_xlfn.XLOOKUP(BP3096, statelist[State FIPS Code], statelist[EPA Region], "not found", 0, 1)</f>
        <v>EPA Region 5</v>
      </c>
    </row>
    <row r="3097" spans="64:69" x14ac:dyDescent="0.25">
      <c r="BL3097" s="334" t="s">
        <v>6310</v>
      </c>
      <c r="BM3097" s="335" t="s">
        <v>6311</v>
      </c>
      <c r="BN3097" s="335" t="s">
        <v>6245</v>
      </c>
      <c r="BO3097" s="335" t="str">
        <f t="shared" si="96"/>
        <v>Ozaukee County, WI</v>
      </c>
      <c r="BP3097" s="335" t="str">
        <f t="shared" si="97"/>
        <v>55</v>
      </c>
      <c r="BQ3097" s="335" t="str">
        <f>_xlfn.XLOOKUP(BP3097, statelist[State FIPS Code], statelist[EPA Region], "not found", 0, 1)</f>
        <v>EPA Region 5</v>
      </c>
    </row>
    <row r="3098" spans="64:69" x14ac:dyDescent="0.25">
      <c r="BL3098" s="334" t="s">
        <v>6312</v>
      </c>
      <c r="BM3098" s="335" t="s">
        <v>6313</v>
      </c>
      <c r="BN3098" s="335" t="s">
        <v>6245</v>
      </c>
      <c r="BO3098" s="335" t="str">
        <f t="shared" si="96"/>
        <v>Pepin County, WI</v>
      </c>
      <c r="BP3098" s="335" t="str">
        <f t="shared" si="97"/>
        <v>55</v>
      </c>
      <c r="BQ3098" s="335" t="str">
        <f>_xlfn.XLOOKUP(BP3098, statelist[State FIPS Code], statelist[EPA Region], "not found", 0, 1)</f>
        <v>EPA Region 5</v>
      </c>
    </row>
    <row r="3099" spans="64:69" x14ac:dyDescent="0.25">
      <c r="BL3099" s="334" t="s">
        <v>6314</v>
      </c>
      <c r="BM3099" s="335" t="s">
        <v>2245</v>
      </c>
      <c r="BN3099" s="335" t="s">
        <v>6245</v>
      </c>
      <c r="BO3099" s="335" t="str">
        <f t="shared" si="96"/>
        <v>Pierce County, WI</v>
      </c>
      <c r="BP3099" s="335" t="str">
        <f t="shared" si="97"/>
        <v>55</v>
      </c>
      <c r="BQ3099" s="335" t="str">
        <f>_xlfn.XLOOKUP(BP3099, statelist[State FIPS Code], statelist[EPA Region], "not found", 0, 1)</f>
        <v>EPA Region 5</v>
      </c>
    </row>
    <row r="3100" spans="64:69" x14ac:dyDescent="0.25">
      <c r="BL3100" s="334" t="s">
        <v>6315</v>
      </c>
      <c r="BM3100" s="335" t="s">
        <v>1618</v>
      </c>
      <c r="BN3100" s="335" t="s">
        <v>6245</v>
      </c>
      <c r="BO3100" s="335" t="str">
        <f t="shared" si="96"/>
        <v>Polk County, WI</v>
      </c>
      <c r="BP3100" s="335" t="str">
        <f t="shared" si="97"/>
        <v>55</v>
      </c>
      <c r="BQ3100" s="335" t="str">
        <f>_xlfn.XLOOKUP(BP3100, statelist[State FIPS Code], statelist[EPA Region], "not found", 0, 1)</f>
        <v>EPA Region 5</v>
      </c>
    </row>
    <row r="3101" spans="64:69" x14ac:dyDescent="0.25">
      <c r="BL3101" s="334" t="s">
        <v>6316</v>
      </c>
      <c r="BM3101" s="335" t="s">
        <v>4793</v>
      </c>
      <c r="BN3101" s="335" t="s">
        <v>6245</v>
      </c>
      <c r="BO3101" s="335" t="str">
        <f t="shared" si="96"/>
        <v>Portage County, WI</v>
      </c>
      <c r="BP3101" s="335" t="str">
        <f t="shared" si="97"/>
        <v>55</v>
      </c>
      <c r="BQ3101" s="335" t="str">
        <f>_xlfn.XLOOKUP(BP3101, statelist[State FIPS Code], statelist[EPA Region], "not found", 0, 1)</f>
        <v>EPA Region 5</v>
      </c>
    </row>
    <row r="3102" spans="64:69" x14ac:dyDescent="0.25">
      <c r="BL3102" s="334" t="s">
        <v>6317</v>
      </c>
      <c r="BM3102" s="335" t="s">
        <v>6318</v>
      </c>
      <c r="BN3102" s="335" t="s">
        <v>6245</v>
      </c>
      <c r="BO3102" s="335" t="str">
        <f t="shared" si="96"/>
        <v>Price County, WI</v>
      </c>
      <c r="BP3102" s="335" t="str">
        <f t="shared" si="97"/>
        <v>55</v>
      </c>
      <c r="BQ3102" s="335" t="str">
        <f>_xlfn.XLOOKUP(BP3102, statelist[State FIPS Code], statelist[EPA Region], "not found", 0, 1)</f>
        <v>EPA Region 5</v>
      </c>
    </row>
    <row r="3103" spans="64:69" x14ac:dyDescent="0.25">
      <c r="BL3103" s="334" t="s">
        <v>6319</v>
      </c>
      <c r="BM3103" s="335" t="s">
        <v>6320</v>
      </c>
      <c r="BN3103" s="335" t="s">
        <v>6245</v>
      </c>
      <c r="BO3103" s="335" t="str">
        <f t="shared" si="96"/>
        <v>Racine County, WI</v>
      </c>
      <c r="BP3103" s="335" t="str">
        <f t="shared" si="97"/>
        <v>55</v>
      </c>
      <c r="BQ3103" s="335" t="str">
        <f>_xlfn.XLOOKUP(BP3103, statelist[State FIPS Code], statelist[EPA Region], "not found", 0, 1)</f>
        <v>EPA Region 5</v>
      </c>
    </row>
    <row r="3104" spans="64:69" x14ac:dyDescent="0.25">
      <c r="BL3104" s="334" t="s">
        <v>6321</v>
      </c>
      <c r="BM3104" s="335" t="s">
        <v>2534</v>
      </c>
      <c r="BN3104" s="335" t="s">
        <v>6245</v>
      </c>
      <c r="BO3104" s="335" t="str">
        <f t="shared" si="96"/>
        <v>Richland County, WI</v>
      </c>
      <c r="BP3104" s="335" t="str">
        <f t="shared" si="97"/>
        <v>55</v>
      </c>
      <c r="BQ3104" s="335" t="str">
        <f>_xlfn.XLOOKUP(BP3104, statelist[State FIPS Code], statelist[EPA Region], "not found", 0, 1)</f>
        <v>EPA Region 5</v>
      </c>
    </row>
    <row r="3105" spans="64:69" x14ac:dyDescent="0.25">
      <c r="BL3105" s="334" t="s">
        <v>6322</v>
      </c>
      <c r="BM3105" s="335" t="s">
        <v>3680</v>
      </c>
      <c r="BN3105" s="335" t="s">
        <v>6245</v>
      </c>
      <c r="BO3105" s="335" t="str">
        <f t="shared" si="96"/>
        <v>Rock County, WI</v>
      </c>
      <c r="BP3105" s="335" t="str">
        <f t="shared" si="97"/>
        <v>55</v>
      </c>
      <c r="BQ3105" s="335" t="str">
        <f>_xlfn.XLOOKUP(BP3105, statelist[State FIPS Code], statelist[EPA Region], "not found", 0, 1)</f>
        <v>EPA Region 5</v>
      </c>
    </row>
    <row r="3106" spans="64:69" x14ac:dyDescent="0.25">
      <c r="BL3106" s="334" t="s">
        <v>6323</v>
      </c>
      <c r="BM3106" s="335" t="s">
        <v>5733</v>
      </c>
      <c r="BN3106" s="335" t="s">
        <v>6245</v>
      </c>
      <c r="BO3106" s="335" t="str">
        <f t="shared" si="96"/>
        <v>Rusk County, WI</v>
      </c>
      <c r="BP3106" s="335" t="str">
        <f t="shared" si="97"/>
        <v>55</v>
      </c>
      <c r="BQ3106" s="335" t="str">
        <f>_xlfn.XLOOKUP(BP3106, statelist[State FIPS Code], statelist[EPA Region], "not found", 0, 1)</f>
        <v>EPA Region 5</v>
      </c>
    </row>
    <row r="3107" spans="64:69" x14ac:dyDescent="0.25">
      <c r="BL3107" s="334" t="s">
        <v>6324</v>
      </c>
      <c r="BM3107" s="335" t="s">
        <v>6325</v>
      </c>
      <c r="BN3107" s="335" t="s">
        <v>6245</v>
      </c>
      <c r="BO3107" s="335" t="str">
        <f t="shared" si="96"/>
        <v>St. Croix County, WI</v>
      </c>
      <c r="BP3107" s="335" t="str">
        <f t="shared" si="97"/>
        <v>55</v>
      </c>
      <c r="BQ3107" s="335" t="str">
        <f>_xlfn.XLOOKUP(BP3107, statelist[State FIPS Code], statelist[EPA Region], "not found", 0, 1)</f>
        <v>EPA Region 5</v>
      </c>
    </row>
    <row r="3108" spans="64:69" x14ac:dyDescent="0.25">
      <c r="BL3108" s="334" t="s">
        <v>6326</v>
      </c>
      <c r="BM3108" s="335" t="s">
        <v>6327</v>
      </c>
      <c r="BN3108" s="335" t="s">
        <v>6245</v>
      </c>
      <c r="BO3108" s="335" t="str">
        <f t="shared" si="96"/>
        <v>Sauk County, WI</v>
      </c>
      <c r="BP3108" s="335" t="str">
        <f t="shared" si="97"/>
        <v>55</v>
      </c>
      <c r="BQ3108" s="335" t="str">
        <f>_xlfn.XLOOKUP(BP3108, statelist[State FIPS Code], statelist[EPA Region], "not found", 0, 1)</f>
        <v>EPA Region 5</v>
      </c>
    </row>
    <row r="3109" spans="64:69" x14ac:dyDescent="0.25">
      <c r="BL3109" s="334" t="s">
        <v>6328</v>
      </c>
      <c r="BM3109" s="335" t="s">
        <v>6329</v>
      </c>
      <c r="BN3109" s="335" t="s">
        <v>6245</v>
      </c>
      <c r="BO3109" s="335" t="str">
        <f t="shared" si="96"/>
        <v>Sawyer County, WI</v>
      </c>
      <c r="BP3109" s="335" t="str">
        <f t="shared" si="97"/>
        <v>55</v>
      </c>
      <c r="BQ3109" s="335" t="str">
        <f>_xlfn.XLOOKUP(BP3109, statelist[State FIPS Code], statelist[EPA Region], "not found", 0, 1)</f>
        <v>EPA Region 5</v>
      </c>
    </row>
    <row r="3110" spans="64:69" x14ac:dyDescent="0.25">
      <c r="BL3110" s="334" t="s">
        <v>6330</v>
      </c>
      <c r="BM3110" s="335" t="s">
        <v>6331</v>
      </c>
      <c r="BN3110" s="335" t="s">
        <v>6245</v>
      </c>
      <c r="BO3110" s="335" t="str">
        <f t="shared" si="96"/>
        <v>Shawano County, WI</v>
      </c>
      <c r="BP3110" s="335" t="str">
        <f t="shared" si="97"/>
        <v>55</v>
      </c>
      <c r="BQ3110" s="335" t="str">
        <f>_xlfn.XLOOKUP(BP3110, statelist[State FIPS Code], statelist[EPA Region], "not found", 0, 1)</f>
        <v>EPA Region 5</v>
      </c>
    </row>
    <row r="3111" spans="64:69" x14ac:dyDescent="0.25">
      <c r="BL3111" s="334" t="s">
        <v>6332</v>
      </c>
      <c r="BM3111" s="335" t="s">
        <v>6333</v>
      </c>
      <c r="BN3111" s="335" t="s">
        <v>6245</v>
      </c>
      <c r="BO3111" s="335" t="str">
        <f t="shared" si="96"/>
        <v>Sheboygan County, WI</v>
      </c>
      <c r="BP3111" s="335" t="str">
        <f t="shared" si="97"/>
        <v>55</v>
      </c>
      <c r="BQ3111" s="335" t="str">
        <f>_xlfn.XLOOKUP(BP3111, statelist[State FIPS Code], statelist[EPA Region], "not found", 0, 1)</f>
        <v>EPA Region 5</v>
      </c>
    </row>
    <row r="3112" spans="64:69" x14ac:dyDescent="0.25">
      <c r="BL3112" s="334" t="s">
        <v>6334</v>
      </c>
      <c r="BM3112" s="335" t="s">
        <v>2047</v>
      </c>
      <c r="BN3112" s="335" t="s">
        <v>6245</v>
      </c>
      <c r="BO3112" s="335" t="str">
        <f t="shared" si="96"/>
        <v>Taylor County, WI</v>
      </c>
      <c r="BP3112" s="335" t="str">
        <f t="shared" si="97"/>
        <v>55</v>
      </c>
      <c r="BQ3112" s="335" t="str">
        <f>_xlfn.XLOOKUP(BP3112, statelist[State FIPS Code], statelist[EPA Region], "not found", 0, 1)</f>
        <v>EPA Region 5</v>
      </c>
    </row>
    <row r="3113" spans="64:69" x14ac:dyDescent="0.25">
      <c r="BL3113" s="334" t="s">
        <v>6335</v>
      </c>
      <c r="BM3113" s="335" t="s">
        <v>6336</v>
      </c>
      <c r="BN3113" s="335" t="s">
        <v>6245</v>
      </c>
      <c r="BO3113" s="335" t="str">
        <f t="shared" si="96"/>
        <v>Trempealeau County, WI</v>
      </c>
      <c r="BP3113" s="335" t="str">
        <f t="shared" si="97"/>
        <v>55</v>
      </c>
      <c r="BQ3113" s="335" t="str">
        <f>_xlfn.XLOOKUP(BP3113, statelist[State FIPS Code], statelist[EPA Region], "not found", 0, 1)</f>
        <v>EPA Region 5</v>
      </c>
    </row>
    <row r="3114" spans="64:69" x14ac:dyDescent="0.25">
      <c r="BL3114" s="334" t="s">
        <v>6337</v>
      </c>
      <c r="BM3114" s="335" t="s">
        <v>3983</v>
      </c>
      <c r="BN3114" s="335" t="s">
        <v>6245</v>
      </c>
      <c r="BO3114" s="335" t="str">
        <f t="shared" si="96"/>
        <v>Vernon County, WI</v>
      </c>
      <c r="BP3114" s="335" t="str">
        <f t="shared" si="97"/>
        <v>55</v>
      </c>
      <c r="BQ3114" s="335" t="str">
        <f>_xlfn.XLOOKUP(BP3114, statelist[State FIPS Code], statelist[EPA Region], "not found", 0, 1)</f>
        <v>EPA Region 5</v>
      </c>
    </row>
    <row r="3115" spans="64:69" x14ac:dyDescent="0.25">
      <c r="BL3115" s="334" t="s">
        <v>6338</v>
      </c>
      <c r="BM3115" s="335" t="s">
        <v>6339</v>
      </c>
      <c r="BN3115" s="335" t="s">
        <v>6245</v>
      </c>
      <c r="BO3115" s="335" t="str">
        <f t="shared" si="96"/>
        <v>Vilas County, WI</v>
      </c>
      <c r="BP3115" s="335" t="str">
        <f t="shared" si="97"/>
        <v>55</v>
      </c>
      <c r="BQ3115" s="335" t="str">
        <f>_xlfn.XLOOKUP(BP3115, statelist[State FIPS Code], statelist[EPA Region], "not found", 0, 1)</f>
        <v>EPA Region 5</v>
      </c>
    </row>
    <row r="3116" spans="64:69" x14ac:dyDescent="0.25">
      <c r="BL3116" s="334" t="s">
        <v>6340</v>
      </c>
      <c r="BM3116" s="335" t="s">
        <v>5281</v>
      </c>
      <c r="BN3116" s="335" t="s">
        <v>6245</v>
      </c>
      <c r="BO3116" s="335" t="str">
        <f t="shared" si="96"/>
        <v>Walworth County, WI</v>
      </c>
      <c r="BP3116" s="335" t="str">
        <f t="shared" si="97"/>
        <v>55</v>
      </c>
      <c r="BQ3116" s="335" t="str">
        <f>_xlfn.XLOOKUP(BP3116, statelist[State FIPS Code], statelist[EPA Region], "not found", 0, 1)</f>
        <v>EPA Region 5</v>
      </c>
    </row>
    <row r="3117" spans="64:69" x14ac:dyDescent="0.25">
      <c r="BL3117" s="334" t="s">
        <v>6341</v>
      </c>
      <c r="BM3117" s="335" t="s">
        <v>6342</v>
      </c>
      <c r="BN3117" s="335" t="s">
        <v>6245</v>
      </c>
      <c r="BO3117" s="335" t="str">
        <f t="shared" si="96"/>
        <v>Washburn County, WI</v>
      </c>
      <c r="BP3117" s="335" t="str">
        <f t="shared" si="97"/>
        <v>55</v>
      </c>
      <c r="BQ3117" s="335" t="str">
        <f>_xlfn.XLOOKUP(BP3117, statelist[State FIPS Code], statelist[EPA Region], "not found", 0, 1)</f>
        <v>EPA Region 5</v>
      </c>
    </row>
    <row r="3118" spans="64:69" x14ac:dyDescent="0.25">
      <c r="BL3118" s="334" t="s">
        <v>6343</v>
      </c>
      <c r="BM3118" s="335" t="s">
        <v>1423</v>
      </c>
      <c r="BN3118" s="335" t="s">
        <v>6245</v>
      </c>
      <c r="BO3118" s="335" t="str">
        <f t="shared" si="96"/>
        <v>Washington County, WI</v>
      </c>
      <c r="BP3118" s="335" t="str">
        <f t="shared" si="97"/>
        <v>55</v>
      </c>
      <c r="BQ3118" s="335" t="str">
        <f>_xlfn.XLOOKUP(BP3118, statelist[State FIPS Code], statelist[EPA Region], "not found", 0, 1)</f>
        <v>EPA Region 5</v>
      </c>
    </row>
    <row r="3119" spans="64:69" x14ac:dyDescent="0.25">
      <c r="BL3119" s="334" t="s">
        <v>6344</v>
      </c>
      <c r="BM3119" s="335" t="s">
        <v>6345</v>
      </c>
      <c r="BN3119" s="335" t="s">
        <v>6245</v>
      </c>
      <c r="BO3119" s="335" t="str">
        <f t="shared" si="96"/>
        <v>Waukesha County, WI</v>
      </c>
      <c r="BP3119" s="335" t="str">
        <f t="shared" si="97"/>
        <v>55</v>
      </c>
      <c r="BQ3119" s="335" t="str">
        <f>_xlfn.XLOOKUP(BP3119, statelist[State FIPS Code], statelist[EPA Region], "not found", 0, 1)</f>
        <v>EPA Region 5</v>
      </c>
    </row>
    <row r="3120" spans="64:69" x14ac:dyDescent="0.25">
      <c r="BL3120" s="334" t="s">
        <v>6346</v>
      </c>
      <c r="BM3120" s="335" t="s">
        <v>6347</v>
      </c>
      <c r="BN3120" s="335" t="s">
        <v>6245</v>
      </c>
      <c r="BO3120" s="335" t="str">
        <f t="shared" si="96"/>
        <v>Waupaca County, WI</v>
      </c>
      <c r="BP3120" s="335" t="str">
        <f t="shared" si="97"/>
        <v>55</v>
      </c>
      <c r="BQ3120" s="335" t="str">
        <f>_xlfn.XLOOKUP(BP3120, statelist[State FIPS Code], statelist[EPA Region], "not found", 0, 1)</f>
        <v>EPA Region 5</v>
      </c>
    </row>
    <row r="3121" spans="64:69" x14ac:dyDescent="0.25">
      <c r="BL3121" s="334" t="s">
        <v>6348</v>
      </c>
      <c r="BM3121" s="335" t="s">
        <v>6349</v>
      </c>
      <c r="BN3121" s="335" t="s">
        <v>6245</v>
      </c>
      <c r="BO3121" s="335" t="str">
        <f t="shared" si="96"/>
        <v>Waushara County, WI</v>
      </c>
      <c r="BP3121" s="335" t="str">
        <f t="shared" si="97"/>
        <v>55</v>
      </c>
      <c r="BQ3121" s="335" t="str">
        <f>_xlfn.XLOOKUP(BP3121, statelist[State FIPS Code], statelist[EPA Region], "not found", 0, 1)</f>
        <v>EPA Region 5</v>
      </c>
    </row>
    <row r="3122" spans="64:69" x14ac:dyDescent="0.25">
      <c r="BL3122" s="334" t="s">
        <v>6350</v>
      </c>
      <c r="BM3122" s="335" t="s">
        <v>2567</v>
      </c>
      <c r="BN3122" s="335" t="s">
        <v>6245</v>
      </c>
      <c r="BO3122" s="335" t="str">
        <f t="shared" si="96"/>
        <v>Winnebago County, WI</v>
      </c>
      <c r="BP3122" s="335" t="str">
        <f t="shared" si="97"/>
        <v>55</v>
      </c>
      <c r="BQ3122" s="335" t="str">
        <f>_xlfn.XLOOKUP(BP3122, statelist[State FIPS Code], statelist[EPA Region], "not found", 0, 1)</f>
        <v>EPA Region 5</v>
      </c>
    </row>
    <row r="3123" spans="64:69" x14ac:dyDescent="0.25">
      <c r="BL3123" s="334" t="s">
        <v>6351</v>
      </c>
      <c r="BM3123" s="335" t="s">
        <v>4822</v>
      </c>
      <c r="BN3123" s="335" t="s">
        <v>6245</v>
      </c>
      <c r="BO3123" s="335" t="str">
        <f t="shared" si="96"/>
        <v>Wood County, WI</v>
      </c>
      <c r="BP3123" s="335" t="str">
        <f t="shared" si="97"/>
        <v>55</v>
      </c>
      <c r="BQ3123" s="335" t="str">
        <f>_xlfn.XLOOKUP(BP3123, statelist[State FIPS Code], statelist[EPA Region], "not found", 0, 1)</f>
        <v>EPA Region 5</v>
      </c>
    </row>
    <row r="3124" spans="64:69" x14ac:dyDescent="0.25">
      <c r="BL3124" s="334" t="s">
        <v>6352</v>
      </c>
      <c r="BM3124" s="335" t="s">
        <v>4358</v>
      </c>
      <c r="BN3124" s="335" t="s">
        <v>6353</v>
      </c>
      <c r="BO3124" s="335" t="str">
        <f t="shared" si="96"/>
        <v>Albany County, WY</v>
      </c>
      <c r="BP3124" s="335" t="str">
        <f t="shared" si="97"/>
        <v>56</v>
      </c>
      <c r="BQ3124" s="335" t="str">
        <f>_xlfn.XLOOKUP(BP3124, statelist[State FIPS Code], statelist[EPA Region], "not found", 0, 1)</f>
        <v>EPA Region 8</v>
      </c>
    </row>
    <row r="3125" spans="64:69" x14ac:dyDescent="0.25">
      <c r="BL3125" s="334" t="s">
        <v>6354</v>
      </c>
      <c r="BM3125" s="335" t="s">
        <v>3996</v>
      </c>
      <c r="BN3125" s="335" t="s">
        <v>6353</v>
      </c>
      <c r="BO3125" s="335" t="str">
        <f t="shared" si="96"/>
        <v>Big Horn County, WY</v>
      </c>
      <c r="BP3125" s="335" t="str">
        <f t="shared" si="97"/>
        <v>56</v>
      </c>
      <c r="BQ3125" s="335" t="str">
        <f>_xlfn.XLOOKUP(BP3125, statelist[State FIPS Code], statelist[EPA Region], "not found", 0, 1)</f>
        <v>EPA Region 8</v>
      </c>
    </row>
    <row r="3126" spans="64:69" x14ac:dyDescent="0.25">
      <c r="BL3126" s="334" t="s">
        <v>6355</v>
      </c>
      <c r="BM3126" s="335" t="s">
        <v>3054</v>
      </c>
      <c r="BN3126" s="335" t="s">
        <v>6353</v>
      </c>
      <c r="BO3126" s="335" t="str">
        <f t="shared" si="96"/>
        <v>Campbell County, WY</v>
      </c>
      <c r="BP3126" s="335" t="str">
        <f t="shared" si="97"/>
        <v>56</v>
      </c>
      <c r="BQ3126" s="335" t="str">
        <f>_xlfn.XLOOKUP(BP3126, statelist[State FIPS Code], statelist[EPA Region], "not found", 0, 1)</f>
        <v>EPA Region 8</v>
      </c>
    </row>
    <row r="3127" spans="64:69" x14ac:dyDescent="0.25">
      <c r="BL3127" s="334" t="s">
        <v>6356</v>
      </c>
      <c r="BM3127" s="335" t="s">
        <v>4001</v>
      </c>
      <c r="BN3127" s="335" t="s">
        <v>6353</v>
      </c>
      <c r="BO3127" s="335" t="str">
        <f t="shared" si="96"/>
        <v>Carbon County, WY</v>
      </c>
      <c r="BP3127" s="335" t="str">
        <f t="shared" si="97"/>
        <v>56</v>
      </c>
      <c r="BQ3127" s="335" t="str">
        <f>_xlfn.XLOOKUP(BP3127, statelist[State FIPS Code], statelist[EPA Region], "not found", 0, 1)</f>
        <v>EPA Region 8</v>
      </c>
    </row>
    <row r="3128" spans="64:69" x14ac:dyDescent="0.25">
      <c r="BL3128" s="334" t="s">
        <v>6357</v>
      </c>
      <c r="BM3128" s="335" t="s">
        <v>6358</v>
      </c>
      <c r="BN3128" s="335" t="s">
        <v>6353</v>
      </c>
      <c r="BO3128" s="335" t="str">
        <f t="shared" si="96"/>
        <v>Converse County, WY</v>
      </c>
      <c r="BP3128" s="335" t="str">
        <f t="shared" si="97"/>
        <v>56</v>
      </c>
      <c r="BQ3128" s="335" t="str">
        <f>_xlfn.XLOOKUP(BP3128, statelist[State FIPS Code], statelist[EPA Region], "not found", 0, 1)</f>
        <v>EPA Region 8</v>
      </c>
    </row>
    <row r="3129" spans="64:69" x14ac:dyDescent="0.25">
      <c r="BL3129" s="334" t="s">
        <v>6359</v>
      </c>
      <c r="BM3129" s="335" t="s">
        <v>4955</v>
      </c>
      <c r="BN3129" s="335" t="s">
        <v>6353</v>
      </c>
      <c r="BO3129" s="335" t="str">
        <f t="shared" si="96"/>
        <v>Crook County, WY</v>
      </c>
      <c r="BP3129" s="335" t="str">
        <f t="shared" si="97"/>
        <v>56</v>
      </c>
      <c r="BQ3129" s="335" t="str">
        <f>_xlfn.XLOOKUP(BP3129, statelist[State FIPS Code], statelist[EPA Region], "not found", 0, 1)</f>
        <v>EPA Region 8</v>
      </c>
    </row>
    <row r="3130" spans="64:69" x14ac:dyDescent="0.25">
      <c r="BL3130" s="334" t="s">
        <v>6360</v>
      </c>
      <c r="BM3130" s="335" t="s">
        <v>1814</v>
      </c>
      <c r="BN3130" s="335" t="s">
        <v>6353</v>
      </c>
      <c r="BO3130" s="335" t="str">
        <f t="shared" si="96"/>
        <v>Fremont County, WY</v>
      </c>
      <c r="BP3130" s="335" t="str">
        <f t="shared" si="97"/>
        <v>56</v>
      </c>
      <c r="BQ3130" s="335" t="str">
        <f>_xlfn.XLOOKUP(BP3130, statelist[State FIPS Code], statelist[EPA Region], "not found", 0, 1)</f>
        <v>EPA Region 8</v>
      </c>
    </row>
    <row r="3131" spans="64:69" x14ac:dyDescent="0.25">
      <c r="BL3131" s="334" t="s">
        <v>6361</v>
      </c>
      <c r="BM3131" s="335" t="s">
        <v>6362</v>
      </c>
      <c r="BN3131" s="335" t="s">
        <v>6353</v>
      </c>
      <c r="BO3131" s="335" t="str">
        <f t="shared" si="96"/>
        <v>Goshen County, WY</v>
      </c>
      <c r="BP3131" s="335" t="str">
        <f t="shared" si="97"/>
        <v>56</v>
      </c>
      <c r="BQ3131" s="335" t="str">
        <f>_xlfn.XLOOKUP(BP3131, statelist[State FIPS Code], statelist[EPA Region], "not found", 0, 1)</f>
        <v>EPA Region 8</v>
      </c>
    </row>
    <row r="3132" spans="64:69" x14ac:dyDescent="0.25">
      <c r="BL3132" s="334" t="s">
        <v>6363</v>
      </c>
      <c r="BM3132" s="335" t="s">
        <v>6364</v>
      </c>
      <c r="BN3132" s="335" t="s">
        <v>6353</v>
      </c>
      <c r="BO3132" s="335" t="str">
        <f t="shared" si="96"/>
        <v>Hot Springs County, WY</v>
      </c>
      <c r="BP3132" s="335" t="str">
        <f t="shared" si="97"/>
        <v>56</v>
      </c>
      <c r="BQ3132" s="335" t="str">
        <f>_xlfn.XLOOKUP(BP3132, statelist[State FIPS Code], statelist[EPA Region], "not found", 0, 1)</f>
        <v>EPA Region 8</v>
      </c>
    </row>
    <row r="3133" spans="64:69" x14ac:dyDescent="0.25">
      <c r="BL3133" s="334" t="s">
        <v>6365</v>
      </c>
      <c r="BM3133" s="335" t="s">
        <v>1584</v>
      </c>
      <c r="BN3133" s="335" t="s">
        <v>6353</v>
      </c>
      <c r="BO3133" s="335" t="str">
        <f t="shared" si="96"/>
        <v>Johnson County, WY</v>
      </c>
      <c r="BP3133" s="335" t="str">
        <f t="shared" si="97"/>
        <v>56</v>
      </c>
      <c r="BQ3133" s="335" t="str">
        <f>_xlfn.XLOOKUP(BP3133, statelist[State FIPS Code], statelist[EPA Region], "not found", 0, 1)</f>
        <v>EPA Region 8</v>
      </c>
    </row>
    <row r="3134" spans="64:69" x14ac:dyDescent="0.25">
      <c r="BL3134" s="334" t="s">
        <v>6366</v>
      </c>
      <c r="BM3134" s="335" t="s">
        <v>6367</v>
      </c>
      <c r="BN3134" s="335" t="s">
        <v>6353</v>
      </c>
      <c r="BO3134" s="335" t="str">
        <f t="shared" si="96"/>
        <v>Laramie County, WY</v>
      </c>
      <c r="BP3134" s="335" t="str">
        <f t="shared" si="97"/>
        <v>56</v>
      </c>
      <c r="BQ3134" s="335" t="str">
        <f>_xlfn.XLOOKUP(BP3134, statelist[State FIPS Code], statelist[EPA Region], "not found", 0, 1)</f>
        <v>EPA Region 8</v>
      </c>
    </row>
    <row r="3135" spans="64:69" x14ac:dyDescent="0.25">
      <c r="BL3135" s="334" t="s">
        <v>6368</v>
      </c>
      <c r="BM3135" s="335" t="s">
        <v>1590</v>
      </c>
      <c r="BN3135" s="335" t="s">
        <v>6353</v>
      </c>
      <c r="BO3135" s="335" t="str">
        <f t="shared" si="96"/>
        <v>Lincoln County, WY</v>
      </c>
      <c r="BP3135" s="335" t="str">
        <f t="shared" si="97"/>
        <v>56</v>
      </c>
      <c r="BQ3135" s="335" t="str">
        <f>_xlfn.XLOOKUP(BP3135, statelist[State FIPS Code], statelist[EPA Region], "not found", 0, 1)</f>
        <v>EPA Region 8</v>
      </c>
    </row>
    <row r="3136" spans="64:69" x14ac:dyDescent="0.25">
      <c r="BL3136" s="334" t="s">
        <v>6369</v>
      </c>
      <c r="BM3136" s="335" t="s">
        <v>6370</v>
      </c>
      <c r="BN3136" s="335" t="s">
        <v>6353</v>
      </c>
      <c r="BO3136" s="335" t="str">
        <f t="shared" si="96"/>
        <v>Natrona County, WY</v>
      </c>
      <c r="BP3136" s="335" t="str">
        <f t="shared" si="97"/>
        <v>56</v>
      </c>
      <c r="BQ3136" s="335" t="str">
        <f>_xlfn.XLOOKUP(BP3136, statelist[State FIPS Code], statelist[EPA Region], "not found", 0, 1)</f>
        <v>EPA Region 8</v>
      </c>
    </row>
    <row r="3137" spans="64:69" x14ac:dyDescent="0.25">
      <c r="BL3137" s="334" t="s">
        <v>6371</v>
      </c>
      <c r="BM3137" s="335" t="s">
        <v>6372</v>
      </c>
      <c r="BN3137" s="335" t="s">
        <v>6353</v>
      </c>
      <c r="BO3137" s="335" t="str">
        <f t="shared" si="96"/>
        <v>Niobrara County, WY</v>
      </c>
      <c r="BP3137" s="335" t="str">
        <f t="shared" si="97"/>
        <v>56</v>
      </c>
      <c r="BQ3137" s="335" t="str">
        <f>_xlfn.XLOOKUP(BP3137, statelist[State FIPS Code], statelist[EPA Region], "not found", 0, 1)</f>
        <v>EPA Region 8</v>
      </c>
    </row>
    <row r="3138" spans="64:69" x14ac:dyDescent="0.25">
      <c r="BL3138" s="334" t="s">
        <v>6373</v>
      </c>
      <c r="BM3138" s="335" t="s">
        <v>1858</v>
      </c>
      <c r="BN3138" s="335" t="s">
        <v>6353</v>
      </c>
      <c r="BO3138" s="335" t="str">
        <f t="shared" si="96"/>
        <v>Park County, WY</v>
      </c>
      <c r="BP3138" s="335" t="str">
        <f t="shared" si="97"/>
        <v>56</v>
      </c>
      <c r="BQ3138" s="335" t="str">
        <f>_xlfn.XLOOKUP(BP3138, statelist[State FIPS Code], statelist[EPA Region], "not found", 0, 1)</f>
        <v>EPA Region 8</v>
      </c>
    </row>
    <row r="3139" spans="64:69" x14ac:dyDescent="0.25">
      <c r="BL3139" s="334" t="s">
        <v>6374</v>
      </c>
      <c r="BM3139" s="335" t="s">
        <v>3946</v>
      </c>
      <c r="BN3139" s="335" t="s">
        <v>6353</v>
      </c>
      <c r="BO3139" s="335" t="str">
        <f t="shared" si="96"/>
        <v>Platte County, WY</v>
      </c>
      <c r="BP3139" s="335" t="str">
        <f t="shared" si="97"/>
        <v>56</v>
      </c>
      <c r="BQ3139" s="335" t="str">
        <f>_xlfn.XLOOKUP(BP3139, statelist[State FIPS Code], statelist[EPA Region], "not found", 0, 1)</f>
        <v>EPA Region 8</v>
      </c>
    </row>
    <row r="3140" spans="64:69" x14ac:dyDescent="0.25">
      <c r="BL3140" s="334" t="s">
        <v>6375</v>
      </c>
      <c r="BM3140" s="335" t="s">
        <v>2993</v>
      </c>
      <c r="BN3140" s="335" t="s">
        <v>6353</v>
      </c>
      <c r="BO3140" s="335" t="str">
        <f t="shared" ref="BO3140:BO3203" si="98">_xlfn.TEXTJOIN(", ", TRUE, BM3140,BN3140)</f>
        <v>Sheridan County, WY</v>
      </c>
      <c r="BP3140" s="335" t="str">
        <f t="shared" ref="BP3140:BP3203" si="99">LEFT(BL3140, 2)</f>
        <v>56</v>
      </c>
      <c r="BQ3140" s="335" t="str">
        <f>_xlfn.XLOOKUP(BP3140, statelist[State FIPS Code], statelist[EPA Region], "not found", 0, 1)</f>
        <v>EPA Region 8</v>
      </c>
    </row>
    <row r="3141" spans="64:69" x14ac:dyDescent="0.25">
      <c r="BL3141" s="334" t="s">
        <v>6376</v>
      </c>
      <c r="BM3141" s="335" t="s">
        <v>6377</v>
      </c>
      <c r="BN3141" s="335" t="s">
        <v>6353</v>
      </c>
      <c r="BO3141" s="335" t="str">
        <f t="shared" si="98"/>
        <v>Sublette County, WY</v>
      </c>
      <c r="BP3141" s="335" t="str">
        <f t="shared" si="99"/>
        <v>56</v>
      </c>
      <c r="BQ3141" s="335" t="str">
        <f>_xlfn.XLOOKUP(BP3141, statelist[State FIPS Code], statelist[EPA Region], "not found", 0, 1)</f>
        <v>EPA Region 8</v>
      </c>
    </row>
    <row r="3142" spans="64:69" x14ac:dyDescent="0.25">
      <c r="BL3142" s="334" t="s">
        <v>6378</v>
      </c>
      <c r="BM3142" s="335" t="s">
        <v>6379</v>
      </c>
      <c r="BN3142" s="335" t="s">
        <v>6353</v>
      </c>
      <c r="BO3142" s="335" t="str">
        <f t="shared" si="98"/>
        <v>Sweetwater County, WY</v>
      </c>
      <c r="BP3142" s="335" t="str">
        <f t="shared" si="99"/>
        <v>56</v>
      </c>
      <c r="BQ3142" s="335" t="str">
        <f>_xlfn.XLOOKUP(BP3142, statelist[State FIPS Code], statelist[EPA Region], "not found", 0, 1)</f>
        <v>EPA Region 8</v>
      </c>
    </row>
    <row r="3143" spans="64:69" x14ac:dyDescent="0.25">
      <c r="BL3143" s="334" t="s">
        <v>6380</v>
      </c>
      <c r="BM3143" s="335" t="s">
        <v>2407</v>
      </c>
      <c r="BN3143" s="335" t="s">
        <v>6353</v>
      </c>
      <c r="BO3143" s="335" t="str">
        <f t="shared" si="98"/>
        <v>Teton County, WY</v>
      </c>
      <c r="BP3143" s="335" t="str">
        <f t="shared" si="99"/>
        <v>56</v>
      </c>
      <c r="BQ3143" s="335" t="str">
        <f>_xlfn.XLOOKUP(BP3143, statelist[State FIPS Code], statelist[EPA Region], "not found", 0, 1)</f>
        <v>EPA Region 8</v>
      </c>
    </row>
    <row r="3144" spans="64:69" x14ac:dyDescent="0.25">
      <c r="BL3144" s="334" t="s">
        <v>6381</v>
      </c>
      <c r="BM3144" s="335" t="s">
        <v>6382</v>
      </c>
      <c r="BN3144" s="335" t="s">
        <v>6353</v>
      </c>
      <c r="BO3144" s="335" t="str">
        <f t="shared" si="98"/>
        <v>Uinta County, WY</v>
      </c>
      <c r="BP3144" s="335" t="str">
        <f t="shared" si="99"/>
        <v>56</v>
      </c>
      <c r="BQ3144" s="335" t="str">
        <f>_xlfn.XLOOKUP(BP3144, statelist[State FIPS Code], statelist[EPA Region], "not found", 0, 1)</f>
        <v>EPA Region 8</v>
      </c>
    </row>
    <row r="3145" spans="64:69" x14ac:dyDescent="0.25">
      <c r="BL3145" s="334" t="s">
        <v>6383</v>
      </c>
      <c r="BM3145" s="335" t="s">
        <v>6384</v>
      </c>
      <c r="BN3145" s="335" t="s">
        <v>6353</v>
      </c>
      <c r="BO3145" s="335" t="str">
        <f t="shared" si="98"/>
        <v>Washakie County, WY</v>
      </c>
      <c r="BP3145" s="335" t="str">
        <f t="shared" si="99"/>
        <v>56</v>
      </c>
      <c r="BQ3145" s="335" t="str">
        <f>_xlfn.XLOOKUP(BP3145, statelist[State FIPS Code], statelist[EPA Region], "not found", 0, 1)</f>
        <v>EPA Region 8</v>
      </c>
    </row>
    <row r="3146" spans="64:69" x14ac:dyDescent="0.25">
      <c r="BL3146" s="334" t="s">
        <v>6385</v>
      </c>
      <c r="BM3146" s="335" t="s">
        <v>6386</v>
      </c>
      <c r="BN3146" s="335" t="s">
        <v>6353</v>
      </c>
      <c r="BO3146" s="335" t="str">
        <f t="shared" si="98"/>
        <v>Weston County, WY</v>
      </c>
      <c r="BP3146" s="335" t="str">
        <f t="shared" si="99"/>
        <v>56</v>
      </c>
      <c r="BQ3146" s="335" t="str">
        <f>_xlfn.XLOOKUP(BP3146, statelist[State FIPS Code], statelist[EPA Region], "not found", 0, 1)</f>
        <v>EPA Region 8</v>
      </c>
    </row>
    <row r="3147" spans="64:69" x14ac:dyDescent="0.25">
      <c r="BL3147" s="334" t="s">
        <v>6387</v>
      </c>
      <c r="BM3147" s="335" t="s">
        <v>6388</v>
      </c>
      <c r="BN3147" s="335" t="s">
        <v>6389</v>
      </c>
      <c r="BO3147" s="335" t="str">
        <f t="shared" si="98"/>
        <v>Eastern District, AS</v>
      </c>
      <c r="BP3147" s="335" t="str">
        <f t="shared" si="99"/>
        <v>60</v>
      </c>
      <c r="BQ3147" s="335" t="str">
        <f>_xlfn.XLOOKUP(BP3147, statelist[State FIPS Code], statelist[EPA Region], "not found", 0, 1)</f>
        <v>EPA Region 10</v>
      </c>
    </row>
    <row r="3148" spans="64:69" x14ac:dyDescent="0.25">
      <c r="BL3148" s="334" t="s">
        <v>6390</v>
      </c>
      <c r="BM3148" s="335" t="s">
        <v>6391</v>
      </c>
      <c r="BN3148" s="335" t="s">
        <v>6389</v>
      </c>
      <c r="BO3148" s="335" t="str">
        <f t="shared" si="98"/>
        <v>Manu'a District, AS</v>
      </c>
      <c r="BP3148" s="335" t="str">
        <f t="shared" si="99"/>
        <v>60</v>
      </c>
      <c r="BQ3148" s="335" t="str">
        <f>_xlfn.XLOOKUP(BP3148, statelist[State FIPS Code], statelist[EPA Region], "not found", 0, 1)</f>
        <v>EPA Region 10</v>
      </c>
    </row>
    <row r="3149" spans="64:69" x14ac:dyDescent="0.25">
      <c r="BL3149" s="334" t="s">
        <v>6392</v>
      </c>
      <c r="BM3149" s="335" t="s">
        <v>6393</v>
      </c>
      <c r="BN3149" s="335" t="s">
        <v>6389</v>
      </c>
      <c r="BO3149" s="335" t="str">
        <f t="shared" si="98"/>
        <v>Rose Island, AS</v>
      </c>
      <c r="BP3149" s="335" t="str">
        <f t="shared" si="99"/>
        <v>60</v>
      </c>
      <c r="BQ3149" s="335" t="str">
        <f>_xlfn.XLOOKUP(BP3149, statelist[State FIPS Code], statelist[EPA Region], "not found", 0, 1)</f>
        <v>EPA Region 10</v>
      </c>
    </row>
    <row r="3150" spans="64:69" x14ac:dyDescent="0.25">
      <c r="BL3150" s="334" t="s">
        <v>6394</v>
      </c>
      <c r="BM3150" s="335" t="s">
        <v>6395</v>
      </c>
      <c r="BN3150" s="335" t="s">
        <v>6389</v>
      </c>
      <c r="BO3150" s="335" t="str">
        <f t="shared" si="98"/>
        <v>Swains Island, AS</v>
      </c>
      <c r="BP3150" s="335" t="str">
        <f t="shared" si="99"/>
        <v>60</v>
      </c>
      <c r="BQ3150" s="335" t="str">
        <f>_xlfn.XLOOKUP(BP3150, statelist[State FIPS Code], statelist[EPA Region], "not found", 0, 1)</f>
        <v>EPA Region 10</v>
      </c>
    </row>
    <row r="3151" spans="64:69" x14ac:dyDescent="0.25">
      <c r="BL3151" s="334" t="s">
        <v>6396</v>
      </c>
      <c r="BM3151" s="335" t="s">
        <v>6397</v>
      </c>
      <c r="BN3151" s="335" t="s">
        <v>6389</v>
      </c>
      <c r="BO3151" s="335" t="str">
        <f t="shared" si="98"/>
        <v>Western District, AS</v>
      </c>
      <c r="BP3151" s="335" t="str">
        <f t="shared" si="99"/>
        <v>60</v>
      </c>
      <c r="BQ3151" s="335" t="str">
        <f>_xlfn.XLOOKUP(BP3151, statelist[State FIPS Code], statelist[EPA Region], "not found", 0, 1)</f>
        <v>EPA Region 10</v>
      </c>
    </row>
    <row r="3152" spans="64:69" x14ac:dyDescent="0.25">
      <c r="BL3152" s="334" t="s">
        <v>6398</v>
      </c>
      <c r="BM3152" s="335" t="s">
        <v>6399</v>
      </c>
      <c r="BN3152" s="335" t="s">
        <v>6400</v>
      </c>
      <c r="BO3152" s="335" t="str">
        <f t="shared" si="98"/>
        <v>Guam, GU</v>
      </c>
      <c r="BP3152" s="335" t="str">
        <f t="shared" si="99"/>
        <v>66</v>
      </c>
      <c r="BQ3152" s="335" t="str">
        <f>_xlfn.XLOOKUP(BP3152, statelist[State FIPS Code], statelist[EPA Region], "not found", 0, 1)</f>
        <v>EPA Region 10</v>
      </c>
    </row>
    <row r="3153" spans="64:69" x14ac:dyDescent="0.25">
      <c r="BL3153" s="334" t="s">
        <v>6401</v>
      </c>
      <c r="BM3153" s="335" t="s">
        <v>6402</v>
      </c>
      <c r="BN3153" s="335" t="s">
        <v>6403</v>
      </c>
      <c r="BO3153" s="335" t="str">
        <f t="shared" si="98"/>
        <v>Northern Islands Municipality, MP</v>
      </c>
      <c r="BP3153" s="335" t="str">
        <f t="shared" si="99"/>
        <v>69</v>
      </c>
      <c r="BQ3153" s="335" t="str">
        <f>_xlfn.XLOOKUP(BP3153, statelist[State FIPS Code], statelist[EPA Region], "not found", 0, 1)</f>
        <v>EPA Region 10</v>
      </c>
    </row>
    <row r="3154" spans="64:69" x14ac:dyDescent="0.25">
      <c r="BL3154" s="334" t="s">
        <v>6404</v>
      </c>
      <c r="BM3154" s="335" t="s">
        <v>6405</v>
      </c>
      <c r="BN3154" s="335" t="s">
        <v>6403</v>
      </c>
      <c r="BO3154" s="335" t="str">
        <f t="shared" si="98"/>
        <v>Rota Municipality, MP</v>
      </c>
      <c r="BP3154" s="335" t="str">
        <f t="shared" si="99"/>
        <v>69</v>
      </c>
      <c r="BQ3154" s="335" t="str">
        <f>_xlfn.XLOOKUP(BP3154, statelist[State FIPS Code], statelist[EPA Region], "not found", 0, 1)</f>
        <v>EPA Region 10</v>
      </c>
    </row>
    <row r="3155" spans="64:69" x14ac:dyDescent="0.25">
      <c r="BL3155" s="334" t="s">
        <v>6406</v>
      </c>
      <c r="BM3155" s="335" t="s">
        <v>6407</v>
      </c>
      <c r="BN3155" s="335" t="s">
        <v>6403</v>
      </c>
      <c r="BO3155" s="335" t="str">
        <f t="shared" si="98"/>
        <v>Saipan Municipality, MP</v>
      </c>
      <c r="BP3155" s="335" t="str">
        <f t="shared" si="99"/>
        <v>69</v>
      </c>
      <c r="BQ3155" s="335" t="str">
        <f>_xlfn.XLOOKUP(BP3155, statelist[State FIPS Code], statelist[EPA Region], "not found", 0, 1)</f>
        <v>EPA Region 10</v>
      </c>
    </row>
    <row r="3156" spans="64:69" x14ac:dyDescent="0.25">
      <c r="BL3156" s="334" t="s">
        <v>6408</v>
      </c>
      <c r="BM3156" s="335" t="s">
        <v>6409</v>
      </c>
      <c r="BN3156" s="335" t="s">
        <v>6403</v>
      </c>
      <c r="BO3156" s="335" t="str">
        <f t="shared" si="98"/>
        <v>Tinian Municipality, MP</v>
      </c>
      <c r="BP3156" s="335" t="str">
        <f t="shared" si="99"/>
        <v>69</v>
      </c>
      <c r="BQ3156" s="335" t="str">
        <f>_xlfn.XLOOKUP(BP3156, statelist[State FIPS Code], statelist[EPA Region], "not found", 0, 1)</f>
        <v>EPA Region 10</v>
      </c>
    </row>
    <row r="3157" spans="64:69" x14ac:dyDescent="0.25">
      <c r="BL3157" s="334" t="s">
        <v>6410</v>
      </c>
      <c r="BM3157" s="335" t="s">
        <v>6411</v>
      </c>
      <c r="BN3157" s="335" t="s">
        <v>6412</v>
      </c>
      <c r="BO3157" s="335" t="str">
        <f t="shared" si="98"/>
        <v>Adjuntas Municipio, PR</v>
      </c>
      <c r="BP3157" s="335" t="str">
        <f t="shared" si="99"/>
        <v>72</v>
      </c>
      <c r="BQ3157" s="335" t="str">
        <f>_xlfn.XLOOKUP(BP3157, statelist[State FIPS Code], statelist[EPA Region], "not found", 0, 1)</f>
        <v>EPA Region 2</v>
      </c>
    </row>
    <row r="3158" spans="64:69" x14ac:dyDescent="0.25">
      <c r="BL3158" s="334" t="s">
        <v>6413</v>
      </c>
      <c r="BM3158" s="335" t="s">
        <v>6414</v>
      </c>
      <c r="BN3158" s="335" t="s">
        <v>6412</v>
      </c>
      <c r="BO3158" s="335" t="str">
        <f t="shared" si="98"/>
        <v>Aguada Municipio, PR</v>
      </c>
      <c r="BP3158" s="335" t="str">
        <f t="shared" si="99"/>
        <v>72</v>
      </c>
      <c r="BQ3158" s="335" t="str">
        <f>_xlfn.XLOOKUP(BP3158, statelist[State FIPS Code], statelist[EPA Region], "not found", 0, 1)</f>
        <v>EPA Region 2</v>
      </c>
    </row>
    <row r="3159" spans="64:69" x14ac:dyDescent="0.25">
      <c r="BL3159" s="334" t="s">
        <v>6415</v>
      </c>
      <c r="BM3159" s="335" t="s">
        <v>6416</v>
      </c>
      <c r="BN3159" s="335" t="s">
        <v>6412</v>
      </c>
      <c r="BO3159" s="335" t="str">
        <f t="shared" si="98"/>
        <v>Aguadilla Municipio, PR</v>
      </c>
      <c r="BP3159" s="335" t="str">
        <f t="shared" si="99"/>
        <v>72</v>
      </c>
      <c r="BQ3159" s="335" t="str">
        <f>_xlfn.XLOOKUP(BP3159, statelist[State FIPS Code], statelist[EPA Region], "not found", 0, 1)</f>
        <v>EPA Region 2</v>
      </c>
    </row>
    <row r="3160" spans="64:69" x14ac:dyDescent="0.25">
      <c r="BL3160" s="334" t="s">
        <v>6417</v>
      </c>
      <c r="BM3160" s="335" t="s">
        <v>6418</v>
      </c>
      <c r="BN3160" s="335" t="s">
        <v>6412</v>
      </c>
      <c r="BO3160" s="335" t="str">
        <f t="shared" si="98"/>
        <v>Aguas Buenas Municipio, PR</v>
      </c>
      <c r="BP3160" s="335" t="str">
        <f t="shared" si="99"/>
        <v>72</v>
      </c>
      <c r="BQ3160" s="335" t="str">
        <f>_xlfn.XLOOKUP(BP3160, statelist[State FIPS Code], statelist[EPA Region], "not found", 0, 1)</f>
        <v>EPA Region 2</v>
      </c>
    </row>
    <row r="3161" spans="64:69" x14ac:dyDescent="0.25">
      <c r="BL3161" s="334" t="s">
        <v>6419</v>
      </c>
      <c r="BM3161" s="335" t="s">
        <v>6420</v>
      </c>
      <c r="BN3161" s="335" t="s">
        <v>6412</v>
      </c>
      <c r="BO3161" s="335" t="str">
        <f t="shared" si="98"/>
        <v>Aibonito Municipio, PR</v>
      </c>
      <c r="BP3161" s="335" t="str">
        <f t="shared" si="99"/>
        <v>72</v>
      </c>
      <c r="BQ3161" s="335" t="str">
        <f>_xlfn.XLOOKUP(BP3161, statelist[State FIPS Code], statelist[EPA Region], "not found", 0, 1)</f>
        <v>EPA Region 2</v>
      </c>
    </row>
    <row r="3162" spans="64:69" x14ac:dyDescent="0.25">
      <c r="BL3162" s="334" t="s">
        <v>6421</v>
      </c>
      <c r="BM3162" s="335" t="s">
        <v>6422</v>
      </c>
      <c r="BN3162" s="335" t="s">
        <v>6412</v>
      </c>
      <c r="BO3162" s="335" t="str">
        <f t="shared" si="98"/>
        <v>Anasco Municipio, PR</v>
      </c>
      <c r="BP3162" s="335" t="str">
        <f t="shared" si="99"/>
        <v>72</v>
      </c>
      <c r="BQ3162" s="335" t="str">
        <f>_xlfn.XLOOKUP(BP3162, statelist[State FIPS Code], statelist[EPA Region], "not found", 0, 1)</f>
        <v>EPA Region 2</v>
      </c>
    </row>
    <row r="3163" spans="64:69" x14ac:dyDescent="0.25">
      <c r="BL3163" s="334" t="s">
        <v>6423</v>
      </c>
      <c r="BM3163" s="335" t="s">
        <v>6424</v>
      </c>
      <c r="BN3163" s="335" t="s">
        <v>6412</v>
      </c>
      <c r="BO3163" s="335" t="str">
        <f t="shared" si="98"/>
        <v>Arecibo Municipio, PR</v>
      </c>
      <c r="BP3163" s="335" t="str">
        <f t="shared" si="99"/>
        <v>72</v>
      </c>
      <c r="BQ3163" s="335" t="str">
        <f>_xlfn.XLOOKUP(BP3163, statelist[State FIPS Code], statelist[EPA Region], "not found", 0, 1)</f>
        <v>EPA Region 2</v>
      </c>
    </row>
    <row r="3164" spans="64:69" x14ac:dyDescent="0.25">
      <c r="BL3164" s="334" t="s">
        <v>6425</v>
      </c>
      <c r="BM3164" s="335" t="s">
        <v>6426</v>
      </c>
      <c r="BN3164" s="335" t="s">
        <v>6412</v>
      </c>
      <c r="BO3164" s="335" t="str">
        <f t="shared" si="98"/>
        <v>Arroyo Municipio, PR</v>
      </c>
      <c r="BP3164" s="335" t="str">
        <f t="shared" si="99"/>
        <v>72</v>
      </c>
      <c r="BQ3164" s="335" t="str">
        <f>_xlfn.XLOOKUP(BP3164, statelist[State FIPS Code], statelist[EPA Region], "not found", 0, 1)</f>
        <v>EPA Region 2</v>
      </c>
    </row>
    <row r="3165" spans="64:69" x14ac:dyDescent="0.25">
      <c r="BL3165" s="334" t="s">
        <v>6427</v>
      </c>
      <c r="BM3165" s="335" t="s">
        <v>6428</v>
      </c>
      <c r="BN3165" s="335" t="s">
        <v>6412</v>
      </c>
      <c r="BO3165" s="335" t="str">
        <f t="shared" si="98"/>
        <v>Barceloneta Municipio, PR</v>
      </c>
      <c r="BP3165" s="335" t="str">
        <f t="shared" si="99"/>
        <v>72</v>
      </c>
      <c r="BQ3165" s="335" t="str">
        <f>_xlfn.XLOOKUP(BP3165, statelist[State FIPS Code], statelist[EPA Region], "not found", 0, 1)</f>
        <v>EPA Region 2</v>
      </c>
    </row>
    <row r="3166" spans="64:69" x14ac:dyDescent="0.25">
      <c r="BL3166" s="334" t="s">
        <v>6429</v>
      </c>
      <c r="BM3166" s="335" t="s">
        <v>6430</v>
      </c>
      <c r="BN3166" s="335" t="s">
        <v>6412</v>
      </c>
      <c r="BO3166" s="335" t="str">
        <f t="shared" si="98"/>
        <v>Barranquitas Municipio, PR</v>
      </c>
      <c r="BP3166" s="335" t="str">
        <f t="shared" si="99"/>
        <v>72</v>
      </c>
      <c r="BQ3166" s="335" t="str">
        <f>_xlfn.XLOOKUP(BP3166, statelist[State FIPS Code], statelist[EPA Region], "not found", 0, 1)</f>
        <v>EPA Region 2</v>
      </c>
    </row>
    <row r="3167" spans="64:69" x14ac:dyDescent="0.25">
      <c r="BL3167" s="334" t="s">
        <v>6431</v>
      </c>
      <c r="BM3167" s="335" t="s">
        <v>6432</v>
      </c>
      <c r="BN3167" s="335" t="s">
        <v>6412</v>
      </c>
      <c r="BO3167" s="335" t="str">
        <f t="shared" si="98"/>
        <v>Bayamon Municipio, PR</v>
      </c>
      <c r="BP3167" s="335" t="str">
        <f t="shared" si="99"/>
        <v>72</v>
      </c>
      <c r="BQ3167" s="335" t="str">
        <f>_xlfn.XLOOKUP(BP3167, statelist[State FIPS Code], statelist[EPA Region], "not found", 0, 1)</f>
        <v>EPA Region 2</v>
      </c>
    </row>
    <row r="3168" spans="64:69" x14ac:dyDescent="0.25">
      <c r="BL3168" s="334" t="s">
        <v>6433</v>
      </c>
      <c r="BM3168" s="335" t="s">
        <v>6434</v>
      </c>
      <c r="BN3168" s="335" t="s">
        <v>6412</v>
      </c>
      <c r="BO3168" s="335" t="str">
        <f t="shared" si="98"/>
        <v>Cabo Rojo Municipio, PR</v>
      </c>
      <c r="BP3168" s="335" t="str">
        <f t="shared" si="99"/>
        <v>72</v>
      </c>
      <c r="BQ3168" s="335" t="str">
        <f>_xlfn.XLOOKUP(BP3168, statelist[State FIPS Code], statelist[EPA Region], "not found", 0, 1)</f>
        <v>EPA Region 2</v>
      </c>
    </row>
    <row r="3169" spans="64:69" x14ac:dyDescent="0.25">
      <c r="BL3169" s="334" t="s">
        <v>6435</v>
      </c>
      <c r="BM3169" s="335" t="s">
        <v>6436</v>
      </c>
      <c r="BN3169" s="335" t="s">
        <v>6412</v>
      </c>
      <c r="BO3169" s="335" t="str">
        <f t="shared" si="98"/>
        <v>Caguas Municipio, PR</v>
      </c>
      <c r="BP3169" s="335" t="str">
        <f t="shared" si="99"/>
        <v>72</v>
      </c>
      <c r="BQ3169" s="335" t="str">
        <f>_xlfn.XLOOKUP(BP3169, statelist[State FIPS Code], statelist[EPA Region], "not found", 0, 1)</f>
        <v>EPA Region 2</v>
      </c>
    </row>
    <row r="3170" spans="64:69" x14ac:dyDescent="0.25">
      <c r="BL3170" s="334" t="s">
        <v>6437</v>
      </c>
      <c r="BM3170" s="335" t="s">
        <v>6438</v>
      </c>
      <c r="BN3170" s="335" t="s">
        <v>6412</v>
      </c>
      <c r="BO3170" s="335" t="str">
        <f t="shared" si="98"/>
        <v>Camuy Municipio, PR</v>
      </c>
      <c r="BP3170" s="335" t="str">
        <f t="shared" si="99"/>
        <v>72</v>
      </c>
      <c r="BQ3170" s="335" t="str">
        <f>_xlfn.XLOOKUP(BP3170, statelist[State FIPS Code], statelist[EPA Region], "not found", 0, 1)</f>
        <v>EPA Region 2</v>
      </c>
    </row>
    <row r="3171" spans="64:69" x14ac:dyDescent="0.25">
      <c r="BL3171" s="334" t="s">
        <v>6439</v>
      </c>
      <c r="BM3171" s="335" t="s">
        <v>6440</v>
      </c>
      <c r="BN3171" s="335" t="s">
        <v>6412</v>
      </c>
      <c r="BO3171" s="335" t="str">
        <f t="shared" si="98"/>
        <v>Canovanas Municipio, PR</v>
      </c>
      <c r="BP3171" s="335" t="str">
        <f t="shared" si="99"/>
        <v>72</v>
      </c>
      <c r="BQ3171" s="335" t="str">
        <f>_xlfn.XLOOKUP(BP3171, statelist[State FIPS Code], statelist[EPA Region], "not found", 0, 1)</f>
        <v>EPA Region 2</v>
      </c>
    </row>
    <row r="3172" spans="64:69" x14ac:dyDescent="0.25">
      <c r="BL3172" s="334" t="s">
        <v>6441</v>
      </c>
      <c r="BM3172" s="335" t="s">
        <v>6442</v>
      </c>
      <c r="BN3172" s="335" t="s">
        <v>6412</v>
      </c>
      <c r="BO3172" s="335" t="str">
        <f t="shared" si="98"/>
        <v>Carolina Municipio, PR</v>
      </c>
      <c r="BP3172" s="335" t="str">
        <f t="shared" si="99"/>
        <v>72</v>
      </c>
      <c r="BQ3172" s="335" t="str">
        <f>_xlfn.XLOOKUP(BP3172, statelist[State FIPS Code], statelist[EPA Region], "not found", 0, 1)</f>
        <v>EPA Region 2</v>
      </c>
    </row>
    <row r="3173" spans="64:69" x14ac:dyDescent="0.25">
      <c r="BL3173" s="334" t="s">
        <v>6443</v>
      </c>
      <c r="BM3173" s="335" t="s">
        <v>6444</v>
      </c>
      <c r="BN3173" s="335" t="s">
        <v>6412</v>
      </c>
      <c r="BO3173" s="335" t="str">
        <f t="shared" si="98"/>
        <v>Catano Municipio, PR</v>
      </c>
      <c r="BP3173" s="335" t="str">
        <f t="shared" si="99"/>
        <v>72</v>
      </c>
      <c r="BQ3173" s="335" t="str">
        <f>_xlfn.XLOOKUP(BP3173, statelist[State FIPS Code], statelist[EPA Region], "not found", 0, 1)</f>
        <v>EPA Region 2</v>
      </c>
    </row>
    <row r="3174" spans="64:69" x14ac:dyDescent="0.25">
      <c r="BL3174" s="334" t="s">
        <v>6445</v>
      </c>
      <c r="BM3174" s="335" t="s">
        <v>6446</v>
      </c>
      <c r="BN3174" s="335" t="s">
        <v>6412</v>
      </c>
      <c r="BO3174" s="335" t="str">
        <f t="shared" si="98"/>
        <v>Cayey Municipio, PR</v>
      </c>
      <c r="BP3174" s="335" t="str">
        <f t="shared" si="99"/>
        <v>72</v>
      </c>
      <c r="BQ3174" s="335" t="str">
        <f>_xlfn.XLOOKUP(BP3174, statelist[State FIPS Code], statelist[EPA Region], "not found", 0, 1)</f>
        <v>EPA Region 2</v>
      </c>
    </row>
    <row r="3175" spans="64:69" x14ac:dyDescent="0.25">
      <c r="BL3175" s="334" t="s">
        <v>6447</v>
      </c>
      <c r="BM3175" s="335" t="s">
        <v>6448</v>
      </c>
      <c r="BN3175" s="335" t="s">
        <v>6412</v>
      </c>
      <c r="BO3175" s="335" t="str">
        <f t="shared" si="98"/>
        <v>Ceiba Municipio, PR</v>
      </c>
      <c r="BP3175" s="335" t="str">
        <f t="shared" si="99"/>
        <v>72</v>
      </c>
      <c r="BQ3175" s="335" t="str">
        <f>_xlfn.XLOOKUP(BP3175, statelist[State FIPS Code], statelist[EPA Region], "not found", 0, 1)</f>
        <v>EPA Region 2</v>
      </c>
    </row>
    <row r="3176" spans="64:69" x14ac:dyDescent="0.25">
      <c r="BL3176" s="334" t="s">
        <v>6449</v>
      </c>
      <c r="BM3176" s="335" t="s">
        <v>6450</v>
      </c>
      <c r="BN3176" s="335" t="s">
        <v>6412</v>
      </c>
      <c r="BO3176" s="335" t="str">
        <f t="shared" si="98"/>
        <v>Ciales Municipio, PR</v>
      </c>
      <c r="BP3176" s="335" t="str">
        <f t="shared" si="99"/>
        <v>72</v>
      </c>
      <c r="BQ3176" s="335" t="str">
        <f>_xlfn.XLOOKUP(BP3176, statelist[State FIPS Code], statelist[EPA Region], "not found", 0, 1)</f>
        <v>EPA Region 2</v>
      </c>
    </row>
    <row r="3177" spans="64:69" x14ac:dyDescent="0.25">
      <c r="BL3177" s="334" t="s">
        <v>6451</v>
      </c>
      <c r="BM3177" s="335" t="s">
        <v>6452</v>
      </c>
      <c r="BN3177" s="335" t="s">
        <v>6412</v>
      </c>
      <c r="BO3177" s="335" t="str">
        <f t="shared" si="98"/>
        <v>Cidra Municipio, PR</v>
      </c>
      <c r="BP3177" s="335" t="str">
        <f t="shared" si="99"/>
        <v>72</v>
      </c>
      <c r="BQ3177" s="335" t="str">
        <f>_xlfn.XLOOKUP(BP3177, statelist[State FIPS Code], statelist[EPA Region], "not found", 0, 1)</f>
        <v>EPA Region 2</v>
      </c>
    </row>
    <row r="3178" spans="64:69" x14ac:dyDescent="0.25">
      <c r="BL3178" s="334" t="s">
        <v>6453</v>
      </c>
      <c r="BM3178" s="335" t="s">
        <v>6454</v>
      </c>
      <c r="BN3178" s="335" t="s">
        <v>6412</v>
      </c>
      <c r="BO3178" s="335" t="str">
        <f t="shared" si="98"/>
        <v>Coamo Municipio, PR</v>
      </c>
      <c r="BP3178" s="335" t="str">
        <f t="shared" si="99"/>
        <v>72</v>
      </c>
      <c r="BQ3178" s="335" t="str">
        <f>_xlfn.XLOOKUP(BP3178, statelist[State FIPS Code], statelist[EPA Region], "not found", 0, 1)</f>
        <v>EPA Region 2</v>
      </c>
    </row>
    <row r="3179" spans="64:69" x14ac:dyDescent="0.25">
      <c r="BL3179" s="334" t="s">
        <v>6455</v>
      </c>
      <c r="BM3179" s="335" t="s">
        <v>6456</v>
      </c>
      <c r="BN3179" s="335" t="s">
        <v>6412</v>
      </c>
      <c r="BO3179" s="335" t="str">
        <f t="shared" si="98"/>
        <v>Comerio Municipio, PR</v>
      </c>
      <c r="BP3179" s="335" t="str">
        <f t="shared" si="99"/>
        <v>72</v>
      </c>
      <c r="BQ3179" s="335" t="str">
        <f>_xlfn.XLOOKUP(BP3179, statelist[State FIPS Code], statelist[EPA Region], "not found", 0, 1)</f>
        <v>EPA Region 2</v>
      </c>
    </row>
    <row r="3180" spans="64:69" x14ac:dyDescent="0.25">
      <c r="BL3180" s="334" t="s">
        <v>6457</v>
      </c>
      <c r="BM3180" s="335" t="s">
        <v>6458</v>
      </c>
      <c r="BN3180" s="335" t="s">
        <v>6412</v>
      </c>
      <c r="BO3180" s="335" t="str">
        <f t="shared" si="98"/>
        <v>Corozal Municipio, PR</v>
      </c>
      <c r="BP3180" s="335" t="str">
        <f t="shared" si="99"/>
        <v>72</v>
      </c>
      <c r="BQ3180" s="335" t="str">
        <f>_xlfn.XLOOKUP(BP3180, statelist[State FIPS Code], statelist[EPA Region], "not found", 0, 1)</f>
        <v>EPA Region 2</v>
      </c>
    </row>
    <row r="3181" spans="64:69" x14ac:dyDescent="0.25">
      <c r="BL3181" s="334" t="s">
        <v>6459</v>
      </c>
      <c r="BM3181" s="335" t="s">
        <v>6460</v>
      </c>
      <c r="BN3181" s="335" t="s">
        <v>6412</v>
      </c>
      <c r="BO3181" s="335" t="str">
        <f t="shared" si="98"/>
        <v>Culebra Municipio, PR</v>
      </c>
      <c r="BP3181" s="335" t="str">
        <f t="shared" si="99"/>
        <v>72</v>
      </c>
      <c r="BQ3181" s="335" t="str">
        <f>_xlfn.XLOOKUP(BP3181, statelist[State FIPS Code], statelist[EPA Region], "not found", 0, 1)</f>
        <v>EPA Region 2</v>
      </c>
    </row>
    <row r="3182" spans="64:69" x14ac:dyDescent="0.25">
      <c r="BL3182" s="334" t="s">
        <v>6461</v>
      </c>
      <c r="BM3182" s="335" t="s">
        <v>6462</v>
      </c>
      <c r="BN3182" s="335" t="s">
        <v>6412</v>
      </c>
      <c r="BO3182" s="335" t="str">
        <f t="shared" si="98"/>
        <v>Dorado Municipio, PR</v>
      </c>
      <c r="BP3182" s="335" t="str">
        <f t="shared" si="99"/>
        <v>72</v>
      </c>
      <c r="BQ3182" s="335" t="str">
        <f>_xlfn.XLOOKUP(BP3182, statelist[State FIPS Code], statelist[EPA Region], "not found", 0, 1)</f>
        <v>EPA Region 2</v>
      </c>
    </row>
    <row r="3183" spans="64:69" x14ac:dyDescent="0.25">
      <c r="BL3183" s="334" t="s">
        <v>6463</v>
      </c>
      <c r="BM3183" s="335" t="s">
        <v>6464</v>
      </c>
      <c r="BN3183" s="335" t="s">
        <v>6412</v>
      </c>
      <c r="BO3183" s="335" t="str">
        <f t="shared" si="98"/>
        <v>Fajardo Municipio, PR</v>
      </c>
      <c r="BP3183" s="335" t="str">
        <f t="shared" si="99"/>
        <v>72</v>
      </c>
      <c r="BQ3183" s="335" t="str">
        <f>_xlfn.XLOOKUP(BP3183, statelist[State FIPS Code], statelist[EPA Region], "not found", 0, 1)</f>
        <v>EPA Region 2</v>
      </c>
    </row>
    <row r="3184" spans="64:69" x14ac:dyDescent="0.25">
      <c r="BL3184" s="334" t="s">
        <v>6465</v>
      </c>
      <c r="BM3184" s="335" t="s">
        <v>6466</v>
      </c>
      <c r="BN3184" s="335" t="s">
        <v>6412</v>
      </c>
      <c r="BO3184" s="335" t="str">
        <f t="shared" si="98"/>
        <v>Florida Municipio, PR</v>
      </c>
      <c r="BP3184" s="335" t="str">
        <f t="shared" si="99"/>
        <v>72</v>
      </c>
      <c r="BQ3184" s="335" t="str">
        <f>_xlfn.XLOOKUP(BP3184, statelist[State FIPS Code], statelist[EPA Region], "not found", 0, 1)</f>
        <v>EPA Region 2</v>
      </c>
    </row>
    <row r="3185" spans="64:69" x14ac:dyDescent="0.25">
      <c r="BL3185" s="334" t="s">
        <v>6467</v>
      </c>
      <c r="BM3185" s="335" t="s">
        <v>6468</v>
      </c>
      <c r="BN3185" s="335" t="s">
        <v>6412</v>
      </c>
      <c r="BO3185" s="335" t="str">
        <f t="shared" si="98"/>
        <v>Guanica Municipio, PR</v>
      </c>
      <c r="BP3185" s="335" t="str">
        <f t="shared" si="99"/>
        <v>72</v>
      </c>
      <c r="BQ3185" s="335" t="str">
        <f>_xlfn.XLOOKUP(BP3185, statelist[State FIPS Code], statelist[EPA Region], "not found", 0, 1)</f>
        <v>EPA Region 2</v>
      </c>
    </row>
    <row r="3186" spans="64:69" x14ac:dyDescent="0.25">
      <c r="BL3186" s="334" t="s">
        <v>6469</v>
      </c>
      <c r="BM3186" s="335" t="s">
        <v>6470</v>
      </c>
      <c r="BN3186" s="335" t="s">
        <v>6412</v>
      </c>
      <c r="BO3186" s="335" t="str">
        <f t="shared" si="98"/>
        <v>Guayama Municipio, PR</v>
      </c>
      <c r="BP3186" s="335" t="str">
        <f t="shared" si="99"/>
        <v>72</v>
      </c>
      <c r="BQ3186" s="335" t="str">
        <f>_xlfn.XLOOKUP(BP3186, statelist[State FIPS Code], statelist[EPA Region], "not found", 0, 1)</f>
        <v>EPA Region 2</v>
      </c>
    </row>
    <row r="3187" spans="64:69" x14ac:dyDescent="0.25">
      <c r="BL3187" s="334" t="s">
        <v>6471</v>
      </c>
      <c r="BM3187" s="335" t="s">
        <v>6472</v>
      </c>
      <c r="BN3187" s="335" t="s">
        <v>6412</v>
      </c>
      <c r="BO3187" s="335" t="str">
        <f t="shared" si="98"/>
        <v>Guayanilla Municipio, PR</v>
      </c>
      <c r="BP3187" s="335" t="str">
        <f t="shared" si="99"/>
        <v>72</v>
      </c>
      <c r="BQ3187" s="335" t="str">
        <f>_xlfn.XLOOKUP(BP3187, statelist[State FIPS Code], statelist[EPA Region], "not found", 0, 1)</f>
        <v>EPA Region 2</v>
      </c>
    </row>
    <row r="3188" spans="64:69" x14ac:dyDescent="0.25">
      <c r="BL3188" s="334" t="s">
        <v>6473</v>
      </c>
      <c r="BM3188" s="335" t="s">
        <v>6474</v>
      </c>
      <c r="BN3188" s="335" t="s">
        <v>6412</v>
      </c>
      <c r="BO3188" s="335" t="str">
        <f t="shared" si="98"/>
        <v>Guaynabo Municipio, PR</v>
      </c>
      <c r="BP3188" s="335" t="str">
        <f t="shared" si="99"/>
        <v>72</v>
      </c>
      <c r="BQ3188" s="335" t="str">
        <f>_xlfn.XLOOKUP(BP3188, statelist[State FIPS Code], statelist[EPA Region], "not found", 0, 1)</f>
        <v>EPA Region 2</v>
      </c>
    </row>
    <row r="3189" spans="64:69" x14ac:dyDescent="0.25">
      <c r="BL3189" s="334" t="s">
        <v>6475</v>
      </c>
      <c r="BM3189" s="335" t="s">
        <v>6476</v>
      </c>
      <c r="BN3189" s="335" t="s">
        <v>6412</v>
      </c>
      <c r="BO3189" s="335" t="str">
        <f t="shared" si="98"/>
        <v>Gurabo Municipio, PR</v>
      </c>
      <c r="BP3189" s="335" t="str">
        <f t="shared" si="99"/>
        <v>72</v>
      </c>
      <c r="BQ3189" s="335" t="str">
        <f>_xlfn.XLOOKUP(BP3189, statelist[State FIPS Code], statelist[EPA Region], "not found", 0, 1)</f>
        <v>EPA Region 2</v>
      </c>
    </row>
    <row r="3190" spans="64:69" x14ac:dyDescent="0.25">
      <c r="BL3190" s="334" t="s">
        <v>6477</v>
      </c>
      <c r="BM3190" s="335" t="s">
        <v>6478</v>
      </c>
      <c r="BN3190" s="335" t="s">
        <v>6412</v>
      </c>
      <c r="BO3190" s="335" t="str">
        <f t="shared" si="98"/>
        <v>Hatillo Municipio, PR</v>
      </c>
      <c r="BP3190" s="335" t="str">
        <f t="shared" si="99"/>
        <v>72</v>
      </c>
      <c r="BQ3190" s="335" t="str">
        <f>_xlfn.XLOOKUP(BP3190, statelist[State FIPS Code], statelist[EPA Region], "not found", 0, 1)</f>
        <v>EPA Region 2</v>
      </c>
    </row>
    <row r="3191" spans="64:69" x14ac:dyDescent="0.25">
      <c r="BL3191" s="334" t="s">
        <v>6479</v>
      </c>
      <c r="BM3191" s="335" t="s">
        <v>6480</v>
      </c>
      <c r="BN3191" s="335" t="s">
        <v>6412</v>
      </c>
      <c r="BO3191" s="335" t="str">
        <f t="shared" si="98"/>
        <v>Hormigueros Municipio, PR</v>
      </c>
      <c r="BP3191" s="335" t="str">
        <f t="shared" si="99"/>
        <v>72</v>
      </c>
      <c r="BQ3191" s="335" t="str">
        <f>_xlfn.XLOOKUP(BP3191, statelist[State FIPS Code], statelist[EPA Region], "not found", 0, 1)</f>
        <v>EPA Region 2</v>
      </c>
    </row>
    <row r="3192" spans="64:69" x14ac:dyDescent="0.25">
      <c r="BL3192" s="334" t="s">
        <v>6481</v>
      </c>
      <c r="BM3192" s="335" t="s">
        <v>6482</v>
      </c>
      <c r="BN3192" s="335" t="s">
        <v>6412</v>
      </c>
      <c r="BO3192" s="335" t="str">
        <f t="shared" si="98"/>
        <v>Humacao Municipio, PR</v>
      </c>
      <c r="BP3192" s="335" t="str">
        <f t="shared" si="99"/>
        <v>72</v>
      </c>
      <c r="BQ3192" s="335" t="str">
        <f>_xlfn.XLOOKUP(BP3192, statelist[State FIPS Code], statelist[EPA Region], "not found", 0, 1)</f>
        <v>EPA Region 2</v>
      </c>
    </row>
    <row r="3193" spans="64:69" x14ac:dyDescent="0.25">
      <c r="BL3193" s="334" t="s">
        <v>6483</v>
      </c>
      <c r="BM3193" s="335" t="s">
        <v>6484</v>
      </c>
      <c r="BN3193" s="335" t="s">
        <v>6412</v>
      </c>
      <c r="BO3193" s="335" t="str">
        <f t="shared" si="98"/>
        <v>Isabela Municipio, PR</v>
      </c>
      <c r="BP3193" s="335" t="str">
        <f t="shared" si="99"/>
        <v>72</v>
      </c>
      <c r="BQ3193" s="335" t="str">
        <f>_xlfn.XLOOKUP(BP3193, statelist[State FIPS Code], statelist[EPA Region], "not found", 0, 1)</f>
        <v>EPA Region 2</v>
      </c>
    </row>
    <row r="3194" spans="64:69" x14ac:dyDescent="0.25">
      <c r="BL3194" s="334" t="s">
        <v>6485</v>
      </c>
      <c r="BM3194" s="335" t="s">
        <v>6486</v>
      </c>
      <c r="BN3194" s="335" t="s">
        <v>6412</v>
      </c>
      <c r="BO3194" s="335" t="str">
        <f t="shared" si="98"/>
        <v>Jayuya Municipio, PR</v>
      </c>
      <c r="BP3194" s="335" t="str">
        <f t="shared" si="99"/>
        <v>72</v>
      </c>
      <c r="BQ3194" s="335" t="str">
        <f>_xlfn.XLOOKUP(BP3194, statelist[State FIPS Code], statelist[EPA Region], "not found", 0, 1)</f>
        <v>EPA Region 2</v>
      </c>
    </row>
    <row r="3195" spans="64:69" x14ac:dyDescent="0.25">
      <c r="BL3195" s="334" t="s">
        <v>6487</v>
      </c>
      <c r="BM3195" s="335" t="s">
        <v>6488</v>
      </c>
      <c r="BN3195" s="335" t="s">
        <v>6412</v>
      </c>
      <c r="BO3195" s="335" t="str">
        <f t="shared" si="98"/>
        <v>Juana Diaz Municipio, PR</v>
      </c>
      <c r="BP3195" s="335" t="str">
        <f t="shared" si="99"/>
        <v>72</v>
      </c>
      <c r="BQ3195" s="335" t="str">
        <f>_xlfn.XLOOKUP(BP3195, statelist[State FIPS Code], statelist[EPA Region], "not found", 0, 1)</f>
        <v>EPA Region 2</v>
      </c>
    </row>
    <row r="3196" spans="64:69" x14ac:dyDescent="0.25">
      <c r="BL3196" s="334" t="s">
        <v>6489</v>
      </c>
      <c r="BM3196" s="335" t="s">
        <v>6490</v>
      </c>
      <c r="BN3196" s="335" t="s">
        <v>6412</v>
      </c>
      <c r="BO3196" s="335" t="str">
        <f t="shared" si="98"/>
        <v>Juncos Municipio, PR</v>
      </c>
      <c r="BP3196" s="335" t="str">
        <f t="shared" si="99"/>
        <v>72</v>
      </c>
      <c r="BQ3196" s="335" t="str">
        <f>_xlfn.XLOOKUP(BP3196, statelist[State FIPS Code], statelist[EPA Region], "not found", 0, 1)</f>
        <v>EPA Region 2</v>
      </c>
    </row>
    <row r="3197" spans="64:69" x14ac:dyDescent="0.25">
      <c r="BL3197" s="334" t="s">
        <v>6491</v>
      </c>
      <c r="BM3197" s="335" t="s">
        <v>6492</v>
      </c>
      <c r="BN3197" s="335" t="s">
        <v>6412</v>
      </c>
      <c r="BO3197" s="335" t="str">
        <f t="shared" si="98"/>
        <v>Lajas Municipio, PR</v>
      </c>
      <c r="BP3197" s="335" t="str">
        <f t="shared" si="99"/>
        <v>72</v>
      </c>
      <c r="BQ3197" s="335" t="str">
        <f>_xlfn.XLOOKUP(BP3197, statelist[State FIPS Code], statelist[EPA Region], "not found", 0, 1)</f>
        <v>EPA Region 2</v>
      </c>
    </row>
    <row r="3198" spans="64:69" x14ac:dyDescent="0.25">
      <c r="BL3198" s="334" t="s">
        <v>6493</v>
      </c>
      <c r="BM3198" s="335" t="s">
        <v>6494</v>
      </c>
      <c r="BN3198" s="335" t="s">
        <v>6412</v>
      </c>
      <c r="BO3198" s="335" t="str">
        <f t="shared" si="98"/>
        <v>Lares Municipio, PR</v>
      </c>
      <c r="BP3198" s="335" t="str">
        <f t="shared" si="99"/>
        <v>72</v>
      </c>
      <c r="BQ3198" s="335" t="str">
        <f>_xlfn.XLOOKUP(BP3198, statelist[State FIPS Code], statelist[EPA Region], "not found", 0, 1)</f>
        <v>EPA Region 2</v>
      </c>
    </row>
    <row r="3199" spans="64:69" x14ac:dyDescent="0.25">
      <c r="BL3199" s="334" t="s">
        <v>6495</v>
      </c>
      <c r="BM3199" s="335" t="s">
        <v>6496</v>
      </c>
      <c r="BN3199" s="335" t="s">
        <v>6412</v>
      </c>
      <c r="BO3199" s="335" t="str">
        <f t="shared" si="98"/>
        <v>Las Marias Municipio, PR</v>
      </c>
      <c r="BP3199" s="335" t="str">
        <f t="shared" si="99"/>
        <v>72</v>
      </c>
      <c r="BQ3199" s="335" t="str">
        <f>_xlfn.XLOOKUP(BP3199, statelist[State FIPS Code], statelist[EPA Region], "not found", 0, 1)</f>
        <v>EPA Region 2</v>
      </c>
    </row>
    <row r="3200" spans="64:69" x14ac:dyDescent="0.25">
      <c r="BL3200" s="334" t="s">
        <v>6497</v>
      </c>
      <c r="BM3200" s="335" t="s">
        <v>6498</v>
      </c>
      <c r="BN3200" s="335" t="s">
        <v>6412</v>
      </c>
      <c r="BO3200" s="335" t="str">
        <f t="shared" si="98"/>
        <v>Las Piedras Municipio, PR</v>
      </c>
      <c r="BP3200" s="335" t="str">
        <f t="shared" si="99"/>
        <v>72</v>
      </c>
      <c r="BQ3200" s="335" t="str">
        <f>_xlfn.XLOOKUP(BP3200, statelist[State FIPS Code], statelist[EPA Region], "not found", 0, 1)</f>
        <v>EPA Region 2</v>
      </c>
    </row>
    <row r="3201" spans="64:69" x14ac:dyDescent="0.25">
      <c r="BL3201" s="334" t="s">
        <v>6499</v>
      </c>
      <c r="BM3201" s="335" t="s">
        <v>6500</v>
      </c>
      <c r="BN3201" s="335" t="s">
        <v>6412</v>
      </c>
      <c r="BO3201" s="335" t="str">
        <f t="shared" si="98"/>
        <v>Loiza Municipio, PR</v>
      </c>
      <c r="BP3201" s="335" t="str">
        <f t="shared" si="99"/>
        <v>72</v>
      </c>
      <c r="BQ3201" s="335" t="str">
        <f>_xlfn.XLOOKUP(BP3201, statelist[State FIPS Code], statelist[EPA Region], "not found", 0, 1)</f>
        <v>EPA Region 2</v>
      </c>
    </row>
    <row r="3202" spans="64:69" x14ac:dyDescent="0.25">
      <c r="BL3202" s="334" t="s">
        <v>6501</v>
      </c>
      <c r="BM3202" s="335" t="s">
        <v>6502</v>
      </c>
      <c r="BN3202" s="335" t="s">
        <v>6412</v>
      </c>
      <c r="BO3202" s="335" t="str">
        <f t="shared" si="98"/>
        <v>Luquillo Municipio, PR</v>
      </c>
      <c r="BP3202" s="335" t="str">
        <f t="shared" si="99"/>
        <v>72</v>
      </c>
      <c r="BQ3202" s="335" t="str">
        <f>_xlfn.XLOOKUP(BP3202, statelist[State FIPS Code], statelist[EPA Region], "not found", 0, 1)</f>
        <v>EPA Region 2</v>
      </c>
    </row>
    <row r="3203" spans="64:69" x14ac:dyDescent="0.25">
      <c r="BL3203" s="334" t="s">
        <v>6503</v>
      </c>
      <c r="BM3203" s="335" t="s">
        <v>6504</v>
      </c>
      <c r="BN3203" s="335" t="s">
        <v>6412</v>
      </c>
      <c r="BO3203" s="335" t="str">
        <f t="shared" si="98"/>
        <v>Manati Municipio, PR</v>
      </c>
      <c r="BP3203" s="335" t="str">
        <f t="shared" si="99"/>
        <v>72</v>
      </c>
      <c r="BQ3203" s="335" t="str">
        <f>_xlfn.XLOOKUP(BP3203, statelist[State FIPS Code], statelist[EPA Region], "not found", 0, 1)</f>
        <v>EPA Region 2</v>
      </c>
    </row>
    <row r="3204" spans="64:69" x14ac:dyDescent="0.25">
      <c r="BL3204" s="334" t="s">
        <v>6505</v>
      </c>
      <c r="BM3204" s="335" t="s">
        <v>6506</v>
      </c>
      <c r="BN3204" s="335" t="s">
        <v>6412</v>
      </c>
      <c r="BO3204" s="335" t="str">
        <f t="shared" ref="BO3204:BO3237" si="100">_xlfn.TEXTJOIN(", ", TRUE, BM3204,BN3204)</f>
        <v>Maricao Municipio, PR</v>
      </c>
      <c r="BP3204" s="335" t="str">
        <f t="shared" ref="BP3204:BP3237" si="101">LEFT(BL3204, 2)</f>
        <v>72</v>
      </c>
      <c r="BQ3204" s="335" t="str">
        <f>_xlfn.XLOOKUP(BP3204, statelist[State FIPS Code], statelist[EPA Region], "not found", 0, 1)</f>
        <v>EPA Region 2</v>
      </c>
    </row>
    <row r="3205" spans="64:69" x14ac:dyDescent="0.25">
      <c r="BL3205" s="334" t="s">
        <v>6507</v>
      </c>
      <c r="BM3205" s="335" t="s">
        <v>6508</v>
      </c>
      <c r="BN3205" s="335" t="s">
        <v>6412</v>
      </c>
      <c r="BO3205" s="335" t="str">
        <f t="shared" si="100"/>
        <v>Maunabo Municipio, PR</v>
      </c>
      <c r="BP3205" s="335" t="str">
        <f t="shared" si="101"/>
        <v>72</v>
      </c>
      <c r="BQ3205" s="335" t="str">
        <f>_xlfn.XLOOKUP(BP3205, statelist[State FIPS Code], statelist[EPA Region], "not found", 0, 1)</f>
        <v>EPA Region 2</v>
      </c>
    </row>
    <row r="3206" spans="64:69" x14ac:dyDescent="0.25">
      <c r="BL3206" s="334" t="s">
        <v>6509</v>
      </c>
      <c r="BM3206" s="335" t="s">
        <v>6510</v>
      </c>
      <c r="BN3206" s="335" t="s">
        <v>6412</v>
      </c>
      <c r="BO3206" s="335" t="str">
        <f t="shared" si="100"/>
        <v>Mayaguez Municipio, PR</v>
      </c>
      <c r="BP3206" s="335" t="str">
        <f t="shared" si="101"/>
        <v>72</v>
      </c>
      <c r="BQ3206" s="335" t="str">
        <f>_xlfn.XLOOKUP(BP3206, statelist[State FIPS Code], statelist[EPA Region], "not found", 0, 1)</f>
        <v>EPA Region 2</v>
      </c>
    </row>
    <row r="3207" spans="64:69" x14ac:dyDescent="0.25">
      <c r="BL3207" s="334" t="s">
        <v>6511</v>
      </c>
      <c r="BM3207" s="335" t="s">
        <v>6512</v>
      </c>
      <c r="BN3207" s="335" t="s">
        <v>6412</v>
      </c>
      <c r="BO3207" s="335" t="str">
        <f t="shared" si="100"/>
        <v>Moca Municipio, PR</v>
      </c>
      <c r="BP3207" s="335" t="str">
        <f t="shared" si="101"/>
        <v>72</v>
      </c>
      <c r="BQ3207" s="335" t="str">
        <f>_xlfn.XLOOKUP(BP3207, statelist[State FIPS Code], statelist[EPA Region], "not found", 0, 1)</f>
        <v>EPA Region 2</v>
      </c>
    </row>
    <row r="3208" spans="64:69" x14ac:dyDescent="0.25">
      <c r="BL3208" s="334" t="s">
        <v>6513</v>
      </c>
      <c r="BM3208" s="335" t="s">
        <v>6514</v>
      </c>
      <c r="BN3208" s="335" t="s">
        <v>6412</v>
      </c>
      <c r="BO3208" s="335" t="str">
        <f t="shared" si="100"/>
        <v>Morovis Municipio, PR</v>
      </c>
      <c r="BP3208" s="335" t="str">
        <f t="shared" si="101"/>
        <v>72</v>
      </c>
      <c r="BQ3208" s="335" t="str">
        <f>_xlfn.XLOOKUP(BP3208, statelist[State FIPS Code], statelist[EPA Region], "not found", 0, 1)</f>
        <v>EPA Region 2</v>
      </c>
    </row>
    <row r="3209" spans="64:69" x14ac:dyDescent="0.25">
      <c r="BL3209" s="334" t="s">
        <v>6515</v>
      </c>
      <c r="BM3209" s="335" t="s">
        <v>6516</v>
      </c>
      <c r="BN3209" s="335" t="s">
        <v>6412</v>
      </c>
      <c r="BO3209" s="335" t="str">
        <f t="shared" si="100"/>
        <v>Naguabo Municipio, PR</v>
      </c>
      <c r="BP3209" s="335" t="str">
        <f t="shared" si="101"/>
        <v>72</v>
      </c>
      <c r="BQ3209" s="335" t="str">
        <f>_xlfn.XLOOKUP(BP3209, statelist[State FIPS Code], statelist[EPA Region], "not found", 0, 1)</f>
        <v>EPA Region 2</v>
      </c>
    </row>
    <row r="3210" spans="64:69" x14ac:dyDescent="0.25">
      <c r="BL3210" s="334" t="s">
        <v>6517</v>
      </c>
      <c r="BM3210" s="335" t="s">
        <v>6518</v>
      </c>
      <c r="BN3210" s="335" t="s">
        <v>6412</v>
      </c>
      <c r="BO3210" s="335" t="str">
        <f t="shared" si="100"/>
        <v>Naranjito Municipio, PR</v>
      </c>
      <c r="BP3210" s="335" t="str">
        <f t="shared" si="101"/>
        <v>72</v>
      </c>
      <c r="BQ3210" s="335" t="str">
        <f>_xlfn.XLOOKUP(BP3210, statelist[State FIPS Code], statelist[EPA Region], "not found", 0, 1)</f>
        <v>EPA Region 2</v>
      </c>
    </row>
    <row r="3211" spans="64:69" x14ac:dyDescent="0.25">
      <c r="BL3211" s="334" t="s">
        <v>6519</v>
      </c>
      <c r="BM3211" s="335" t="s">
        <v>6520</v>
      </c>
      <c r="BN3211" s="335" t="s">
        <v>6412</v>
      </c>
      <c r="BO3211" s="335" t="str">
        <f t="shared" si="100"/>
        <v>Orocovis Municipio, PR</v>
      </c>
      <c r="BP3211" s="335" t="str">
        <f t="shared" si="101"/>
        <v>72</v>
      </c>
      <c r="BQ3211" s="335" t="str">
        <f>_xlfn.XLOOKUP(BP3211, statelist[State FIPS Code], statelist[EPA Region], "not found", 0, 1)</f>
        <v>EPA Region 2</v>
      </c>
    </row>
    <row r="3212" spans="64:69" x14ac:dyDescent="0.25">
      <c r="BL3212" s="334" t="s">
        <v>6521</v>
      </c>
      <c r="BM3212" s="335" t="s">
        <v>6522</v>
      </c>
      <c r="BN3212" s="335" t="s">
        <v>6412</v>
      </c>
      <c r="BO3212" s="335" t="str">
        <f t="shared" si="100"/>
        <v>Patillas Municipio, PR</v>
      </c>
      <c r="BP3212" s="335" t="str">
        <f t="shared" si="101"/>
        <v>72</v>
      </c>
      <c r="BQ3212" s="335" t="str">
        <f>_xlfn.XLOOKUP(BP3212, statelist[State FIPS Code], statelist[EPA Region], "not found", 0, 1)</f>
        <v>EPA Region 2</v>
      </c>
    </row>
    <row r="3213" spans="64:69" x14ac:dyDescent="0.25">
      <c r="BL3213" s="334" t="s">
        <v>6523</v>
      </c>
      <c r="BM3213" s="335" t="s">
        <v>6524</v>
      </c>
      <c r="BN3213" s="335" t="s">
        <v>6412</v>
      </c>
      <c r="BO3213" s="335" t="str">
        <f t="shared" si="100"/>
        <v>Penuelas Municipio, PR</v>
      </c>
      <c r="BP3213" s="335" t="str">
        <f t="shared" si="101"/>
        <v>72</v>
      </c>
      <c r="BQ3213" s="335" t="str">
        <f>_xlfn.XLOOKUP(BP3213, statelist[State FIPS Code], statelist[EPA Region], "not found", 0, 1)</f>
        <v>EPA Region 2</v>
      </c>
    </row>
    <row r="3214" spans="64:69" x14ac:dyDescent="0.25">
      <c r="BL3214" s="334" t="s">
        <v>6525</v>
      </c>
      <c r="BM3214" s="335" t="s">
        <v>6526</v>
      </c>
      <c r="BN3214" s="335" t="s">
        <v>6412</v>
      </c>
      <c r="BO3214" s="335" t="str">
        <f t="shared" si="100"/>
        <v>Ponce Municipio, PR</v>
      </c>
      <c r="BP3214" s="335" t="str">
        <f t="shared" si="101"/>
        <v>72</v>
      </c>
      <c r="BQ3214" s="335" t="str">
        <f>_xlfn.XLOOKUP(BP3214, statelist[State FIPS Code], statelist[EPA Region], "not found", 0, 1)</f>
        <v>EPA Region 2</v>
      </c>
    </row>
    <row r="3215" spans="64:69" x14ac:dyDescent="0.25">
      <c r="BL3215" s="334" t="s">
        <v>6527</v>
      </c>
      <c r="BM3215" s="335" t="s">
        <v>6528</v>
      </c>
      <c r="BN3215" s="335" t="s">
        <v>6412</v>
      </c>
      <c r="BO3215" s="335" t="str">
        <f t="shared" si="100"/>
        <v>Quebradillas Municipio, PR</v>
      </c>
      <c r="BP3215" s="335" t="str">
        <f t="shared" si="101"/>
        <v>72</v>
      </c>
      <c r="BQ3215" s="335" t="str">
        <f>_xlfn.XLOOKUP(BP3215, statelist[State FIPS Code], statelist[EPA Region], "not found", 0, 1)</f>
        <v>EPA Region 2</v>
      </c>
    </row>
    <row r="3216" spans="64:69" x14ac:dyDescent="0.25">
      <c r="BL3216" s="334" t="s">
        <v>6529</v>
      </c>
      <c r="BM3216" s="335" t="s">
        <v>6530</v>
      </c>
      <c r="BN3216" s="335" t="s">
        <v>6412</v>
      </c>
      <c r="BO3216" s="335" t="str">
        <f t="shared" si="100"/>
        <v>Rincon Municipio, PR</v>
      </c>
      <c r="BP3216" s="335" t="str">
        <f t="shared" si="101"/>
        <v>72</v>
      </c>
      <c r="BQ3216" s="335" t="str">
        <f>_xlfn.XLOOKUP(BP3216, statelist[State FIPS Code], statelist[EPA Region], "not found", 0, 1)</f>
        <v>EPA Region 2</v>
      </c>
    </row>
    <row r="3217" spans="64:69" x14ac:dyDescent="0.25">
      <c r="BL3217" s="334" t="s">
        <v>6531</v>
      </c>
      <c r="BM3217" s="335" t="s">
        <v>6532</v>
      </c>
      <c r="BN3217" s="335" t="s">
        <v>6412</v>
      </c>
      <c r="BO3217" s="335" t="str">
        <f t="shared" si="100"/>
        <v>Rio Grande Municipio, PR</v>
      </c>
      <c r="BP3217" s="335" t="str">
        <f t="shared" si="101"/>
        <v>72</v>
      </c>
      <c r="BQ3217" s="335" t="str">
        <f>_xlfn.XLOOKUP(BP3217, statelist[State FIPS Code], statelist[EPA Region], "not found", 0, 1)</f>
        <v>EPA Region 2</v>
      </c>
    </row>
    <row r="3218" spans="64:69" x14ac:dyDescent="0.25">
      <c r="BL3218" s="334" t="s">
        <v>6533</v>
      </c>
      <c r="BM3218" s="335" t="s">
        <v>6534</v>
      </c>
      <c r="BN3218" s="335" t="s">
        <v>6412</v>
      </c>
      <c r="BO3218" s="335" t="str">
        <f t="shared" si="100"/>
        <v>Sabana Grande Municipio, PR</v>
      </c>
      <c r="BP3218" s="335" t="str">
        <f t="shared" si="101"/>
        <v>72</v>
      </c>
      <c r="BQ3218" s="335" t="str">
        <f>_xlfn.XLOOKUP(BP3218, statelist[State FIPS Code], statelist[EPA Region], "not found", 0, 1)</f>
        <v>EPA Region 2</v>
      </c>
    </row>
    <row r="3219" spans="64:69" x14ac:dyDescent="0.25">
      <c r="BL3219" s="334" t="s">
        <v>6535</v>
      </c>
      <c r="BM3219" s="335" t="s">
        <v>6536</v>
      </c>
      <c r="BN3219" s="335" t="s">
        <v>6412</v>
      </c>
      <c r="BO3219" s="335" t="str">
        <f t="shared" si="100"/>
        <v>Salinas Municipio, PR</v>
      </c>
      <c r="BP3219" s="335" t="str">
        <f t="shared" si="101"/>
        <v>72</v>
      </c>
      <c r="BQ3219" s="335" t="str">
        <f>_xlfn.XLOOKUP(BP3219, statelist[State FIPS Code], statelist[EPA Region], "not found", 0, 1)</f>
        <v>EPA Region 2</v>
      </c>
    </row>
    <row r="3220" spans="64:69" x14ac:dyDescent="0.25">
      <c r="BL3220" s="334" t="s">
        <v>6537</v>
      </c>
      <c r="BM3220" s="335" t="s">
        <v>6538</v>
      </c>
      <c r="BN3220" s="335" t="s">
        <v>6412</v>
      </c>
      <c r="BO3220" s="335" t="str">
        <f t="shared" si="100"/>
        <v>San German Municipio, PR</v>
      </c>
      <c r="BP3220" s="335" t="str">
        <f t="shared" si="101"/>
        <v>72</v>
      </c>
      <c r="BQ3220" s="335" t="str">
        <f>_xlfn.XLOOKUP(BP3220, statelist[State FIPS Code], statelist[EPA Region], "not found", 0, 1)</f>
        <v>EPA Region 2</v>
      </c>
    </row>
    <row r="3221" spans="64:69" x14ac:dyDescent="0.25">
      <c r="BL3221" s="334" t="s">
        <v>6539</v>
      </c>
      <c r="BM3221" s="335" t="s">
        <v>6540</v>
      </c>
      <c r="BN3221" s="335" t="s">
        <v>6412</v>
      </c>
      <c r="BO3221" s="335" t="str">
        <f t="shared" si="100"/>
        <v>San Juan Municipio, PR</v>
      </c>
      <c r="BP3221" s="335" t="str">
        <f t="shared" si="101"/>
        <v>72</v>
      </c>
      <c r="BQ3221" s="335" t="str">
        <f>_xlfn.XLOOKUP(BP3221, statelist[State FIPS Code], statelist[EPA Region], "not found", 0, 1)</f>
        <v>EPA Region 2</v>
      </c>
    </row>
    <row r="3222" spans="64:69" x14ac:dyDescent="0.25">
      <c r="BL3222" s="334" t="s">
        <v>6541</v>
      </c>
      <c r="BM3222" s="335" t="s">
        <v>6542</v>
      </c>
      <c r="BN3222" s="335" t="s">
        <v>6412</v>
      </c>
      <c r="BO3222" s="335" t="str">
        <f t="shared" si="100"/>
        <v>San Lorenzo Municipio, PR</v>
      </c>
      <c r="BP3222" s="335" t="str">
        <f t="shared" si="101"/>
        <v>72</v>
      </c>
      <c r="BQ3222" s="335" t="str">
        <f>_xlfn.XLOOKUP(BP3222, statelist[State FIPS Code], statelist[EPA Region], "not found", 0, 1)</f>
        <v>EPA Region 2</v>
      </c>
    </row>
    <row r="3223" spans="64:69" x14ac:dyDescent="0.25">
      <c r="BL3223" s="334" t="s">
        <v>6543</v>
      </c>
      <c r="BM3223" s="335" t="s">
        <v>6544</v>
      </c>
      <c r="BN3223" s="335" t="s">
        <v>6412</v>
      </c>
      <c r="BO3223" s="335" t="str">
        <f t="shared" si="100"/>
        <v>San Sebastian Municipio, PR</v>
      </c>
      <c r="BP3223" s="335" t="str">
        <f t="shared" si="101"/>
        <v>72</v>
      </c>
      <c r="BQ3223" s="335" t="str">
        <f>_xlfn.XLOOKUP(BP3223, statelist[State FIPS Code], statelist[EPA Region], "not found", 0, 1)</f>
        <v>EPA Region 2</v>
      </c>
    </row>
    <row r="3224" spans="64:69" x14ac:dyDescent="0.25">
      <c r="BL3224" s="334" t="s">
        <v>6545</v>
      </c>
      <c r="BM3224" s="335" t="s">
        <v>6546</v>
      </c>
      <c r="BN3224" s="335" t="s">
        <v>6412</v>
      </c>
      <c r="BO3224" s="335" t="str">
        <f t="shared" si="100"/>
        <v>Santa Isabel Municipio, PR</v>
      </c>
      <c r="BP3224" s="335" t="str">
        <f t="shared" si="101"/>
        <v>72</v>
      </c>
      <c r="BQ3224" s="335" t="str">
        <f>_xlfn.XLOOKUP(BP3224, statelist[State FIPS Code], statelist[EPA Region], "not found", 0, 1)</f>
        <v>EPA Region 2</v>
      </c>
    </row>
    <row r="3225" spans="64:69" x14ac:dyDescent="0.25">
      <c r="BL3225" s="334" t="s">
        <v>6547</v>
      </c>
      <c r="BM3225" s="335" t="s">
        <v>6548</v>
      </c>
      <c r="BN3225" s="335" t="s">
        <v>6412</v>
      </c>
      <c r="BO3225" s="335" t="str">
        <f t="shared" si="100"/>
        <v>Toa Alta Municipio, PR</v>
      </c>
      <c r="BP3225" s="335" t="str">
        <f t="shared" si="101"/>
        <v>72</v>
      </c>
      <c r="BQ3225" s="335" t="str">
        <f>_xlfn.XLOOKUP(BP3225, statelist[State FIPS Code], statelist[EPA Region], "not found", 0, 1)</f>
        <v>EPA Region 2</v>
      </c>
    </row>
    <row r="3226" spans="64:69" x14ac:dyDescent="0.25">
      <c r="BL3226" s="334" t="s">
        <v>6549</v>
      </c>
      <c r="BM3226" s="335" t="s">
        <v>6550</v>
      </c>
      <c r="BN3226" s="335" t="s">
        <v>6412</v>
      </c>
      <c r="BO3226" s="335" t="str">
        <f t="shared" si="100"/>
        <v>Toa Baja Municipio, PR</v>
      </c>
      <c r="BP3226" s="335" t="str">
        <f t="shared" si="101"/>
        <v>72</v>
      </c>
      <c r="BQ3226" s="335" t="str">
        <f>_xlfn.XLOOKUP(BP3226, statelist[State FIPS Code], statelist[EPA Region], "not found", 0, 1)</f>
        <v>EPA Region 2</v>
      </c>
    </row>
    <row r="3227" spans="64:69" x14ac:dyDescent="0.25">
      <c r="BL3227" s="334" t="s">
        <v>6551</v>
      </c>
      <c r="BM3227" s="335" t="s">
        <v>6552</v>
      </c>
      <c r="BN3227" s="335" t="s">
        <v>6412</v>
      </c>
      <c r="BO3227" s="335" t="str">
        <f t="shared" si="100"/>
        <v>Trujillo Alto Municipio, PR</v>
      </c>
      <c r="BP3227" s="335" t="str">
        <f t="shared" si="101"/>
        <v>72</v>
      </c>
      <c r="BQ3227" s="335" t="str">
        <f>_xlfn.XLOOKUP(BP3227, statelist[State FIPS Code], statelist[EPA Region], "not found", 0, 1)</f>
        <v>EPA Region 2</v>
      </c>
    </row>
    <row r="3228" spans="64:69" x14ac:dyDescent="0.25">
      <c r="BL3228" s="334" t="s">
        <v>6553</v>
      </c>
      <c r="BM3228" s="335" t="s">
        <v>6554</v>
      </c>
      <c r="BN3228" s="335" t="s">
        <v>6412</v>
      </c>
      <c r="BO3228" s="335" t="str">
        <f t="shared" si="100"/>
        <v>Utuado Municipio, PR</v>
      </c>
      <c r="BP3228" s="335" t="str">
        <f t="shared" si="101"/>
        <v>72</v>
      </c>
      <c r="BQ3228" s="335" t="str">
        <f>_xlfn.XLOOKUP(BP3228, statelist[State FIPS Code], statelist[EPA Region], "not found", 0, 1)</f>
        <v>EPA Region 2</v>
      </c>
    </row>
    <row r="3229" spans="64:69" x14ac:dyDescent="0.25">
      <c r="BL3229" s="334" t="s">
        <v>6555</v>
      </c>
      <c r="BM3229" s="335" t="s">
        <v>6556</v>
      </c>
      <c r="BN3229" s="335" t="s">
        <v>6412</v>
      </c>
      <c r="BO3229" s="335" t="str">
        <f t="shared" si="100"/>
        <v>Vega Alta Municipio, PR</v>
      </c>
      <c r="BP3229" s="335" t="str">
        <f t="shared" si="101"/>
        <v>72</v>
      </c>
      <c r="BQ3229" s="335" t="str">
        <f>_xlfn.XLOOKUP(BP3229, statelist[State FIPS Code], statelist[EPA Region], "not found", 0, 1)</f>
        <v>EPA Region 2</v>
      </c>
    </row>
    <row r="3230" spans="64:69" x14ac:dyDescent="0.25">
      <c r="BL3230" s="334" t="s">
        <v>6557</v>
      </c>
      <c r="BM3230" s="335" t="s">
        <v>6558</v>
      </c>
      <c r="BN3230" s="335" t="s">
        <v>6412</v>
      </c>
      <c r="BO3230" s="335" t="str">
        <f t="shared" si="100"/>
        <v>Vega Baja Municipio, PR</v>
      </c>
      <c r="BP3230" s="335" t="str">
        <f t="shared" si="101"/>
        <v>72</v>
      </c>
      <c r="BQ3230" s="335" t="str">
        <f>_xlfn.XLOOKUP(BP3230, statelist[State FIPS Code], statelist[EPA Region], "not found", 0, 1)</f>
        <v>EPA Region 2</v>
      </c>
    </row>
    <row r="3231" spans="64:69" x14ac:dyDescent="0.25">
      <c r="BL3231" s="334" t="s">
        <v>6559</v>
      </c>
      <c r="BM3231" s="335" t="s">
        <v>6560</v>
      </c>
      <c r="BN3231" s="335" t="s">
        <v>6412</v>
      </c>
      <c r="BO3231" s="335" t="str">
        <f t="shared" si="100"/>
        <v>Vieques Municipio, PR</v>
      </c>
      <c r="BP3231" s="335" t="str">
        <f t="shared" si="101"/>
        <v>72</v>
      </c>
      <c r="BQ3231" s="335" t="str">
        <f>_xlfn.XLOOKUP(BP3231, statelist[State FIPS Code], statelist[EPA Region], "not found", 0, 1)</f>
        <v>EPA Region 2</v>
      </c>
    </row>
    <row r="3232" spans="64:69" x14ac:dyDescent="0.25">
      <c r="BL3232" s="334" t="s">
        <v>6561</v>
      </c>
      <c r="BM3232" s="335" t="s">
        <v>6562</v>
      </c>
      <c r="BN3232" s="335" t="s">
        <v>6412</v>
      </c>
      <c r="BO3232" s="335" t="str">
        <f t="shared" si="100"/>
        <v>Villalba Municipio, PR</v>
      </c>
      <c r="BP3232" s="335" t="str">
        <f t="shared" si="101"/>
        <v>72</v>
      </c>
      <c r="BQ3232" s="335" t="str">
        <f>_xlfn.XLOOKUP(BP3232, statelist[State FIPS Code], statelist[EPA Region], "not found", 0, 1)</f>
        <v>EPA Region 2</v>
      </c>
    </row>
    <row r="3233" spans="64:69" x14ac:dyDescent="0.25">
      <c r="BL3233" s="334" t="s">
        <v>6563</v>
      </c>
      <c r="BM3233" s="335" t="s">
        <v>6564</v>
      </c>
      <c r="BN3233" s="335" t="s">
        <v>6412</v>
      </c>
      <c r="BO3233" s="335" t="str">
        <f t="shared" si="100"/>
        <v>Yabucoa Municipio, PR</v>
      </c>
      <c r="BP3233" s="335" t="str">
        <f t="shared" si="101"/>
        <v>72</v>
      </c>
      <c r="BQ3233" s="335" t="str">
        <f>_xlfn.XLOOKUP(BP3233, statelist[State FIPS Code], statelist[EPA Region], "not found", 0, 1)</f>
        <v>EPA Region 2</v>
      </c>
    </row>
    <row r="3234" spans="64:69" x14ac:dyDescent="0.25">
      <c r="BL3234" s="334" t="s">
        <v>6565</v>
      </c>
      <c r="BM3234" s="335" t="s">
        <v>6566</v>
      </c>
      <c r="BN3234" s="335" t="s">
        <v>6412</v>
      </c>
      <c r="BO3234" s="335" t="str">
        <f t="shared" si="100"/>
        <v>Yauco Municipio, PR</v>
      </c>
      <c r="BP3234" s="335" t="str">
        <f t="shared" si="101"/>
        <v>72</v>
      </c>
      <c r="BQ3234" s="335" t="str">
        <f>_xlfn.XLOOKUP(BP3234, statelist[State FIPS Code], statelist[EPA Region], "not found", 0, 1)</f>
        <v>EPA Region 2</v>
      </c>
    </row>
    <row r="3235" spans="64:69" x14ac:dyDescent="0.25">
      <c r="BL3235" s="334" t="s">
        <v>6567</v>
      </c>
      <c r="BM3235" s="335" t="s">
        <v>6568</v>
      </c>
      <c r="BN3235" s="335" t="s">
        <v>6569</v>
      </c>
      <c r="BO3235" s="335" t="str">
        <f t="shared" si="100"/>
        <v>St. Croix Island, VI</v>
      </c>
      <c r="BP3235" s="335" t="str">
        <f t="shared" si="101"/>
        <v>78</v>
      </c>
      <c r="BQ3235" s="335" t="str">
        <f>_xlfn.XLOOKUP(BP3235, statelist[State FIPS Code], statelist[EPA Region], "not found", 0, 1)</f>
        <v>EPA Region 2</v>
      </c>
    </row>
    <row r="3236" spans="64:69" x14ac:dyDescent="0.25">
      <c r="BL3236" s="334" t="s">
        <v>6570</v>
      </c>
      <c r="BM3236" s="335" t="s">
        <v>6571</v>
      </c>
      <c r="BN3236" s="335" t="s">
        <v>6569</v>
      </c>
      <c r="BO3236" s="335" t="str">
        <f t="shared" si="100"/>
        <v>St. John Island, VI</v>
      </c>
      <c r="BP3236" s="335" t="str">
        <f t="shared" si="101"/>
        <v>78</v>
      </c>
      <c r="BQ3236" s="335" t="str">
        <f>_xlfn.XLOOKUP(BP3236, statelist[State FIPS Code], statelist[EPA Region], "not found", 0, 1)</f>
        <v>EPA Region 2</v>
      </c>
    </row>
    <row r="3237" spans="64:69" x14ac:dyDescent="0.25">
      <c r="BL3237" s="334" t="s">
        <v>6572</v>
      </c>
      <c r="BM3237" s="335" t="s">
        <v>6573</v>
      </c>
      <c r="BN3237" s="335" t="s">
        <v>6569</v>
      </c>
      <c r="BO3237" s="335" t="str">
        <f t="shared" si="100"/>
        <v>St. Thomas Island, VI</v>
      </c>
      <c r="BP3237" s="335" t="str">
        <f t="shared" si="101"/>
        <v>78</v>
      </c>
      <c r="BQ3237" s="335" t="str">
        <f>_xlfn.XLOOKUP(BP3237, statelist[State FIPS Code], statelist[EPA Region], "not found", 0, 1)</f>
        <v>EPA Region 2</v>
      </c>
    </row>
  </sheetData>
  <mergeCells count="188">
    <mergeCell ref="B255:G255"/>
    <mergeCell ref="B256:G256"/>
    <mergeCell ref="B249:G249"/>
    <mergeCell ref="B250:G250"/>
    <mergeCell ref="B251:G251"/>
    <mergeCell ref="B252:G252"/>
    <mergeCell ref="B253:G253"/>
    <mergeCell ref="B254:G254"/>
    <mergeCell ref="B243:G243"/>
    <mergeCell ref="B244:G244"/>
    <mergeCell ref="B245:G245"/>
    <mergeCell ref="B246:G246"/>
    <mergeCell ref="B247:G247"/>
    <mergeCell ref="B248:G248"/>
    <mergeCell ref="B237:G237"/>
    <mergeCell ref="B238:G238"/>
    <mergeCell ref="B239:G239"/>
    <mergeCell ref="B240:G240"/>
    <mergeCell ref="B241:G241"/>
    <mergeCell ref="B242:G242"/>
    <mergeCell ref="B231:G231"/>
    <mergeCell ref="B232:G232"/>
    <mergeCell ref="B233:G233"/>
    <mergeCell ref="B234:G234"/>
    <mergeCell ref="B235:G235"/>
    <mergeCell ref="B236:G236"/>
    <mergeCell ref="B225:G225"/>
    <mergeCell ref="B226:G226"/>
    <mergeCell ref="B227:G227"/>
    <mergeCell ref="B228:G228"/>
    <mergeCell ref="B229:G229"/>
    <mergeCell ref="B230:G230"/>
    <mergeCell ref="B219:G219"/>
    <mergeCell ref="B220:G220"/>
    <mergeCell ref="B221:G221"/>
    <mergeCell ref="B222:G222"/>
    <mergeCell ref="B223:G223"/>
    <mergeCell ref="B224:G224"/>
    <mergeCell ref="B213:G213"/>
    <mergeCell ref="B214:G214"/>
    <mergeCell ref="B215:G215"/>
    <mergeCell ref="B216:G216"/>
    <mergeCell ref="B217:G217"/>
    <mergeCell ref="B218:G218"/>
    <mergeCell ref="B207:G207"/>
    <mergeCell ref="B208:G208"/>
    <mergeCell ref="B209:G209"/>
    <mergeCell ref="B210:G210"/>
    <mergeCell ref="B211:G211"/>
    <mergeCell ref="B212:G212"/>
    <mergeCell ref="B201:G201"/>
    <mergeCell ref="B202:G202"/>
    <mergeCell ref="B203:G203"/>
    <mergeCell ref="B204:G204"/>
    <mergeCell ref="B205:G205"/>
    <mergeCell ref="B206:G206"/>
    <mergeCell ref="B195:G195"/>
    <mergeCell ref="B196:G196"/>
    <mergeCell ref="B197:G197"/>
    <mergeCell ref="B198:G198"/>
    <mergeCell ref="B199:G199"/>
    <mergeCell ref="B200:G200"/>
    <mergeCell ref="B189:G189"/>
    <mergeCell ref="B190:G190"/>
    <mergeCell ref="B191:G191"/>
    <mergeCell ref="B192:G192"/>
    <mergeCell ref="B193:G193"/>
    <mergeCell ref="B194:G194"/>
    <mergeCell ref="B183:G183"/>
    <mergeCell ref="B184:G184"/>
    <mergeCell ref="B185:G185"/>
    <mergeCell ref="B186:G186"/>
    <mergeCell ref="B187:G187"/>
    <mergeCell ref="B188:G188"/>
    <mergeCell ref="B177:G177"/>
    <mergeCell ref="B178:G178"/>
    <mergeCell ref="B179:G179"/>
    <mergeCell ref="B180:G180"/>
    <mergeCell ref="B181:G181"/>
    <mergeCell ref="B182:G182"/>
    <mergeCell ref="B171:G171"/>
    <mergeCell ref="B172:G172"/>
    <mergeCell ref="B173:G173"/>
    <mergeCell ref="B174:G174"/>
    <mergeCell ref="B175:G175"/>
    <mergeCell ref="B176:G176"/>
    <mergeCell ref="B165:G165"/>
    <mergeCell ref="B166:G166"/>
    <mergeCell ref="B167:G167"/>
    <mergeCell ref="B168:G168"/>
    <mergeCell ref="B169:G169"/>
    <mergeCell ref="B170:G170"/>
    <mergeCell ref="B159:G159"/>
    <mergeCell ref="B160:G160"/>
    <mergeCell ref="B161:G161"/>
    <mergeCell ref="B162:G162"/>
    <mergeCell ref="B163:G163"/>
    <mergeCell ref="B164:G164"/>
    <mergeCell ref="B153:G153"/>
    <mergeCell ref="B154:G154"/>
    <mergeCell ref="B155:G155"/>
    <mergeCell ref="B156:G156"/>
    <mergeCell ref="B157:G157"/>
    <mergeCell ref="B158:G158"/>
    <mergeCell ref="B147:G147"/>
    <mergeCell ref="B148:G148"/>
    <mergeCell ref="B149:G149"/>
    <mergeCell ref="B150:G150"/>
    <mergeCell ref="B151:G151"/>
    <mergeCell ref="B152:G152"/>
    <mergeCell ref="B141:G141"/>
    <mergeCell ref="B142:G142"/>
    <mergeCell ref="B143:G143"/>
    <mergeCell ref="B144:G144"/>
    <mergeCell ref="B145:G145"/>
    <mergeCell ref="B146:G146"/>
    <mergeCell ref="B135:G135"/>
    <mergeCell ref="B136:G136"/>
    <mergeCell ref="B137:G137"/>
    <mergeCell ref="B138:G138"/>
    <mergeCell ref="B139:G139"/>
    <mergeCell ref="B140:G140"/>
    <mergeCell ref="B129:G129"/>
    <mergeCell ref="B130:G130"/>
    <mergeCell ref="B131:G131"/>
    <mergeCell ref="B132:G132"/>
    <mergeCell ref="B133:G133"/>
    <mergeCell ref="B134:G134"/>
    <mergeCell ref="B123:G123"/>
    <mergeCell ref="B124:G124"/>
    <mergeCell ref="B125:G125"/>
    <mergeCell ref="B126:G126"/>
    <mergeCell ref="B127:G127"/>
    <mergeCell ref="B128:G128"/>
    <mergeCell ref="B117:G117"/>
    <mergeCell ref="B118:G118"/>
    <mergeCell ref="B119:G119"/>
    <mergeCell ref="B120:G120"/>
    <mergeCell ref="B121:G121"/>
    <mergeCell ref="B122:G122"/>
    <mergeCell ref="B111:G111"/>
    <mergeCell ref="B112:G112"/>
    <mergeCell ref="B113:G113"/>
    <mergeCell ref="B114:G114"/>
    <mergeCell ref="B115:G115"/>
    <mergeCell ref="B116:G116"/>
    <mergeCell ref="B105:G105"/>
    <mergeCell ref="B106:G106"/>
    <mergeCell ref="B107:G107"/>
    <mergeCell ref="B108:G108"/>
    <mergeCell ref="B109:G109"/>
    <mergeCell ref="B110:G110"/>
    <mergeCell ref="B99:G99"/>
    <mergeCell ref="B100:G100"/>
    <mergeCell ref="B101:G101"/>
    <mergeCell ref="B102:G102"/>
    <mergeCell ref="B103:G103"/>
    <mergeCell ref="B104:G104"/>
    <mergeCell ref="B93:G93"/>
    <mergeCell ref="B94:G94"/>
    <mergeCell ref="B95:G95"/>
    <mergeCell ref="B96:G96"/>
    <mergeCell ref="B97:G97"/>
    <mergeCell ref="B98:G98"/>
    <mergeCell ref="B87:G87"/>
    <mergeCell ref="B88:G88"/>
    <mergeCell ref="B89:G89"/>
    <mergeCell ref="B90:G90"/>
    <mergeCell ref="B91:G91"/>
    <mergeCell ref="B92:G92"/>
    <mergeCell ref="B84:G84"/>
    <mergeCell ref="B85:G85"/>
    <mergeCell ref="B86:G86"/>
    <mergeCell ref="B75:G75"/>
    <mergeCell ref="B76:G76"/>
    <mergeCell ref="B77:G77"/>
    <mergeCell ref="B78:G78"/>
    <mergeCell ref="B79:G79"/>
    <mergeCell ref="B80:G80"/>
    <mergeCell ref="B69:G69"/>
    <mergeCell ref="B70:G70"/>
    <mergeCell ref="B71:G71"/>
    <mergeCell ref="B72:G72"/>
    <mergeCell ref="B73:G73"/>
    <mergeCell ref="B74:G74"/>
    <mergeCell ref="B81:G81"/>
    <mergeCell ref="B82:G82"/>
    <mergeCell ref="B83:G83"/>
  </mergeCells>
  <pageMargins left="0.7" right="0.7" top="0.75" bottom="0.75" header="0.3" footer="0.3"/>
  <tableParts count="58">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A 0 D A A B Q S w M E F A A C A A g A O U e I V 3 z h M G a m A A A A + A A A A B I A H A B D b 2 5 m a W c v U G F j a 2 F n Z S 5 4 b W w g o h g A K K A U A A A A A A A A A A A A A A A A A A A A A A A A A A A A h Y + x D o I w G I R 3 E 9 + B d K c t x Y n 8 l M F V E h O i c W 2 g g U Z o D S 2 W d 3 P w k X w F I Y q 6 O d 7 d l 9 z d 4 3 a H b O z a 4 C p 7 q 4 x O U Y Q p C q w T u h K t 0 T J F 2 q C M r 1 e w F + V Z 1 D K Y a G 2 T 0 V Y p a p y 7 J I R 4 7 7 G P s e l r w i i N y C n f F W U j O 4 E + s P o P h 0 r P t a V E H I 6 v N Z z h K N p g x l i M K Z D F h V z p L 8 G m x X P 6 Y 8 J 2 a N 3 Q S y 5 1 e C i A L B L I + w R / A l B L A w Q U A A I A C A A 5 R 4 h X 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O U e I V y i K R 7 g O A A A A E Q A A A B M A H A B G b 3 J t d W x h c y 9 T Z W N 0 a W 9 u M S 5 t I K I Y A C i g F A A A A A A A A A A A A A A A A A A A A A A A A A A A A C t O T S 7 J z M 9 T C I b Q h t Y A U E s B A i 0 A F A A C A A g A O U e I V 3 z h M G a m A A A A + A A A A B I A A A A A A A A A A A A A A A A A A A A A A E N v b m Z p Z y 9 Q Y W N r Y W d l L n h t b F B L A Q I t A B Q A A g A I A D l H i F d T c j g s m w A A A O E A A A A T A A A A A A A A A A A A A A A A A P I A A A B b Q 2 9 u d G V u d F 9 U e X B l c 1 0 u e G 1 s U E s B A i 0 A F A A C A A g A O U e I V y i K R 7 g O A A A A E Q A A A B M A A A A A A A A A A A A A A A A A 2 g E A A E Z v c m 1 1 b G F z L 1 N l Y 3 R p b 2 4 x L m 1 Q S w U G A A A A A A M A A w D C A A A A N 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N o A A A A B A A A A 0 I y d 3 w E V 0 R G M e g D A T 8 K X 6 w E A A A C 7 r L e f f W U e S a x 0 3 x g j X h V K A A A A A A I A A A A A A A N m A A D A A A A A E A A A A O L K U 3 a 0 k H j q K / Q x m K y l L C g A A A A A B I A A A K A A A A A Q A A A A / C Y s i j n z D j S 7 x j H d x R i e / V A A A A C 0 D k 6 R e z 0 W F B R k 9 9 8 U o b V 6 0 n k B u z n T i C d S Q t i 1 q y U H N 0 I F f U W N H 9 4 5 o R 8 Z V X 9 K a c 4 g 5 K Z c q m i u R M B 1 Q Z o b L p n v Z j d I q W U M C / f v H v F r U 8 J b O h Q A A A D I 7 P a P / F l 2 E D j + M 4 8 9 m S s K B w 1 m f 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2023-12-08T08:00:00+00:00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_ip_UnifiedCompliancePolicyUIAction xmlns="http://schemas.microsoft.com/sharepoint/v3" xsi:nil="true"/>
    <_ip_UnifiedCompliancePolicyProperties xmlns="http://schemas.microsoft.com/sharepoint/v3" xsi:nil="true"/>
    <SharedWithUsers xmlns="29a45733-a9b9-4c02-8fe0-94fe8fccf802">
      <UserInfo>
        <DisplayName>Parsons, Christy (she/her/hers)</DisplayName>
        <AccountId>636</AccountId>
        <AccountType/>
      </UserInfo>
      <UserInfo>
        <DisplayName>Swift, Faye</DisplayName>
        <AccountId>21</AccountId>
        <AccountType/>
      </UserInfo>
      <UserInfo>
        <DisplayName>Cleveland, Meredith</DisplayName>
        <AccountId>237</AccountId>
        <AccountType/>
      </UserInfo>
      <UserInfo>
        <DisplayName>Koester, Christine</DisplayName>
        <AccountId>18</AccountId>
        <AccountType/>
      </UserInfo>
      <UserInfo>
        <DisplayName>Watson, Stephanie</DisplayName>
        <AccountId>20</AccountId>
        <AccountType/>
      </UserInfo>
      <UserInfo>
        <DisplayName>Saunders, Bryan</DisplayName>
        <AccountId>553</AccountId>
        <AccountType/>
      </UserInfo>
      <UserInfo>
        <DisplayName>Steinberg, Kayla</DisplayName>
        <AccountId>15</AccountId>
        <AccountType/>
      </UserInfo>
      <UserInfo>
        <DisplayName>Siracuse, Brianna (she/her/hers)</DisplayName>
        <AccountId>676</AccountId>
        <AccountType/>
      </UserInfo>
      <UserInfo>
        <DisplayName>Richoux, Michele (she/her/hers)</DisplayName>
        <AccountId>788</AccountId>
        <AccountType/>
      </UserInfo>
      <UserInfo>
        <DisplayName>Pittard, Taylor</DisplayName>
        <AccountId>969</AccountId>
        <AccountType/>
      </UserInfo>
      <UserInfo>
        <DisplayName>Anderson, Erik (he/him/his)</DisplayName>
        <AccountId>942</AccountId>
        <AccountType/>
      </UserInfo>
      <UserInfo>
        <DisplayName>Jones, Grant</DisplayName>
        <AccountId>461</AccountId>
        <AccountType/>
      </UserInfo>
      <UserInfo>
        <DisplayName>Rafelski, Lauren (she/her/hers)</DisplayName>
        <AccountId>1138</AccountId>
        <AccountType/>
      </UserInfo>
      <UserInfo>
        <DisplayName>Harrison, Sarah (she/her/hers)</DisplayName>
        <AccountId>26</AccountId>
        <AccountType/>
      </UserInfo>
      <UserInfo>
        <DisplayName>Lopez, Gisselle</DisplayName>
        <AccountId>1458</AccountId>
        <AccountType/>
      </UserInfo>
      <UserInfo>
        <DisplayName>Junga, Eric (he/him/his)</DisplayName>
        <AccountId>110</AccountId>
        <AccountType/>
      </UserInfo>
      <UserInfo>
        <DisplayName>Vangessel, Benjamin</DisplayName>
        <AccountId>874</AccountId>
        <AccountType/>
      </UserInfo>
    </SharedWithUsers>
    <lcf76f155ced4ddcb4097134ff3c332f xmlns="8faf114f-24f1-482f-9773-8f0d7d5925f2">
      <Terms xmlns="http://schemas.microsoft.com/office/infopath/2007/PartnerControls"/>
    </lcf76f155ced4ddcb4097134ff3c332f>
    <Shorthand xmlns="8faf114f-24f1-482f-9773-8f0d7d5925f2" xsi:nil="true"/>
    <FileDescription xmlns="8faf114f-24f1-482f-9773-8f0d7d5925f2" xsi:nil="true"/>
    <Tag xmlns="8faf114f-24f1-482f-9773-8f0d7d5925f2" xsi:nil="true"/>
  </documentManagement>
</p:properties>
</file>

<file path=customXml/item4.xml><?xml version="1.0" encoding="utf-8"?>
<?mso-contentType ?>
<SharedContentType xmlns="Microsoft.SharePoint.Taxonomy.ContentTypeSync" SourceId="29f62856-1543-49d4-a736-4569d363f533" ContentTypeId="0x0101" PreviousValue="false"/>
</file>

<file path=customXml/item5.xml><?xml version="1.0" encoding="utf-8"?>
<ct:contentTypeSchema xmlns:ct="http://schemas.microsoft.com/office/2006/metadata/contentType" xmlns:ma="http://schemas.microsoft.com/office/2006/metadata/properties/metaAttributes" ct:_="" ma:_="" ma:contentTypeName="Document" ma:contentTypeID="0x010100B0F6F5E0477126478E62287FA2D110D3" ma:contentTypeVersion="22" ma:contentTypeDescription="Create a new document." ma:contentTypeScope="" ma:versionID="92266cdf061a1a1dd03eb161ace8a52b">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8faf114f-24f1-482f-9773-8f0d7d5925f2" xmlns:ns6="29a45733-a9b9-4c02-8fe0-94fe8fccf802" targetNamespace="http://schemas.microsoft.com/office/2006/metadata/properties" ma:root="true" ma:fieldsID="f84e0af2500b1e9a336c3e65214ffc3f" ns1:_="" ns2:_="" ns3:_="" ns4:_="" ns5:_="" ns6:_="">
    <xsd:import namespace="http://schemas.microsoft.com/sharepoint/v3"/>
    <xsd:import namespace="4ffa91fb-a0ff-4ac5-b2db-65c790d184a4"/>
    <xsd:import namespace="http://schemas.microsoft.com/sharepoint.v3"/>
    <xsd:import namespace="http://schemas.microsoft.com/sharepoint/v3/fields"/>
    <xsd:import namespace="8faf114f-24f1-482f-9773-8f0d7d5925f2"/>
    <xsd:import namespace="29a45733-a9b9-4c02-8fe0-94fe8fccf802"/>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ServiceLocation" minOccurs="0"/>
                <xsd:element ref="ns5:MediaLengthInSeconds" minOccurs="0"/>
                <xsd:element ref="ns1:_ip_UnifiedCompliancePolicyProperties" minOccurs="0"/>
                <xsd:element ref="ns1:_ip_UnifiedCompliancePolicyUIAction" minOccurs="0"/>
                <xsd:element ref="ns5:lcf76f155ced4ddcb4097134ff3c332f" minOccurs="0"/>
                <xsd:element ref="ns5:FileDescription" minOccurs="0"/>
                <xsd:element ref="ns5:Shorthand" minOccurs="0"/>
                <xsd:element ref="ns5:MediaServiceObjectDetectorVersions" minOccurs="0"/>
                <xsd:element ref="ns5:MediaServiceSearchProperties" minOccurs="0"/>
                <xsd:element ref="ns5:Ta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9" nillable="true" ma:displayName="Unified Compliance Policy Properties" ma:hidden="true" ma:internalName="_ip_UnifiedCompliancePolicyProperties">
      <xsd:simpleType>
        <xsd:restriction base="dms:Note"/>
      </xsd:simpleType>
    </xsd:element>
    <xsd:element name="_ip_UnifiedCompliancePolicyUIAction" ma:index="4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81496ec5-003c-4747-86a2-890b1475f6bc}" ma:internalName="TaxCatchAllLabel" ma:readOnly="true" ma:showField="CatchAllDataLabel" ma:web="29a45733-a9b9-4c02-8fe0-94fe8fccf802">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81496ec5-003c-4747-86a2-890b1475f6bc}" ma:internalName="TaxCatchAll" ma:showField="CatchAllData" ma:web="29a45733-a9b9-4c02-8fe0-94fe8fccf80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af114f-24f1-482f-9773-8f0d7d5925f2"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Tags" ma:index="32" nillable="true" ma:displayName="Tags" ma:internalName="MediaServiceAutoTags" ma:readOnly="true">
      <xsd:simpleType>
        <xsd:restriction base="dms:Text"/>
      </xsd:simpleType>
    </xsd:element>
    <xsd:element name="MediaServiceOCR" ma:index="33" nillable="true" ma:displayName="Extracted Text" ma:internalName="MediaServiceOCR" ma:readOnly="true">
      <xsd:simpleType>
        <xsd:restriction base="dms:Note">
          <xsd:maxLength value="255"/>
        </xsd:restriction>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ServiceEventHashCode" ma:index="35" nillable="true" ma:displayName="MediaServiceEventHashCode" ma:hidden="true" ma:internalName="MediaServiceEventHashCode" ma:readOnly="true">
      <xsd:simpleType>
        <xsd:restriction base="dms:Text"/>
      </xsd:simpleType>
    </xsd:element>
    <xsd:element name="MediaServiceDateTaken" ma:index="36" nillable="true" ma:displayName="MediaServiceDateTaken" ma:hidden="true" ma:internalName="MediaServiceDateTaken" ma:readOnly="true">
      <xsd:simpleType>
        <xsd:restriction base="dms:Text"/>
      </xsd:simpleType>
    </xsd:element>
    <xsd:element name="MediaServiceLocation" ma:index="37" nillable="true" ma:displayName="Location" ma:internalName="MediaServiceLocation" ma:readOnly="true">
      <xsd:simpleType>
        <xsd:restriction base="dms:Text"/>
      </xsd:simpleType>
    </xsd:element>
    <xsd:element name="MediaLengthInSeconds" ma:index="38" nillable="true" ma:displayName="MediaLengthInSeconds" ma:hidden="true" ma:internalName="MediaLengthInSeconds" ma:readOnly="true">
      <xsd:simpleType>
        <xsd:restriction base="dms:Unknown"/>
      </xsd:simpleType>
    </xsd:element>
    <xsd:element name="lcf76f155ced4ddcb4097134ff3c332f" ma:index="42"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FileDescription" ma:index="43" nillable="true" ma:displayName="File Description" ma:format="Dropdown" ma:internalName="FileDescription">
      <xsd:simpleType>
        <xsd:restriction base="dms:Note">
          <xsd:maxLength value="255"/>
        </xsd:restriction>
      </xsd:simpleType>
    </xsd:element>
    <xsd:element name="Shorthand" ma:index="44" nillable="true" ma:displayName="Record Category" ma:format="RadioButtons" ma:internalName="Shorthand">
      <xsd:simpleType>
        <xsd:restriction base="dms:Choice">
          <xsd:enumeration value="Input File"/>
          <xsd:enumeration value="QA File"/>
          <xsd:enumeration value="Lottery &amp; Selection Workbook"/>
          <xsd:enumeration value="Output File"/>
          <xsd:enumeration value="Recording"/>
        </xsd:restriction>
      </xsd:simpleType>
    </xsd:element>
    <xsd:element name="MediaServiceObjectDetectorVersions" ma:index="4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6" nillable="true" ma:displayName="MediaServiceSearchProperties" ma:hidden="true" ma:internalName="MediaServiceSearchProperties" ma:readOnly="true">
      <xsd:simpleType>
        <xsd:restriction base="dms:Note"/>
      </xsd:simpleType>
    </xsd:element>
    <xsd:element name="Tag" ma:index="47" nillable="true" ma:displayName="Tag" ma:format="Dropdown" ma:internalName="Tag">
      <xsd:simpleType>
        <xsd:restriction base="dms:Choice">
          <xsd:enumeration value="General Program Questions "/>
          <xsd:enumeration value="Application Process"/>
          <xsd:enumeration value="Bus Changes"/>
          <xsd:enumeration value="Payment Request Form"/>
          <xsd:enumeration value="Close Out Form"/>
          <xsd:enumeration value="Technical Difficulties"/>
          <xsd:enumeration value="Withdrawals/Extensions"/>
        </xsd:restriction>
      </xsd:simpleType>
    </xsd:element>
  </xsd:schema>
  <xsd:schema xmlns:xsd="http://www.w3.org/2001/XMLSchema" xmlns:xs="http://www.w3.org/2001/XMLSchema" xmlns:dms="http://schemas.microsoft.com/office/2006/documentManagement/types" xmlns:pc="http://schemas.microsoft.com/office/infopath/2007/PartnerControls" targetNamespace="29a45733-a9b9-4c02-8fe0-94fe8fccf802"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BC9D51-017B-4E55-903D-C703BC0DB2A0}">
  <ds:schemaRefs>
    <ds:schemaRef ds:uri="http://schemas.microsoft.com/DataMashup"/>
  </ds:schemaRefs>
</ds:datastoreItem>
</file>

<file path=customXml/itemProps2.xml><?xml version="1.0" encoding="utf-8"?>
<ds:datastoreItem xmlns:ds="http://schemas.openxmlformats.org/officeDocument/2006/customXml" ds:itemID="{E78BD865-C2D1-475E-9FBD-3F6C3E0AB5B4}">
  <ds:schemaRefs>
    <ds:schemaRef ds:uri="http://schemas.microsoft.com/sharepoint/v3/contenttype/forms"/>
  </ds:schemaRefs>
</ds:datastoreItem>
</file>

<file path=customXml/itemProps3.xml><?xml version="1.0" encoding="utf-8"?>
<ds:datastoreItem xmlns:ds="http://schemas.openxmlformats.org/officeDocument/2006/customXml" ds:itemID="{ECF86837-1AC0-4B62-8E3F-7711F67505C1}">
  <ds:schemaRefs>
    <ds:schemaRef ds:uri="http://www.w3.org/XML/1998/namespace"/>
    <ds:schemaRef ds:uri="29a45733-a9b9-4c02-8fe0-94fe8fccf802"/>
    <ds:schemaRef ds:uri="8faf114f-24f1-482f-9773-8f0d7d5925f2"/>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http://schemas.microsoft.com/sharepoint/v3/fields"/>
    <ds:schemaRef ds:uri="http://schemas.microsoft.com/sharepoint/v3"/>
    <ds:schemaRef ds:uri="http://schemas.microsoft.com/sharepoint.v3"/>
    <ds:schemaRef ds:uri="4ffa91fb-a0ff-4ac5-b2db-65c790d184a4"/>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1A6AA7C0-4A3B-4D65-BED8-790D7CD07C0B}">
  <ds:schemaRefs>
    <ds:schemaRef ds:uri="Microsoft.SharePoint.Taxonomy.ContentTypeSync"/>
  </ds:schemaRefs>
</ds:datastoreItem>
</file>

<file path=customXml/itemProps5.xml><?xml version="1.0" encoding="utf-8"?>
<ds:datastoreItem xmlns:ds="http://schemas.openxmlformats.org/officeDocument/2006/customXml" ds:itemID="{772A7967-0558-4403-87AE-4525CDCE7A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8faf114f-24f1-482f-9773-8f0d7d5925f2"/>
    <ds:schemaRef ds:uri="29a45733-a9b9-4c02-8fe0-94fe8fccf8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1. Instructions</vt:lpstr>
      <vt:lpstr>2. CAQP Supplemental App.</vt:lpstr>
      <vt:lpstr>3. Cover Sheet for App_ZE</vt:lpstr>
      <vt:lpstr>4a. New Fleet Description</vt:lpstr>
      <vt:lpstr>4b. Scrappage Information</vt:lpstr>
      <vt:lpstr>5. Infrastructure</vt:lpstr>
      <vt:lpstr>6. Data Dictionary</vt:lpstr>
      <vt:lpstr>FIPS Lookup</vt:lpstr>
      <vt:lpstr>County Lookup</vt:lpstr>
      <vt:lpstr>Data Validation_1</vt:lpstr>
      <vt:lpstr>DAC County Feature Lookup</vt:lpstr>
      <vt:lpstr>Project Summary_no input</vt:lpstr>
      <vt:lpstr>'1. 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Clean Ports Program Supplemental Application Template</dc:title>
  <dc:subject>Reporting template with specific worksheet instructions for completing the Tribal and Insular Area Grant Program reports quarterly and final reports; includes financial summaries, DERA priorities, fleet descriptions, and data dictionary.</dc:subject>
  <dc:creator>Farzaneh, Reza</dc:creator>
  <cp:keywords/>
  <dc:description>U.S. EPA, Office of Transportation and Air Quality, Transportation and Climate Division</dc:description>
  <cp:lastModifiedBy>Harrison, Sarah</cp:lastModifiedBy>
  <cp:revision>1</cp:revision>
  <dcterms:created xsi:type="dcterms:W3CDTF">2022-04-27T12:23:07Z</dcterms:created>
  <dcterms:modified xsi:type="dcterms:W3CDTF">2025-03-27T19:37:10Z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0x010100B0F6F5E0477126478E62287FA2D110D3</vt:lpwstr>
  </property>
  <property fmtid="{D5CDD505-2E9C-101B-9397-08002B2CF9AE}" pid="3" name="TaxKeyword">
    <vt:lpwstr/>
  </property>
  <property fmtid="{D5CDD505-2E9C-101B-9397-08002B2CF9AE}" pid="4" name="MediaServiceImageTags">
    <vt:lpwstr/>
  </property>
  <property fmtid="{D5CDD505-2E9C-101B-9397-08002B2CF9AE}" pid="5" name="e3f09c3df709400db2417a7161762d62">
    <vt:lpwstr/>
  </property>
  <property fmtid="{D5CDD505-2E9C-101B-9397-08002B2CF9AE}" pid="6" name="EPA_x0020_Subject">
    <vt:lpwstr/>
  </property>
  <property fmtid="{D5CDD505-2E9C-101B-9397-08002B2CF9AE}" pid="7" name="Document Type">
    <vt:lpwstr/>
  </property>
  <property fmtid="{D5CDD505-2E9C-101B-9397-08002B2CF9AE}" pid="8" name="EPA Subject">
    <vt:lpwstr/>
  </property>
  <property fmtid="{D5CDD505-2E9C-101B-9397-08002B2CF9AE}" pid="9" name="Order">
    <vt:r8>8327600</vt:r8>
  </property>
  <property fmtid="{D5CDD505-2E9C-101B-9397-08002B2CF9AE}" pid="10" name="xd_ProgID">
    <vt:lpwstr/>
  </property>
  <property fmtid="{D5CDD505-2E9C-101B-9397-08002B2CF9AE}" pid="11" name="ComplianceAssetId">
    <vt:lpwstr/>
  </property>
  <property fmtid="{D5CDD505-2E9C-101B-9397-08002B2CF9AE}" pid="12" name="TemplateUrl">
    <vt:lpwstr/>
  </property>
  <property fmtid="{D5CDD505-2E9C-101B-9397-08002B2CF9AE}" pid="13" name="_ExtendedDescription">
    <vt:lpwstr/>
  </property>
  <property fmtid="{D5CDD505-2E9C-101B-9397-08002B2CF9AE}" pid="14" name="TriggerFlowInfo">
    <vt:lpwstr/>
  </property>
  <property fmtid="{D5CDD505-2E9C-101B-9397-08002B2CF9AE}" pid="15" name="xd_Signature">
    <vt:bool>false</vt:bool>
  </property>
  <property fmtid="{D5CDD505-2E9C-101B-9397-08002B2CF9AE}" pid="16" name="Document_x0020_Type">
    <vt:lpwstr/>
  </property>
</Properties>
</file>