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2FBDE2E5-3166-4318-9B26-E739D72A44EB}" xr6:coauthVersionLast="47" xr6:coauthVersionMax="47" xr10:uidLastSave="{00000000-0000-0000-0000-000000000000}"/>
  <workbookProtection workbookAlgorithmName="SHA-512" workbookHashValue="p8ZAdhS53ds7pgssTfy2JxUbpQKu45fOcSISwvYNFL4rJF8iOpxNiNLXLjPgoKLCBpvUf1TCTMSD0P0+ZU2rMw==" workbookSaltValue="QpTBJEUHFyvn/2zlnpEUCA==" workbookSpinCount="100000" lockStructure="1"/>
  <bookViews>
    <workbookView xWindow="-25140" yWindow="3720" windowWidth="21600" windowHeight="11295" xr2:uid="{64CD8563-19E2-4B67-B6D6-1CEB46526A71}"/>
  </bookViews>
  <sheets>
    <sheet name="Respondent Burden-All Yrs" sheetId="1" r:id="rId1"/>
    <sheet name="Respondent Burden Summary " sheetId="2" r:id="rId2"/>
    <sheet name="Average Burden by Subpart" sheetId="3" r:id="rId3"/>
    <sheet name="EPA-YR1" sheetId="4" r:id="rId4"/>
    <sheet name="EPA-YR2" sheetId="5" r:id="rId5"/>
    <sheet name="EPA-YR3" sheetId="6" r:id="rId6"/>
    <sheet name="EPA Burden Summary" sheetId="7" r:id="rId7"/>
    <sheet name="Bottom-Line Burden" sheetId="8" r:id="rId8"/>
  </sheets>
  <externalReferences>
    <externalReference r:id="rId9"/>
  </externalReferences>
  <definedNames>
    <definedName name="_Key1" localSheetId="7" hidden="1">#REF!</definedName>
    <definedName name="_Key1" hidden="1">#REF!</definedName>
    <definedName name="_Key2" localSheetId="7" hidden="1">#REF!</definedName>
    <definedName name="_Key2" hidden="1">#REF!</definedName>
    <definedName name="_Order1" hidden="1">0</definedName>
    <definedName name="_Order2" hidden="1">0</definedName>
    <definedName name="_P" localSheetId="7" hidden="1">#REF!</definedName>
    <definedName name="_P" hidden="1">#REF!</definedName>
    <definedName name="_Sort" localSheetId="7" hidden="1">#REF!</definedName>
    <definedName name="_Sort" hidden="1">#REF!</definedName>
    <definedName name="_Y" localSheetId="7" hidden="1">#REF!</definedName>
    <definedName name="_Y" hidden="1">#REF!</definedName>
    <definedName name="_Y2" localSheetId="7" hidden="1">#REF!</definedName>
    <definedName name="_Y2" hidden="1">#REF!</definedName>
    <definedName name="_YY" localSheetId="7" hidden="1">#REF!</definedName>
    <definedName name="_YY" hidden="1">#REF!</definedName>
    <definedName name="Admin">[1]SNPRMInputs!$K$7</definedName>
    <definedName name="C_only" localSheetId="7" hidden="1">#REF!</definedName>
    <definedName name="C_only" hidden="1">#REF!</definedName>
    <definedName name="Inflation">[1]SNPRMInputs!$C$27</definedName>
    <definedName name="Lawyer">[1]SNPRMInputs!$K$4</definedName>
    <definedName name="Manager">[1]SNPRMInputs!$K$5</definedName>
    <definedName name="P" localSheetId="7" hidden="1">#REF!</definedName>
    <definedName name="P" hidden="1">#REF!</definedName>
    <definedName name="PP" localSheetId="7" hidden="1">#REF!</definedName>
    <definedName name="PP" hidden="1">#REF!</definedName>
    <definedName name="_xlnm.Print_Area" localSheetId="2">'Average Burden by Subpart'!$A$1:$I$37</definedName>
    <definedName name="_xlnm.Print_Area" localSheetId="6">'EPA Burden Summary'!$A$1:$K$16</definedName>
    <definedName name="_xlnm.Print_Area" localSheetId="3">'EPA-YR1'!$B$4:$J$24</definedName>
    <definedName name="_xlnm.Print_Area" localSheetId="4">'EPA-YR2'!$B$4:$J$24</definedName>
    <definedName name="_xlnm.Print_Area" localSheetId="5">'EPA-YR3'!$B$4:$J$26</definedName>
    <definedName name="_xlnm.Print_Area" localSheetId="0">'Respondent Burden-All Yrs'!$A$1:$AR$36</definedName>
    <definedName name="Tech">[1]SNPRMInputs!$K$6</definedName>
    <definedName name="Y" localSheetId="7" hidden="1">#REF!</definedName>
    <definedName name="Y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6" i="1" l="1"/>
  <c r="C33" i="3"/>
  <c r="D6" i="7"/>
  <c r="F6" i="7"/>
  <c r="G6" i="7"/>
  <c r="D7" i="7"/>
  <c r="F7" i="7"/>
  <c r="G7" i="7"/>
  <c r="D8" i="7"/>
  <c r="F8" i="7"/>
  <c r="G8" i="7"/>
  <c r="F9" i="7"/>
  <c r="G9" i="7"/>
  <c r="F10" i="7"/>
  <c r="G10" i="7"/>
  <c r="B12" i="6"/>
  <c r="B12" i="5"/>
  <c r="B12" i="4"/>
  <c r="AP34" i="1"/>
  <c r="G37" i="3" s="1"/>
  <c r="AL34" i="1"/>
  <c r="W34" i="1"/>
  <c r="AH34" i="1" s="1"/>
  <c r="AQ34" i="1"/>
  <c r="AM34" i="1"/>
  <c r="AI34" i="1"/>
  <c r="C37" i="3" s="1"/>
  <c r="L34" i="1"/>
  <c r="AQ33" i="1"/>
  <c r="AP33" i="1"/>
  <c r="G36" i="3" s="1"/>
  <c r="AM33" i="1"/>
  <c r="AL33" i="1"/>
  <c r="W33" i="1"/>
  <c r="AH33" i="1" s="1"/>
  <c r="AK33" i="1"/>
  <c r="L33" i="1"/>
  <c r="AI33" i="1"/>
  <c r="C36" i="3" s="1"/>
  <c r="AQ32" i="1"/>
  <c r="AP32" i="1"/>
  <c r="AO32" i="1"/>
  <c r="F35" i="3" s="1"/>
  <c r="AL32" i="1"/>
  <c r="AK32" i="1"/>
  <c r="AI32" i="1"/>
  <c r="C35" i="3" s="1"/>
  <c r="L32" i="1"/>
  <c r="W32" i="1" s="1"/>
  <c r="AH32" i="1" s="1"/>
  <c r="AO31" i="1"/>
  <c r="F34" i="3" s="1"/>
  <c r="AP31" i="1"/>
  <c r="G34" i="3" s="1"/>
  <c r="AK31" i="1"/>
  <c r="W31" i="1"/>
  <c r="AH31" i="1" s="1"/>
  <c r="AQ31" i="1"/>
  <c r="AM31" i="1"/>
  <c r="AL31" i="1"/>
  <c r="AI31" i="1"/>
  <c r="C34" i="3" s="1"/>
  <c r="L31" i="1"/>
  <c r="AQ30" i="1"/>
  <c r="AO30" i="1"/>
  <c r="F33" i="3" s="1"/>
  <c r="AH30" i="1"/>
  <c r="AP30" i="1"/>
  <c r="G33" i="3" s="1"/>
  <c r="AK30" i="1"/>
  <c r="W30" i="1"/>
  <c r="L30" i="1"/>
  <c r="AO29" i="1"/>
  <c r="F32" i="3" s="1"/>
  <c r="AM29" i="1"/>
  <c r="AQ29" i="1"/>
  <c r="AP29" i="1"/>
  <c r="AK29" i="1"/>
  <c r="W29" i="1"/>
  <c r="AH29" i="1" s="1"/>
  <c r="AI29" i="1"/>
  <c r="C32" i="3" s="1"/>
  <c r="L29" i="1"/>
  <c r="AP28" i="1"/>
  <c r="G31" i="3" s="1"/>
  <c r="AQ28" i="1"/>
  <c r="AO28" i="1"/>
  <c r="F31" i="3" s="1"/>
  <c r="AL28" i="1"/>
  <c r="AI28" i="1"/>
  <c r="C31" i="3" s="1"/>
  <c r="AM28" i="1"/>
  <c r="L28" i="1"/>
  <c r="W28" i="1" s="1"/>
  <c r="AH28" i="1" s="1"/>
  <c r="AM27" i="1"/>
  <c r="AH27" i="1"/>
  <c r="AQ27" i="1"/>
  <c r="AP27" i="1"/>
  <c r="G30" i="3" s="1"/>
  <c r="W27" i="1"/>
  <c r="AL27" i="1"/>
  <c r="AK27" i="1"/>
  <c r="AJ27" i="1"/>
  <c r="L27" i="1"/>
  <c r="AI27" i="1"/>
  <c r="C30" i="3" s="1"/>
  <c r="AQ26" i="1"/>
  <c r="AP26" i="1"/>
  <c r="G29" i="3" s="1"/>
  <c r="AO26" i="1"/>
  <c r="F29" i="3" s="1"/>
  <c r="AM26" i="1"/>
  <c r="AL26" i="1"/>
  <c r="AK26" i="1"/>
  <c r="W26" i="1"/>
  <c r="AH26" i="1" s="1"/>
  <c r="AI26" i="1"/>
  <c r="C29" i="3" s="1"/>
  <c r="L26" i="1"/>
  <c r="AL25" i="1"/>
  <c r="AP25" i="1"/>
  <c r="AM25" i="1"/>
  <c r="AK25" i="1"/>
  <c r="L25" i="1"/>
  <c r="W25" i="1" s="1"/>
  <c r="AH25" i="1" s="1"/>
  <c r="AQ25" i="1"/>
  <c r="AI25" i="1"/>
  <c r="C28" i="3" s="1"/>
  <c r="AQ24" i="1"/>
  <c r="AP24" i="1"/>
  <c r="G27" i="3" s="1"/>
  <c r="AO24" i="1"/>
  <c r="F27" i="3" s="1"/>
  <c r="AM24" i="1"/>
  <c r="AL24" i="1"/>
  <c r="AK24" i="1"/>
  <c r="L24" i="1"/>
  <c r="W24" i="1" s="1"/>
  <c r="AH24" i="1" s="1"/>
  <c r="AI24" i="1"/>
  <c r="C27" i="3" s="1"/>
  <c r="AP23" i="1"/>
  <c r="AO23" i="1"/>
  <c r="F26" i="3" s="1"/>
  <c r="AM23" i="1"/>
  <c r="AL23" i="1"/>
  <c r="AI23" i="1"/>
  <c r="C26" i="3" s="1"/>
  <c r="L23" i="1"/>
  <c r="W23" i="1" s="1"/>
  <c r="AH23" i="1" s="1"/>
  <c r="AP22" i="1"/>
  <c r="G25" i="3" s="1"/>
  <c r="AK22" i="1"/>
  <c r="W22" i="1"/>
  <c r="AH22" i="1" s="1"/>
  <c r="AQ22" i="1"/>
  <c r="AM22" i="1"/>
  <c r="AI22" i="1"/>
  <c r="C25" i="3" s="1"/>
  <c r="L22" i="1"/>
  <c r="AP21" i="1"/>
  <c r="AL21" i="1"/>
  <c r="AQ21" i="1"/>
  <c r="L21" i="1"/>
  <c r="W21" i="1" s="1"/>
  <c r="AH21" i="1" s="1"/>
  <c r="AI21" i="1"/>
  <c r="C24" i="3" s="1"/>
  <c r="AM20" i="1"/>
  <c r="AP20" i="1"/>
  <c r="AO20" i="1"/>
  <c r="F23" i="3" s="1"/>
  <c r="AI20" i="1"/>
  <c r="C23" i="3" s="1"/>
  <c r="L20" i="1"/>
  <c r="W20" i="1" s="1"/>
  <c r="AH20" i="1" s="1"/>
  <c r="AK20" i="1"/>
  <c r="AR19" i="1"/>
  <c r="H22" i="3" s="1"/>
  <c r="AQ19" i="1"/>
  <c r="AP19" i="1"/>
  <c r="G22" i="3" s="1"/>
  <c r="AO19" i="1"/>
  <c r="F22" i="3" s="1"/>
  <c r="AN19" i="1"/>
  <c r="D22" i="3" s="1"/>
  <c r="AM19" i="1"/>
  <c r="AL19" i="1"/>
  <c r="AK19" i="1"/>
  <c r="AJ19" i="1"/>
  <c r="W19" i="1"/>
  <c r="AH19" i="1" s="1"/>
  <c r="AI19" i="1"/>
  <c r="C22" i="3" s="1"/>
  <c r="L19" i="1"/>
  <c r="AO18" i="1"/>
  <c r="F21" i="3" s="1"/>
  <c r="AH18" i="1"/>
  <c r="AK18" i="1"/>
  <c r="W18" i="1"/>
  <c r="AM18" i="1"/>
  <c r="AL18" i="1"/>
  <c r="L18" i="1"/>
  <c r="AI18" i="1"/>
  <c r="C21" i="3" s="1"/>
  <c r="AM17" i="1"/>
  <c r="AJ17" i="1"/>
  <c r="AQ17" i="1"/>
  <c r="AP17" i="1"/>
  <c r="G20" i="3" s="1"/>
  <c r="AL17" i="1"/>
  <c r="L17" i="1"/>
  <c r="W17" i="1" s="1"/>
  <c r="AH17" i="1" s="1"/>
  <c r="AI17" i="1"/>
  <c r="C20" i="3" s="1"/>
  <c r="AH16" i="1"/>
  <c r="AM16" i="1"/>
  <c r="AL16" i="1"/>
  <c r="AQ16" i="1"/>
  <c r="AP16" i="1"/>
  <c r="G19" i="3" s="1"/>
  <c r="AI16" i="1"/>
  <c r="C19" i="3" s="1"/>
  <c r="L16" i="1"/>
  <c r="W16" i="1" s="1"/>
  <c r="AP15" i="1"/>
  <c r="G18" i="3" s="1"/>
  <c r="AM15" i="1"/>
  <c r="AL15" i="1"/>
  <c r="AQ15" i="1"/>
  <c r="AK15" i="1"/>
  <c r="L15" i="1"/>
  <c r="W15" i="1" s="1"/>
  <c r="AH15" i="1" s="1"/>
  <c r="AI15" i="1"/>
  <c r="C18" i="3" s="1"/>
  <c r="AP14" i="1"/>
  <c r="AH14" i="1"/>
  <c r="W14" i="1"/>
  <c r="AQ14" i="1"/>
  <c r="AM14" i="1"/>
  <c r="AL14" i="1"/>
  <c r="L14" i="1"/>
  <c r="AK14" i="1"/>
  <c r="AI14" i="1"/>
  <c r="C17" i="3" s="1"/>
  <c r="AP13" i="1"/>
  <c r="AN13" i="1"/>
  <c r="D16" i="3" s="1"/>
  <c r="AQ13" i="1"/>
  <c r="AO13" i="1"/>
  <c r="F16" i="3" s="1"/>
  <c r="AK13" i="1"/>
  <c r="AJ13" i="1"/>
  <c r="L13" i="1"/>
  <c r="W13" i="1" s="1"/>
  <c r="AH13" i="1" s="1"/>
  <c r="AM13" i="1"/>
  <c r="AL13" i="1"/>
  <c r="AI13" i="1"/>
  <c r="C16" i="3" s="1"/>
  <c r="AP12" i="1"/>
  <c r="G15" i="3" s="1"/>
  <c r="AQ12" i="1"/>
  <c r="AL12" i="1"/>
  <c r="AI12" i="1"/>
  <c r="C15" i="3" s="1"/>
  <c r="L12" i="1"/>
  <c r="W12" i="1" s="1"/>
  <c r="AH12" i="1" s="1"/>
  <c r="AM12" i="1"/>
  <c r="AK11" i="1"/>
  <c r="W11" i="1"/>
  <c r="AH11" i="1" s="1"/>
  <c r="AQ11" i="1"/>
  <c r="AP11" i="1"/>
  <c r="AM11" i="1"/>
  <c r="AL11" i="1"/>
  <c r="L11" i="1"/>
  <c r="AI11" i="1"/>
  <c r="C14" i="3" s="1"/>
  <c r="AQ10" i="1"/>
  <c r="G13" i="3" s="1"/>
  <c r="AP10" i="1"/>
  <c r="AK10" i="1"/>
  <c r="W10" i="1"/>
  <c r="AH10" i="1" s="1"/>
  <c r="AM10" i="1"/>
  <c r="L10" i="1"/>
  <c r="AL10" i="1"/>
  <c r="AI10" i="1"/>
  <c r="C13" i="3" s="1"/>
  <c r="AH9" i="1"/>
  <c r="AO9" i="1"/>
  <c r="F12" i="3" s="1"/>
  <c r="W9" i="1"/>
  <c r="AM9" i="1"/>
  <c r="AL9" i="1"/>
  <c r="L9" i="1"/>
  <c r="AI9" i="1"/>
  <c r="C12" i="3" s="1"/>
  <c r="AP8" i="1"/>
  <c r="AQ8" i="1"/>
  <c r="AM8" i="1"/>
  <c r="L8" i="1"/>
  <c r="W8" i="1" s="1"/>
  <c r="AH8" i="1" s="1"/>
  <c r="AL8" i="1"/>
  <c r="AJ8" i="1"/>
  <c r="AI8" i="1"/>
  <c r="C11" i="3" s="1"/>
  <c r="AO7" i="1"/>
  <c r="F10" i="3" s="1"/>
  <c r="AL7" i="1"/>
  <c r="AH7" i="1"/>
  <c r="AK7" i="1"/>
  <c r="W7" i="1"/>
  <c r="L7" i="1"/>
  <c r="AI7" i="1"/>
  <c r="C10" i="3" s="1"/>
  <c r="AQ6" i="1"/>
  <c r="AP6" i="1"/>
  <c r="AM6" i="1"/>
  <c r="L6" i="1"/>
  <c r="W6" i="1" s="1"/>
  <c r="AH6" i="1" s="1"/>
  <c r="AL6" i="1"/>
  <c r="AJ6" i="1"/>
  <c r="AI6" i="1"/>
  <c r="C9" i="3" s="1"/>
  <c r="AH5" i="1"/>
  <c r="AQ5" i="1"/>
  <c r="AP5" i="1"/>
  <c r="AM5" i="1"/>
  <c r="W5" i="1"/>
  <c r="AK5" i="1"/>
  <c r="L5" i="1"/>
  <c r="AL5" i="1"/>
  <c r="AI5" i="1"/>
  <c r="C8" i="3" s="1"/>
  <c r="AQ4" i="1"/>
  <c r="AM4" i="1"/>
  <c r="L4" i="1"/>
  <c r="W4" i="1" s="1"/>
  <c r="AH4" i="1" s="1"/>
  <c r="G14" i="3" l="1"/>
  <c r="G24" i="3"/>
  <c r="G32" i="3"/>
  <c r="G11" i="3"/>
  <c r="G17" i="3"/>
  <c r="G8" i="3"/>
  <c r="G9" i="3"/>
  <c r="E22" i="3"/>
  <c r="AR24" i="1"/>
  <c r="H27" i="3" s="1"/>
  <c r="G28" i="3"/>
  <c r="G35" i="3"/>
  <c r="G16" i="3"/>
  <c r="E16" i="3"/>
  <c r="AO12" i="1"/>
  <c r="F15" i="3" s="1"/>
  <c r="D10" i="7"/>
  <c r="I19" i="4"/>
  <c r="H6" i="7"/>
  <c r="E6" i="7"/>
  <c r="E7" i="7"/>
  <c r="H7" i="7"/>
  <c r="E8" i="7"/>
  <c r="E10" i="7" s="1"/>
  <c r="D9" i="7"/>
  <c r="AN10" i="1"/>
  <c r="D13" i="3" s="1"/>
  <c r="E13" i="3" s="1"/>
  <c r="AJ10" i="1"/>
  <c r="AK6" i="1"/>
  <c r="AN6" i="1"/>
  <c r="D9" i="3" s="1"/>
  <c r="E9" i="3" s="1"/>
  <c r="AK8" i="1"/>
  <c r="AN8" i="1"/>
  <c r="D11" i="3" s="1"/>
  <c r="E11" i="3" s="1"/>
  <c r="AJ12" i="1"/>
  <c r="AO17" i="1"/>
  <c r="F20" i="3" s="1"/>
  <c r="AN18" i="1"/>
  <c r="D21" i="3" s="1"/>
  <c r="E21" i="3" s="1"/>
  <c r="AJ18" i="1"/>
  <c r="AN24" i="1"/>
  <c r="D27" i="3" s="1"/>
  <c r="E27" i="3" s="1"/>
  <c r="AJ24" i="1"/>
  <c r="AP4" i="1"/>
  <c r="G7" i="3" s="1"/>
  <c r="U35" i="1"/>
  <c r="E7" i="2" s="1"/>
  <c r="AQ7" i="1"/>
  <c r="AQ9" i="1"/>
  <c r="AN11" i="1"/>
  <c r="D14" i="3" s="1"/>
  <c r="E14" i="3" s="1"/>
  <c r="AJ11" i="1"/>
  <c r="AN16" i="1"/>
  <c r="D19" i="3" s="1"/>
  <c r="E19" i="3" s="1"/>
  <c r="AK17" i="1"/>
  <c r="AP18" i="1"/>
  <c r="AQ23" i="1"/>
  <c r="G26" i="3" s="1"/>
  <c r="AO25" i="1"/>
  <c r="F28" i="3" s="1"/>
  <c r="AJ26" i="1"/>
  <c r="AK9" i="1"/>
  <c r="AQ18" i="1"/>
  <c r="AR25" i="1"/>
  <c r="H28" i="3" s="1"/>
  <c r="AJ7" i="1"/>
  <c r="AR18" i="1"/>
  <c r="H21" i="3" s="1"/>
  <c r="AJ20" i="1"/>
  <c r="AN20" i="1"/>
  <c r="D23" i="3" s="1"/>
  <c r="E23" i="3" s="1"/>
  <c r="AM21" i="1"/>
  <c r="AK12" i="1"/>
  <c r="AN25" i="1"/>
  <c r="D28" i="3" s="1"/>
  <c r="E28" i="3" s="1"/>
  <c r="AJ25" i="1"/>
  <c r="AO16" i="1"/>
  <c r="F19" i="3" s="1"/>
  <c r="AO27" i="1"/>
  <c r="F30" i="3" s="1"/>
  <c r="AR27" i="1"/>
  <c r="H30" i="3" s="1"/>
  <c r="AJ29" i="1"/>
  <c r="C35" i="1"/>
  <c r="AO15" i="1"/>
  <c r="F18" i="3" s="1"/>
  <c r="AR15" i="1"/>
  <c r="H18" i="3" s="1"/>
  <c r="AK28" i="1"/>
  <c r="D35" i="1"/>
  <c r="AN9" i="1"/>
  <c r="D12" i="3" s="1"/>
  <c r="E12" i="3" s="1"/>
  <c r="AJ9" i="1"/>
  <c r="AK21" i="1"/>
  <c r="H35" i="1"/>
  <c r="D6" i="2" s="1"/>
  <c r="Q35" i="1"/>
  <c r="AM7" i="1"/>
  <c r="I35" i="1"/>
  <c r="AB35" i="1"/>
  <c r="AJ16" i="1"/>
  <c r="AN17" i="1"/>
  <c r="D20" i="3" s="1"/>
  <c r="E20" i="3" s="1"/>
  <c r="AR23" i="1"/>
  <c r="H26" i="3" s="1"/>
  <c r="B35" i="1"/>
  <c r="B6" i="2" s="1"/>
  <c r="J35" i="1"/>
  <c r="E6" i="2" s="1"/>
  <c r="AR13" i="1"/>
  <c r="H16" i="3" s="1"/>
  <c r="AR26" i="1"/>
  <c r="H29" i="3" s="1"/>
  <c r="AN29" i="1"/>
  <c r="D32" i="3" s="1"/>
  <c r="E32" i="3" s="1"/>
  <c r="AR30" i="1"/>
  <c r="H33" i="3" s="1"/>
  <c r="AK34" i="1"/>
  <c r="AL29" i="1"/>
  <c r="AO34" i="1"/>
  <c r="F37" i="3" s="1"/>
  <c r="AR34" i="1"/>
  <c r="H37" i="3" s="1"/>
  <c r="AI4" i="1"/>
  <c r="C7" i="3" s="1"/>
  <c r="C38" i="3" s="1"/>
  <c r="AR17" i="1"/>
  <c r="H20" i="3" s="1"/>
  <c r="AL20" i="1"/>
  <c r="K35" i="1"/>
  <c r="F6" i="2" s="1"/>
  <c r="AN30" i="1"/>
  <c r="D33" i="3" s="1"/>
  <c r="E33" i="3" s="1"/>
  <c r="AL30" i="1"/>
  <c r="E35" i="1"/>
  <c r="F35" i="1"/>
  <c r="AO21" i="1"/>
  <c r="F24" i="3" s="1"/>
  <c r="AN23" i="1"/>
  <c r="D26" i="3" s="1"/>
  <c r="E26" i="3" s="1"/>
  <c r="AJ23" i="1"/>
  <c r="AR29" i="1"/>
  <c r="H32" i="3" s="1"/>
  <c r="AN31" i="1"/>
  <c r="D34" i="3" s="1"/>
  <c r="E34" i="3" s="1"/>
  <c r="AJ31" i="1"/>
  <c r="AN26" i="1"/>
  <c r="D29" i="3" s="1"/>
  <c r="E29" i="3" s="1"/>
  <c r="AL22" i="1"/>
  <c r="AK23" i="1"/>
  <c r="AN27" i="1"/>
  <c r="D30" i="3" s="1"/>
  <c r="E30" i="3" s="1"/>
  <c r="AM30" i="1"/>
  <c r="AM32" i="1"/>
  <c r="P35" i="1"/>
  <c r="AJ28" i="1"/>
  <c r="AO33" i="1"/>
  <c r="F36" i="3" s="1"/>
  <c r="AJ30" i="1"/>
  <c r="AR32" i="1"/>
  <c r="H35" i="3" s="1"/>
  <c r="AJ32" i="1"/>
  <c r="AR31" i="1"/>
  <c r="H34" i="3" s="1"/>
  <c r="B12" i="8"/>
  <c r="I19" i="5"/>
  <c r="C12" i="8"/>
  <c r="AR28" i="1"/>
  <c r="H31" i="3" s="1"/>
  <c r="AR33" i="1"/>
  <c r="H36" i="3" s="1"/>
  <c r="AN7" i="1" l="1"/>
  <c r="D10" i="3" s="1"/>
  <c r="E10" i="3" s="1"/>
  <c r="G21" i="3"/>
  <c r="AM35" i="1"/>
  <c r="E9" i="7"/>
  <c r="AN15" i="1"/>
  <c r="D18" i="3" s="1"/>
  <c r="E18" i="3" s="1"/>
  <c r="AR22" i="1"/>
  <c r="H25" i="3" s="1"/>
  <c r="AA35" i="1"/>
  <c r="AL4" i="1"/>
  <c r="AL35" i="1" s="1"/>
  <c r="AN22" i="1"/>
  <c r="D25" i="3" s="1"/>
  <c r="E25" i="3" s="1"/>
  <c r="AJ22" i="1"/>
  <c r="AR14" i="1"/>
  <c r="H17" i="3" s="1"/>
  <c r="AO14" i="1"/>
  <c r="F17" i="3" s="1"/>
  <c r="AN33" i="1"/>
  <c r="D36" i="3" s="1"/>
  <c r="E36" i="3" s="1"/>
  <c r="AJ33" i="1"/>
  <c r="N35" i="1"/>
  <c r="G35" i="1"/>
  <c r="C6" i="2" s="1"/>
  <c r="AN32" i="1"/>
  <c r="D35" i="3" s="1"/>
  <c r="E35" i="3" s="1"/>
  <c r="AR12" i="1"/>
  <c r="H15" i="3" s="1"/>
  <c r="B6" i="8"/>
  <c r="M35" i="1"/>
  <c r="B7" i="2" s="1"/>
  <c r="AR5" i="1"/>
  <c r="H8" i="3" s="1"/>
  <c r="AO5" i="1"/>
  <c r="F8" i="3" s="1"/>
  <c r="C9" i="8"/>
  <c r="AQ20" i="1"/>
  <c r="G23" i="3" s="1"/>
  <c r="AR20" i="1"/>
  <c r="H23" i="3" s="1"/>
  <c r="AR16" i="1"/>
  <c r="H19" i="3" s="1"/>
  <c r="AJ21" i="1"/>
  <c r="AN21" i="1"/>
  <c r="D24" i="3" s="1"/>
  <c r="E24" i="3" s="1"/>
  <c r="AN14" i="1"/>
  <c r="D17" i="3" s="1"/>
  <c r="E17" i="3" s="1"/>
  <c r="AJ14" i="1"/>
  <c r="AN34" i="1"/>
  <c r="D37" i="3" s="1"/>
  <c r="E37" i="3" s="1"/>
  <c r="AJ34" i="1"/>
  <c r="AR21" i="1"/>
  <c r="H24" i="3" s="1"/>
  <c r="S35" i="1"/>
  <c r="D7" i="2" s="1"/>
  <c r="B9" i="8"/>
  <c r="AO22" i="1"/>
  <c r="F25" i="3" s="1"/>
  <c r="B8" i="8"/>
  <c r="O35" i="1"/>
  <c r="AR9" i="1"/>
  <c r="H12" i="3" s="1"/>
  <c r="AP9" i="1"/>
  <c r="G12" i="3" s="1"/>
  <c r="AJ15" i="1"/>
  <c r="D12" i="8"/>
  <c r="F12" i="8" s="1"/>
  <c r="I19" i="6"/>
  <c r="H8" i="7" s="1"/>
  <c r="B13" i="8"/>
  <c r="J19" i="4"/>
  <c r="I6" i="7" s="1"/>
  <c r="J19" i="5"/>
  <c r="I7" i="7" s="1"/>
  <c r="C13" i="8"/>
  <c r="AN28" i="1"/>
  <c r="D31" i="3" s="1"/>
  <c r="E31" i="3" s="1"/>
  <c r="AF35" i="1"/>
  <c r="E8" i="2" s="1"/>
  <c r="E10" i="2" s="1"/>
  <c r="T35" i="1"/>
  <c r="E9" i="2" l="1"/>
  <c r="H10" i="7"/>
  <c r="H9" i="7"/>
  <c r="E12" i="8"/>
  <c r="AN5" i="1"/>
  <c r="D8" i="3" s="1"/>
  <c r="E8" i="3" s="1"/>
  <c r="B10" i="8"/>
  <c r="B15" i="8"/>
  <c r="C8" i="8"/>
  <c r="J19" i="6"/>
  <c r="I8" i="7" s="1"/>
  <c r="D13" i="8"/>
  <c r="F13" i="8" s="1"/>
  <c r="AJ5" i="1"/>
  <c r="Z35" i="1"/>
  <c r="AK4" i="1"/>
  <c r="AK35" i="1" s="1"/>
  <c r="B7" i="8"/>
  <c r="AR10" i="1"/>
  <c r="H13" i="3" s="1"/>
  <c r="AO10" i="1"/>
  <c r="F13" i="3" s="1"/>
  <c r="AO11" i="1"/>
  <c r="F14" i="3" s="1"/>
  <c r="AR11" i="1"/>
  <c r="H14" i="3" s="1"/>
  <c r="D9" i="8"/>
  <c r="F9" i="8"/>
  <c r="E9" i="8"/>
  <c r="B39" i="1"/>
  <c r="AN12" i="1"/>
  <c r="D15" i="3" s="1"/>
  <c r="E15" i="3" s="1"/>
  <c r="AQ35" i="1"/>
  <c r="AR7" i="1"/>
  <c r="H10" i="3" s="1"/>
  <c r="AP7" i="1"/>
  <c r="G10" i="3" s="1"/>
  <c r="G38" i="3" s="1"/>
  <c r="AE35" i="1"/>
  <c r="AD35" i="1"/>
  <c r="D8" i="2" s="1"/>
  <c r="D9" i="2" s="1"/>
  <c r="AO4" i="1"/>
  <c r="F7" i="3" s="1"/>
  <c r="R35" i="1"/>
  <c r="C7" i="2" s="1"/>
  <c r="AO6" i="1"/>
  <c r="F9" i="3" s="1"/>
  <c r="AR6" i="1"/>
  <c r="H9" i="3" s="1"/>
  <c r="AO8" i="1"/>
  <c r="F11" i="3" s="1"/>
  <c r="AR8" i="1"/>
  <c r="H11" i="3" s="1"/>
  <c r="C6" i="8"/>
  <c r="X35" i="1"/>
  <c r="B8" i="2" s="1"/>
  <c r="B9" i="2" s="1"/>
  <c r="V35" i="1"/>
  <c r="F7" i="2" s="1"/>
  <c r="Y35" i="1"/>
  <c r="AJ4" i="1"/>
  <c r="AJ35" i="1" l="1"/>
  <c r="D10" i="2"/>
  <c r="F38" i="3"/>
  <c r="B41" i="1"/>
  <c r="C10" i="2"/>
  <c r="B10" i="2"/>
  <c r="I10" i="7"/>
  <c r="I9" i="7"/>
  <c r="E13" i="8"/>
  <c r="B14" i="8"/>
  <c r="AC35" i="1"/>
  <c r="C8" i="2" s="1"/>
  <c r="C9" i="2" s="1"/>
  <c r="AN4" i="1"/>
  <c r="D7" i="3" s="1"/>
  <c r="AG35" i="1"/>
  <c r="F8" i="2" s="1"/>
  <c r="F10" i="2" s="1"/>
  <c r="C7" i="8"/>
  <c r="C14" i="8" s="1"/>
  <c r="D6" i="8"/>
  <c r="F6" i="8" s="1"/>
  <c r="AI35" i="1"/>
  <c r="AO35" i="1"/>
  <c r="C15" i="8"/>
  <c r="C10" i="8"/>
  <c r="AP35" i="1"/>
  <c r="AR4" i="1"/>
  <c r="H7" i="3" s="1"/>
  <c r="H38" i="3" s="1"/>
  <c r="D8" i="8"/>
  <c r="D38" i="3" l="1"/>
  <c r="E38" i="3" s="1"/>
  <c r="E7" i="3"/>
  <c r="F9" i="2"/>
  <c r="D15" i="8"/>
  <c r="F15" i="8" s="1"/>
  <c r="D10" i="8"/>
  <c r="F8" i="8"/>
  <c r="E15" i="8"/>
  <c r="B40" i="1"/>
  <c r="AN35" i="1"/>
  <c r="E6" i="8"/>
  <c r="AR35" i="1"/>
  <c r="D7" i="8"/>
  <c r="B42" i="1"/>
  <c r="E8" i="8"/>
  <c r="E7" i="8"/>
  <c r="F10" i="8" l="1"/>
  <c r="E10" i="8"/>
  <c r="D14" i="8"/>
  <c r="F7" i="8"/>
  <c r="F14" i="8" l="1"/>
  <c r="E14" i="8"/>
</calcChain>
</file>

<file path=xl/sharedStrings.xml><?xml version="1.0" encoding="utf-8"?>
<sst xmlns="http://schemas.openxmlformats.org/spreadsheetml/2006/main" count="319" uniqueCount="146">
  <si>
    <t>Table 1. Summary of Burden and Cost by Source Category and Year</t>
  </si>
  <si>
    <t>Table 2. Summary of Burden and Cost by Source Category and Year</t>
  </si>
  <si>
    <t>Table 3. Summary of Burden and Cost by Source Category and Year</t>
  </si>
  <si>
    <t>Table 4. Summary of Burden and Cost by Source Category</t>
  </si>
  <si>
    <t>Year 1 (2025)</t>
  </si>
  <si>
    <t>Year 2 (2026)</t>
  </si>
  <si>
    <t>Year 3 (2027)</t>
  </si>
  <si>
    <t>Annual 3-Year Average</t>
  </si>
  <si>
    <t>Source Category</t>
  </si>
  <si>
    <t>No. Respondents (1)</t>
  </si>
  <si>
    <t>Burden - Technical
(hrs)</t>
  </si>
  <si>
    <t>Burden - Managerial
(hrs)</t>
  </si>
  <si>
    <t>Burden - Clerical (hrs)</t>
  </si>
  <si>
    <t>Burden - Legal (hrs)</t>
  </si>
  <si>
    <t>Total Burden (hrs)</t>
  </si>
  <si>
    <t>Total Labor Cost
($)</t>
  </si>
  <si>
    <t>Capital Cost
($)</t>
  </si>
  <si>
    <t>O&amp;M Cost
 ($)</t>
  </si>
  <si>
    <t>Total Cost
($)</t>
  </si>
  <si>
    <t>C. Stationary Combustion (general unspecified)</t>
  </si>
  <si>
    <t>G. Ammonia Manufacturing</t>
  </si>
  <si>
    <t>H. Cement Production</t>
  </si>
  <si>
    <t>I. Electronics Manufacturing</t>
  </si>
  <si>
    <t>N. Glass Production</t>
  </si>
  <si>
    <t>P. Hydrogen Production</t>
  </si>
  <si>
    <t>Q. Iron and Steel</t>
  </si>
  <si>
    <t>S. Lime Manufacturing</t>
  </si>
  <si>
    <t>V. Nitric Acid Production</t>
  </si>
  <si>
    <t>W. Petroleum and Natural Gas Systems</t>
  </si>
  <si>
    <t>X. Petrochemical Production</t>
  </si>
  <si>
    <t>Y. Petroleum Refineries</t>
  </si>
  <si>
    <t>AA. Pulp &amp; Paper Mnfctrng</t>
  </si>
  <si>
    <t>BB. Silicon Carbide Production</t>
  </si>
  <si>
    <t>DD. Sulfur Hexafluoride (SF6) from Electric Power Systems</t>
  </si>
  <si>
    <t>FF. Underground Coal Mines</t>
  </si>
  <si>
    <t>GG. Zinc Production</t>
  </si>
  <si>
    <t>HH. MSW Landfills</t>
  </si>
  <si>
    <t>II. Industrial Wastewater Treatment</t>
  </si>
  <si>
    <t>OO. Suppliers of Industrial GHG</t>
  </si>
  <si>
    <t>PP. Suppliers of Carbon Dioxide</t>
  </si>
  <si>
    <t>QQ. Importers/Exporters of FGHGs in Pre-Charged Equp. Or Foams</t>
  </si>
  <si>
    <t>RR. Geologic Sequestration of Carbon Dioxide</t>
  </si>
  <si>
    <t>SS. Electrical Equip. Manufacture &amp; Refurbishment</t>
  </si>
  <si>
    <t>TT. Industrial Waste Landfills</t>
  </si>
  <si>
    <t>UU. Injection of Carbon Dioxide</t>
  </si>
  <si>
    <t>VV. Geologic Sequestration of CO2 with EOR</t>
  </si>
  <si>
    <t>WW. Coke Calciners</t>
  </si>
  <si>
    <t>XX. Calcium Carbide</t>
  </si>
  <si>
    <t>YY. Caprolactum, Glyoxal, and Glyoxalic Acid Production</t>
  </si>
  <si>
    <t>ZZ. Ceramics Production</t>
  </si>
  <si>
    <t>TOTAL</t>
  </si>
  <si>
    <t>(1) Some respondents belong to multiple source categories, so the number of respondents is not additive.</t>
  </si>
  <si>
    <t>3-Year Totals</t>
  </si>
  <si>
    <t>Total O&amp;M</t>
  </si>
  <si>
    <t>Total Costs (Labor + Non Labor)</t>
  </si>
  <si>
    <t>Total Labor</t>
  </si>
  <si>
    <t>Total Hours</t>
  </si>
  <si>
    <t>Year</t>
  </si>
  <si>
    <t>Number of Respondents</t>
  </si>
  <si>
    <t>Total Labor Hours</t>
  </si>
  <si>
    <t>Labor Costs</t>
  </si>
  <si>
    <t>Non-Labor Costs (Annualized Capital/Startup and O&amp;M)</t>
  </si>
  <si>
    <t>Total Costs</t>
  </si>
  <si>
    <t>Total</t>
  </si>
  <si>
    <t>Average</t>
  </si>
  <si>
    <t>No. Respondents</t>
  </si>
  <si>
    <r>
      <t>Annual Average Burden (Hours)</t>
    </r>
    <r>
      <rPr>
        <b/>
        <vertAlign val="superscript"/>
        <sz val="8"/>
        <rFont val="Arial"/>
        <family val="2"/>
      </rPr>
      <t>1</t>
    </r>
  </si>
  <si>
    <t>Annual Average Burden Per
Respondent (hrs)</t>
  </si>
  <si>
    <r>
      <t>Average Annual Labor Costs
($)</t>
    </r>
    <r>
      <rPr>
        <b/>
        <vertAlign val="superscript"/>
        <sz val="8"/>
        <rFont val="Arial"/>
        <family val="2"/>
      </rPr>
      <t>1</t>
    </r>
  </si>
  <si>
    <r>
      <t>Average Annual Non-Labor Costs
($)</t>
    </r>
    <r>
      <rPr>
        <b/>
        <vertAlign val="superscript"/>
        <sz val="8"/>
        <rFont val="Arial"/>
        <family val="2"/>
      </rPr>
      <t>1</t>
    </r>
  </si>
  <si>
    <r>
      <t>Annual Average Labor and Non-Labor Costs
($)</t>
    </r>
    <r>
      <rPr>
        <b/>
        <vertAlign val="superscript"/>
        <sz val="8"/>
        <rFont val="Arial"/>
        <family val="2"/>
      </rPr>
      <t>1</t>
    </r>
  </si>
  <si>
    <t>Q. Iron and Steel Production</t>
  </si>
  <si>
    <t>HH. Landfills</t>
  </si>
  <si>
    <t>SS. Electrical Equip. Manufacture and Refurbishmnet</t>
  </si>
  <si>
    <t>WW. Coke Calcining</t>
  </si>
  <si>
    <r>
      <t xml:space="preserve">1 </t>
    </r>
    <r>
      <rPr>
        <sz val="8"/>
        <color theme="1"/>
        <rFont val="Arial"/>
        <family val="2"/>
      </rPr>
      <t>Parentheticals indicate a negative value or reduction in burden.</t>
    </r>
  </si>
  <si>
    <t>(A)</t>
  </si>
  <si>
    <t>(B)</t>
  </si>
  <si>
    <t>(C)</t>
  </si>
  <si>
    <t>(D)</t>
  </si>
  <si>
    <t>Burden Item</t>
  </si>
  <si>
    <r>
      <t>Number of Occurrences Per Year</t>
    </r>
    <r>
      <rPr>
        <b/>
        <vertAlign val="superscript"/>
        <sz val="8"/>
        <rFont val="Arial"/>
        <family val="2"/>
      </rPr>
      <t>a</t>
    </r>
  </si>
  <si>
    <t>EPA Hours Per Occurrence</t>
  </si>
  <si>
    <t>Labor Hours Per Year (C=AxB)</t>
  </si>
  <si>
    <r>
      <t>EPA Cost Per Year</t>
    </r>
    <r>
      <rPr>
        <b/>
        <vertAlign val="superscript"/>
        <sz val="8"/>
        <rFont val="Arial"/>
        <family val="2"/>
      </rPr>
      <t>b</t>
    </r>
  </si>
  <si>
    <t>1.</t>
  </si>
  <si>
    <t>Applications</t>
  </si>
  <si>
    <t>not applicable</t>
  </si>
  <si>
    <t>2.</t>
  </si>
  <si>
    <t>Read and Understand Rule Requirements</t>
  </si>
  <si>
    <t>3.</t>
  </si>
  <si>
    <t>Required Activities</t>
  </si>
  <si>
    <t>A.</t>
  </si>
  <si>
    <t>Observe stack tests</t>
  </si>
  <si>
    <t>B.</t>
  </si>
  <si>
    <t>Excess emissions -- Enforcement Activities</t>
  </si>
  <si>
    <t>C.</t>
  </si>
  <si>
    <t>Create Information</t>
  </si>
  <si>
    <t>D.</t>
  </si>
  <si>
    <t>Gather Information</t>
  </si>
  <si>
    <t>E.</t>
  </si>
  <si>
    <t>Report Reviews</t>
  </si>
  <si>
    <r>
      <t>Review new/revised data elements</t>
    </r>
    <r>
      <rPr>
        <vertAlign val="superscript"/>
        <sz val="8"/>
        <rFont val="Arial"/>
        <family val="2"/>
      </rPr>
      <t>c</t>
    </r>
  </si>
  <si>
    <t>F.</t>
  </si>
  <si>
    <t>Prepare annual summary report</t>
  </si>
  <si>
    <t>4.</t>
  </si>
  <si>
    <t xml:space="preserve">Travel expenses:  (1 person *  30 hours per year / 8 hours per day * $75 per diem) + ($600 per round trip) = </t>
  </si>
  <si>
    <t>FOOTNOTES</t>
  </si>
  <si>
    <t>a</t>
  </si>
  <si>
    <t xml:space="preserve">Number of occurrences is the number of new or revised data elements to be reported times the number of facilities for each applicable subpart </t>
  </si>
  <si>
    <t xml:space="preserve"> that would be required to submit data elements.</t>
  </si>
  <si>
    <t>b</t>
  </si>
  <si>
    <t>Estimated based on an average hourly labor rate for salary and overhead and benefits for Agency staff of $60.93.</t>
  </si>
  <si>
    <t>c</t>
  </si>
  <si>
    <t>Includes review of new and revised data elements effective for RY2025.</t>
  </si>
  <si>
    <t xml:space="preserve">Number of occurrences is the number of new or revised data elements to be reported times the number of facilities for each applicable </t>
  </si>
  <si>
    <t>subpart that would be required to submit data elements.</t>
  </si>
  <si>
    <r>
      <t>Review new/revised data elements</t>
    </r>
    <r>
      <rPr>
        <vertAlign val="superscript"/>
        <sz val="8"/>
        <rFont val="Arial"/>
        <family val="2"/>
      </rPr>
      <t>b</t>
    </r>
  </si>
  <si>
    <t>Estimated based on an average hourly labor rate for salary and overhead and benefits for Agency staff of $60.93</t>
  </si>
  <si>
    <t>Includes review of new and revised data elements effective for RY2025 and new data elements for the technology assessment report effective for RY2027.</t>
  </si>
  <si>
    <t xml:space="preserve">for subpart I. There are 28 subpart I facilities that would be required to submit a technology assessment report once every 5 years. The costs </t>
  </si>
  <si>
    <t>associated with 4 new data elements would apply in year 2027.</t>
  </si>
  <si>
    <t>Number of Occurrences Per Year (1)</t>
  </si>
  <si>
    <t>Technical Hrs Per Year</t>
  </si>
  <si>
    <t>Managerial Hours Per Year</t>
  </si>
  <si>
    <t>Clerical Hours Per Year</t>
  </si>
  <si>
    <t xml:space="preserve">Total Annual Burden Hours </t>
  </si>
  <si>
    <t>(1) Number of occurrences is the number of new or revised data elements to be reported times the facility count for each applicable subpart with new data elements.</t>
  </si>
  <si>
    <t>Annual Average</t>
  </si>
  <si>
    <t>Respondent Costs</t>
  </si>
  <si>
    <t>Total Respondent Labor Hours</t>
  </si>
  <si>
    <t>Total Respondent Labor Costs</t>
  </si>
  <si>
    <t>Non-labor (Capital and O&amp;M) Costs</t>
  </si>
  <si>
    <t>Total Respondent Costs</t>
  </si>
  <si>
    <t>Agency Costs</t>
  </si>
  <si>
    <t xml:space="preserve">Total Agency Burden Hours </t>
  </si>
  <si>
    <t>Total Agency Labor Costs</t>
  </si>
  <si>
    <t>Total Burden Hours (Respondents + Agency)</t>
  </si>
  <si>
    <t>Bottom Line Costs (Respondents + Agency)</t>
  </si>
  <si>
    <t>Table 5 - Annual Designated Administrator Burden and Cost of Recordkeeping and Reporting Requirements for Revisions to Reporting, Recordkeeping, and Verification Requirements under the Greenhouse Gas Reporting Program - Year 1 (2025)</t>
  </si>
  <si>
    <t>Table 6 - Annual Designated Administrator Burden and Cost of Recordkeeping and Reporting Requirements for Revisions to Reporting, Recordkeeping, and Verification Requirements under the Greenhouse Gas Reporting Program - Year 2 (2026)</t>
  </si>
  <si>
    <t>Table 7 - Annual Designated Administrator Burden and Cost of Recordkeeping and Reporting Requirements for Revisions to Reporting, Recordkeeping, and Verification Requirements under the Greenhouse Gas Reporting Program - Year 3 (2027)</t>
  </si>
  <si>
    <t xml:space="preserve">Exhibit 12.1. Summary of Annual Respondent Burden and Cost of Revisions for Greenhouse Gas Reporting Rule </t>
  </si>
  <si>
    <t>Exhibit 12.2. Annual Average Burden Over the First Three Years of the Information Collection, by Source Category</t>
  </si>
  <si>
    <t>Exhibit 12.3. Bottom Line Annual Burden and Cost</t>
  </si>
  <si>
    <t xml:space="preserve">Exhibit 14.1. Summary of Agency Burden and Cost of  Revisions to the Greenhouse Gas Reporting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</si>
</sst>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_(* #,##0_);_(* \(#,##0\);_(* &quot;-&quot;??_);_(@_)"/>
    <numFmt numFmtId="167" formatCode="General_)"/>
    <numFmt numFmtId="168" formatCode="&quot;$&quot;#,##0.00"/>
    <numFmt numFmtId="169" formatCode="0.0_);\(0.0\)"/>
    <numFmt numFmtId="170" formatCode="0_);\(0\)"/>
    <numFmt numFmtId="171" formatCode=";;;"/>
    <numFmt numFmtId="172" formatCode="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8"/>
      <color indexed="12"/>
      <name val="Arial"/>
      <family val="2"/>
    </font>
    <font>
      <vertAlign val="superscript"/>
      <sz val="8"/>
      <name val="Arial"/>
      <family val="2"/>
    </font>
    <font>
      <sz val="8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5" fillId="0" borderId="0"/>
  </cellStyleXfs>
  <cellXfs count="278">
    <xf numFmtId="0" fontId="0" fillId="0" borderId="0" xfId="0"/>
    <xf numFmtId="0" fontId="2" fillId="0" borderId="0" xfId="0" applyFont="1"/>
    <xf numFmtId="1" fontId="4" fillId="2" borderId="5" xfId="0" applyNumberFormat="1" applyFont="1" applyFill="1" applyBorder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6" fillId="0" borderId="15" xfId="2" applyNumberFormat="1" applyFont="1" applyBorder="1" applyAlignment="1">
      <alignment wrapText="1"/>
    </xf>
    <xf numFmtId="3" fontId="7" fillId="0" borderId="16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164" fontId="7" fillId="0" borderId="16" xfId="3" applyNumberFormat="1" applyFont="1" applyFill="1" applyBorder="1" applyAlignment="1">
      <alignment horizontal="center"/>
    </xf>
    <xf numFmtId="164" fontId="7" fillId="0" borderId="17" xfId="3" applyNumberFormat="1" applyFont="1" applyFill="1" applyBorder="1" applyAlignment="1">
      <alignment horizontal="center"/>
    </xf>
    <xf numFmtId="1" fontId="6" fillId="0" borderId="18" xfId="2" applyNumberFormat="1" applyFont="1" applyBorder="1" applyAlignment="1">
      <alignment wrapText="1"/>
    </xf>
    <xf numFmtId="3" fontId="7" fillId="0" borderId="19" xfId="0" applyNumberFormat="1" applyFont="1" applyBorder="1" applyAlignment="1">
      <alignment horizontal="center"/>
    </xf>
    <xf numFmtId="3" fontId="7" fillId="0" borderId="20" xfId="0" applyNumberFormat="1" applyFont="1" applyBorder="1" applyAlignment="1">
      <alignment horizontal="center"/>
    </xf>
    <xf numFmtId="1" fontId="7" fillId="0" borderId="21" xfId="0" applyNumberFormat="1" applyFont="1" applyBorder="1" applyAlignment="1">
      <alignment horizontal="center"/>
    </xf>
    <xf numFmtId="164" fontId="7" fillId="0" borderId="21" xfId="3" applyNumberFormat="1" applyFont="1" applyFill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" fontId="7" fillId="0" borderId="22" xfId="0" applyNumberFormat="1" applyFont="1" applyBorder="1" applyAlignment="1">
      <alignment horizontal="center"/>
    </xf>
    <xf numFmtId="164" fontId="7" fillId="0" borderId="22" xfId="3" applyNumberFormat="1" applyFont="1" applyFill="1" applyBorder="1" applyAlignment="1">
      <alignment horizontal="center"/>
    </xf>
    <xf numFmtId="164" fontId="7" fillId="0" borderId="23" xfId="3" applyNumberFormat="1" applyFont="1" applyFill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" fontId="6" fillId="0" borderId="24" xfId="2" applyNumberFormat="1" applyFont="1" applyBorder="1" applyAlignment="1">
      <alignment wrapText="1"/>
    </xf>
    <xf numFmtId="1" fontId="7" fillId="0" borderId="15" xfId="2" applyNumberFormat="1" applyFont="1" applyBorder="1" applyAlignment="1">
      <alignment wrapText="1"/>
    </xf>
    <xf numFmtId="164" fontId="7" fillId="0" borderId="25" xfId="3" applyNumberFormat="1" applyFont="1" applyFill="1" applyBorder="1" applyAlignment="1">
      <alignment horizontal="center"/>
    </xf>
    <xf numFmtId="1" fontId="7" fillId="0" borderId="18" xfId="2" applyNumberFormat="1" applyFont="1" applyBorder="1" applyAlignment="1">
      <alignment wrapText="1"/>
    </xf>
    <xf numFmtId="164" fontId="7" fillId="0" borderId="0" xfId="3" applyNumberFormat="1" applyFont="1" applyFill="1" applyBorder="1" applyAlignment="1">
      <alignment horizontal="center"/>
    </xf>
    <xf numFmtId="165" fontId="7" fillId="0" borderId="21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164" fontId="7" fillId="0" borderId="26" xfId="3" applyNumberFormat="1" applyFont="1" applyFill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vertical="center" wrapText="1"/>
    </xf>
    <xf numFmtId="166" fontId="7" fillId="0" borderId="4" xfId="1" applyNumberFormat="1" applyFont="1" applyFill="1" applyBorder="1" applyAlignment="1">
      <alignment horizontal="center"/>
    </xf>
    <xf numFmtId="166" fontId="7" fillId="0" borderId="4" xfId="1" applyNumberFormat="1" applyFont="1" applyFill="1" applyBorder="1" applyAlignment="1">
      <alignment horizontal="center" vertical="center"/>
    </xf>
    <xf numFmtId="166" fontId="7" fillId="0" borderId="11" xfId="1" applyNumberFormat="1" applyFont="1" applyFill="1" applyBorder="1" applyAlignment="1">
      <alignment horizontal="center"/>
    </xf>
    <xf numFmtId="3" fontId="7" fillId="0" borderId="11" xfId="3" applyNumberFormat="1" applyFont="1" applyFill="1" applyBorder="1" applyAlignment="1">
      <alignment horizontal="center"/>
    </xf>
    <xf numFmtId="164" fontId="7" fillId="0" borderId="11" xfId="3" applyNumberFormat="1" applyFont="1" applyFill="1" applyBorder="1" applyAlignment="1">
      <alignment horizontal="center"/>
    </xf>
    <xf numFmtId="0" fontId="8" fillId="0" borderId="0" xfId="0" applyFont="1"/>
    <xf numFmtId="1" fontId="8" fillId="0" borderId="0" xfId="0" applyNumberFormat="1" applyFont="1"/>
    <xf numFmtId="3" fontId="0" fillId="0" borderId="0" xfId="0" applyNumberFormat="1"/>
    <xf numFmtId="164" fontId="0" fillId="0" borderId="0" xfId="0" applyNumberFormat="1"/>
    <xf numFmtId="1" fontId="0" fillId="0" borderId="0" xfId="0" applyNumberFormat="1"/>
    <xf numFmtId="164" fontId="7" fillId="0" borderId="11" xfId="3" applyNumberFormat="1" applyFont="1" applyBorder="1" applyAlignment="1">
      <alignment horizontal="center"/>
    </xf>
    <xf numFmtId="3" fontId="7" fillId="0" borderId="11" xfId="3" applyNumberFormat="1" applyFont="1" applyBorder="1" applyAlignment="1">
      <alignment horizontal="center"/>
    </xf>
    <xf numFmtId="167" fontId="10" fillId="2" borderId="27" xfId="0" applyNumberFormat="1" applyFont="1" applyFill="1" applyBorder="1" applyAlignment="1">
      <alignment horizontal="center" vertical="center"/>
    </xf>
    <xf numFmtId="167" fontId="10" fillId="0" borderId="28" xfId="0" applyNumberFormat="1" applyFont="1" applyBorder="1" applyAlignment="1">
      <alignment horizontal="center" vertical="center" wrapText="1"/>
    </xf>
    <xf numFmtId="167" fontId="10" fillId="0" borderId="29" xfId="0" applyNumberFormat="1" applyFont="1" applyBorder="1" applyAlignment="1">
      <alignment horizontal="center" vertical="center" wrapText="1"/>
    </xf>
    <xf numFmtId="167" fontId="10" fillId="0" borderId="30" xfId="0" applyNumberFormat="1" applyFont="1" applyBorder="1" applyAlignment="1">
      <alignment horizontal="center" vertical="center" wrapText="1"/>
    </xf>
    <xf numFmtId="167" fontId="11" fillId="3" borderId="31" xfId="0" applyNumberFormat="1" applyFont="1" applyFill="1" applyBorder="1" applyAlignment="1">
      <alignment horizontal="left"/>
    </xf>
    <xf numFmtId="3" fontId="11" fillId="0" borderId="32" xfId="0" applyNumberFormat="1" applyFont="1" applyBorder="1" applyAlignment="1">
      <alignment horizontal="center"/>
    </xf>
    <xf numFmtId="37" fontId="11" fillId="0" borderId="33" xfId="1" applyNumberFormat="1" applyFont="1" applyFill="1" applyBorder="1" applyAlignment="1">
      <alignment horizontal="center"/>
    </xf>
    <xf numFmtId="5" fontId="11" fillId="0" borderId="33" xfId="0" applyNumberFormat="1" applyFont="1" applyBorder="1" applyAlignment="1">
      <alignment horizontal="center"/>
    </xf>
    <xf numFmtId="5" fontId="11" fillId="0" borderId="34" xfId="0" applyNumberFormat="1" applyFont="1" applyBorder="1" applyAlignment="1">
      <alignment horizontal="center"/>
    </xf>
    <xf numFmtId="5" fontId="0" fillId="0" borderId="0" xfId="0" applyNumberFormat="1"/>
    <xf numFmtId="167" fontId="11" fillId="3" borderId="35" xfId="0" applyNumberFormat="1" applyFont="1" applyFill="1" applyBorder="1" applyAlignment="1">
      <alignment horizontal="left"/>
    </xf>
    <xf numFmtId="3" fontId="11" fillId="0" borderId="36" xfId="0" applyNumberFormat="1" applyFont="1" applyBorder="1" applyAlignment="1">
      <alignment horizontal="center"/>
    </xf>
    <xf numFmtId="37" fontId="11" fillId="0" borderId="37" xfId="1" applyNumberFormat="1" applyFont="1" applyFill="1" applyBorder="1" applyAlignment="1">
      <alignment horizontal="center"/>
    </xf>
    <xf numFmtId="5" fontId="11" fillId="0" borderId="37" xfId="0" applyNumberFormat="1" applyFont="1" applyBorder="1" applyAlignment="1">
      <alignment horizontal="center"/>
    </xf>
    <xf numFmtId="5" fontId="11" fillId="0" borderId="38" xfId="0" applyNumberFormat="1" applyFont="1" applyBorder="1" applyAlignment="1">
      <alignment horizontal="center"/>
    </xf>
    <xf numFmtId="167" fontId="11" fillId="3" borderId="39" xfId="0" applyNumberFormat="1" applyFont="1" applyFill="1" applyBorder="1" applyAlignment="1">
      <alignment horizontal="left"/>
    </xf>
    <xf numFmtId="3" fontId="11" fillId="0" borderId="40" xfId="0" applyNumberFormat="1" applyFont="1" applyBorder="1" applyAlignment="1">
      <alignment horizontal="center"/>
    </xf>
    <xf numFmtId="37" fontId="11" fillId="0" borderId="41" xfId="1" applyNumberFormat="1" applyFont="1" applyFill="1" applyBorder="1" applyAlignment="1">
      <alignment horizontal="center"/>
    </xf>
    <xf numFmtId="5" fontId="11" fillId="0" borderId="41" xfId="0" applyNumberFormat="1" applyFont="1" applyBorder="1" applyAlignment="1">
      <alignment horizontal="center"/>
    </xf>
    <xf numFmtId="5" fontId="11" fillId="0" borderId="42" xfId="0" applyNumberFormat="1" applyFont="1" applyBorder="1" applyAlignment="1">
      <alignment horizontal="center"/>
    </xf>
    <xf numFmtId="7" fontId="0" fillId="0" borderId="0" xfId="0" applyNumberFormat="1"/>
    <xf numFmtId="5" fontId="11" fillId="0" borderId="43" xfId="0" applyNumberFormat="1" applyFont="1" applyBorder="1" applyAlignment="1">
      <alignment horizontal="center"/>
    </xf>
    <xf numFmtId="5" fontId="11" fillId="0" borderId="44" xfId="0" applyNumberFormat="1" applyFont="1" applyBorder="1" applyAlignment="1">
      <alignment horizontal="center"/>
    </xf>
    <xf numFmtId="167" fontId="11" fillId="3" borderId="45" xfId="0" applyNumberFormat="1" applyFont="1" applyFill="1" applyBorder="1" applyAlignment="1">
      <alignment horizontal="left"/>
    </xf>
    <xf numFmtId="3" fontId="11" fillId="0" borderId="46" xfId="0" applyNumberFormat="1" applyFont="1" applyBorder="1" applyAlignment="1">
      <alignment horizontal="center"/>
    </xf>
    <xf numFmtId="37" fontId="11" fillId="0" borderId="46" xfId="1" applyNumberFormat="1" applyFont="1" applyFill="1" applyBorder="1" applyAlignment="1">
      <alignment horizontal="center"/>
    </xf>
    <xf numFmtId="5" fontId="11" fillId="0" borderId="46" xfId="0" applyNumberFormat="1" applyFont="1" applyBorder="1" applyAlignment="1">
      <alignment horizontal="center"/>
    </xf>
    <xf numFmtId="5" fontId="11" fillId="0" borderId="47" xfId="0" applyNumberFormat="1" applyFont="1" applyBorder="1" applyAlignment="1">
      <alignment horizontal="center"/>
    </xf>
    <xf numFmtId="168" fontId="0" fillId="0" borderId="0" xfId="0" applyNumberFormat="1"/>
    <xf numFmtId="0" fontId="10" fillId="0" borderId="0" xfId="0" applyFont="1" applyAlignment="1">
      <alignment horizontal="center" vertical="top"/>
    </xf>
    <xf numFmtId="0" fontId="12" fillId="0" borderId="0" xfId="0" applyFont="1"/>
    <xf numFmtId="1" fontId="12" fillId="0" borderId="0" xfId="0" applyNumberFormat="1" applyFont="1"/>
    <xf numFmtId="167" fontId="10" fillId="2" borderId="27" xfId="0" applyNumberFormat="1" applyFont="1" applyFill="1" applyBorder="1" applyAlignment="1">
      <alignment horizontal="center" vertical="center" wrapText="1"/>
    </xf>
    <xf numFmtId="167" fontId="10" fillId="2" borderId="28" xfId="0" applyNumberFormat="1" applyFont="1" applyFill="1" applyBorder="1" applyAlignment="1">
      <alignment horizontal="center" vertical="center" wrapText="1"/>
    </xf>
    <xf numFmtId="167" fontId="10" fillId="2" borderId="30" xfId="0" applyNumberFormat="1" applyFont="1" applyFill="1" applyBorder="1" applyAlignment="1">
      <alignment horizontal="center" vertical="center" wrapText="1"/>
    </xf>
    <xf numFmtId="1" fontId="14" fillId="0" borderId="35" xfId="2" applyNumberFormat="1" applyFont="1" applyBorder="1" applyAlignment="1">
      <alignment wrapText="1"/>
    </xf>
    <xf numFmtId="3" fontId="11" fillId="4" borderId="36" xfId="0" applyNumberFormat="1" applyFont="1" applyFill="1" applyBorder="1" applyAlignment="1">
      <alignment horizontal="center"/>
    </xf>
    <xf numFmtId="37" fontId="11" fillId="4" borderId="37" xfId="0" applyNumberFormat="1" applyFont="1" applyFill="1" applyBorder="1" applyAlignment="1">
      <alignment horizontal="center"/>
    </xf>
    <xf numFmtId="169" fontId="11" fillId="4" borderId="37" xfId="0" applyNumberFormat="1" applyFont="1" applyFill="1" applyBorder="1" applyAlignment="1">
      <alignment horizontal="center"/>
    </xf>
    <xf numFmtId="5" fontId="11" fillId="4" borderId="37" xfId="3" applyNumberFormat="1" applyFont="1" applyFill="1" applyBorder="1" applyAlignment="1">
      <alignment horizontal="center"/>
    </xf>
    <xf numFmtId="5" fontId="11" fillId="4" borderId="38" xfId="3" applyNumberFormat="1" applyFont="1" applyFill="1" applyBorder="1" applyAlignment="1">
      <alignment horizontal="center"/>
    </xf>
    <xf numFmtId="170" fontId="11" fillId="4" borderId="37" xfId="0" applyNumberFormat="1" applyFont="1" applyFill="1" applyBorder="1" applyAlignment="1">
      <alignment horizontal="center"/>
    </xf>
    <xf numFmtId="43" fontId="12" fillId="0" borderId="0" xfId="1" applyFont="1"/>
    <xf numFmtId="0" fontId="12" fillId="0" borderId="0" xfId="0" quotePrefix="1" applyFont="1" applyAlignment="1">
      <alignment horizontal="center"/>
    </xf>
    <xf numFmtId="3" fontId="12" fillId="0" borderId="0" xfId="0" applyNumberFormat="1" applyFont="1"/>
    <xf numFmtId="1" fontId="10" fillId="0" borderId="2" xfId="0" applyNumberFormat="1" applyFont="1" applyBorder="1" applyAlignment="1">
      <alignment vertical="center" wrapText="1"/>
    </xf>
    <xf numFmtId="3" fontId="11" fillId="4" borderId="11" xfId="3" applyNumberFormat="1" applyFont="1" applyFill="1" applyBorder="1" applyAlignment="1">
      <alignment horizontal="center"/>
    </xf>
    <xf numFmtId="169" fontId="11" fillId="4" borderId="11" xfId="3" quotePrefix="1" applyNumberFormat="1" applyFont="1" applyFill="1" applyBorder="1" applyAlignment="1">
      <alignment horizontal="center"/>
    </xf>
    <xf numFmtId="5" fontId="11" fillId="4" borderId="11" xfId="3" applyNumberFormat="1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2" fontId="12" fillId="0" borderId="0" xfId="0" applyNumberFormat="1" applyFont="1"/>
    <xf numFmtId="0" fontId="17" fillId="0" borderId="0" xfId="0" applyFont="1"/>
    <xf numFmtId="167" fontId="10" fillId="2" borderId="48" xfId="0" applyNumberFormat="1" applyFont="1" applyFill="1" applyBorder="1" applyAlignment="1">
      <alignment horizontal="centerContinuous"/>
    </xf>
    <xf numFmtId="167" fontId="10" fillId="2" borderId="49" xfId="0" applyNumberFormat="1" applyFont="1" applyFill="1" applyBorder="1" applyAlignment="1">
      <alignment horizontal="centerContinuous"/>
    </xf>
    <xf numFmtId="167" fontId="10" fillId="2" borderId="50" xfId="0" applyNumberFormat="1" applyFont="1" applyFill="1" applyBorder="1" applyAlignment="1">
      <alignment horizontal="center" vertical="center"/>
    </xf>
    <xf numFmtId="167" fontId="10" fillId="2" borderId="51" xfId="0" applyNumberFormat="1" applyFont="1" applyFill="1" applyBorder="1" applyAlignment="1">
      <alignment horizontal="center" vertical="center"/>
    </xf>
    <xf numFmtId="167" fontId="10" fillId="2" borderId="52" xfId="0" applyNumberFormat="1" applyFont="1" applyFill="1" applyBorder="1" applyAlignment="1">
      <alignment horizontal="center" vertical="center"/>
    </xf>
    <xf numFmtId="167" fontId="10" fillId="2" borderId="53" xfId="0" applyNumberFormat="1" applyFont="1" applyFill="1" applyBorder="1" applyAlignment="1">
      <alignment horizontal="center" vertical="center"/>
    </xf>
    <xf numFmtId="167" fontId="10" fillId="2" borderId="57" xfId="0" applyNumberFormat="1" applyFont="1" applyFill="1" applyBorder="1" applyAlignment="1">
      <alignment horizontal="center" wrapText="1"/>
    </xf>
    <xf numFmtId="167" fontId="10" fillId="2" borderId="58" xfId="0" applyNumberFormat="1" applyFont="1" applyFill="1" applyBorder="1" applyAlignment="1">
      <alignment horizontal="center" wrapText="1"/>
    </xf>
    <xf numFmtId="167" fontId="10" fillId="2" borderId="41" xfId="0" applyNumberFormat="1" applyFont="1" applyFill="1" applyBorder="1" applyAlignment="1">
      <alignment horizontal="center" wrapText="1"/>
    </xf>
    <xf numFmtId="167" fontId="10" fillId="2" borderId="42" xfId="0" applyNumberFormat="1" applyFont="1" applyFill="1" applyBorder="1" applyAlignment="1">
      <alignment horizontal="center" wrapText="1"/>
    </xf>
    <xf numFmtId="167" fontId="11" fillId="5" borderId="59" xfId="0" applyNumberFormat="1" applyFont="1" applyFill="1" applyBorder="1" applyAlignment="1">
      <alignment horizontal="center" vertical="center"/>
    </xf>
    <xf numFmtId="167" fontId="11" fillId="5" borderId="60" xfId="0" applyNumberFormat="1" applyFont="1" applyFill="1" applyBorder="1" applyAlignment="1">
      <alignment horizontal="left" vertical="center"/>
    </xf>
    <xf numFmtId="167" fontId="11" fillId="5" borderId="60" xfId="0" applyNumberFormat="1" applyFont="1" applyFill="1" applyBorder="1"/>
    <xf numFmtId="167" fontId="11" fillId="5" borderId="61" xfId="0" applyNumberFormat="1" applyFont="1" applyFill="1" applyBorder="1"/>
    <xf numFmtId="167" fontId="11" fillId="5" borderId="65" xfId="0" applyNumberFormat="1" applyFont="1" applyFill="1" applyBorder="1" applyAlignment="1">
      <alignment horizontal="center" vertical="center"/>
    </xf>
    <xf numFmtId="167" fontId="11" fillId="5" borderId="0" xfId="0" applyNumberFormat="1" applyFont="1" applyFill="1" applyAlignment="1">
      <alignment horizontal="left" vertical="center"/>
    </xf>
    <xf numFmtId="167" fontId="11" fillId="5" borderId="0" xfId="0" applyNumberFormat="1" applyFont="1" applyFill="1" applyAlignment="1">
      <alignment vertical="center"/>
    </xf>
    <xf numFmtId="0" fontId="18" fillId="0" borderId="0" xfId="0" applyFont="1"/>
    <xf numFmtId="167" fontId="11" fillId="5" borderId="66" xfId="0" applyNumberFormat="1" applyFont="1" applyFill="1" applyBorder="1" applyAlignment="1">
      <alignment horizontal="center" vertical="center"/>
    </xf>
    <xf numFmtId="167" fontId="11" fillId="5" borderId="67" xfId="0" applyNumberFormat="1" applyFont="1" applyFill="1" applyBorder="1" applyAlignment="1">
      <alignment horizontal="left" vertical="center"/>
    </xf>
    <xf numFmtId="167" fontId="11" fillId="5" borderId="67" xfId="0" applyNumberFormat="1" applyFont="1" applyFill="1" applyBorder="1" applyAlignment="1">
      <alignment vertical="center"/>
    </xf>
    <xf numFmtId="171" fontId="19" fillId="5" borderId="65" xfId="0" applyNumberFormat="1" applyFont="1" applyFill="1" applyBorder="1" applyAlignment="1" applyProtection="1">
      <alignment vertical="center"/>
      <protection locked="0"/>
    </xf>
    <xf numFmtId="167" fontId="11" fillId="5" borderId="0" xfId="0" applyNumberFormat="1" applyFont="1" applyFill="1" applyAlignment="1">
      <alignment horizontal="right" vertical="center"/>
    </xf>
    <xf numFmtId="171" fontId="19" fillId="5" borderId="68" xfId="0" applyNumberFormat="1" applyFont="1" applyFill="1" applyBorder="1" applyAlignment="1" applyProtection="1">
      <alignment vertical="center"/>
      <protection locked="0"/>
    </xf>
    <xf numFmtId="9" fontId="14" fillId="5" borderId="69" xfId="0" applyNumberFormat="1" applyFont="1" applyFill="1" applyBorder="1" applyAlignment="1" applyProtection="1">
      <alignment horizontal="right" vertical="center"/>
      <protection locked="0"/>
    </xf>
    <xf numFmtId="167" fontId="11" fillId="5" borderId="69" xfId="0" applyNumberFormat="1" applyFont="1" applyFill="1" applyBorder="1" applyAlignment="1">
      <alignment horizontal="left" vertical="center"/>
    </xf>
    <xf numFmtId="167" fontId="11" fillId="5" borderId="69" xfId="0" applyNumberFormat="1" applyFont="1" applyFill="1" applyBorder="1" applyAlignment="1">
      <alignment vertical="center"/>
    </xf>
    <xf numFmtId="9" fontId="11" fillId="5" borderId="60" xfId="0" applyNumberFormat="1" applyFont="1" applyFill="1" applyBorder="1" applyAlignment="1">
      <alignment horizontal="right" vertical="center"/>
    </xf>
    <xf numFmtId="167" fontId="11" fillId="5" borderId="60" xfId="0" applyNumberFormat="1" applyFont="1" applyFill="1" applyBorder="1" applyAlignment="1">
      <alignment vertical="center"/>
    </xf>
    <xf numFmtId="9" fontId="11" fillId="5" borderId="71" xfId="0" applyNumberFormat="1" applyFont="1" applyFill="1" applyBorder="1" applyAlignment="1">
      <alignment horizontal="right" vertical="center"/>
    </xf>
    <xf numFmtId="167" fontId="11" fillId="5" borderId="71" xfId="0" applyNumberFormat="1" applyFont="1" applyFill="1" applyBorder="1" applyAlignment="1">
      <alignment horizontal="left" vertical="center"/>
    </xf>
    <xf numFmtId="167" fontId="11" fillId="5" borderId="71" xfId="0" applyNumberFormat="1" applyFont="1" applyFill="1" applyBorder="1" applyAlignment="1">
      <alignment vertical="center"/>
    </xf>
    <xf numFmtId="171" fontId="19" fillId="5" borderId="66" xfId="0" applyNumberFormat="1" applyFont="1" applyFill="1" applyBorder="1" applyAlignment="1" applyProtection="1">
      <alignment vertical="center"/>
      <protection locked="0"/>
    </xf>
    <xf numFmtId="9" fontId="11" fillId="5" borderId="72" xfId="0" applyNumberFormat="1" applyFont="1" applyFill="1" applyBorder="1" applyAlignment="1">
      <alignment horizontal="right" vertical="center"/>
    </xf>
    <xf numFmtId="167" fontId="11" fillId="5" borderId="72" xfId="0" applyNumberFormat="1" applyFont="1" applyFill="1" applyBorder="1" applyAlignment="1">
      <alignment horizontal="left" vertical="center"/>
    </xf>
    <xf numFmtId="167" fontId="11" fillId="5" borderId="72" xfId="0" applyNumberFormat="1" applyFont="1" applyFill="1" applyBorder="1" applyAlignment="1">
      <alignment vertical="center"/>
    </xf>
    <xf numFmtId="49" fontId="11" fillId="5" borderId="72" xfId="4" applyNumberFormat="1" applyFont="1" applyFill="1" applyBorder="1" applyAlignment="1">
      <alignment horizontal="right" vertical="center"/>
    </xf>
    <xf numFmtId="3" fontId="11" fillId="6" borderId="73" xfId="0" applyNumberFormat="1" applyFont="1" applyFill="1" applyBorder="1" applyAlignment="1" applyProtection="1">
      <alignment horizontal="center" vertical="center"/>
      <protection locked="0"/>
    </xf>
    <xf numFmtId="167" fontId="11" fillId="6" borderId="36" xfId="0" applyNumberFormat="1" applyFont="1" applyFill="1" applyBorder="1" applyAlignment="1">
      <alignment horizontal="center" vertical="center"/>
    </xf>
    <xf numFmtId="5" fontId="11" fillId="0" borderId="74" xfId="0" applyNumberFormat="1" applyFont="1" applyBorder="1" applyAlignment="1">
      <alignment horizontal="center" vertical="center"/>
    </xf>
    <xf numFmtId="167" fontId="14" fillId="5" borderId="77" xfId="0" quotePrefix="1" applyNumberFormat="1" applyFont="1" applyFill="1" applyBorder="1" applyAlignment="1" applyProtection="1">
      <alignment horizontal="center" vertical="center"/>
      <protection locked="0"/>
    </xf>
    <xf numFmtId="9" fontId="11" fillId="5" borderId="78" xfId="0" applyNumberFormat="1" applyFont="1" applyFill="1" applyBorder="1" applyAlignment="1">
      <alignment horizontal="left" vertical="center"/>
    </xf>
    <xf numFmtId="167" fontId="11" fillId="5" borderId="78" xfId="0" applyNumberFormat="1" applyFont="1" applyFill="1" applyBorder="1" applyAlignment="1">
      <alignment vertical="center"/>
    </xf>
    <xf numFmtId="172" fontId="19" fillId="5" borderId="55" xfId="0" applyNumberFormat="1" applyFont="1" applyFill="1" applyBorder="1" applyAlignment="1" applyProtection="1">
      <alignment horizontal="center" vertical="center"/>
      <protection locked="0"/>
    </xf>
    <xf numFmtId="0" fontId="5" fillId="5" borderId="55" xfId="4" applyFill="1" applyBorder="1"/>
    <xf numFmtId="5" fontId="11" fillId="5" borderId="79" xfId="0" applyNumberFormat="1" applyFont="1" applyFill="1" applyBorder="1" applyAlignment="1">
      <alignment horizontal="center" vertical="center"/>
    </xf>
    <xf numFmtId="9" fontId="11" fillId="5" borderId="80" xfId="0" applyNumberFormat="1" applyFont="1" applyFill="1" applyBorder="1" applyAlignment="1">
      <alignment vertical="center"/>
    </xf>
    <xf numFmtId="9" fontId="11" fillId="5" borderId="1" xfId="0" applyNumberFormat="1" applyFont="1" applyFill="1" applyBorder="1" applyAlignment="1">
      <alignment vertical="center"/>
    </xf>
    <xf numFmtId="167" fontId="11" fillId="5" borderId="1" xfId="0" applyNumberFormat="1" applyFont="1" applyFill="1" applyBorder="1" applyAlignment="1">
      <alignment vertical="center"/>
    </xf>
    <xf numFmtId="167" fontId="11" fillId="5" borderId="1" xfId="0" applyNumberFormat="1" applyFont="1" applyFill="1" applyBorder="1" applyAlignment="1">
      <alignment horizontal="left" vertical="center"/>
    </xf>
    <xf numFmtId="172" fontId="19" fillId="5" borderId="1" xfId="0" applyNumberFormat="1" applyFont="1" applyFill="1" applyBorder="1" applyAlignment="1" applyProtection="1">
      <alignment horizontal="center" vertical="center"/>
      <protection locked="0"/>
    </xf>
    <xf numFmtId="1" fontId="11" fillId="5" borderId="81" xfId="0" applyNumberFormat="1" applyFont="1" applyFill="1" applyBorder="1" applyAlignment="1">
      <alignment horizontal="center" vertical="center"/>
    </xf>
    <xf numFmtId="37" fontId="11" fillId="5" borderId="82" xfId="1" applyNumberFormat="1" applyFont="1" applyFill="1" applyBorder="1" applyAlignment="1">
      <alignment horizontal="center" vertical="center"/>
    </xf>
    <xf numFmtId="5" fontId="11" fillId="5" borderId="83" xfId="0" applyNumberFormat="1" applyFont="1" applyFill="1" applyBorder="1" applyAlignment="1">
      <alignment horizontal="center" vertical="center"/>
    </xf>
    <xf numFmtId="167" fontId="11" fillId="5" borderId="0" xfId="0" applyNumberFormat="1" applyFont="1" applyFill="1"/>
    <xf numFmtId="167" fontId="11" fillId="5" borderId="0" xfId="0" applyNumberFormat="1" applyFont="1" applyFill="1" applyAlignment="1">
      <alignment horizontal="center"/>
    </xf>
    <xf numFmtId="3" fontId="11" fillId="5" borderId="0" xfId="1" applyNumberFormat="1" applyFont="1" applyFill="1" applyAlignment="1">
      <alignment horizontal="right"/>
    </xf>
    <xf numFmtId="167" fontId="11" fillId="5" borderId="0" xfId="0" applyNumberFormat="1" applyFont="1" applyFill="1" applyAlignment="1">
      <alignment horizontal="right"/>
    </xf>
    <xf numFmtId="167" fontId="21" fillId="5" borderId="0" xfId="0" applyNumberFormat="1" applyFont="1" applyFill="1"/>
    <xf numFmtId="167" fontId="11" fillId="0" borderId="0" xfId="0" applyNumberFormat="1" applyFont="1" applyAlignment="1">
      <alignment horizontal="right"/>
    </xf>
    <xf numFmtId="167" fontId="11" fillId="0" borderId="0" xfId="0" applyNumberFormat="1" applyFont="1"/>
    <xf numFmtId="167" fontId="11" fillId="0" borderId="0" xfId="0" applyNumberFormat="1" applyFont="1" applyAlignment="1">
      <alignment horizontal="center"/>
    </xf>
    <xf numFmtId="3" fontId="11" fillId="0" borderId="0" xfId="1" applyNumberFormat="1" applyFont="1" applyFill="1" applyAlignment="1">
      <alignment horizontal="right"/>
    </xf>
    <xf numFmtId="3" fontId="22" fillId="0" borderId="0" xfId="0" quotePrefix="1" applyNumberFormat="1" applyFont="1"/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/>
    <xf numFmtId="167" fontId="10" fillId="2" borderId="84" xfId="0" applyNumberFormat="1" applyFont="1" applyFill="1" applyBorder="1" applyAlignment="1">
      <alignment horizontal="center" vertical="center"/>
    </xf>
    <xf numFmtId="167" fontId="10" fillId="2" borderId="85" xfId="0" applyNumberFormat="1" applyFont="1" applyFill="1" applyBorder="1" applyAlignment="1">
      <alignment horizontal="center" vertical="center"/>
    </xf>
    <xf numFmtId="167" fontId="10" fillId="2" borderId="86" xfId="0" applyNumberFormat="1" applyFont="1" applyFill="1" applyBorder="1" applyAlignment="1">
      <alignment horizontal="center" vertical="center"/>
    </xf>
    <xf numFmtId="167" fontId="10" fillId="2" borderId="87" xfId="0" applyNumberFormat="1" applyFont="1" applyFill="1" applyBorder="1" applyAlignment="1">
      <alignment horizontal="center" vertical="center"/>
    </xf>
    <xf numFmtId="167" fontId="10" fillId="2" borderId="91" xfId="0" applyNumberFormat="1" applyFont="1" applyFill="1" applyBorder="1" applyAlignment="1">
      <alignment horizontal="center" wrapText="1"/>
    </xf>
    <xf numFmtId="167" fontId="10" fillId="2" borderId="92" xfId="0" applyNumberFormat="1" applyFont="1" applyFill="1" applyBorder="1" applyAlignment="1">
      <alignment horizontal="center" wrapText="1"/>
    </xf>
    <xf numFmtId="167" fontId="10" fillId="2" borderId="29" xfId="0" applyNumberFormat="1" applyFont="1" applyFill="1" applyBorder="1" applyAlignment="1">
      <alignment horizontal="center" wrapText="1"/>
    </xf>
    <xf numFmtId="167" fontId="10" fillId="2" borderId="30" xfId="0" applyNumberFormat="1" applyFont="1" applyFill="1" applyBorder="1" applyAlignment="1">
      <alignment horizontal="center" wrapText="1"/>
    </xf>
    <xf numFmtId="171" fontId="19" fillId="5" borderId="94" xfId="0" applyNumberFormat="1" applyFont="1" applyFill="1" applyBorder="1" applyAlignment="1" applyProtection="1">
      <alignment vertical="center"/>
      <protection locked="0"/>
    </xf>
    <xf numFmtId="9" fontId="14" fillId="5" borderId="95" xfId="0" applyNumberFormat="1" applyFont="1" applyFill="1" applyBorder="1" applyAlignment="1" applyProtection="1">
      <alignment horizontal="right" vertical="center"/>
      <protection locked="0"/>
    </xf>
    <xf numFmtId="167" fontId="11" fillId="5" borderId="95" xfId="0" applyNumberFormat="1" applyFont="1" applyFill="1" applyBorder="1" applyAlignment="1">
      <alignment horizontal="left" vertical="center"/>
    </xf>
    <xf numFmtId="167" fontId="11" fillId="5" borderId="95" xfId="0" applyNumberFormat="1" applyFont="1" applyFill="1" applyBorder="1" applyAlignment="1">
      <alignment vertical="center"/>
    </xf>
    <xf numFmtId="9" fontId="11" fillId="5" borderId="96" xfId="0" applyNumberFormat="1" applyFont="1" applyFill="1" applyBorder="1" applyAlignment="1">
      <alignment horizontal="right" vertical="center"/>
    </xf>
    <xf numFmtId="167" fontId="11" fillId="5" borderId="96" xfId="0" applyNumberFormat="1" applyFont="1" applyFill="1" applyBorder="1" applyAlignment="1">
      <alignment horizontal="left" vertical="center"/>
    </xf>
    <xf numFmtId="167" fontId="11" fillId="5" borderId="96" xfId="0" applyNumberFormat="1" applyFont="1" applyFill="1" applyBorder="1" applyAlignment="1">
      <alignment vertical="center"/>
    </xf>
    <xf numFmtId="9" fontId="11" fillId="5" borderId="97" xfId="0" applyNumberFormat="1" applyFont="1" applyFill="1" applyBorder="1" applyAlignment="1">
      <alignment horizontal="right" vertical="center"/>
    </xf>
    <xf numFmtId="167" fontId="11" fillId="5" borderId="97" xfId="0" applyNumberFormat="1" applyFont="1" applyFill="1" applyBorder="1" applyAlignment="1">
      <alignment horizontal="left" vertical="center"/>
    </xf>
    <xf numFmtId="167" fontId="11" fillId="5" borderId="97" xfId="0" applyNumberFormat="1" applyFont="1" applyFill="1" applyBorder="1" applyAlignment="1">
      <alignment vertical="center"/>
    </xf>
    <xf numFmtId="49" fontId="11" fillId="5" borderId="97" xfId="4" applyNumberFormat="1" applyFont="1" applyFill="1" applyBorder="1" applyAlignment="1">
      <alignment horizontal="right" vertical="center"/>
    </xf>
    <xf numFmtId="167" fontId="11" fillId="6" borderId="98" xfId="0" applyNumberFormat="1" applyFont="1" applyFill="1" applyBorder="1" applyAlignment="1">
      <alignment horizontal="center" vertical="center"/>
    </xf>
    <xf numFmtId="5" fontId="11" fillId="0" borderId="99" xfId="0" applyNumberFormat="1" applyFont="1" applyBorder="1" applyAlignment="1">
      <alignment horizontal="center" vertical="center"/>
    </xf>
    <xf numFmtId="167" fontId="14" fillId="5" borderId="102" xfId="0" quotePrefix="1" applyNumberFormat="1" applyFont="1" applyFill="1" applyBorder="1" applyAlignment="1" applyProtection="1">
      <alignment horizontal="center" vertical="center"/>
      <protection locked="0"/>
    </xf>
    <xf numFmtId="9" fontId="11" fillId="5" borderId="103" xfId="0" applyNumberFormat="1" applyFont="1" applyFill="1" applyBorder="1" applyAlignment="1">
      <alignment horizontal="left" vertical="center"/>
    </xf>
    <xf numFmtId="167" fontId="11" fillId="5" borderId="103" xfId="0" applyNumberFormat="1" applyFont="1" applyFill="1" applyBorder="1" applyAlignment="1">
      <alignment vertical="center"/>
    </xf>
    <xf numFmtId="0" fontId="22" fillId="0" borderId="0" xfId="0" applyFont="1"/>
    <xf numFmtId="0" fontId="22" fillId="7" borderId="0" xfId="0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22" fillId="7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3" fontId="17" fillId="0" borderId="0" xfId="0" applyNumberFormat="1" applyFont="1"/>
    <xf numFmtId="167" fontId="10" fillId="2" borderId="29" xfId="0" applyNumberFormat="1" applyFont="1" applyFill="1" applyBorder="1" applyAlignment="1">
      <alignment horizontal="center" vertical="center" wrapText="1"/>
    </xf>
    <xf numFmtId="3" fontId="11" fillId="3" borderId="32" xfId="0" applyNumberFormat="1" applyFont="1" applyFill="1" applyBorder="1" applyAlignment="1">
      <alignment horizontal="center"/>
    </xf>
    <xf numFmtId="3" fontId="11" fillId="3" borderId="33" xfId="0" applyNumberFormat="1" applyFont="1" applyFill="1" applyBorder="1" applyAlignment="1">
      <alignment horizontal="center"/>
    </xf>
    <xf numFmtId="164" fontId="11" fillId="3" borderId="34" xfId="0" applyNumberFormat="1" applyFont="1" applyFill="1" applyBorder="1" applyAlignment="1">
      <alignment horizontal="center"/>
    </xf>
    <xf numFmtId="3" fontId="11" fillId="3" borderId="98" xfId="0" applyNumberFormat="1" applyFont="1" applyFill="1" applyBorder="1" applyAlignment="1">
      <alignment horizontal="center"/>
    </xf>
    <xf numFmtId="164" fontId="11" fillId="3" borderId="38" xfId="0" applyNumberFormat="1" applyFont="1" applyFill="1" applyBorder="1" applyAlignment="1">
      <alignment horizontal="center"/>
    </xf>
    <xf numFmtId="3" fontId="11" fillId="3" borderId="40" xfId="0" applyNumberFormat="1" applyFont="1" applyFill="1" applyBorder="1" applyAlignment="1">
      <alignment horizontal="center"/>
    </xf>
    <xf numFmtId="164" fontId="11" fillId="3" borderId="42" xfId="0" applyNumberFormat="1" applyFont="1" applyFill="1" applyBorder="1" applyAlignment="1">
      <alignment horizontal="center"/>
    </xf>
    <xf numFmtId="37" fontId="11" fillId="0" borderId="33" xfId="1" applyNumberFormat="1" applyFont="1" applyBorder="1" applyAlignment="1">
      <alignment horizontal="center"/>
    </xf>
    <xf numFmtId="164" fontId="11" fillId="3" borderId="44" xfId="0" applyNumberFormat="1" applyFont="1" applyFill="1" applyBorder="1" applyAlignment="1">
      <alignment horizontal="center"/>
    </xf>
    <xf numFmtId="3" fontId="11" fillId="3" borderId="46" xfId="0" applyNumberFormat="1" applyFont="1" applyFill="1" applyBorder="1" applyAlignment="1">
      <alignment horizontal="center"/>
    </xf>
    <xf numFmtId="164" fontId="11" fillId="3" borderId="47" xfId="0" applyNumberFormat="1" applyFont="1" applyFill="1" applyBorder="1" applyAlignment="1">
      <alignment horizontal="center"/>
    </xf>
    <xf numFmtId="167" fontId="9" fillId="0" borderId="0" xfId="0" applyNumberFormat="1" applyFont="1"/>
    <xf numFmtId="167" fontId="9" fillId="0" borderId="0" xfId="0" applyNumberFormat="1" applyFont="1" applyAlignment="1">
      <alignment wrapText="1"/>
    </xf>
    <xf numFmtId="167" fontId="12" fillId="2" borderId="104" xfId="0" applyNumberFormat="1" applyFont="1" applyFill="1" applyBorder="1"/>
    <xf numFmtId="167" fontId="12" fillId="2" borderId="87" xfId="0" applyNumberFormat="1" applyFont="1" applyFill="1" applyBorder="1" applyAlignment="1">
      <alignment horizontal="center"/>
    </xf>
    <xf numFmtId="167" fontId="12" fillId="2" borderId="105" xfId="0" applyNumberFormat="1" applyFont="1" applyFill="1" applyBorder="1" applyAlignment="1">
      <alignment horizontal="center"/>
    </xf>
    <xf numFmtId="167" fontId="12" fillId="2" borderId="65" xfId="0" applyNumberFormat="1" applyFont="1" applyFill="1" applyBorder="1"/>
    <xf numFmtId="167" fontId="12" fillId="0" borderId="106" xfId="0" applyNumberFormat="1" applyFont="1" applyBorder="1"/>
    <xf numFmtId="167" fontId="12" fillId="0" borderId="0" xfId="0" applyNumberFormat="1" applyFont="1"/>
    <xf numFmtId="0" fontId="8" fillId="0" borderId="106" xfId="0" applyFont="1" applyBorder="1"/>
    <xf numFmtId="0" fontId="8" fillId="0" borderId="107" xfId="0" applyFont="1" applyBorder="1"/>
    <xf numFmtId="167" fontId="12" fillId="2" borderId="108" xfId="0" applyNumberFormat="1" applyFont="1" applyFill="1" applyBorder="1" applyAlignment="1">
      <alignment horizontal="left" indent="2"/>
    </xf>
    <xf numFmtId="37" fontId="12" fillId="0" borderId="106" xfId="0" applyNumberFormat="1" applyFont="1" applyBorder="1" applyAlignment="1">
      <alignment horizontal="center"/>
    </xf>
    <xf numFmtId="37" fontId="12" fillId="0" borderId="109" xfId="0" applyNumberFormat="1" applyFont="1" applyBorder="1" applyAlignment="1">
      <alignment horizontal="center"/>
    </xf>
    <xf numFmtId="5" fontId="12" fillId="0" borderId="106" xfId="0" applyNumberFormat="1" applyFont="1" applyBorder="1" applyAlignment="1">
      <alignment horizontal="center"/>
    </xf>
    <xf numFmtId="5" fontId="12" fillId="0" borderId="109" xfId="0" applyNumberFormat="1" applyFont="1" applyBorder="1" applyAlignment="1">
      <alignment horizontal="center"/>
    </xf>
    <xf numFmtId="167" fontId="12" fillId="2" borderId="108" xfId="0" applyNumberFormat="1" applyFont="1" applyFill="1" applyBorder="1" applyAlignment="1">
      <alignment horizontal="left" wrapText="1" indent="2"/>
    </xf>
    <xf numFmtId="167" fontId="12" fillId="2" borderId="108" xfId="0" applyNumberFormat="1" applyFont="1" applyFill="1" applyBorder="1"/>
    <xf numFmtId="164" fontId="12" fillId="0" borderId="106" xfId="0" applyNumberFormat="1" applyFont="1" applyBorder="1" applyAlignment="1">
      <alignment horizontal="center"/>
    </xf>
    <xf numFmtId="0" fontId="12" fillId="0" borderId="106" xfId="0" applyFont="1" applyBorder="1"/>
    <xf numFmtId="0" fontId="12" fillId="0" borderId="109" xfId="0" applyFont="1" applyBorder="1"/>
    <xf numFmtId="167" fontId="12" fillId="2" borderId="108" xfId="0" applyNumberFormat="1" applyFont="1" applyFill="1" applyBorder="1" applyAlignment="1">
      <alignment horizontal="left" wrapText="1"/>
    </xf>
    <xf numFmtId="167" fontId="12" fillId="2" borderId="110" xfId="0" applyNumberFormat="1" applyFont="1" applyFill="1" applyBorder="1" applyAlignment="1">
      <alignment horizontal="left" wrapText="1"/>
    </xf>
    <xf numFmtId="5" fontId="12" fillId="0" borderId="111" xfId="0" applyNumberFormat="1" applyFont="1" applyBorder="1" applyAlignment="1">
      <alignment horizontal="center"/>
    </xf>
    <xf numFmtId="5" fontId="12" fillId="0" borderId="8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67" fontId="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top"/>
    </xf>
    <xf numFmtId="1" fontId="9" fillId="0" borderId="1" xfId="0" applyNumberFormat="1" applyFont="1" applyBorder="1" applyAlignment="1">
      <alignment horizontal="center" vertical="center" wrapText="1"/>
    </xf>
    <xf numFmtId="0" fontId="11" fillId="5" borderId="70" xfId="0" applyFont="1" applyFill="1" applyBorder="1" applyAlignment="1" applyProtection="1">
      <alignment horizontal="center" vertical="center"/>
      <protection locked="0"/>
    </xf>
    <xf numFmtId="0" fontId="11" fillId="5" borderId="38" xfId="0" applyFont="1" applyFill="1" applyBorder="1" applyAlignment="1" applyProtection="1">
      <alignment horizontal="center" vertical="center"/>
      <protection locked="0"/>
    </xf>
    <xf numFmtId="0" fontId="11" fillId="5" borderId="75" xfId="0" applyFont="1" applyFill="1" applyBorder="1" applyAlignment="1" applyProtection="1">
      <alignment horizontal="center" vertical="center"/>
      <protection locked="0"/>
    </xf>
    <xf numFmtId="0" fontId="11" fillId="5" borderId="72" xfId="0" applyFont="1" applyFill="1" applyBorder="1" applyAlignment="1" applyProtection="1">
      <alignment horizontal="center" vertical="center"/>
      <protection locked="0"/>
    </xf>
    <xf numFmtId="0" fontId="11" fillId="5" borderId="76" xfId="0" applyFont="1" applyFill="1" applyBorder="1" applyAlignment="1" applyProtection="1">
      <alignment horizontal="center" vertical="center"/>
      <protection locked="0"/>
    </xf>
    <xf numFmtId="167" fontId="11" fillId="5" borderId="60" xfId="0" applyNumberFormat="1" applyFont="1" applyFill="1" applyBorder="1" applyAlignment="1">
      <alignment horizontal="left" vertical="center" wrapText="1"/>
    </xf>
    <xf numFmtId="167" fontId="11" fillId="5" borderId="60" xfId="0" applyNumberFormat="1" applyFont="1" applyFill="1" applyBorder="1" applyAlignment="1">
      <alignment vertical="center" wrapText="1"/>
    </xf>
    <xf numFmtId="0" fontId="11" fillId="5" borderId="37" xfId="0" applyFont="1" applyFill="1" applyBorder="1" applyAlignment="1" applyProtection="1">
      <alignment horizontal="center" vertical="center"/>
      <protection locked="0"/>
    </xf>
    <xf numFmtId="167" fontId="16" fillId="5" borderId="0" xfId="0" applyNumberFormat="1" applyFont="1" applyFill="1" applyAlignment="1">
      <alignment horizontal="center" wrapText="1"/>
    </xf>
    <xf numFmtId="167" fontId="16" fillId="5" borderId="1" xfId="0" applyNumberFormat="1" applyFont="1" applyFill="1" applyBorder="1" applyAlignment="1">
      <alignment horizontal="center" wrapText="1"/>
    </xf>
    <xf numFmtId="167" fontId="10" fillId="2" borderId="54" xfId="0" applyNumberFormat="1" applyFont="1" applyFill="1" applyBorder="1" applyAlignment="1">
      <alignment horizontal="center"/>
    </xf>
    <xf numFmtId="167" fontId="10" fillId="2" borderId="55" xfId="0" applyNumberFormat="1" applyFont="1" applyFill="1" applyBorder="1" applyAlignment="1">
      <alignment horizontal="center"/>
    </xf>
    <xf numFmtId="167" fontId="10" fillId="2" borderId="56" xfId="0" applyNumberFormat="1" applyFont="1" applyFill="1" applyBorder="1" applyAlignment="1">
      <alignment horizontal="center"/>
    </xf>
    <xf numFmtId="167" fontId="11" fillId="5" borderId="62" xfId="0" applyNumberFormat="1" applyFont="1" applyFill="1" applyBorder="1" applyAlignment="1">
      <alignment horizontal="center" vertical="center" wrapText="1"/>
    </xf>
    <xf numFmtId="167" fontId="11" fillId="5" borderId="63" xfId="0" applyNumberFormat="1" applyFont="1" applyFill="1" applyBorder="1" applyAlignment="1">
      <alignment horizontal="center" vertical="center" wrapText="1"/>
    </xf>
    <xf numFmtId="167" fontId="11" fillId="5" borderId="64" xfId="0" applyNumberFormat="1" applyFont="1" applyFill="1" applyBorder="1" applyAlignment="1">
      <alignment horizontal="center" vertical="center" wrapText="1"/>
    </xf>
    <xf numFmtId="0" fontId="11" fillId="5" borderId="100" xfId="0" applyFont="1" applyFill="1" applyBorder="1" applyAlignment="1" applyProtection="1">
      <alignment horizontal="center" vertical="center"/>
      <protection locked="0"/>
    </xf>
    <xf numFmtId="0" fontId="11" fillId="5" borderId="97" xfId="0" applyFont="1" applyFill="1" applyBorder="1" applyAlignment="1" applyProtection="1">
      <alignment horizontal="center" vertical="center"/>
      <protection locked="0"/>
    </xf>
    <xf numFmtId="0" fontId="11" fillId="5" borderId="101" xfId="0" applyFont="1" applyFill="1" applyBorder="1" applyAlignment="1" applyProtection="1">
      <alignment horizontal="center" vertical="center"/>
      <protection locked="0"/>
    </xf>
    <xf numFmtId="0" fontId="11" fillId="5" borderId="93" xfId="0" applyFont="1" applyFill="1" applyBorder="1" applyAlignment="1" applyProtection="1">
      <alignment horizontal="center" vertical="center"/>
      <protection locked="0"/>
    </xf>
    <xf numFmtId="167" fontId="10" fillId="2" borderId="88" xfId="0" applyNumberFormat="1" applyFont="1" applyFill="1" applyBorder="1" applyAlignment="1">
      <alignment horizontal="center"/>
    </xf>
    <xf numFmtId="167" fontId="10" fillId="2" borderId="89" xfId="0" applyNumberFormat="1" applyFont="1" applyFill="1" applyBorder="1" applyAlignment="1">
      <alignment horizontal="center"/>
    </xf>
    <xf numFmtId="167" fontId="10" fillId="2" borderId="90" xfId="0" applyNumberFormat="1" applyFont="1" applyFill="1" applyBorder="1" applyAlignment="1">
      <alignment horizontal="center"/>
    </xf>
    <xf numFmtId="0" fontId="8" fillId="0" borderId="4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5">
    <cellStyle name="Comma" xfId="1" builtinId="3"/>
    <cellStyle name="Currency 2 2" xfId="3" xr:uid="{0EEA61F7-EB54-44B6-B05C-455E0E99C63E}"/>
    <cellStyle name="Normal" xfId="0" builtinId="0"/>
    <cellStyle name="Normal_IP_Fugitives_Thresholds_Frequency_Methods (3)" xfId="2" xr:uid="{3E28F9F1-4EDC-4ED7-A989-E378B2682AAE}"/>
    <cellStyle name="Normal_Sheet1" xfId="4" xr:uid="{7C2AA85A-9947-4C06-B94C-CDC982F70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asternresearchgroup.sharepoint.com/sites/GHGRP/Shared%20Documents/General/Rulemaking/2024%20Final%20Rule/Impacts/SAN%207230%20GHGRP%20NPRM%20and%20SNPRM%20Supporting%20Statement_Tables_10-30-23.xlsx" TargetMode="External"/><Relationship Id="rId1" Type="http://schemas.openxmlformats.org/officeDocument/2006/relationships/externalLinkPath" Target="https://usepa.sharepoint.com/sites/oar_Work/ghgrp_rule/Shared%20Documents/Final%20Package/Supporting%20Documents/Supporting%20Statement/SAN%207230%20GHGRP%20NPRM%20and%20SNPRM%20Supporting%20Statement_Tables_10-30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Workbook Summary"/>
      <sheetName val=" UPDATRespondent Burden-All Yrs"/>
      <sheetName val="FF_old"/>
      <sheetName val="NN"/>
      <sheetName val="Note (1)"/>
      <sheetName val="Cost Summary by Subpart-Year"/>
      <sheetName val="Cost Summary"/>
      <sheetName val=" SN Cost Summary"/>
      <sheetName val="Combined Cost Summary"/>
      <sheetName val="Table of Contents"/>
      <sheetName val="SN 2.1 Updates to GWPs "/>
      <sheetName val="SN Subpart V (Applicability)"/>
      <sheetName val="SN Subpart W (Applicability)"/>
      <sheetName val="SN Subpart DD (Applicability)"/>
      <sheetName val="SN Subpart HH (Applicability)"/>
      <sheetName val="SN Subpart II (Applicability)"/>
      <sheetName val="SN Subpart OO (Applicability)"/>
      <sheetName val="SN Subpart TT (Applicability)"/>
      <sheetName val="2.2 New Subparts"/>
      <sheetName val="VV (New Subpart) &amp; UU"/>
      <sheetName val="WW (New subpart)"/>
      <sheetName val="XX (New subpart)"/>
      <sheetName val="YY (New subpart)"/>
      <sheetName val="ZZ (New Subpart)"/>
      <sheetName val="SN 2.3 Other Applicability"/>
      <sheetName val="Subpart I (Applicability)"/>
      <sheetName val="SN Subpart P (Applicability)"/>
      <sheetName val="SN Subpart Y (Applicability)"/>
      <sheetName val="2.4 Monitoring and Calculations"/>
      <sheetName val="Subpart C (Calculations)"/>
      <sheetName val="Subpart P (Monitoring)"/>
      <sheetName val="SN Subpart AA (Calculations)"/>
      <sheetName val="SN Subpart HH (Calculations)"/>
      <sheetName val="SN 2.5 Recordkeep and Reporting"/>
      <sheetName val="Reporting Cost Summary"/>
      <sheetName val="SN C (Data Elements)-TODELETE"/>
      <sheetName val="C (Data Elements)"/>
      <sheetName val="SN G (Data Elements)"/>
      <sheetName val="H (Data Elements)"/>
      <sheetName val="I (Data Elements)"/>
      <sheetName val="SN N (Data Elements)"/>
      <sheetName val="N (Data Elements)"/>
      <sheetName val="SN P (Data Elements)"/>
      <sheetName val="Q (Data Elements)  "/>
      <sheetName val="S (Data Elements)"/>
      <sheetName val="X (Data Elements)"/>
      <sheetName val="SN Y (Data Elements)"/>
      <sheetName val="Y (Data Elements) "/>
      <sheetName val="SN AA (Data Elements)"/>
      <sheetName val="BB (Data Elements) "/>
      <sheetName val="DD (Data Elements)  "/>
      <sheetName val="GG (Data Elements) "/>
      <sheetName val="SN HH (Data Elements)"/>
      <sheetName val="SN OO (Data Elements)"/>
      <sheetName val="OO (Data Elements)"/>
      <sheetName val="SN PP (Data Elements)"/>
      <sheetName val="PP (Data Elements)"/>
      <sheetName val="SN QQ (Data Elements)"/>
      <sheetName val="SS (Data Elements)"/>
      <sheetName val="Supporting Statement Tables --&gt;"/>
      <sheetName val="Respondent Burden-All Yrs"/>
      <sheetName val="Respondent Burden Summary "/>
      <sheetName val="Average Burden by Subpart"/>
      <sheetName val="EPA-YR1"/>
      <sheetName val="EPA-YR2"/>
      <sheetName val="EPA-YR3"/>
      <sheetName val="EPA Burden Summary"/>
      <sheetName val="Bottom-Line Burden"/>
      <sheetName val="W Burden Hours Baseline"/>
      <sheetName val="UPDATE-Input-EPA Burden-Others"/>
      <sheetName val="SNPRMInputs"/>
      <sheetName val="Subpart P Sampling"/>
      <sheetName val="Subpart Y Sampling"/>
      <sheetName val="Subpart FF Monitoring"/>
      <sheetName val="Note (2)"/>
      <sheetName val=" OLD Rev to Data Elements"/>
      <sheetName val="VV (Data Elements)"/>
      <sheetName val="Sheet1"/>
      <sheetName val="NPRMInputs"/>
      <sheetName val="Sub W Baseline"/>
      <sheetName val="CEPCI"/>
      <sheetName val="C only"/>
      <sheetName val="C plus"/>
      <sheetName val="D"/>
      <sheetName val="G"/>
      <sheetName val="H"/>
      <sheetName val="I"/>
      <sheetName val="N"/>
      <sheetName val="P"/>
      <sheetName val="Q"/>
      <sheetName val="S"/>
      <sheetName val="T"/>
      <sheetName val="U"/>
      <sheetName val="V"/>
      <sheetName val="W_old"/>
      <sheetName val="W"/>
      <sheetName val="Wchange"/>
      <sheetName val="Y"/>
      <sheetName val="DD"/>
      <sheetName val="FF"/>
      <sheetName val="HH"/>
      <sheetName val="II"/>
      <sheetName val="SS"/>
      <sheetName val="TT"/>
      <sheetName val="UPDATEInput-EPABurden-Subpart W"/>
      <sheetName val="Table 3.1.2&amp;Preambl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K4">
            <v>114.79721000000001</v>
          </cell>
        </row>
        <row r="5">
          <cell r="K5">
            <v>91.328059999999994</v>
          </cell>
        </row>
        <row r="6">
          <cell r="K6">
            <v>73.827010000000001</v>
          </cell>
        </row>
        <row r="7">
          <cell r="K7">
            <v>34.089750000000002</v>
          </cell>
        </row>
        <row r="27">
          <cell r="C27">
            <v>1.2475770925110132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1725-FA7F-4B79-88C9-454ACD4B9BDA}">
  <sheetPr>
    <tabColor rgb="FF7030A0"/>
  </sheetPr>
  <dimension ref="A1:AT42"/>
  <sheetViews>
    <sheetView tabSelected="1" topLeftCell="W1" zoomScaleNormal="100" zoomScaleSheetLayoutView="100" workbookViewId="0">
      <selection activeCell="B3" sqref="B3"/>
    </sheetView>
  </sheetViews>
  <sheetFormatPr defaultRowHeight="15" x14ac:dyDescent="0.25"/>
  <cols>
    <col min="1" max="1" width="19.28515625" customWidth="1"/>
    <col min="2" max="2" width="14" customWidth="1"/>
    <col min="3" max="3" width="14.42578125" customWidth="1"/>
    <col min="4" max="6" width="9.28515625" bestFit="1" customWidth="1"/>
    <col min="8" max="8" width="11.7109375" customWidth="1"/>
    <col min="10" max="10" width="11.140625" bestFit="1" customWidth="1"/>
    <col min="11" max="11" width="12.42578125" customWidth="1"/>
    <col min="13" max="18" width="8.7109375" customWidth="1"/>
    <col min="19" max="19" width="10.5703125" customWidth="1"/>
    <col min="20" max="20" width="8.7109375" customWidth="1"/>
    <col min="21" max="21" width="10" customWidth="1"/>
    <col min="22" max="22" width="9.5703125" customWidth="1"/>
    <col min="23" max="29" width="8.7109375" customWidth="1"/>
    <col min="30" max="30" width="9.85546875" customWidth="1"/>
    <col min="31" max="31" width="8.7109375" customWidth="1"/>
    <col min="32" max="32" width="10.7109375" customWidth="1"/>
    <col min="33" max="33" width="9.5703125" customWidth="1"/>
    <col min="34" max="40" width="8.7109375" customWidth="1"/>
    <col min="41" max="41" width="9.7109375" customWidth="1"/>
    <col min="42" max="42" width="8.7109375" customWidth="1"/>
    <col min="43" max="43" width="10" customWidth="1"/>
    <col min="44" max="44" width="9.85546875" customWidth="1"/>
  </cols>
  <sheetData>
    <row r="1" spans="1:46" ht="15.75" thickBot="1" x14ac:dyDescent="0.3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 t="s">
        <v>1</v>
      </c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 t="s">
        <v>2</v>
      </c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 t="s">
        <v>3</v>
      </c>
      <c r="AI1" s="243"/>
      <c r="AJ1" s="243"/>
      <c r="AK1" s="243"/>
      <c r="AL1" s="243"/>
      <c r="AM1" s="243"/>
      <c r="AN1" s="243"/>
      <c r="AO1" s="243"/>
      <c r="AP1" s="243"/>
      <c r="AQ1" s="243"/>
      <c r="AR1" s="243"/>
    </row>
    <row r="2" spans="1:46" ht="15.75" thickBot="1" x14ac:dyDescent="0.3">
      <c r="A2" s="244" t="s">
        <v>4</v>
      </c>
      <c r="B2" s="245"/>
      <c r="C2" s="245"/>
      <c r="D2" s="245"/>
      <c r="E2" s="245"/>
      <c r="F2" s="245"/>
      <c r="G2" s="245"/>
      <c r="H2" s="245"/>
      <c r="I2" s="245"/>
      <c r="J2" s="245"/>
      <c r="K2" s="246"/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6"/>
      <c r="W2" s="244" t="s">
        <v>6</v>
      </c>
      <c r="X2" s="245"/>
      <c r="Y2" s="245"/>
      <c r="Z2" s="245"/>
      <c r="AA2" s="245"/>
      <c r="AB2" s="245"/>
      <c r="AC2" s="245"/>
      <c r="AD2" s="245"/>
      <c r="AE2" s="245"/>
      <c r="AF2" s="245"/>
      <c r="AG2" s="246"/>
      <c r="AH2" s="247" t="s">
        <v>7</v>
      </c>
      <c r="AI2" s="248"/>
      <c r="AJ2" s="248"/>
      <c r="AK2" s="248"/>
      <c r="AL2" s="248"/>
      <c r="AM2" s="248"/>
      <c r="AN2" s="248"/>
      <c r="AO2" s="248"/>
      <c r="AP2" s="248"/>
      <c r="AQ2" s="248"/>
      <c r="AR2" s="249"/>
      <c r="AS2" s="1"/>
    </row>
    <row r="3" spans="1:46" ht="24.75" customHeight="1" thickBot="1" x14ac:dyDescent="0.3">
      <c r="A3" s="2" t="s">
        <v>8</v>
      </c>
      <c r="B3" s="3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5" t="s">
        <v>14</v>
      </c>
      <c r="H3" s="6" t="s">
        <v>15</v>
      </c>
      <c r="I3" s="4" t="s">
        <v>16</v>
      </c>
      <c r="J3" s="4" t="s">
        <v>17</v>
      </c>
      <c r="K3" s="7" t="s">
        <v>18</v>
      </c>
      <c r="L3" s="8" t="s">
        <v>8</v>
      </c>
      <c r="M3" s="9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10" t="s">
        <v>14</v>
      </c>
      <c r="S3" s="4" t="s">
        <v>15</v>
      </c>
      <c r="T3" s="4" t="s">
        <v>16</v>
      </c>
      <c r="U3" s="4" t="s">
        <v>17</v>
      </c>
      <c r="V3" s="7" t="s">
        <v>18</v>
      </c>
      <c r="W3" s="8" t="s">
        <v>8</v>
      </c>
      <c r="X3" s="11" t="s">
        <v>9</v>
      </c>
      <c r="Y3" s="4" t="s">
        <v>10</v>
      </c>
      <c r="Z3" s="4" t="s">
        <v>11</v>
      </c>
      <c r="AA3" s="4" t="s">
        <v>12</v>
      </c>
      <c r="AB3" s="4" t="s">
        <v>13</v>
      </c>
      <c r="AC3" s="4" t="s">
        <v>14</v>
      </c>
      <c r="AD3" s="12" t="s">
        <v>15</v>
      </c>
      <c r="AE3" s="4" t="s">
        <v>16</v>
      </c>
      <c r="AF3" s="4" t="s">
        <v>17</v>
      </c>
      <c r="AG3" s="7" t="s">
        <v>18</v>
      </c>
      <c r="AH3" s="13" t="s">
        <v>8</v>
      </c>
      <c r="AI3" s="14" t="s">
        <v>9</v>
      </c>
      <c r="AJ3" s="15" t="s">
        <v>10</v>
      </c>
      <c r="AK3" s="15" t="s">
        <v>11</v>
      </c>
      <c r="AL3" s="15" t="s">
        <v>12</v>
      </c>
      <c r="AM3" s="15" t="s">
        <v>13</v>
      </c>
      <c r="AN3" s="16" t="s">
        <v>14</v>
      </c>
      <c r="AO3" s="15" t="s">
        <v>15</v>
      </c>
      <c r="AP3" s="15" t="s">
        <v>16</v>
      </c>
      <c r="AQ3" s="15" t="s">
        <v>17</v>
      </c>
      <c r="AR3" s="17" t="s">
        <v>18</v>
      </c>
    </row>
    <row r="4" spans="1:46" ht="36" customHeight="1" x14ac:dyDescent="0.25">
      <c r="A4" s="18" t="s">
        <v>19</v>
      </c>
      <c r="B4" s="19">
        <v>310</v>
      </c>
      <c r="C4" s="20">
        <v>-4.3000000000000043</v>
      </c>
      <c r="D4" s="20">
        <v>-1.2950000000000002</v>
      </c>
      <c r="E4" s="20">
        <v>-2.5900000000000003</v>
      </c>
      <c r="F4" s="20">
        <v>0</v>
      </c>
      <c r="G4" s="20">
        <v>-8.1850000000000041</v>
      </c>
      <c r="H4" s="21">
        <v>-2424.9576542000004</v>
      </c>
      <c r="I4" s="21">
        <v>0</v>
      </c>
      <c r="J4" s="21">
        <v>0</v>
      </c>
      <c r="K4" s="22">
        <v>-2424.9576542000004</v>
      </c>
      <c r="L4" s="23" t="str">
        <f t="shared" ref="L4:L34" si="0">A4</f>
        <v>C. Stationary Combustion (general unspecified)</v>
      </c>
      <c r="M4" s="24">
        <v>310</v>
      </c>
      <c r="N4" s="20">
        <v>-4.3000000000000043</v>
      </c>
      <c r="O4" s="20">
        <v>-1.2950000000000002</v>
      </c>
      <c r="P4" s="20">
        <v>-2.5900000000000003</v>
      </c>
      <c r="Q4" s="20">
        <v>0</v>
      </c>
      <c r="R4" s="20">
        <v>-8.1850000000000041</v>
      </c>
      <c r="S4" s="21">
        <v>-2424.9576542000004</v>
      </c>
      <c r="T4" s="21">
        <v>0</v>
      </c>
      <c r="U4" s="21">
        <v>0</v>
      </c>
      <c r="V4" s="22">
        <v>-2424.9576542000004</v>
      </c>
      <c r="W4" s="23" t="str">
        <f t="shared" ref="W4:W19" si="1">L4</f>
        <v>C. Stationary Combustion (general unspecified)</v>
      </c>
      <c r="X4" s="25">
        <v>310</v>
      </c>
      <c r="Y4" s="26">
        <v>-4.3000000000000043</v>
      </c>
      <c r="Z4" s="26">
        <v>-1.2950000000000002</v>
      </c>
      <c r="AA4" s="26">
        <v>-2.5900000000000003</v>
      </c>
      <c r="AB4" s="26">
        <v>0</v>
      </c>
      <c r="AC4" s="20">
        <v>-8.1850000000000041</v>
      </c>
      <c r="AD4" s="27">
        <v>-2424.9576542000004</v>
      </c>
      <c r="AE4" s="27">
        <v>0</v>
      </c>
      <c r="AF4" s="27">
        <v>0</v>
      </c>
      <c r="AG4" s="22">
        <v>-2424.9576542000004</v>
      </c>
      <c r="AH4" s="23" t="str">
        <f t="shared" ref="AH4:AI19" si="2">W4</f>
        <v>C. Stationary Combustion (general unspecified)</v>
      </c>
      <c r="AI4" s="28">
        <f t="shared" si="2"/>
        <v>310</v>
      </c>
      <c r="AJ4" s="29">
        <f t="shared" ref="AJ4:AM19" si="3">(Y4+N4+C4)/3</f>
        <v>-4.3000000000000043</v>
      </c>
      <c r="AK4" s="29">
        <f t="shared" si="3"/>
        <v>-1.2950000000000002</v>
      </c>
      <c r="AL4" s="29">
        <f t="shared" si="3"/>
        <v>-2.5900000000000003</v>
      </c>
      <c r="AM4" s="29">
        <f t="shared" si="3"/>
        <v>0</v>
      </c>
      <c r="AN4" s="29">
        <f t="shared" ref="AN4:AN34" si="4">(G4+R4+AC4)/3</f>
        <v>-8.1850000000000041</v>
      </c>
      <c r="AO4" s="30">
        <f t="shared" ref="AO4:AO34" si="5">(AD4+H4+S4)/3</f>
        <v>-2424.9576542000004</v>
      </c>
      <c r="AP4" s="30">
        <f t="shared" ref="AP4:AQ19" si="6">(AE4+T4+I4)/3</f>
        <v>0</v>
      </c>
      <c r="AQ4" s="30">
        <f t="shared" si="6"/>
        <v>0</v>
      </c>
      <c r="AR4" s="31">
        <f t="shared" ref="AR4:AR34" si="7">(K4+V4+AG4)/3</f>
        <v>-2424.9576542000004</v>
      </c>
    </row>
    <row r="5" spans="1:46" ht="32.25" customHeight="1" x14ac:dyDescent="0.25">
      <c r="A5" s="18" t="s">
        <v>20</v>
      </c>
      <c r="B5" s="19">
        <v>29</v>
      </c>
      <c r="C5" s="32">
        <v>1.4500000000000002</v>
      </c>
      <c r="D5" s="33">
        <v>7.2500000000000009E-2</v>
      </c>
      <c r="E5" s="33">
        <v>0.14500000000000002</v>
      </c>
      <c r="F5" s="20">
        <v>0</v>
      </c>
      <c r="G5" s="32">
        <v>1.6675000000000002</v>
      </c>
      <c r="H5" s="21">
        <v>118.61346260000002</v>
      </c>
      <c r="I5" s="21">
        <v>0</v>
      </c>
      <c r="J5" s="21">
        <v>0</v>
      </c>
      <c r="K5" s="22">
        <v>118.61346260000002</v>
      </c>
      <c r="L5" s="23" t="str">
        <f t="shared" si="0"/>
        <v>G. Ammonia Manufacturing</v>
      </c>
      <c r="M5" s="24">
        <v>29</v>
      </c>
      <c r="N5" s="20">
        <v>1.4500000000000002</v>
      </c>
      <c r="O5" s="20">
        <v>7.2500000000000009E-2</v>
      </c>
      <c r="P5" s="20">
        <v>0.14500000000000002</v>
      </c>
      <c r="Q5" s="20">
        <v>0</v>
      </c>
      <c r="R5" s="20">
        <v>1.6675000000000002</v>
      </c>
      <c r="S5" s="21">
        <v>118.61346260000002</v>
      </c>
      <c r="T5" s="21">
        <v>0</v>
      </c>
      <c r="U5" s="21">
        <v>0</v>
      </c>
      <c r="V5" s="22">
        <v>118.61346260000002</v>
      </c>
      <c r="W5" s="23" t="str">
        <f t="shared" si="1"/>
        <v>G. Ammonia Manufacturing</v>
      </c>
      <c r="X5" s="25">
        <v>29</v>
      </c>
      <c r="Y5" s="26">
        <v>1.4500000000000002</v>
      </c>
      <c r="Z5" s="26">
        <v>7.2500000000000009E-2</v>
      </c>
      <c r="AA5" s="26">
        <v>0.14500000000000002</v>
      </c>
      <c r="AB5" s="26">
        <v>0</v>
      </c>
      <c r="AC5" s="20">
        <v>1.6675000000000002</v>
      </c>
      <c r="AD5" s="27">
        <v>118.61346260000002</v>
      </c>
      <c r="AE5" s="27">
        <v>0</v>
      </c>
      <c r="AF5" s="27">
        <v>0</v>
      </c>
      <c r="AG5" s="22">
        <v>118.61346260000002</v>
      </c>
      <c r="AH5" s="23" t="str">
        <f t="shared" si="2"/>
        <v>G. Ammonia Manufacturing</v>
      </c>
      <c r="AI5" s="28">
        <f t="shared" si="2"/>
        <v>29</v>
      </c>
      <c r="AJ5" s="29">
        <f t="shared" si="3"/>
        <v>1.4500000000000002</v>
      </c>
      <c r="AK5" s="29">
        <f t="shared" si="3"/>
        <v>7.2500000000000009E-2</v>
      </c>
      <c r="AL5" s="29">
        <f t="shared" si="3"/>
        <v>0.14500000000000002</v>
      </c>
      <c r="AM5" s="29">
        <f t="shared" si="3"/>
        <v>0</v>
      </c>
      <c r="AN5" s="29">
        <f t="shared" si="4"/>
        <v>1.6675000000000002</v>
      </c>
      <c r="AO5" s="30">
        <f t="shared" si="5"/>
        <v>118.61346260000001</v>
      </c>
      <c r="AP5" s="30">
        <f t="shared" si="6"/>
        <v>0</v>
      </c>
      <c r="AQ5" s="30">
        <f t="shared" si="6"/>
        <v>0</v>
      </c>
      <c r="AR5" s="31">
        <f t="shared" si="7"/>
        <v>118.61346260000001</v>
      </c>
    </row>
    <row r="6" spans="1:46" ht="23.25" x14ac:dyDescent="0.25">
      <c r="A6" s="18" t="s">
        <v>21</v>
      </c>
      <c r="B6" s="19">
        <v>94</v>
      </c>
      <c r="C6" s="20">
        <v>23.5</v>
      </c>
      <c r="D6" s="20">
        <v>1.175</v>
      </c>
      <c r="E6" s="20">
        <v>2.35</v>
      </c>
      <c r="F6" s="20">
        <v>0</v>
      </c>
      <c r="G6" s="20">
        <v>27.025000000000002</v>
      </c>
      <c r="H6" s="21">
        <v>1999.4547300000002</v>
      </c>
      <c r="I6" s="21">
        <v>0</v>
      </c>
      <c r="J6" s="21">
        <v>0</v>
      </c>
      <c r="K6" s="22">
        <v>1999.4547300000002</v>
      </c>
      <c r="L6" s="23" t="str">
        <f t="shared" si="0"/>
        <v>H. Cement Production</v>
      </c>
      <c r="M6" s="24">
        <v>94</v>
      </c>
      <c r="N6" s="20">
        <v>23.5</v>
      </c>
      <c r="O6" s="20">
        <v>1.175</v>
      </c>
      <c r="P6" s="20">
        <v>2.35</v>
      </c>
      <c r="Q6" s="20">
        <v>0</v>
      </c>
      <c r="R6" s="20">
        <v>27.025000000000002</v>
      </c>
      <c r="S6" s="21">
        <v>1999.4547300000002</v>
      </c>
      <c r="T6" s="21">
        <v>0</v>
      </c>
      <c r="U6" s="21">
        <v>0</v>
      </c>
      <c r="V6" s="22">
        <v>1999.4547300000002</v>
      </c>
      <c r="W6" s="23" t="str">
        <f t="shared" si="1"/>
        <v>H. Cement Production</v>
      </c>
      <c r="X6" s="25">
        <v>94</v>
      </c>
      <c r="Y6" s="20">
        <v>23.5</v>
      </c>
      <c r="Z6" s="20">
        <v>1.175</v>
      </c>
      <c r="AA6" s="20">
        <v>2.35</v>
      </c>
      <c r="AB6" s="20">
        <v>0</v>
      </c>
      <c r="AC6" s="32">
        <v>27.025000000000002</v>
      </c>
      <c r="AD6" s="27">
        <v>1999.4547300000002</v>
      </c>
      <c r="AE6" s="27">
        <v>0</v>
      </c>
      <c r="AF6" s="27">
        <v>0</v>
      </c>
      <c r="AG6" s="22">
        <v>1999.4547300000002</v>
      </c>
      <c r="AH6" s="23" t="str">
        <f t="shared" si="2"/>
        <v>H. Cement Production</v>
      </c>
      <c r="AI6" s="28">
        <f t="shared" si="2"/>
        <v>94</v>
      </c>
      <c r="AJ6" s="29">
        <f t="shared" si="3"/>
        <v>23.5</v>
      </c>
      <c r="AK6" s="29">
        <f t="shared" si="3"/>
        <v>1.175</v>
      </c>
      <c r="AL6" s="29">
        <f t="shared" si="3"/>
        <v>2.35</v>
      </c>
      <c r="AM6" s="29">
        <f t="shared" si="3"/>
        <v>0</v>
      </c>
      <c r="AN6" s="29">
        <f t="shared" si="4"/>
        <v>27.025000000000002</v>
      </c>
      <c r="AO6" s="30">
        <f t="shared" si="5"/>
        <v>1999.4547300000002</v>
      </c>
      <c r="AP6" s="30">
        <f t="shared" si="6"/>
        <v>0</v>
      </c>
      <c r="AQ6" s="30">
        <f t="shared" si="6"/>
        <v>0</v>
      </c>
      <c r="AR6" s="31">
        <f t="shared" si="7"/>
        <v>1999.4547300000002</v>
      </c>
    </row>
    <row r="7" spans="1:46" ht="45.75" x14ac:dyDescent="0.25">
      <c r="A7" s="18" t="s">
        <v>22</v>
      </c>
      <c r="B7" s="19">
        <v>48</v>
      </c>
      <c r="C7" s="20">
        <v>235.38</v>
      </c>
      <c r="D7" s="20">
        <v>18.622499999999999</v>
      </c>
      <c r="E7" s="20">
        <v>13.204999999999998</v>
      </c>
      <c r="F7" s="20">
        <v>1.2</v>
      </c>
      <c r="G7" s="20">
        <v>268.40749999999997</v>
      </c>
      <c r="H7" s="21">
        <v>19651.446955480853</v>
      </c>
      <c r="I7" s="21">
        <v>0</v>
      </c>
      <c r="J7" s="21">
        <v>62.378854625550659</v>
      </c>
      <c r="K7" s="22">
        <v>19713.825810106402</v>
      </c>
      <c r="L7" s="23" t="str">
        <f t="shared" si="0"/>
        <v>I. Electronics Manufacturing</v>
      </c>
      <c r="M7" s="24">
        <v>48</v>
      </c>
      <c r="N7" s="20">
        <v>212.38</v>
      </c>
      <c r="O7" s="20">
        <v>17.622499999999999</v>
      </c>
      <c r="P7" s="20">
        <v>11.204999999999998</v>
      </c>
      <c r="Q7" s="20">
        <v>1.2</v>
      </c>
      <c r="R7" s="20">
        <v>242.40749999999997</v>
      </c>
      <c r="S7" s="21">
        <v>17793.918165480853</v>
      </c>
      <c r="T7" s="21">
        <v>0</v>
      </c>
      <c r="U7" s="21">
        <v>62.378854625550659</v>
      </c>
      <c r="V7" s="22">
        <v>17856.297020106402</v>
      </c>
      <c r="W7" s="23" t="str">
        <f t="shared" si="1"/>
        <v>I. Electronics Manufacturing</v>
      </c>
      <c r="X7" s="24">
        <v>48</v>
      </c>
      <c r="Y7" s="26">
        <v>217.98</v>
      </c>
      <c r="Z7" s="26">
        <v>17.9025</v>
      </c>
      <c r="AA7" s="26">
        <v>11.764999999999999</v>
      </c>
      <c r="AB7" s="26">
        <v>1.2</v>
      </c>
      <c r="AC7" s="20">
        <v>248.84749999999997</v>
      </c>
      <c r="AD7" s="27">
        <v>18252.011538280854</v>
      </c>
      <c r="AE7" s="27">
        <v>0</v>
      </c>
      <c r="AF7" s="27">
        <v>62.378854625550659</v>
      </c>
      <c r="AG7" s="22">
        <v>18314.390392906404</v>
      </c>
      <c r="AH7" s="23" t="str">
        <f t="shared" si="2"/>
        <v>I. Electronics Manufacturing</v>
      </c>
      <c r="AI7" s="28">
        <f t="shared" si="2"/>
        <v>48</v>
      </c>
      <c r="AJ7" s="29">
        <f t="shared" si="3"/>
        <v>221.91333333333333</v>
      </c>
      <c r="AK7" s="29">
        <f t="shared" si="3"/>
        <v>18.049166666666665</v>
      </c>
      <c r="AL7" s="29">
        <f t="shared" si="3"/>
        <v>12.058333333333332</v>
      </c>
      <c r="AM7" s="29">
        <f t="shared" si="3"/>
        <v>1.2</v>
      </c>
      <c r="AN7" s="29">
        <f t="shared" si="4"/>
        <v>253.2208333333333</v>
      </c>
      <c r="AO7" s="30">
        <f>(AD7+H7+S7)/3</f>
        <v>18565.792219747516</v>
      </c>
      <c r="AP7" s="30">
        <f t="shared" si="6"/>
        <v>0</v>
      </c>
      <c r="AQ7" s="30">
        <f t="shared" si="6"/>
        <v>62.378854625550652</v>
      </c>
      <c r="AR7" s="31">
        <f t="shared" si="7"/>
        <v>18628.171074373069</v>
      </c>
    </row>
    <row r="8" spans="1:46" ht="23.25" x14ac:dyDescent="0.25">
      <c r="A8" s="34" t="s">
        <v>23</v>
      </c>
      <c r="B8" s="19">
        <v>101</v>
      </c>
      <c r="C8" s="20">
        <v>35.350000000000009</v>
      </c>
      <c r="D8" s="20">
        <v>1.7675000000000005</v>
      </c>
      <c r="E8" s="20">
        <v>3.535000000000001</v>
      </c>
      <c r="F8" s="20">
        <v>0</v>
      </c>
      <c r="G8" s="20">
        <v>40.652500000000011</v>
      </c>
      <c r="H8" s="21">
        <v>2073.6905357999999</v>
      </c>
      <c r="I8" s="21">
        <v>0</v>
      </c>
      <c r="J8" s="21">
        <v>0</v>
      </c>
      <c r="K8" s="22">
        <v>2073.6905357999999</v>
      </c>
      <c r="L8" s="23" t="str">
        <f t="shared" si="0"/>
        <v>N. Glass Production</v>
      </c>
      <c r="M8" s="24">
        <v>101</v>
      </c>
      <c r="N8" s="20">
        <v>35.350000000000009</v>
      </c>
      <c r="O8" s="20">
        <v>1.7675000000000005</v>
      </c>
      <c r="P8" s="20">
        <v>3.535000000000001</v>
      </c>
      <c r="Q8" s="20">
        <v>0</v>
      </c>
      <c r="R8" s="20">
        <v>40.652500000000011</v>
      </c>
      <c r="S8" s="21">
        <v>2073.6905357999999</v>
      </c>
      <c r="T8" s="21">
        <v>0</v>
      </c>
      <c r="U8" s="21">
        <v>0</v>
      </c>
      <c r="V8" s="22">
        <v>2073.6905357999999</v>
      </c>
      <c r="W8" s="23" t="str">
        <f t="shared" si="1"/>
        <v>N. Glass Production</v>
      </c>
      <c r="X8" s="24">
        <v>101</v>
      </c>
      <c r="Y8" s="26">
        <v>35.350000000000009</v>
      </c>
      <c r="Z8" s="26">
        <v>1.7675000000000005</v>
      </c>
      <c r="AA8" s="26">
        <v>3.535000000000001</v>
      </c>
      <c r="AB8" s="26">
        <v>0</v>
      </c>
      <c r="AC8" s="20">
        <v>40.652500000000011</v>
      </c>
      <c r="AD8" s="27">
        <v>2073.6905357999999</v>
      </c>
      <c r="AE8" s="27">
        <v>0</v>
      </c>
      <c r="AF8" s="27">
        <v>0</v>
      </c>
      <c r="AG8" s="22">
        <v>2073.6905357999999</v>
      </c>
      <c r="AH8" s="23" t="str">
        <f t="shared" si="2"/>
        <v>N. Glass Production</v>
      </c>
      <c r="AI8" s="28">
        <f t="shared" si="2"/>
        <v>101</v>
      </c>
      <c r="AJ8" s="29">
        <f t="shared" si="3"/>
        <v>35.350000000000009</v>
      </c>
      <c r="AK8" s="29">
        <f t="shared" si="3"/>
        <v>1.7675000000000007</v>
      </c>
      <c r="AL8" s="29">
        <f t="shared" si="3"/>
        <v>3.5350000000000015</v>
      </c>
      <c r="AM8" s="29">
        <f t="shared" si="3"/>
        <v>0</v>
      </c>
      <c r="AN8" s="29">
        <f t="shared" si="4"/>
        <v>40.652500000000011</v>
      </c>
      <c r="AO8" s="30">
        <f t="shared" si="5"/>
        <v>2073.6905357999999</v>
      </c>
      <c r="AP8" s="30">
        <f t="shared" si="6"/>
        <v>0</v>
      </c>
      <c r="AQ8" s="30">
        <f t="shared" si="6"/>
        <v>0</v>
      </c>
      <c r="AR8" s="31">
        <f t="shared" si="7"/>
        <v>2073.6905357999999</v>
      </c>
    </row>
    <row r="9" spans="1:46" ht="34.5" x14ac:dyDescent="0.25">
      <c r="A9" s="18" t="s">
        <v>24</v>
      </c>
      <c r="B9" s="19">
        <v>114</v>
      </c>
      <c r="C9" s="20">
        <v>106.15</v>
      </c>
      <c r="D9" s="20">
        <v>7.5075000000000003</v>
      </c>
      <c r="E9" s="20">
        <v>10.615000000000002</v>
      </c>
      <c r="F9" s="20">
        <v>0</v>
      </c>
      <c r="G9" s="20">
        <v>124.27250000000001</v>
      </c>
      <c r="H9" s="21">
        <v>7496.5364776991155</v>
      </c>
      <c r="I9" s="21">
        <v>0</v>
      </c>
      <c r="J9" s="21">
        <v>2561.2969162995596</v>
      </c>
      <c r="K9" s="22">
        <v>10057.833393998675</v>
      </c>
      <c r="L9" s="23" t="str">
        <f t="shared" si="0"/>
        <v>P. Hydrogen Production</v>
      </c>
      <c r="M9" s="24">
        <v>114</v>
      </c>
      <c r="N9" s="20">
        <v>106.15</v>
      </c>
      <c r="O9" s="20">
        <v>7.5075000000000003</v>
      </c>
      <c r="P9" s="20">
        <v>10.615000000000002</v>
      </c>
      <c r="Q9" s="20">
        <v>0</v>
      </c>
      <c r="R9" s="20">
        <v>124.27250000000001</v>
      </c>
      <c r="S9" s="21">
        <v>7496.5364776991155</v>
      </c>
      <c r="T9" s="21">
        <v>0</v>
      </c>
      <c r="U9" s="21">
        <v>2561.2969162995596</v>
      </c>
      <c r="V9" s="22">
        <v>10057.833393998675</v>
      </c>
      <c r="W9" s="23" t="str">
        <f t="shared" si="1"/>
        <v>P. Hydrogen Production</v>
      </c>
      <c r="X9" s="24">
        <v>114</v>
      </c>
      <c r="Y9" s="26">
        <v>106.15</v>
      </c>
      <c r="Z9" s="26">
        <v>7.5075000000000003</v>
      </c>
      <c r="AA9" s="26">
        <v>10.615000000000002</v>
      </c>
      <c r="AB9" s="26">
        <v>0</v>
      </c>
      <c r="AC9" s="20">
        <v>124.27250000000001</v>
      </c>
      <c r="AD9" s="27">
        <v>7496.5364776991155</v>
      </c>
      <c r="AE9" s="27">
        <v>0</v>
      </c>
      <c r="AF9" s="27">
        <v>2561.2969162995596</v>
      </c>
      <c r="AG9" s="22">
        <v>10057.833393998675</v>
      </c>
      <c r="AH9" s="23" t="str">
        <f t="shared" si="2"/>
        <v>P. Hydrogen Production</v>
      </c>
      <c r="AI9" s="28">
        <f t="shared" si="2"/>
        <v>114</v>
      </c>
      <c r="AJ9" s="29">
        <f t="shared" si="3"/>
        <v>106.15000000000002</v>
      </c>
      <c r="AK9" s="29">
        <f t="shared" si="3"/>
        <v>7.5075000000000003</v>
      </c>
      <c r="AL9" s="29">
        <f t="shared" si="3"/>
        <v>10.615000000000002</v>
      </c>
      <c r="AM9" s="29">
        <f t="shared" si="3"/>
        <v>0</v>
      </c>
      <c r="AN9" s="29">
        <f t="shared" si="4"/>
        <v>124.27249999999999</v>
      </c>
      <c r="AO9" s="30">
        <f t="shared" si="5"/>
        <v>7496.5364776991155</v>
      </c>
      <c r="AP9" s="30">
        <f t="shared" si="6"/>
        <v>0</v>
      </c>
      <c r="AQ9" s="30">
        <f t="shared" si="6"/>
        <v>2561.2969162995596</v>
      </c>
      <c r="AR9" s="31">
        <f t="shared" si="7"/>
        <v>10057.833393998675</v>
      </c>
    </row>
    <row r="10" spans="1:46" ht="23.25" x14ac:dyDescent="0.25">
      <c r="A10" s="18" t="s">
        <v>25</v>
      </c>
      <c r="B10" s="19">
        <v>121</v>
      </c>
      <c r="C10" s="20">
        <v>18.150000000000002</v>
      </c>
      <c r="D10" s="32">
        <v>0.9075000000000002</v>
      </c>
      <c r="E10" s="32">
        <v>1.8150000000000004</v>
      </c>
      <c r="F10" s="20">
        <v>0</v>
      </c>
      <c r="G10" s="20">
        <v>20.872500000000002</v>
      </c>
      <c r="H10" s="21">
        <v>1484.7133421999999</v>
      </c>
      <c r="I10" s="21">
        <v>0</v>
      </c>
      <c r="J10" s="21">
        <v>0</v>
      </c>
      <c r="K10" s="22">
        <v>1484.7133421999999</v>
      </c>
      <c r="L10" s="23" t="str">
        <f t="shared" si="0"/>
        <v>Q. Iron and Steel</v>
      </c>
      <c r="M10" s="24">
        <v>121</v>
      </c>
      <c r="N10" s="20">
        <v>18.150000000000002</v>
      </c>
      <c r="O10" s="32">
        <v>0.9075000000000002</v>
      </c>
      <c r="P10" s="20">
        <v>1.8150000000000004</v>
      </c>
      <c r="Q10" s="20">
        <v>0</v>
      </c>
      <c r="R10" s="20">
        <v>20.872500000000002</v>
      </c>
      <c r="S10" s="21">
        <v>1484.7133421999999</v>
      </c>
      <c r="T10" s="21">
        <v>0</v>
      </c>
      <c r="U10" s="21">
        <v>0</v>
      </c>
      <c r="V10" s="22">
        <v>1484.7133421999999</v>
      </c>
      <c r="W10" s="23" t="str">
        <f t="shared" si="1"/>
        <v>Q. Iron and Steel</v>
      </c>
      <c r="X10" s="24">
        <v>121</v>
      </c>
      <c r="Y10" s="26">
        <v>18.150000000000002</v>
      </c>
      <c r="Z10" s="26">
        <v>0.9075000000000002</v>
      </c>
      <c r="AA10" s="26">
        <v>1.8150000000000004</v>
      </c>
      <c r="AB10" s="26">
        <v>0</v>
      </c>
      <c r="AC10" s="20">
        <v>20.872500000000002</v>
      </c>
      <c r="AD10" s="27">
        <v>1484.7133421999999</v>
      </c>
      <c r="AE10" s="27">
        <v>0</v>
      </c>
      <c r="AF10" s="27">
        <v>0</v>
      </c>
      <c r="AG10" s="22">
        <v>1484.7133421999999</v>
      </c>
      <c r="AH10" s="23" t="str">
        <f t="shared" si="2"/>
        <v>Q. Iron and Steel</v>
      </c>
      <c r="AI10" s="28">
        <f t="shared" si="2"/>
        <v>121</v>
      </c>
      <c r="AJ10" s="29">
        <f t="shared" si="3"/>
        <v>18.150000000000002</v>
      </c>
      <c r="AK10" s="29">
        <f t="shared" si="3"/>
        <v>0.9075000000000002</v>
      </c>
      <c r="AL10" s="29">
        <f t="shared" si="3"/>
        <v>1.8150000000000004</v>
      </c>
      <c r="AM10" s="29">
        <f t="shared" si="3"/>
        <v>0</v>
      </c>
      <c r="AN10" s="29">
        <f t="shared" si="4"/>
        <v>20.872500000000002</v>
      </c>
      <c r="AO10" s="30">
        <f t="shared" si="5"/>
        <v>1484.7133421999999</v>
      </c>
      <c r="AP10" s="30">
        <f t="shared" si="6"/>
        <v>0</v>
      </c>
      <c r="AQ10" s="30">
        <f t="shared" si="6"/>
        <v>0</v>
      </c>
      <c r="AR10" s="31">
        <f t="shared" si="7"/>
        <v>1484.7133421999999</v>
      </c>
    </row>
    <row r="11" spans="1:46" ht="34.5" x14ac:dyDescent="0.25">
      <c r="A11" s="18" t="s">
        <v>26</v>
      </c>
      <c r="B11" s="19">
        <v>71</v>
      </c>
      <c r="C11" s="20">
        <v>35.5</v>
      </c>
      <c r="D11" s="32">
        <v>1.7750000000000004</v>
      </c>
      <c r="E11" s="32">
        <v>3.5500000000000007</v>
      </c>
      <c r="F11" s="20">
        <v>0</v>
      </c>
      <c r="G11" s="20">
        <v>40.825000000000003</v>
      </c>
      <c r="H11" s="21">
        <v>1186.1346260000003</v>
      </c>
      <c r="I11" s="21">
        <v>0</v>
      </c>
      <c r="J11" s="21">
        <v>0</v>
      </c>
      <c r="K11" s="22">
        <v>1186.1346260000003</v>
      </c>
      <c r="L11" s="23" t="str">
        <f t="shared" si="0"/>
        <v>S. Lime Manufacturing</v>
      </c>
      <c r="M11" s="24">
        <v>71</v>
      </c>
      <c r="N11" s="20">
        <v>35.5</v>
      </c>
      <c r="O11" s="32">
        <v>1.7750000000000004</v>
      </c>
      <c r="P11" s="32">
        <v>3.5500000000000007</v>
      </c>
      <c r="Q11" s="20">
        <v>0</v>
      </c>
      <c r="R11" s="20">
        <v>40.825000000000003</v>
      </c>
      <c r="S11" s="21">
        <v>1186.1346260000003</v>
      </c>
      <c r="T11" s="21">
        <v>0</v>
      </c>
      <c r="U11" s="21">
        <v>0</v>
      </c>
      <c r="V11" s="22">
        <v>1186.1346260000003</v>
      </c>
      <c r="W11" s="23" t="str">
        <f t="shared" si="1"/>
        <v>S. Lime Manufacturing</v>
      </c>
      <c r="X11" s="24">
        <v>71</v>
      </c>
      <c r="Y11" s="26">
        <v>35.5</v>
      </c>
      <c r="Z11" s="26">
        <v>1.7750000000000004</v>
      </c>
      <c r="AA11" s="26">
        <v>3.5500000000000007</v>
      </c>
      <c r="AB11" s="26">
        <v>0</v>
      </c>
      <c r="AC11" s="20">
        <v>40.825000000000003</v>
      </c>
      <c r="AD11" s="27">
        <v>1186.1346260000003</v>
      </c>
      <c r="AE11" s="27">
        <v>0</v>
      </c>
      <c r="AF11" s="27">
        <v>0</v>
      </c>
      <c r="AG11" s="22">
        <v>1186.1346260000003</v>
      </c>
      <c r="AH11" s="23" t="str">
        <f t="shared" si="2"/>
        <v>S. Lime Manufacturing</v>
      </c>
      <c r="AI11" s="28">
        <f t="shared" si="2"/>
        <v>71</v>
      </c>
      <c r="AJ11" s="29">
        <f t="shared" si="3"/>
        <v>35.5</v>
      </c>
      <c r="AK11" s="29">
        <f t="shared" si="3"/>
        <v>1.7750000000000004</v>
      </c>
      <c r="AL11" s="29">
        <f t="shared" si="3"/>
        <v>3.5500000000000007</v>
      </c>
      <c r="AM11" s="29">
        <f t="shared" si="3"/>
        <v>0</v>
      </c>
      <c r="AN11" s="29">
        <f t="shared" si="4"/>
        <v>40.825000000000003</v>
      </c>
      <c r="AO11" s="30">
        <f t="shared" si="5"/>
        <v>1186.1346260000003</v>
      </c>
      <c r="AP11" s="30">
        <f t="shared" si="6"/>
        <v>0</v>
      </c>
      <c r="AQ11" s="30">
        <f t="shared" si="6"/>
        <v>0</v>
      </c>
      <c r="AR11" s="31">
        <f t="shared" si="7"/>
        <v>1186.1346260000003</v>
      </c>
    </row>
    <row r="12" spans="1:46" ht="34.5" x14ac:dyDescent="0.25">
      <c r="A12" s="18" t="s">
        <v>27</v>
      </c>
      <c r="B12" s="19">
        <v>1</v>
      </c>
      <c r="C12" s="20">
        <v>-78</v>
      </c>
      <c r="D12" s="32">
        <v>-3.8</v>
      </c>
      <c r="E12" s="20">
        <v>-12</v>
      </c>
      <c r="F12" s="20">
        <v>-1</v>
      </c>
      <c r="G12" s="20">
        <v>-94.8</v>
      </c>
      <c r="H12" s="21">
        <v>-2680.1040509999998</v>
      </c>
      <c r="I12" s="21">
        <v>0</v>
      </c>
      <c r="J12" s="21">
        <v>-11084.722466960353</v>
      </c>
      <c r="K12" s="22">
        <v>-13764.826517960353</v>
      </c>
      <c r="L12" s="23" t="str">
        <f t="shared" si="0"/>
        <v>V. Nitric Acid Production</v>
      </c>
      <c r="M12" s="24">
        <v>1</v>
      </c>
      <c r="N12" s="20">
        <v>-78</v>
      </c>
      <c r="O12" s="32">
        <v>-3.8</v>
      </c>
      <c r="P12" s="32">
        <v>-12</v>
      </c>
      <c r="Q12" s="32">
        <v>-1</v>
      </c>
      <c r="R12" s="20">
        <v>-94.8</v>
      </c>
      <c r="S12" s="21">
        <v>-2680.1040509999998</v>
      </c>
      <c r="T12" s="21">
        <v>0</v>
      </c>
      <c r="U12" s="21">
        <v>-11084.722466960353</v>
      </c>
      <c r="V12" s="22">
        <v>-13764.826517960353</v>
      </c>
      <c r="W12" s="23" t="str">
        <f>L12</f>
        <v>V. Nitric Acid Production</v>
      </c>
      <c r="X12" s="24">
        <v>1</v>
      </c>
      <c r="Y12" s="26">
        <v>-78</v>
      </c>
      <c r="Z12" s="26">
        <v>-3.8</v>
      </c>
      <c r="AA12" s="26">
        <v>-12</v>
      </c>
      <c r="AB12" s="26">
        <v>-1</v>
      </c>
      <c r="AC12" s="20">
        <v>-94.8</v>
      </c>
      <c r="AD12" s="27">
        <v>-2680.1040509999998</v>
      </c>
      <c r="AE12" s="27">
        <v>0</v>
      </c>
      <c r="AF12" s="27">
        <v>-11084.722466960353</v>
      </c>
      <c r="AG12" s="22">
        <v>-13764.826517960353</v>
      </c>
      <c r="AH12" s="23" t="str">
        <f t="shared" si="2"/>
        <v>V. Nitric Acid Production</v>
      </c>
      <c r="AI12" s="28">
        <f t="shared" si="2"/>
        <v>1</v>
      </c>
      <c r="AJ12" s="29">
        <f t="shared" si="3"/>
        <v>-78</v>
      </c>
      <c r="AK12" s="29">
        <f t="shared" si="3"/>
        <v>-3.7999999999999994</v>
      </c>
      <c r="AL12" s="29">
        <f t="shared" si="3"/>
        <v>-12</v>
      </c>
      <c r="AM12" s="29">
        <f t="shared" si="3"/>
        <v>-1</v>
      </c>
      <c r="AN12" s="29">
        <f t="shared" si="4"/>
        <v>-94.8</v>
      </c>
      <c r="AO12" s="30">
        <f t="shared" si="5"/>
        <v>-2680.1040509999998</v>
      </c>
      <c r="AP12" s="30">
        <f t="shared" si="6"/>
        <v>0</v>
      </c>
      <c r="AQ12" s="30">
        <f t="shared" si="6"/>
        <v>-11084.722466960353</v>
      </c>
      <c r="AR12" s="31">
        <f t="shared" si="7"/>
        <v>-13764.826517960353</v>
      </c>
    </row>
    <row r="13" spans="1:46" ht="68.25" x14ac:dyDescent="0.25">
      <c r="A13" s="35" t="s">
        <v>28</v>
      </c>
      <c r="B13" s="19">
        <v>188</v>
      </c>
      <c r="C13" s="20">
        <v>18473.189556858695</v>
      </c>
      <c r="D13" s="20">
        <v>2248.5828752649259</v>
      </c>
      <c r="E13" s="20">
        <v>925.0153504359489</v>
      </c>
      <c r="F13" s="20">
        <v>376</v>
      </c>
      <c r="G13" s="20">
        <v>22045</v>
      </c>
      <c r="H13" s="21">
        <v>2433057.84014276</v>
      </c>
      <c r="I13" s="36">
        <v>0</v>
      </c>
      <c r="J13" s="21">
        <v>2717863.5788032156</v>
      </c>
      <c r="K13" s="22">
        <v>5150921.4189459756</v>
      </c>
      <c r="L13" s="37" t="str">
        <f t="shared" si="0"/>
        <v>W. Petroleum and Natural Gas Systems</v>
      </c>
      <c r="M13" s="24">
        <v>188</v>
      </c>
      <c r="N13" s="20">
        <v>18473.189556858695</v>
      </c>
      <c r="O13" s="20">
        <v>2248.5828752649259</v>
      </c>
      <c r="P13" s="20">
        <v>925.0153504359489</v>
      </c>
      <c r="Q13" s="20">
        <v>376</v>
      </c>
      <c r="R13" s="20">
        <v>22045</v>
      </c>
      <c r="S13" s="21">
        <v>2433057.84014276</v>
      </c>
      <c r="T13" s="36">
        <v>0</v>
      </c>
      <c r="U13" s="21">
        <v>2717863.5788032156</v>
      </c>
      <c r="V13" s="22">
        <v>5150921.4189459756</v>
      </c>
      <c r="W13" s="37" t="str">
        <f t="shared" si="1"/>
        <v>W. Petroleum and Natural Gas Systems</v>
      </c>
      <c r="X13" s="24">
        <v>188</v>
      </c>
      <c r="Y13" s="20">
        <v>18473.189556858695</v>
      </c>
      <c r="Z13" s="20">
        <v>2248.5828752649259</v>
      </c>
      <c r="AA13" s="20">
        <v>925.0153504359489</v>
      </c>
      <c r="AB13" s="20">
        <v>376</v>
      </c>
      <c r="AC13" s="20">
        <v>22045</v>
      </c>
      <c r="AD13" s="21">
        <v>2433057.84014276</v>
      </c>
      <c r="AE13" s="36">
        <v>0</v>
      </c>
      <c r="AF13" s="21">
        <v>2717863.5788032156</v>
      </c>
      <c r="AG13" s="22">
        <v>5150921.4189459756</v>
      </c>
      <c r="AH13" s="37" t="str">
        <f t="shared" si="2"/>
        <v>W. Petroleum and Natural Gas Systems</v>
      </c>
      <c r="AI13" s="28">
        <f t="shared" si="2"/>
        <v>188</v>
      </c>
      <c r="AJ13" s="29">
        <f t="shared" si="3"/>
        <v>18473.189556858695</v>
      </c>
      <c r="AK13" s="29">
        <f t="shared" si="3"/>
        <v>2248.5828752649259</v>
      </c>
      <c r="AL13" s="29">
        <f t="shared" si="3"/>
        <v>925.01535043594902</v>
      </c>
      <c r="AM13" s="29">
        <f t="shared" si="3"/>
        <v>376</v>
      </c>
      <c r="AN13" s="29">
        <f t="shared" si="4"/>
        <v>22045</v>
      </c>
      <c r="AO13" s="30">
        <f t="shared" si="5"/>
        <v>2433057.84014276</v>
      </c>
      <c r="AP13" s="30">
        <f t="shared" si="6"/>
        <v>0</v>
      </c>
      <c r="AQ13" s="30">
        <f t="shared" si="6"/>
        <v>2717863.5788032156</v>
      </c>
      <c r="AR13" s="31">
        <f t="shared" si="7"/>
        <v>5150921.4189459756</v>
      </c>
      <c r="AS13" s="1"/>
    </row>
    <row r="14" spans="1:46" ht="45.75" x14ac:dyDescent="0.25">
      <c r="A14" s="35" t="s">
        <v>29</v>
      </c>
      <c r="B14" s="19">
        <v>31</v>
      </c>
      <c r="C14" s="20">
        <v>12.4</v>
      </c>
      <c r="D14" s="20">
        <v>0.62000000000000011</v>
      </c>
      <c r="E14" s="20">
        <v>1.2400000000000002</v>
      </c>
      <c r="F14" s="20">
        <v>0</v>
      </c>
      <c r="G14" s="20">
        <v>14.26</v>
      </c>
      <c r="H14" s="21">
        <v>617.60802939999996</v>
      </c>
      <c r="I14" s="36">
        <v>0</v>
      </c>
      <c r="J14" s="21">
        <v>0</v>
      </c>
      <c r="K14" s="22">
        <v>617.60802939999996</v>
      </c>
      <c r="L14" s="37" t="str">
        <f t="shared" si="0"/>
        <v>X. Petrochemical Production</v>
      </c>
      <c r="M14" s="24">
        <v>31</v>
      </c>
      <c r="N14" s="20">
        <v>12.4</v>
      </c>
      <c r="O14" s="32">
        <v>0.62000000000000011</v>
      </c>
      <c r="P14" s="32">
        <v>1.2400000000000002</v>
      </c>
      <c r="Q14" s="32">
        <v>0</v>
      </c>
      <c r="R14" s="20">
        <v>14.26</v>
      </c>
      <c r="S14" s="21">
        <v>617.60802939999996</v>
      </c>
      <c r="T14" s="21">
        <v>0</v>
      </c>
      <c r="U14" s="21">
        <v>0</v>
      </c>
      <c r="V14" s="22">
        <v>617.60802939999996</v>
      </c>
      <c r="W14" s="37" t="str">
        <f t="shared" si="1"/>
        <v>X. Petrochemical Production</v>
      </c>
      <c r="X14" s="24">
        <v>31</v>
      </c>
      <c r="Y14" s="26">
        <v>12.4</v>
      </c>
      <c r="Z14" s="26">
        <v>0.62000000000000011</v>
      </c>
      <c r="AA14" s="26">
        <v>1.2400000000000002</v>
      </c>
      <c r="AB14" s="26">
        <v>0</v>
      </c>
      <c r="AC14" s="20">
        <v>14.26</v>
      </c>
      <c r="AD14" s="27">
        <v>617.60802939999996</v>
      </c>
      <c r="AE14" s="27">
        <v>0</v>
      </c>
      <c r="AF14" s="27">
        <v>0</v>
      </c>
      <c r="AG14" s="22">
        <v>617.60802939999996</v>
      </c>
      <c r="AH14" s="37" t="str">
        <f t="shared" si="2"/>
        <v>X. Petrochemical Production</v>
      </c>
      <c r="AI14" s="28">
        <f t="shared" si="2"/>
        <v>31</v>
      </c>
      <c r="AJ14" s="29">
        <f t="shared" si="3"/>
        <v>12.4</v>
      </c>
      <c r="AK14" s="29">
        <f t="shared" si="3"/>
        <v>0.62000000000000011</v>
      </c>
      <c r="AL14" s="29">
        <f t="shared" si="3"/>
        <v>1.2400000000000002</v>
      </c>
      <c r="AM14" s="29">
        <f t="shared" si="3"/>
        <v>0</v>
      </c>
      <c r="AN14" s="29">
        <f t="shared" si="4"/>
        <v>14.26</v>
      </c>
      <c r="AO14" s="30">
        <f t="shared" si="5"/>
        <v>617.60802939999996</v>
      </c>
      <c r="AP14" s="30">
        <f t="shared" si="6"/>
        <v>0</v>
      </c>
      <c r="AQ14" s="30">
        <f t="shared" si="6"/>
        <v>0</v>
      </c>
      <c r="AR14" s="31">
        <f t="shared" si="7"/>
        <v>617.60802939999996</v>
      </c>
      <c r="AS14" s="1"/>
    </row>
    <row r="15" spans="1:46" ht="34.5" x14ac:dyDescent="0.25">
      <c r="A15" s="18" t="s">
        <v>30</v>
      </c>
      <c r="B15" s="19">
        <v>57</v>
      </c>
      <c r="C15" s="20">
        <v>-55.2</v>
      </c>
      <c r="D15" s="32">
        <v>-8.91</v>
      </c>
      <c r="E15" s="20">
        <v>-5.8199999999999985</v>
      </c>
      <c r="F15" s="20">
        <v>-6</v>
      </c>
      <c r="G15" s="20">
        <v>-75.929999999999993</v>
      </c>
      <c r="H15" s="21">
        <v>-6132.7775595999992</v>
      </c>
      <c r="I15" s="21">
        <v>0</v>
      </c>
      <c r="J15" s="21">
        <v>-3929.8678414096921</v>
      </c>
      <c r="K15" s="22">
        <v>-10062.645401009691</v>
      </c>
      <c r="L15" s="23" t="str">
        <f t="shared" si="0"/>
        <v>Y. Petroleum Refineries</v>
      </c>
      <c r="M15" s="24">
        <v>57</v>
      </c>
      <c r="N15" s="20">
        <v>-55.2</v>
      </c>
      <c r="O15" s="32">
        <v>-8.91</v>
      </c>
      <c r="P15" s="20">
        <v>-5.8199999999999985</v>
      </c>
      <c r="Q15" s="20">
        <v>-6</v>
      </c>
      <c r="R15" s="20">
        <v>-75.929999999999993</v>
      </c>
      <c r="S15" s="21">
        <v>-6132.7775595999992</v>
      </c>
      <c r="T15" s="21">
        <v>0</v>
      </c>
      <c r="U15" s="21">
        <v>-3929.8678414096921</v>
      </c>
      <c r="V15" s="22">
        <v>-10062.645401009691</v>
      </c>
      <c r="W15" s="23" t="str">
        <f t="shared" si="1"/>
        <v>Y. Petroleum Refineries</v>
      </c>
      <c r="X15" s="24">
        <v>57</v>
      </c>
      <c r="Y15" s="26">
        <v>-55.2</v>
      </c>
      <c r="Z15" s="26">
        <v>-8.91</v>
      </c>
      <c r="AA15" s="26">
        <v>-5.8199999999999985</v>
      </c>
      <c r="AB15" s="26">
        <v>-6</v>
      </c>
      <c r="AC15" s="20">
        <v>-75.929999999999993</v>
      </c>
      <c r="AD15" s="27">
        <v>-6132.7775595999992</v>
      </c>
      <c r="AE15" s="27">
        <v>0</v>
      </c>
      <c r="AF15" s="27">
        <v>-3929.8678414096921</v>
      </c>
      <c r="AG15" s="22">
        <v>-10062.645401009691</v>
      </c>
      <c r="AH15" s="23" t="str">
        <f t="shared" si="2"/>
        <v>Y. Petroleum Refineries</v>
      </c>
      <c r="AI15" s="28">
        <f t="shared" si="2"/>
        <v>57</v>
      </c>
      <c r="AJ15" s="29">
        <f t="shared" si="3"/>
        <v>-55.20000000000001</v>
      </c>
      <c r="AK15" s="29">
        <f t="shared" si="3"/>
        <v>-8.91</v>
      </c>
      <c r="AL15" s="29">
        <f t="shared" si="3"/>
        <v>-5.8199999999999976</v>
      </c>
      <c r="AM15" s="29">
        <f t="shared" si="3"/>
        <v>-6</v>
      </c>
      <c r="AN15" s="29">
        <f t="shared" si="4"/>
        <v>-75.929999999999993</v>
      </c>
      <c r="AO15" s="30">
        <f t="shared" si="5"/>
        <v>-6132.7775595999992</v>
      </c>
      <c r="AP15" s="30">
        <f t="shared" si="6"/>
        <v>0</v>
      </c>
      <c r="AQ15" s="30">
        <f t="shared" si="6"/>
        <v>-3929.8678414096921</v>
      </c>
      <c r="AR15" s="31">
        <f t="shared" si="7"/>
        <v>-10062.645401009691</v>
      </c>
      <c r="AT15" s="38"/>
    </row>
    <row r="16" spans="1:46" ht="21.75" customHeight="1" x14ac:dyDescent="0.25">
      <c r="A16" s="18" t="s">
        <v>31</v>
      </c>
      <c r="B16" s="19">
        <v>1</v>
      </c>
      <c r="C16" s="32">
        <v>1.4000000000000001</v>
      </c>
      <c r="D16" s="33">
        <v>5.0000000000000001E-3</v>
      </c>
      <c r="E16" s="20">
        <v>1.0000000000000002E-2</v>
      </c>
      <c r="F16" s="20">
        <v>0</v>
      </c>
      <c r="G16" s="32">
        <v>1.4050000000000002</v>
      </c>
      <c r="H16" s="21">
        <v>104.15535180000001</v>
      </c>
      <c r="I16" s="21">
        <v>0</v>
      </c>
      <c r="J16" s="21">
        <v>0</v>
      </c>
      <c r="K16" s="22">
        <v>104.15535180000001</v>
      </c>
      <c r="L16" s="23" t="str">
        <f t="shared" si="0"/>
        <v>AA. Pulp &amp; Paper Mnfctrng</v>
      </c>
      <c r="M16" s="24">
        <v>1</v>
      </c>
      <c r="N16" s="32">
        <v>1.4000000000000001</v>
      </c>
      <c r="O16" s="33">
        <v>5.0000000000000001E-3</v>
      </c>
      <c r="P16" s="33">
        <v>1.0000000000000002E-2</v>
      </c>
      <c r="Q16" s="20">
        <v>0</v>
      </c>
      <c r="R16" s="32">
        <v>1.4050000000000002</v>
      </c>
      <c r="S16" s="21">
        <v>104.15535180000001</v>
      </c>
      <c r="T16" s="21">
        <v>0</v>
      </c>
      <c r="U16" s="21">
        <v>0</v>
      </c>
      <c r="V16" s="22">
        <v>104.15535180000001</v>
      </c>
      <c r="W16" s="23" t="str">
        <f t="shared" si="1"/>
        <v>AA. Pulp &amp; Paper Mnfctrng</v>
      </c>
      <c r="X16" s="24">
        <v>1</v>
      </c>
      <c r="Y16" s="39">
        <v>1.4000000000000001</v>
      </c>
      <c r="Z16" s="40">
        <v>5.0000000000000001E-3</v>
      </c>
      <c r="AA16" s="40">
        <v>1.0000000000000002E-2</v>
      </c>
      <c r="AB16" s="26">
        <v>0</v>
      </c>
      <c r="AC16" s="32">
        <v>1.4050000000000002</v>
      </c>
      <c r="AD16" s="27">
        <v>104.15535180000001</v>
      </c>
      <c r="AE16" s="27">
        <v>0</v>
      </c>
      <c r="AF16" s="27">
        <v>0</v>
      </c>
      <c r="AG16" s="22">
        <v>104.15535180000001</v>
      </c>
      <c r="AH16" s="23" t="str">
        <f t="shared" si="2"/>
        <v>AA. Pulp &amp; Paper Mnfctrng</v>
      </c>
      <c r="AI16" s="28">
        <f t="shared" si="2"/>
        <v>1</v>
      </c>
      <c r="AJ16" s="41">
        <f t="shared" si="3"/>
        <v>1.4000000000000001</v>
      </c>
      <c r="AK16" s="42">
        <f t="shared" si="3"/>
        <v>5.0000000000000001E-3</v>
      </c>
      <c r="AL16" s="42">
        <f t="shared" si="3"/>
        <v>1.0000000000000002E-2</v>
      </c>
      <c r="AM16" s="29">
        <f t="shared" si="3"/>
        <v>0</v>
      </c>
      <c r="AN16" s="41">
        <f t="shared" si="4"/>
        <v>1.4050000000000002</v>
      </c>
      <c r="AO16" s="30">
        <f t="shared" si="5"/>
        <v>104.15535180000001</v>
      </c>
      <c r="AP16" s="30">
        <f t="shared" si="6"/>
        <v>0</v>
      </c>
      <c r="AQ16" s="30">
        <f t="shared" si="6"/>
        <v>0</v>
      </c>
      <c r="AR16" s="31">
        <f t="shared" si="7"/>
        <v>104.15535180000001</v>
      </c>
    </row>
    <row r="17" spans="1:45" ht="21.75" customHeight="1" x14ac:dyDescent="0.25">
      <c r="A17" s="18" t="s">
        <v>32</v>
      </c>
      <c r="B17" s="19">
        <v>1</v>
      </c>
      <c r="C17" s="33">
        <v>0.25</v>
      </c>
      <c r="D17" s="33">
        <v>1.2500000000000001E-2</v>
      </c>
      <c r="E17" s="33">
        <v>2.5000000000000001E-2</v>
      </c>
      <c r="F17" s="20">
        <v>0</v>
      </c>
      <c r="G17" s="33">
        <v>0.28750000000000003</v>
      </c>
      <c r="H17" s="21">
        <v>20.450597000000002</v>
      </c>
      <c r="I17" s="21">
        <v>0</v>
      </c>
      <c r="J17" s="21">
        <v>0</v>
      </c>
      <c r="K17" s="22">
        <v>20.450597000000002</v>
      </c>
      <c r="L17" s="23" t="str">
        <f t="shared" si="0"/>
        <v>BB. Silicon Carbide Production</v>
      </c>
      <c r="M17" s="24">
        <v>1</v>
      </c>
      <c r="N17" s="33">
        <v>0.25</v>
      </c>
      <c r="O17" s="33">
        <v>1.2500000000000001E-2</v>
      </c>
      <c r="P17" s="33">
        <v>2.5000000000000001E-2</v>
      </c>
      <c r="Q17" s="33">
        <v>0</v>
      </c>
      <c r="R17" s="32">
        <v>0.28750000000000003</v>
      </c>
      <c r="S17" s="21">
        <v>20.450597000000002</v>
      </c>
      <c r="T17" s="21">
        <v>0</v>
      </c>
      <c r="U17" s="21">
        <v>0</v>
      </c>
      <c r="V17" s="22">
        <v>20.450597000000002</v>
      </c>
      <c r="W17" s="23" t="str">
        <f t="shared" si="1"/>
        <v>BB. Silicon Carbide Production</v>
      </c>
      <c r="X17" s="24">
        <v>1</v>
      </c>
      <c r="Y17" s="39">
        <v>0.25</v>
      </c>
      <c r="Z17" s="40">
        <v>1.2500000000000001E-2</v>
      </c>
      <c r="AA17" s="40">
        <v>2.5000000000000001E-2</v>
      </c>
      <c r="AB17" s="26">
        <v>0</v>
      </c>
      <c r="AC17" s="32">
        <v>0.28750000000000003</v>
      </c>
      <c r="AD17" s="27">
        <v>20.450597000000002</v>
      </c>
      <c r="AE17" s="27">
        <v>0</v>
      </c>
      <c r="AF17" s="27">
        <v>0</v>
      </c>
      <c r="AG17" s="22">
        <v>20.450597000000002</v>
      </c>
      <c r="AH17" s="23" t="str">
        <f t="shared" si="2"/>
        <v>BB. Silicon Carbide Production</v>
      </c>
      <c r="AI17" s="28">
        <f t="shared" si="2"/>
        <v>1</v>
      </c>
      <c r="AJ17" s="41">
        <f t="shared" si="3"/>
        <v>0.25</v>
      </c>
      <c r="AK17" s="42">
        <f t="shared" si="3"/>
        <v>1.2500000000000002E-2</v>
      </c>
      <c r="AL17" s="42">
        <f t="shared" si="3"/>
        <v>2.5000000000000005E-2</v>
      </c>
      <c r="AM17" s="29">
        <f t="shared" si="3"/>
        <v>0</v>
      </c>
      <c r="AN17" s="41">
        <f t="shared" si="4"/>
        <v>0.28750000000000003</v>
      </c>
      <c r="AO17" s="30">
        <f t="shared" si="5"/>
        <v>20.450597000000002</v>
      </c>
      <c r="AP17" s="30">
        <f t="shared" si="6"/>
        <v>0</v>
      </c>
      <c r="AQ17" s="30">
        <f t="shared" si="6"/>
        <v>0</v>
      </c>
      <c r="AR17" s="31">
        <f t="shared" si="7"/>
        <v>20.450597000000002</v>
      </c>
    </row>
    <row r="18" spans="1:45" ht="79.5" x14ac:dyDescent="0.25">
      <c r="A18" s="18" t="s">
        <v>33</v>
      </c>
      <c r="B18" s="19">
        <v>95</v>
      </c>
      <c r="C18" s="20">
        <v>187.55</v>
      </c>
      <c r="D18" s="20">
        <v>15.2775</v>
      </c>
      <c r="E18" s="20">
        <v>23.555</v>
      </c>
      <c r="F18" s="20">
        <v>2</v>
      </c>
      <c r="G18" s="20">
        <v>228.38250000000002</v>
      </c>
      <c r="H18" s="21">
        <v>15277.745557560003</v>
      </c>
      <c r="I18" s="21">
        <v>0</v>
      </c>
      <c r="J18" s="21">
        <v>3118.9427312775333</v>
      </c>
      <c r="K18" s="22">
        <v>18396.688288837537</v>
      </c>
      <c r="L18" s="23" t="str">
        <f t="shared" si="0"/>
        <v>DD. Sulfur Hexafluoride (SF6) from Electric Power Systems</v>
      </c>
      <c r="M18" s="24">
        <v>95</v>
      </c>
      <c r="N18" s="20">
        <v>187.55</v>
      </c>
      <c r="O18" s="20">
        <v>15.2775</v>
      </c>
      <c r="P18" s="20">
        <v>23.555</v>
      </c>
      <c r="Q18" s="20">
        <v>2</v>
      </c>
      <c r="R18" s="20">
        <v>228.38250000000002</v>
      </c>
      <c r="S18" s="21">
        <v>15277.745557560003</v>
      </c>
      <c r="T18" s="21">
        <v>0</v>
      </c>
      <c r="U18" s="21">
        <v>3118.9427312775333</v>
      </c>
      <c r="V18" s="22">
        <v>18396.688288837537</v>
      </c>
      <c r="W18" s="23" t="str">
        <f t="shared" si="1"/>
        <v>DD. Sulfur Hexafluoride (SF6) from Electric Power Systems</v>
      </c>
      <c r="X18" s="24">
        <v>95</v>
      </c>
      <c r="Y18" s="26">
        <v>187.55</v>
      </c>
      <c r="Z18" s="26">
        <v>15.2775</v>
      </c>
      <c r="AA18" s="26">
        <v>23.555</v>
      </c>
      <c r="AB18" s="26">
        <v>2</v>
      </c>
      <c r="AC18" s="20">
        <v>228.38250000000002</v>
      </c>
      <c r="AD18" s="27">
        <v>15277.745557560003</v>
      </c>
      <c r="AE18" s="27">
        <v>0</v>
      </c>
      <c r="AF18" s="27">
        <v>3118.9427312775333</v>
      </c>
      <c r="AG18" s="22">
        <v>18396.688288837537</v>
      </c>
      <c r="AH18" s="23" t="str">
        <f t="shared" si="2"/>
        <v>DD. Sulfur Hexafluoride (SF6) from Electric Power Systems</v>
      </c>
      <c r="AI18" s="28">
        <f t="shared" si="2"/>
        <v>95</v>
      </c>
      <c r="AJ18" s="29">
        <f t="shared" si="3"/>
        <v>187.55000000000004</v>
      </c>
      <c r="AK18" s="29">
        <f t="shared" si="3"/>
        <v>15.277499999999998</v>
      </c>
      <c r="AL18" s="29">
        <f t="shared" si="3"/>
        <v>23.554999999999996</v>
      </c>
      <c r="AM18" s="29">
        <f t="shared" si="3"/>
        <v>2</v>
      </c>
      <c r="AN18" s="29">
        <f t="shared" si="4"/>
        <v>228.38250000000002</v>
      </c>
      <c r="AO18" s="30">
        <f t="shared" si="5"/>
        <v>15277.745557560003</v>
      </c>
      <c r="AP18" s="30">
        <f t="shared" si="6"/>
        <v>0</v>
      </c>
      <c r="AQ18" s="30">
        <f t="shared" si="6"/>
        <v>3118.9427312775333</v>
      </c>
      <c r="AR18" s="31">
        <f t="shared" si="7"/>
        <v>18396.688288837537</v>
      </c>
    </row>
    <row r="19" spans="1:45" ht="45.75" x14ac:dyDescent="0.25">
      <c r="A19" s="18" t="s">
        <v>34</v>
      </c>
      <c r="B19" s="19">
        <v>61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1">
        <v>0</v>
      </c>
      <c r="I19" s="21">
        <v>0</v>
      </c>
      <c r="J19" s="21">
        <v>0</v>
      </c>
      <c r="K19" s="22">
        <v>0</v>
      </c>
      <c r="L19" s="23" t="str">
        <f t="shared" si="0"/>
        <v>FF. Underground Coal Mines</v>
      </c>
      <c r="M19" s="24">
        <v>61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1">
        <v>0</v>
      </c>
      <c r="T19" s="21">
        <v>0</v>
      </c>
      <c r="U19" s="21">
        <v>0</v>
      </c>
      <c r="V19" s="22">
        <v>0</v>
      </c>
      <c r="W19" s="23" t="str">
        <f t="shared" si="1"/>
        <v>FF. Underground Coal Mines</v>
      </c>
      <c r="X19" s="24">
        <v>61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1">
        <v>0</v>
      </c>
      <c r="AE19" s="21">
        <v>0</v>
      </c>
      <c r="AF19" s="21">
        <v>0</v>
      </c>
      <c r="AG19" s="22">
        <v>0</v>
      </c>
      <c r="AH19" s="23" t="str">
        <f t="shared" si="2"/>
        <v>FF. Underground Coal Mines</v>
      </c>
      <c r="AI19" s="28">
        <f t="shared" si="2"/>
        <v>61</v>
      </c>
      <c r="AJ19" s="29">
        <f t="shared" si="3"/>
        <v>0</v>
      </c>
      <c r="AK19" s="29">
        <f t="shared" si="3"/>
        <v>0</v>
      </c>
      <c r="AL19" s="29">
        <f t="shared" si="3"/>
        <v>0</v>
      </c>
      <c r="AM19" s="29">
        <f t="shared" si="3"/>
        <v>0</v>
      </c>
      <c r="AN19" s="29">
        <f t="shared" si="4"/>
        <v>0</v>
      </c>
      <c r="AO19" s="30">
        <f t="shared" si="5"/>
        <v>0</v>
      </c>
      <c r="AP19" s="30">
        <f t="shared" si="6"/>
        <v>0</v>
      </c>
      <c r="AQ19" s="30">
        <f t="shared" si="6"/>
        <v>0</v>
      </c>
      <c r="AR19" s="31">
        <f t="shared" si="7"/>
        <v>0</v>
      </c>
    </row>
    <row r="20" spans="1:45" ht="23.25" x14ac:dyDescent="0.25">
      <c r="A20" s="18" t="s">
        <v>35</v>
      </c>
      <c r="B20" s="19">
        <v>5</v>
      </c>
      <c r="C20" s="33">
        <v>0.5</v>
      </c>
      <c r="D20" s="33">
        <v>2.5000000000000005E-2</v>
      </c>
      <c r="E20" s="33">
        <v>5.000000000000001E-2</v>
      </c>
      <c r="F20" s="20">
        <v>0</v>
      </c>
      <c r="G20" s="20">
        <v>0.57500000000000007</v>
      </c>
      <c r="H20" s="43">
        <v>20.450597000000002</v>
      </c>
      <c r="I20" s="21">
        <v>0</v>
      </c>
      <c r="J20" s="21">
        <v>0</v>
      </c>
      <c r="K20" s="22">
        <v>20.450597000000002</v>
      </c>
      <c r="L20" s="37" t="str">
        <f t="shared" si="0"/>
        <v>GG. Zinc Production</v>
      </c>
      <c r="M20" s="24">
        <v>5</v>
      </c>
      <c r="N20" s="33">
        <v>0.5</v>
      </c>
      <c r="O20" s="33">
        <v>2.5000000000000005E-2</v>
      </c>
      <c r="P20" s="33">
        <v>5.000000000000001E-2</v>
      </c>
      <c r="Q20" s="20">
        <v>0</v>
      </c>
      <c r="R20" s="20">
        <v>0.57500000000000007</v>
      </c>
      <c r="S20" s="21">
        <v>20.450597000000002</v>
      </c>
      <c r="T20" s="21">
        <v>0</v>
      </c>
      <c r="U20" s="21">
        <v>0</v>
      </c>
      <c r="V20" s="22">
        <v>20.450597000000002</v>
      </c>
      <c r="W20" s="23" t="str">
        <f t="shared" ref="W20:W34" si="8">L20</f>
        <v>GG. Zinc Production</v>
      </c>
      <c r="X20" s="24">
        <v>5</v>
      </c>
      <c r="Y20" s="40">
        <v>0.5</v>
      </c>
      <c r="Z20" s="40">
        <v>2.5000000000000005E-2</v>
      </c>
      <c r="AA20" s="40">
        <v>5.000000000000001E-2</v>
      </c>
      <c r="AB20" s="26">
        <v>0</v>
      </c>
      <c r="AC20" s="20">
        <v>0.57500000000000007</v>
      </c>
      <c r="AD20" s="27">
        <v>20.450597000000002</v>
      </c>
      <c r="AE20" s="27">
        <v>0</v>
      </c>
      <c r="AF20" s="27">
        <v>0</v>
      </c>
      <c r="AG20" s="22">
        <v>20.450597000000002</v>
      </c>
      <c r="AH20" s="23" t="str">
        <f t="shared" ref="AH20:AI35" si="9">W20</f>
        <v>GG. Zinc Production</v>
      </c>
      <c r="AI20" s="28">
        <f t="shared" si="9"/>
        <v>5</v>
      </c>
      <c r="AJ20" s="42">
        <f t="shared" ref="AJ20:AM34" si="10">(Y20+N20+C20)/3</f>
        <v>0.5</v>
      </c>
      <c r="AK20" s="42">
        <f t="shared" si="10"/>
        <v>2.5000000000000005E-2</v>
      </c>
      <c r="AL20" s="42">
        <f t="shared" si="10"/>
        <v>5.000000000000001E-2</v>
      </c>
      <c r="AM20" s="29">
        <f t="shared" si="10"/>
        <v>0</v>
      </c>
      <c r="AN20" s="29">
        <f t="shared" si="4"/>
        <v>0.57500000000000007</v>
      </c>
      <c r="AO20" s="30">
        <f t="shared" si="5"/>
        <v>20.450597000000002</v>
      </c>
      <c r="AP20" s="30">
        <f t="shared" ref="AP20:AQ34" si="11">(AE20+T20+I20)/3</f>
        <v>0</v>
      </c>
      <c r="AQ20" s="30">
        <f t="shared" si="11"/>
        <v>0</v>
      </c>
      <c r="AR20" s="31">
        <f t="shared" si="7"/>
        <v>20.450597000000002</v>
      </c>
    </row>
    <row r="21" spans="1:45" ht="35.25" customHeight="1" x14ac:dyDescent="0.25">
      <c r="A21" s="18" t="s">
        <v>36</v>
      </c>
      <c r="B21" s="19">
        <v>1129</v>
      </c>
      <c r="C21" s="19">
        <v>1347.95</v>
      </c>
      <c r="D21" s="20">
        <v>72.497500000000002</v>
      </c>
      <c r="E21" s="20">
        <v>120.995</v>
      </c>
      <c r="F21" s="20">
        <v>12</v>
      </c>
      <c r="G21" s="20">
        <v>1553.4425000000001</v>
      </c>
      <c r="H21" s="43">
        <v>84650.753655600012</v>
      </c>
      <c r="I21" s="21">
        <v>0</v>
      </c>
      <c r="J21" s="21">
        <v>374.27312775330392</v>
      </c>
      <c r="K21" s="22">
        <v>85025.026783353314</v>
      </c>
      <c r="L21" s="23" t="str">
        <f t="shared" si="0"/>
        <v>HH. MSW Landfills</v>
      </c>
      <c r="M21" s="24">
        <v>1129</v>
      </c>
      <c r="N21" s="20">
        <v>1137.95</v>
      </c>
      <c r="O21" s="20">
        <v>66.497500000000002</v>
      </c>
      <c r="P21" s="20">
        <v>108.995</v>
      </c>
      <c r="Q21" s="20">
        <v>6</v>
      </c>
      <c r="R21" s="20">
        <v>1319.4425000000001</v>
      </c>
      <c r="S21" s="21">
        <v>81792.503535600001</v>
      </c>
      <c r="T21" s="21">
        <v>0</v>
      </c>
      <c r="U21" s="21">
        <v>374.27312775330392</v>
      </c>
      <c r="V21" s="22">
        <v>82166.776663353303</v>
      </c>
      <c r="W21" s="23" t="str">
        <f t="shared" si="8"/>
        <v>HH. MSW Landfills</v>
      </c>
      <c r="X21" s="24">
        <v>1129</v>
      </c>
      <c r="Y21" s="26">
        <v>1137.95</v>
      </c>
      <c r="Z21" s="26">
        <v>66.497500000000002</v>
      </c>
      <c r="AA21" s="26">
        <v>108.995</v>
      </c>
      <c r="AB21" s="26">
        <v>6</v>
      </c>
      <c r="AC21" s="20">
        <v>1319.4425000000001</v>
      </c>
      <c r="AD21" s="27">
        <v>81792.503535600001</v>
      </c>
      <c r="AE21" s="27">
        <v>0</v>
      </c>
      <c r="AF21" s="27">
        <v>374.27312775330392</v>
      </c>
      <c r="AG21" s="22">
        <v>82166.776663353303</v>
      </c>
      <c r="AH21" s="23" t="str">
        <f t="shared" si="9"/>
        <v>HH. MSW Landfills</v>
      </c>
      <c r="AI21" s="28">
        <f t="shared" si="9"/>
        <v>1129</v>
      </c>
      <c r="AJ21" s="29">
        <f t="shared" si="10"/>
        <v>1207.95</v>
      </c>
      <c r="AK21" s="29">
        <f t="shared" si="10"/>
        <v>68.497500000000002</v>
      </c>
      <c r="AL21" s="29">
        <f t="shared" si="10"/>
        <v>112.995</v>
      </c>
      <c r="AM21" s="29">
        <f t="shared" si="10"/>
        <v>8</v>
      </c>
      <c r="AN21" s="29">
        <f t="shared" si="4"/>
        <v>1397.4425000000001</v>
      </c>
      <c r="AO21" s="30">
        <f t="shared" si="5"/>
        <v>82745.2535756</v>
      </c>
      <c r="AP21" s="30">
        <f t="shared" si="11"/>
        <v>0</v>
      </c>
      <c r="AQ21" s="30">
        <f t="shared" si="11"/>
        <v>374.27312775330392</v>
      </c>
      <c r="AR21" s="31">
        <f t="shared" si="7"/>
        <v>83119.526703353316</v>
      </c>
    </row>
    <row r="22" spans="1:45" ht="35.25" customHeight="1" x14ac:dyDescent="0.25">
      <c r="A22" s="18" t="s">
        <v>37</v>
      </c>
      <c r="B22" s="19">
        <v>2</v>
      </c>
      <c r="C22" s="20">
        <v>54</v>
      </c>
      <c r="D22" s="20">
        <v>7.8</v>
      </c>
      <c r="E22" s="20">
        <v>3.8</v>
      </c>
      <c r="F22" s="20">
        <v>4</v>
      </c>
      <c r="G22" s="20">
        <v>69.599999999999994</v>
      </c>
      <c r="H22" s="43">
        <v>5287.7472980000002</v>
      </c>
      <c r="I22" s="21">
        <v>0</v>
      </c>
      <c r="J22" s="21">
        <v>3076.5251101321587</v>
      </c>
      <c r="K22" s="22">
        <v>8364.2724081321594</v>
      </c>
      <c r="L22" s="23" t="str">
        <f t="shared" si="0"/>
        <v>II. Industrial Wastewater Treatment</v>
      </c>
      <c r="M22" s="24">
        <v>2</v>
      </c>
      <c r="N22" s="20">
        <v>50</v>
      </c>
      <c r="O22" s="20">
        <v>7.4</v>
      </c>
      <c r="P22" s="20">
        <v>3.4</v>
      </c>
      <c r="Q22" s="20">
        <v>2</v>
      </c>
      <c r="R22" s="20">
        <v>62.8</v>
      </c>
      <c r="S22" s="21">
        <v>4712.6777140000004</v>
      </c>
      <c r="T22" s="21">
        <v>0</v>
      </c>
      <c r="U22" s="21">
        <v>3076.5251101321587</v>
      </c>
      <c r="V22" s="22">
        <v>7789.2028241321586</v>
      </c>
      <c r="W22" s="23" t="str">
        <f t="shared" si="8"/>
        <v>II. Industrial Wastewater Treatment</v>
      </c>
      <c r="X22" s="24">
        <v>2</v>
      </c>
      <c r="Y22" s="26">
        <v>50</v>
      </c>
      <c r="Z22" s="26">
        <v>7.4</v>
      </c>
      <c r="AA22" s="26">
        <v>3.4</v>
      </c>
      <c r="AB22" s="26">
        <v>2</v>
      </c>
      <c r="AC22" s="20">
        <v>62.8</v>
      </c>
      <c r="AD22" s="27">
        <v>4712.6777140000004</v>
      </c>
      <c r="AE22" s="27">
        <v>0</v>
      </c>
      <c r="AF22" s="27">
        <v>3076.5251101321587</v>
      </c>
      <c r="AG22" s="22">
        <v>7789.2028241321586</v>
      </c>
      <c r="AH22" s="23" t="str">
        <f t="shared" si="9"/>
        <v>II. Industrial Wastewater Treatment</v>
      </c>
      <c r="AI22" s="28">
        <f t="shared" si="9"/>
        <v>2</v>
      </c>
      <c r="AJ22" s="29">
        <f t="shared" si="10"/>
        <v>51.333333333333336</v>
      </c>
      <c r="AK22" s="29">
        <f t="shared" si="10"/>
        <v>7.5333333333333341</v>
      </c>
      <c r="AL22" s="29">
        <f t="shared" si="10"/>
        <v>3.5333333333333332</v>
      </c>
      <c r="AM22" s="29">
        <f t="shared" si="10"/>
        <v>2.6666666666666665</v>
      </c>
      <c r="AN22" s="29">
        <f t="shared" si="4"/>
        <v>65.066666666666663</v>
      </c>
      <c r="AO22" s="30">
        <f t="shared" si="5"/>
        <v>4904.3675753333337</v>
      </c>
      <c r="AP22" s="30">
        <f t="shared" si="11"/>
        <v>0</v>
      </c>
      <c r="AQ22" s="30">
        <f t="shared" si="11"/>
        <v>3076.5251101321587</v>
      </c>
      <c r="AR22" s="31">
        <f t="shared" si="7"/>
        <v>7980.8926854654928</v>
      </c>
    </row>
    <row r="23" spans="1:45" ht="33.75" customHeight="1" x14ac:dyDescent="0.25">
      <c r="A23" s="18" t="s">
        <v>38</v>
      </c>
      <c r="B23" s="19">
        <v>121</v>
      </c>
      <c r="C23" s="20">
        <v>73.8</v>
      </c>
      <c r="D23" s="20">
        <v>10.69</v>
      </c>
      <c r="E23" s="20">
        <v>6.38</v>
      </c>
      <c r="F23" s="20">
        <v>2</v>
      </c>
      <c r="G23" s="20">
        <v>92.86999999999999</v>
      </c>
      <c r="H23" s="21">
        <v>6884.0876826000003</v>
      </c>
      <c r="I23" s="21">
        <v>0</v>
      </c>
      <c r="J23" s="21">
        <v>62.378854625550659</v>
      </c>
      <c r="K23" s="22">
        <v>6946.4665372255513</v>
      </c>
      <c r="L23" s="23" t="str">
        <f t="shared" si="0"/>
        <v>OO. Suppliers of Industrial GHG</v>
      </c>
      <c r="M23" s="24">
        <v>121</v>
      </c>
      <c r="N23" s="20">
        <v>73.8</v>
      </c>
      <c r="O23" s="20">
        <v>10.69</v>
      </c>
      <c r="P23" s="20">
        <v>6.38</v>
      </c>
      <c r="Q23" s="20">
        <v>2</v>
      </c>
      <c r="R23" s="20">
        <v>92.86999999999999</v>
      </c>
      <c r="S23" s="21">
        <v>6884.0876826000003</v>
      </c>
      <c r="T23" s="21">
        <v>0</v>
      </c>
      <c r="U23" s="21">
        <v>62.378854625550659</v>
      </c>
      <c r="V23" s="22">
        <v>6946.4665372255513</v>
      </c>
      <c r="W23" s="23" t="str">
        <f t="shared" si="8"/>
        <v>OO. Suppliers of Industrial GHG</v>
      </c>
      <c r="X23" s="24">
        <v>121</v>
      </c>
      <c r="Y23" s="26">
        <v>73.8</v>
      </c>
      <c r="Z23" s="26">
        <v>10.69</v>
      </c>
      <c r="AA23" s="26">
        <v>6.38</v>
      </c>
      <c r="AB23" s="26">
        <v>2</v>
      </c>
      <c r="AC23" s="20">
        <v>92.86999999999999</v>
      </c>
      <c r="AD23" s="27">
        <v>6884.0876826000003</v>
      </c>
      <c r="AE23" s="27">
        <v>0</v>
      </c>
      <c r="AF23" s="27">
        <v>62.378854625550659</v>
      </c>
      <c r="AG23" s="22">
        <v>6946.4665372255513</v>
      </c>
      <c r="AH23" s="23" t="str">
        <f t="shared" si="9"/>
        <v>OO. Suppliers of Industrial GHG</v>
      </c>
      <c r="AI23" s="28">
        <f t="shared" si="9"/>
        <v>121</v>
      </c>
      <c r="AJ23" s="29">
        <f t="shared" si="10"/>
        <v>73.8</v>
      </c>
      <c r="AK23" s="29">
        <f t="shared" si="10"/>
        <v>10.69</v>
      </c>
      <c r="AL23" s="29">
        <f t="shared" si="10"/>
        <v>6.38</v>
      </c>
      <c r="AM23" s="29">
        <f t="shared" si="10"/>
        <v>2</v>
      </c>
      <c r="AN23" s="29">
        <f t="shared" si="4"/>
        <v>92.86999999999999</v>
      </c>
      <c r="AO23" s="30">
        <f t="shared" si="5"/>
        <v>6884.0876825999994</v>
      </c>
      <c r="AP23" s="30">
        <f t="shared" si="11"/>
        <v>0</v>
      </c>
      <c r="AQ23" s="30">
        <f t="shared" si="11"/>
        <v>62.378854625550652</v>
      </c>
      <c r="AR23" s="31">
        <f t="shared" si="7"/>
        <v>6946.4665372255513</v>
      </c>
      <c r="AS23" s="1"/>
    </row>
    <row r="24" spans="1:45" ht="33.75" customHeight="1" x14ac:dyDescent="0.25">
      <c r="A24" s="34" t="s">
        <v>39</v>
      </c>
      <c r="B24" s="19">
        <v>22.3</v>
      </c>
      <c r="C24" s="32">
        <v>10.66</v>
      </c>
      <c r="D24" s="32">
        <v>0.53300000000000014</v>
      </c>
      <c r="E24" s="32">
        <v>1.0660000000000003</v>
      </c>
      <c r="F24" s="20">
        <v>0</v>
      </c>
      <c r="G24" s="20">
        <v>12.259</v>
      </c>
      <c r="H24" s="21">
        <v>872.01345607999997</v>
      </c>
      <c r="I24" s="21">
        <v>0</v>
      </c>
      <c r="J24" s="21">
        <v>0</v>
      </c>
      <c r="K24" s="22">
        <v>872.01345607999997</v>
      </c>
      <c r="L24" s="23" t="str">
        <f t="shared" si="0"/>
        <v>PP. Suppliers of Carbon Dioxide</v>
      </c>
      <c r="M24" s="24">
        <v>22.3</v>
      </c>
      <c r="N24" s="32">
        <v>10.66</v>
      </c>
      <c r="O24" s="32">
        <v>0.53300000000000014</v>
      </c>
      <c r="P24" s="32">
        <v>1.0660000000000003</v>
      </c>
      <c r="Q24" s="20">
        <v>0</v>
      </c>
      <c r="R24" s="20">
        <v>12.259</v>
      </c>
      <c r="S24" s="21">
        <v>872.01345607999997</v>
      </c>
      <c r="T24" s="21">
        <v>0</v>
      </c>
      <c r="U24" s="21">
        <v>0</v>
      </c>
      <c r="V24" s="22">
        <v>872.01345607999997</v>
      </c>
      <c r="W24" s="23" t="str">
        <f t="shared" si="8"/>
        <v>PP. Suppliers of Carbon Dioxide</v>
      </c>
      <c r="X24" s="24">
        <v>22.3</v>
      </c>
      <c r="Y24" s="26">
        <v>10.66</v>
      </c>
      <c r="Z24" s="26">
        <v>0.53300000000000014</v>
      </c>
      <c r="AA24" s="26">
        <v>1.0660000000000003</v>
      </c>
      <c r="AB24" s="26">
        <v>0</v>
      </c>
      <c r="AC24" s="20">
        <v>12.259</v>
      </c>
      <c r="AD24" s="27">
        <v>872.01345607999997</v>
      </c>
      <c r="AE24" s="27">
        <v>0</v>
      </c>
      <c r="AF24" s="27">
        <v>0</v>
      </c>
      <c r="AG24" s="22">
        <v>872.01345607999997</v>
      </c>
      <c r="AH24" s="23" t="str">
        <f t="shared" si="9"/>
        <v>PP. Suppliers of Carbon Dioxide</v>
      </c>
      <c r="AI24" s="28">
        <f t="shared" si="9"/>
        <v>22.3</v>
      </c>
      <c r="AJ24" s="29">
        <f t="shared" si="10"/>
        <v>10.66</v>
      </c>
      <c r="AK24" s="29">
        <f t="shared" si="10"/>
        <v>0.53300000000000014</v>
      </c>
      <c r="AL24" s="29">
        <f t="shared" si="10"/>
        <v>1.0660000000000003</v>
      </c>
      <c r="AM24" s="29">
        <f t="shared" si="10"/>
        <v>0</v>
      </c>
      <c r="AN24" s="29">
        <f t="shared" si="4"/>
        <v>12.259</v>
      </c>
      <c r="AO24" s="30">
        <f t="shared" si="5"/>
        <v>872.01345608000008</v>
      </c>
      <c r="AP24" s="30">
        <f t="shared" si="11"/>
        <v>0</v>
      </c>
      <c r="AQ24" s="30">
        <f t="shared" si="11"/>
        <v>0</v>
      </c>
      <c r="AR24" s="31">
        <f t="shared" si="7"/>
        <v>872.01345608000008</v>
      </c>
      <c r="AS24" s="1"/>
    </row>
    <row r="25" spans="1:45" ht="36.75" customHeight="1" x14ac:dyDescent="0.25">
      <c r="A25" s="34" t="s">
        <v>40</v>
      </c>
      <c r="B25" s="19">
        <v>33</v>
      </c>
      <c r="C25" s="32">
        <v>3.3000000000000003</v>
      </c>
      <c r="D25" s="33">
        <v>0.16500000000000004</v>
      </c>
      <c r="E25" s="33">
        <v>0.33000000000000007</v>
      </c>
      <c r="F25" s="20">
        <v>0</v>
      </c>
      <c r="G25" s="32">
        <v>3.7950000000000004</v>
      </c>
      <c r="H25" s="21">
        <v>249.49728340000004</v>
      </c>
      <c r="I25" s="21">
        <v>0</v>
      </c>
      <c r="J25" s="21">
        <v>0</v>
      </c>
      <c r="K25" s="22">
        <v>249.49728340000004</v>
      </c>
      <c r="L25" s="23" t="str">
        <f t="shared" si="0"/>
        <v>QQ. Importers/Exporters of FGHGs in Pre-Charged Equp. Or Foams</v>
      </c>
      <c r="M25" s="24">
        <v>33</v>
      </c>
      <c r="N25" s="32">
        <v>3.3000000000000003</v>
      </c>
      <c r="O25" s="33">
        <v>0.16500000000000004</v>
      </c>
      <c r="P25" s="33">
        <v>0.33000000000000007</v>
      </c>
      <c r="Q25" s="20">
        <v>0</v>
      </c>
      <c r="R25" s="32">
        <v>3.7950000000000004</v>
      </c>
      <c r="S25" s="21">
        <v>249.49728340000004</v>
      </c>
      <c r="T25" s="21">
        <v>0</v>
      </c>
      <c r="U25" s="21">
        <v>0</v>
      </c>
      <c r="V25" s="22">
        <v>249.49728340000004</v>
      </c>
      <c r="W25" s="23" t="str">
        <f t="shared" si="8"/>
        <v>QQ. Importers/Exporters of FGHGs in Pre-Charged Equp. Or Foams</v>
      </c>
      <c r="X25" s="24">
        <v>33</v>
      </c>
      <c r="Y25" s="26">
        <v>3.3000000000000003</v>
      </c>
      <c r="Z25" s="40">
        <v>0.16500000000000004</v>
      </c>
      <c r="AA25" s="40">
        <v>0.33000000000000007</v>
      </c>
      <c r="AB25" s="26">
        <v>0</v>
      </c>
      <c r="AC25" s="20">
        <v>3.7950000000000004</v>
      </c>
      <c r="AD25" s="27">
        <v>249.49728340000004</v>
      </c>
      <c r="AE25" s="27">
        <v>0</v>
      </c>
      <c r="AF25" s="27">
        <v>0</v>
      </c>
      <c r="AG25" s="22">
        <v>249.49728340000004</v>
      </c>
      <c r="AH25" s="23" t="str">
        <f t="shared" si="9"/>
        <v>QQ. Importers/Exporters of FGHGs in Pre-Charged Equp. Or Foams</v>
      </c>
      <c r="AI25" s="28">
        <f t="shared" si="9"/>
        <v>33</v>
      </c>
      <c r="AJ25" s="29">
        <f t="shared" si="10"/>
        <v>3.3000000000000003</v>
      </c>
      <c r="AK25" s="41">
        <f t="shared" si="10"/>
        <v>0.16500000000000004</v>
      </c>
      <c r="AL25" s="41">
        <f t="shared" si="10"/>
        <v>0.33000000000000007</v>
      </c>
      <c r="AM25" s="29">
        <f t="shared" si="10"/>
        <v>0</v>
      </c>
      <c r="AN25" s="29">
        <f t="shared" si="4"/>
        <v>3.7950000000000004</v>
      </c>
      <c r="AO25" s="30">
        <f t="shared" si="5"/>
        <v>249.49728340000004</v>
      </c>
      <c r="AP25" s="30">
        <f t="shared" si="11"/>
        <v>0</v>
      </c>
      <c r="AQ25" s="30">
        <f t="shared" si="11"/>
        <v>0</v>
      </c>
      <c r="AR25" s="31">
        <f t="shared" si="7"/>
        <v>249.49728340000004</v>
      </c>
    </row>
    <row r="26" spans="1:45" ht="24.75" customHeight="1" x14ac:dyDescent="0.25">
      <c r="A26" s="34" t="s">
        <v>41</v>
      </c>
      <c r="B26" s="19">
        <v>9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1">
        <v>0</v>
      </c>
      <c r="I26" s="21">
        <v>0</v>
      </c>
      <c r="J26" s="21">
        <v>0</v>
      </c>
      <c r="K26" s="22">
        <v>0</v>
      </c>
      <c r="L26" s="23" t="str">
        <f t="shared" si="0"/>
        <v>RR. Geologic Sequestration of Carbon Dioxide</v>
      </c>
      <c r="M26" s="24">
        <v>9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1">
        <v>0</v>
      </c>
      <c r="T26" s="21">
        <v>0</v>
      </c>
      <c r="U26" s="21">
        <v>0</v>
      </c>
      <c r="V26" s="22">
        <v>0</v>
      </c>
      <c r="W26" s="23" t="str">
        <f t="shared" si="8"/>
        <v>RR. Geologic Sequestration of Carbon Dioxide</v>
      </c>
      <c r="X26" s="24">
        <v>9</v>
      </c>
      <c r="Y26" s="26">
        <v>0</v>
      </c>
      <c r="Z26" s="26">
        <v>0</v>
      </c>
      <c r="AA26" s="26">
        <v>0</v>
      </c>
      <c r="AB26" s="26">
        <v>0</v>
      </c>
      <c r="AC26" s="20">
        <v>0</v>
      </c>
      <c r="AD26" s="27">
        <v>0</v>
      </c>
      <c r="AE26" s="27">
        <v>0</v>
      </c>
      <c r="AF26" s="27">
        <v>0</v>
      </c>
      <c r="AG26" s="22">
        <v>0</v>
      </c>
      <c r="AH26" s="23" t="str">
        <f t="shared" si="9"/>
        <v>RR. Geologic Sequestration of Carbon Dioxide</v>
      </c>
      <c r="AI26" s="28">
        <f t="shared" si="9"/>
        <v>9</v>
      </c>
      <c r="AJ26" s="29">
        <f t="shared" si="10"/>
        <v>0</v>
      </c>
      <c r="AK26" s="41">
        <f t="shared" si="10"/>
        <v>0</v>
      </c>
      <c r="AL26" s="41">
        <f t="shared" si="10"/>
        <v>0</v>
      </c>
      <c r="AM26" s="29">
        <f t="shared" si="10"/>
        <v>0</v>
      </c>
      <c r="AN26" s="29">
        <f t="shared" si="4"/>
        <v>0</v>
      </c>
      <c r="AO26" s="30">
        <f t="shared" si="5"/>
        <v>0</v>
      </c>
      <c r="AP26" s="30">
        <f t="shared" si="11"/>
        <v>0</v>
      </c>
      <c r="AQ26" s="30">
        <f t="shared" si="11"/>
        <v>0</v>
      </c>
      <c r="AR26" s="31">
        <f t="shared" si="7"/>
        <v>0</v>
      </c>
    </row>
    <row r="27" spans="1:45" ht="61.5" customHeight="1" x14ac:dyDescent="0.25">
      <c r="A27" s="34" t="s">
        <v>42</v>
      </c>
      <c r="B27" s="19">
        <v>5</v>
      </c>
      <c r="C27" s="32">
        <v>4.5</v>
      </c>
      <c r="D27" s="33">
        <v>0.22500000000000003</v>
      </c>
      <c r="E27" s="33">
        <v>0.45000000000000007</v>
      </c>
      <c r="F27" s="20">
        <v>0</v>
      </c>
      <c r="G27" s="32">
        <v>5.1749999999999998</v>
      </c>
      <c r="H27" s="21">
        <v>357.52725000000004</v>
      </c>
      <c r="I27" s="21">
        <v>0</v>
      </c>
      <c r="J27" s="21">
        <v>0</v>
      </c>
      <c r="K27" s="22">
        <v>357.52725000000004</v>
      </c>
      <c r="L27" s="37" t="str">
        <f t="shared" si="0"/>
        <v>SS. Electrical Equip. Manufacture &amp; Refurbishment</v>
      </c>
      <c r="M27" s="24">
        <v>5</v>
      </c>
      <c r="N27" s="32">
        <v>4.5</v>
      </c>
      <c r="O27" s="32">
        <v>0.22500000000000003</v>
      </c>
      <c r="P27" s="32">
        <v>0.45000000000000007</v>
      </c>
      <c r="Q27" s="20">
        <v>0</v>
      </c>
      <c r="R27" s="20">
        <v>5.1749999999999998</v>
      </c>
      <c r="S27" s="21">
        <v>357.52725000000004</v>
      </c>
      <c r="T27" s="21">
        <v>0</v>
      </c>
      <c r="U27" s="21">
        <v>0</v>
      </c>
      <c r="V27" s="22">
        <v>357.52725000000004</v>
      </c>
      <c r="W27" s="23" t="str">
        <f t="shared" si="8"/>
        <v>SS. Electrical Equip. Manufacture &amp; Refurbishment</v>
      </c>
      <c r="X27" s="24">
        <v>5</v>
      </c>
      <c r="Y27" s="26">
        <v>4.5</v>
      </c>
      <c r="Z27" s="26">
        <v>0.22500000000000003</v>
      </c>
      <c r="AA27" s="26">
        <v>0.45000000000000007</v>
      </c>
      <c r="AB27" s="26">
        <v>0</v>
      </c>
      <c r="AC27" s="20">
        <v>5.1749999999999998</v>
      </c>
      <c r="AD27" s="27">
        <v>357.52725000000004</v>
      </c>
      <c r="AE27" s="27">
        <v>0</v>
      </c>
      <c r="AF27" s="27">
        <v>0</v>
      </c>
      <c r="AG27" s="22">
        <v>357.52725000000004</v>
      </c>
      <c r="AH27" s="23" t="str">
        <f t="shared" si="9"/>
        <v>SS. Electrical Equip. Manufacture &amp; Refurbishment</v>
      </c>
      <c r="AI27" s="28">
        <f t="shared" si="9"/>
        <v>5</v>
      </c>
      <c r="AJ27" s="29">
        <f t="shared" si="10"/>
        <v>4.5</v>
      </c>
      <c r="AK27" s="41">
        <f t="shared" si="10"/>
        <v>0.22500000000000001</v>
      </c>
      <c r="AL27" s="41">
        <f t="shared" si="10"/>
        <v>0.45</v>
      </c>
      <c r="AM27" s="29">
        <f t="shared" si="10"/>
        <v>0</v>
      </c>
      <c r="AN27" s="29">
        <f t="shared" si="4"/>
        <v>5.1749999999999998</v>
      </c>
      <c r="AO27" s="30">
        <f t="shared" si="5"/>
        <v>357.52725000000004</v>
      </c>
      <c r="AP27" s="30">
        <f t="shared" si="11"/>
        <v>0</v>
      </c>
      <c r="AQ27" s="30">
        <f t="shared" si="11"/>
        <v>0</v>
      </c>
      <c r="AR27" s="31">
        <f t="shared" si="7"/>
        <v>357.52725000000004</v>
      </c>
    </row>
    <row r="28" spans="1:45" ht="24.75" customHeight="1" x14ac:dyDescent="0.25">
      <c r="A28" s="34" t="s">
        <v>43</v>
      </c>
      <c r="B28" s="19">
        <v>1</v>
      </c>
      <c r="C28" s="20">
        <v>45</v>
      </c>
      <c r="D28" s="20">
        <v>10</v>
      </c>
      <c r="E28" s="20">
        <v>8</v>
      </c>
      <c r="F28" s="20">
        <v>3</v>
      </c>
      <c r="G28" s="20">
        <v>66</v>
      </c>
      <c r="H28" s="21">
        <v>4852.6056800000006</v>
      </c>
      <c r="I28" s="21">
        <v>0</v>
      </c>
      <c r="J28" s="21">
        <v>62.378854625550659</v>
      </c>
      <c r="K28" s="22">
        <v>4914.9845346255515</v>
      </c>
      <c r="L28" s="23" t="str">
        <f t="shared" si="0"/>
        <v>TT. Industrial Waste Landfills</v>
      </c>
      <c r="M28" s="24">
        <v>1</v>
      </c>
      <c r="N28" s="20">
        <v>42</v>
      </c>
      <c r="O28" s="20">
        <v>6</v>
      </c>
      <c r="P28" s="20">
        <v>5</v>
      </c>
      <c r="Q28" s="20">
        <v>1</v>
      </c>
      <c r="R28" s="20">
        <v>54</v>
      </c>
      <c r="S28" s="21">
        <v>3933.9487399999998</v>
      </c>
      <c r="T28" s="21">
        <v>0</v>
      </c>
      <c r="U28" s="21">
        <v>62.378854625550659</v>
      </c>
      <c r="V28" s="22">
        <v>3996.3275946255503</v>
      </c>
      <c r="W28" s="23" t="str">
        <f t="shared" si="8"/>
        <v>TT. Industrial Waste Landfills</v>
      </c>
      <c r="X28" s="24">
        <v>1</v>
      </c>
      <c r="Y28" s="26">
        <v>42</v>
      </c>
      <c r="Z28" s="26">
        <v>6</v>
      </c>
      <c r="AA28" s="26">
        <v>5</v>
      </c>
      <c r="AB28" s="26">
        <v>1</v>
      </c>
      <c r="AC28" s="20">
        <v>54</v>
      </c>
      <c r="AD28" s="27">
        <v>3933.9487399999998</v>
      </c>
      <c r="AE28" s="27">
        <v>0</v>
      </c>
      <c r="AF28" s="27">
        <v>62.378854625550659</v>
      </c>
      <c r="AG28" s="22">
        <v>3996.3275946255503</v>
      </c>
      <c r="AH28" s="23" t="str">
        <f t="shared" si="9"/>
        <v>TT. Industrial Waste Landfills</v>
      </c>
      <c r="AI28" s="28">
        <f t="shared" si="9"/>
        <v>1</v>
      </c>
      <c r="AJ28" s="29">
        <f t="shared" si="10"/>
        <v>43</v>
      </c>
      <c r="AK28" s="29">
        <f t="shared" si="10"/>
        <v>7.333333333333333</v>
      </c>
      <c r="AL28" s="29">
        <f t="shared" si="10"/>
        <v>6</v>
      </c>
      <c r="AM28" s="29">
        <f t="shared" si="10"/>
        <v>1.6666666666666667</v>
      </c>
      <c r="AN28" s="29">
        <f t="shared" si="4"/>
        <v>58</v>
      </c>
      <c r="AO28" s="30">
        <f t="shared" si="5"/>
        <v>4240.1677200000004</v>
      </c>
      <c r="AP28" s="30">
        <f t="shared" si="11"/>
        <v>0</v>
      </c>
      <c r="AQ28" s="30">
        <f t="shared" si="11"/>
        <v>62.378854625550652</v>
      </c>
      <c r="AR28" s="31">
        <f t="shared" si="7"/>
        <v>4302.5465746255513</v>
      </c>
    </row>
    <row r="29" spans="1:45" ht="24.75" customHeight="1" x14ac:dyDescent="0.25">
      <c r="A29" s="34" t="s">
        <v>44</v>
      </c>
      <c r="B29" s="19">
        <v>2</v>
      </c>
      <c r="C29" s="20">
        <v>-18</v>
      </c>
      <c r="D29" s="20">
        <v>-5</v>
      </c>
      <c r="E29" s="20">
        <v>-3</v>
      </c>
      <c r="F29" s="20">
        <v>0</v>
      </c>
      <c r="G29" s="20">
        <v>-26</v>
      </c>
      <c r="H29" s="21">
        <v>-1886.34403</v>
      </c>
      <c r="I29" s="21">
        <v>0</v>
      </c>
      <c r="J29" s="21">
        <v>-124.75770925110132</v>
      </c>
      <c r="K29" s="22">
        <v>-2011.1017392511012</v>
      </c>
      <c r="L29" s="23" t="str">
        <f t="shared" si="0"/>
        <v>UU. Injection of Carbon Dioxide</v>
      </c>
      <c r="M29" s="24">
        <v>2</v>
      </c>
      <c r="N29" s="20">
        <v>-18</v>
      </c>
      <c r="O29" s="20">
        <v>-5</v>
      </c>
      <c r="P29" s="20">
        <v>-3</v>
      </c>
      <c r="Q29" s="20">
        <v>0</v>
      </c>
      <c r="R29" s="20">
        <v>-26</v>
      </c>
      <c r="S29" s="21">
        <v>-1886.34403</v>
      </c>
      <c r="T29" s="21">
        <v>0</v>
      </c>
      <c r="U29" s="21">
        <v>-124.75770925110132</v>
      </c>
      <c r="V29" s="22">
        <v>-2011.1017392511012</v>
      </c>
      <c r="W29" s="23" t="str">
        <f t="shared" si="8"/>
        <v>UU. Injection of Carbon Dioxide</v>
      </c>
      <c r="X29" s="24">
        <v>2</v>
      </c>
      <c r="Y29" s="26">
        <v>-18</v>
      </c>
      <c r="Z29" s="26">
        <v>-5</v>
      </c>
      <c r="AA29" s="26">
        <v>-3</v>
      </c>
      <c r="AB29" s="26">
        <v>0</v>
      </c>
      <c r="AC29" s="20">
        <v>-26</v>
      </c>
      <c r="AD29" s="27">
        <v>-1886.34403</v>
      </c>
      <c r="AE29" s="27">
        <v>0</v>
      </c>
      <c r="AF29" s="27">
        <v>-124.75770925110132</v>
      </c>
      <c r="AG29" s="22">
        <v>-2011.1017392511012</v>
      </c>
      <c r="AH29" s="23" t="str">
        <f t="shared" si="9"/>
        <v>UU. Injection of Carbon Dioxide</v>
      </c>
      <c r="AI29" s="28">
        <f t="shared" si="9"/>
        <v>2</v>
      </c>
      <c r="AJ29" s="29">
        <f t="shared" si="10"/>
        <v>-18</v>
      </c>
      <c r="AK29" s="29">
        <f t="shared" si="10"/>
        <v>-5</v>
      </c>
      <c r="AL29" s="29">
        <f t="shared" si="10"/>
        <v>-3</v>
      </c>
      <c r="AM29" s="29">
        <f t="shared" si="10"/>
        <v>0</v>
      </c>
      <c r="AN29" s="29">
        <f t="shared" si="4"/>
        <v>-26</v>
      </c>
      <c r="AO29" s="30">
        <f t="shared" si="5"/>
        <v>-1886.34403</v>
      </c>
      <c r="AP29" s="30">
        <f t="shared" si="11"/>
        <v>0</v>
      </c>
      <c r="AQ29" s="30">
        <f t="shared" si="11"/>
        <v>-124.7577092511013</v>
      </c>
      <c r="AR29" s="31">
        <f t="shared" si="7"/>
        <v>-2011.1017392511012</v>
      </c>
    </row>
    <row r="30" spans="1:45" ht="23.25" customHeight="1" x14ac:dyDescent="0.25">
      <c r="A30" s="34" t="s">
        <v>45</v>
      </c>
      <c r="B30" s="19">
        <v>2</v>
      </c>
      <c r="C30" s="20">
        <v>17</v>
      </c>
      <c r="D30" s="20">
        <v>5</v>
      </c>
      <c r="E30" s="20">
        <v>5</v>
      </c>
      <c r="F30" s="20">
        <v>0</v>
      </c>
      <c r="G30" s="20">
        <v>27</v>
      </c>
      <c r="H30" s="21">
        <v>1882.14822</v>
      </c>
      <c r="I30" s="21">
        <v>0</v>
      </c>
      <c r="J30" s="21">
        <v>124.75770925110132</v>
      </c>
      <c r="K30" s="22">
        <v>2006.9059292511013</v>
      </c>
      <c r="L30" s="23" t="str">
        <f t="shared" si="0"/>
        <v>VV. Geologic Sequestration of CO2 with EOR</v>
      </c>
      <c r="M30" s="24">
        <v>4</v>
      </c>
      <c r="N30" s="20">
        <v>18</v>
      </c>
      <c r="O30" s="20">
        <v>6</v>
      </c>
      <c r="P30" s="20">
        <v>6</v>
      </c>
      <c r="Q30" s="20">
        <v>0</v>
      </c>
      <c r="R30" s="20">
        <v>30</v>
      </c>
      <c r="S30" s="21">
        <v>2922.84474</v>
      </c>
      <c r="T30" s="21">
        <v>0</v>
      </c>
      <c r="U30" s="21">
        <v>249.51541850220264</v>
      </c>
      <c r="V30" s="22">
        <v>3172.3601585022025</v>
      </c>
      <c r="W30" s="23" t="str">
        <f t="shared" si="8"/>
        <v>VV. Geologic Sequestration of CO2 with EOR</v>
      </c>
      <c r="X30" s="24">
        <v>6</v>
      </c>
      <c r="Y30" s="26">
        <v>27</v>
      </c>
      <c r="Z30" s="26">
        <v>9</v>
      </c>
      <c r="AA30" s="26">
        <v>9</v>
      </c>
      <c r="AB30" s="26">
        <v>0</v>
      </c>
      <c r="AC30" s="20">
        <v>45</v>
      </c>
      <c r="AD30" s="27">
        <v>3963.54126</v>
      </c>
      <c r="AE30" s="27">
        <v>0</v>
      </c>
      <c r="AF30" s="27">
        <v>374.27312775330392</v>
      </c>
      <c r="AG30" s="22">
        <v>4337.8143877533039</v>
      </c>
      <c r="AH30" s="23" t="str">
        <f t="shared" si="9"/>
        <v>VV. Geologic Sequestration of CO2 with EOR</v>
      </c>
      <c r="AI30" s="28">
        <v>2</v>
      </c>
      <c r="AJ30" s="29">
        <f t="shared" si="10"/>
        <v>20.666666666666668</v>
      </c>
      <c r="AK30" s="29">
        <f t="shared" si="10"/>
        <v>6.666666666666667</v>
      </c>
      <c r="AL30" s="29">
        <f t="shared" si="10"/>
        <v>6.666666666666667</v>
      </c>
      <c r="AM30" s="29">
        <f t="shared" si="10"/>
        <v>0</v>
      </c>
      <c r="AN30" s="29">
        <f t="shared" si="4"/>
        <v>34</v>
      </c>
      <c r="AO30" s="30">
        <f>(AD30+H30+S30)/3</f>
        <v>2922.84474</v>
      </c>
      <c r="AP30" s="30">
        <f t="shared" si="11"/>
        <v>0</v>
      </c>
      <c r="AQ30" s="30">
        <f t="shared" si="11"/>
        <v>249.51541850220266</v>
      </c>
      <c r="AR30" s="31">
        <f t="shared" si="7"/>
        <v>3172.3601585022025</v>
      </c>
    </row>
    <row r="31" spans="1:45" ht="23.25" customHeight="1" x14ac:dyDescent="0.25">
      <c r="A31" s="34" t="s">
        <v>46</v>
      </c>
      <c r="B31" s="19">
        <v>15</v>
      </c>
      <c r="C31" s="20">
        <v>390</v>
      </c>
      <c r="D31" s="20">
        <v>48</v>
      </c>
      <c r="E31" s="20">
        <v>36</v>
      </c>
      <c r="F31" s="20">
        <v>30</v>
      </c>
      <c r="G31" s="20">
        <v>504</v>
      </c>
      <c r="H31" s="21">
        <v>37847.428079999998</v>
      </c>
      <c r="I31" s="21">
        <v>0</v>
      </c>
      <c r="J31" s="21">
        <v>19649.339207048459</v>
      </c>
      <c r="K31" s="22">
        <v>57496.767287048453</v>
      </c>
      <c r="L31" s="23" t="str">
        <f t="shared" si="0"/>
        <v>WW. Coke Calciners</v>
      </c>
      <c r="M31" s="24">
        <v>15</v>
      </c>
      <c r="N31" s="20">
        <v>345</v>
      </c>
      <c r="O31" s="20">
        <v>48</v>
      </c>
      <c r="P31" s="20">
        <v>36</v>
      </c>
      <c r="Q31" s="20">
        <v>30</v>
      </c>
      <c r="R31" s="20">
        <v>459</v>
      </c>
      <c r="S31" s="21">
        <v>34525.212629999995</v>
      </c>
      <c r="T31" s="21">
        <v>0</v>
      </c>
      <c r="U31" s="21">
        <v>19649.339207048459</v>
      </c>
      <c r="V31" s="22">
        <v>54174.55183704845</v>
      </c>
      <c r="W31" s="23" t="str">
        <f t="shared" si="8"/>
        <v>WW. Coke Calciners</v>
      </c>
      <c r="X31" s="24">
        <v>15</v>
      </c>
      <c r="Y31" s="26">
        <v>345</v>
      </c>
      <c r="Z31" s="26">
        <v>48</v>
      </c>
      <c r="AA31" s="26">
        <v>36</v>
      </c>
      <c r="AB31" s="26">
        <v>30</v>
      </c>
      <c r="AC31" s="20">
        <v>459</v>
      </c>
      <c r="AD31" s="27">
        <v>34525.212629999995</v>
      </c>
      <c r="AE31" s="27">
        <v>0</v>
      </c>
      <c r="AF31" s="27">
        <v>19649.339207048459</v>
      </c>
      <c r="AG31" s="22">
        <v>54174.55183704845</v>
      </c>
      <c r="AH31" s="23" t="str">
        <f t="shared" si="9"/>
        <v>WW. Coke Calciners</v>
      </c>
      <c r="AI31" s="28">
        <f t="shared" si="9"/>
        <v>15</v>
      </c>
      <c r="AJ31" s="29">
        <f t="shared" si="10"/>
        <v>360</v>
      </c>
      <c r="AK31" s="29">
        <f t="shared" si="10"/>
        <v>48</v>
      </c>
      <c r="AL31" s="29">
        <f t="shared" si="10"/>
        <v>36</v>
      </c>
      <c r="AM31" s="29">
        <f t="shared" si="10"/>
        <v>30</v>
      </c>
      <c r="AN31" s="29">
        <f t="shared" si="4"/>
        <v>474</v>
      </c>
      <c r="AO31" s="30">
        <f t="shared" si="5"/>
        <v>35632.617779999993</v>
      </c>
      <c r="AP31" s="30">
        <f t="shared" si="11"/>
        <v>0</v>
      </c>
      <c r="AQ31" s="30">
        <f t="shared" si="11"/>
        <v>19649.339207048459</v>
      </c>
      <c r="AR31" s="31">
        <f t="shared" si="7"/>
        <v>55281.956987048448</v>
      </c>
    </row>
    <row r="32" spans="1:45" ht="23.25" customHeight="1" x14ac:dyDescent="0.25">
      <c r="A32" s="34" t="s">
        <v>47</v>
      </c>
      <c r="B32" s="19">
        <v>1</v>
      </c>
      <c r="C32" s="20">
        <v>31</v>
      </c>
      <c r="D32" s="32">
        <v>2.8</v>
      </c>
      <c r="E32" s="32">
        <v>2.2000000000000002</v>
      </c>
      <c r="F32" s="32">
        <v>2</v>
      </c>
      <c r="G32" s="20">
        <v>38</v>
      </c>
      <c r="H32" s="21">
        <v>2848.947748</v>
      </c>
      <c r="I32" s="21">
        <v>0</v>
      </c>
      <c r="J32" s="21">
        <v>62.378854625550659</v>
      </c>
      <c r="K32" s="22">
        <v>2911.3266026255505</v>
      </c>
      <c r="L32" s="23" t="str">
        <f t="shared" si="0"/>
        <v>XX. Calcium Carbide</v>
      </c>
      <c r="M32" s="24">
        <v>1</v>
      </c>
      <c r="N32" s="20">
        <v>28</v>
      </c>
      <c r="O32" s="32">
        <v>2.8</v>
      </c>
      <c r="P32" s="32">
        <v>2.2000000000000002</v>
      </c>
      <c r="Q32" s="32">
        <v>2</v>
      </c>
      <c r="R32" s="20">
        <v>35</v>
      </c>
      <c r="S32" s="21">
        <v>2627.4667180000001</v>
      </c>
      <c r="T32" s="21">
        <v>0</v>
      </c>
      <c r="U32" s="21">
        <v>62.378854625550659</v>
      </c>
      <c r="V32" s="22">
        <v>2689.8455726255506</v>
      </c>
      <c r="W32" s="23" t="str">
        <f t="shared" si="8"/>
        <v>XX. Calcium Carbide</v>
      </c>
      <c r="X32" s="24">
        <v>1</v>
      </c>
      <c r="Y32" s="26">
        <v>28</v>
      </c>
      <c r="Z32" s="39">
        <v>2.8</v>
      </c>
      <c r="AA32" s="39">
        <v>2.2000000000000002</v>
      </c>
      <c r="AB32" s="39">
        <v>2</v>
      </c>
      <c r="AC32" s="20">
        <v>35</v>
      </c>
      <c r="AD32" s="27">
        <v>2627.4667180000001</v>
      </c>
      <c r="AE32" s="27">
        <v>0</v>
      </c>
      <c r="AF32" s="27">
        <v>62.378854625550659</v>
      </c>
      <c r="AG32" s="22">
        <v>2689.8455726255506</v>
      </c>
      <c r="AH32" s="23" t="str">
        <f t="shared" si="9"/>
        <v>XX. Calcium Carbide</v>
      </c>
      <c r="AI32" s="28">
        <f t="shared" si="9"/>
        <v>1</v>
      </c>
      <c r="AJ32" s="29">
        <f t="shared" si="10"/>
        <v>29</v>
      </c>
      <c r="AK32" s="29">
        <f t="shared" si="10"/>
        <v>2.7999999999999994</v>
      </c>
      <c r="AL32" s="29">
        <f t="shared" si="10"/>
        <v>2.2000000000000002</v>
      </c>
      <c r="AM32" s="29">
        <f t="shared" si="10"/>
        <v>2</v>
      </c>
      <c r="AN32" s="29">
        <f t="shared" si="4"/>
        <v>36</v>
      </c>
      <c r="AO32" s="30">
        <f t="shared" si="5"/>
        <v>2701.2937280000001</v>
      </c>
      <c r="AP32" s="30">
        <f t="shared" si="11"/>
        <v>0</v>
      </c>
      <c r="AQ32" s="30">
        <f t="shared" si="11"/>
        <v>62.378854625550652</v>
      </c>
      <c r="AR32" s="31">
        <f t="shared" si="7"/>
        <v>2763.6725826255511</v>
      </c>
    </row>
    <row r="33" spans="1:44" ht="42" customHeight="1" x14ac:dyDescent="0.25">
      <c r="A33" s="34" t="s">
        <v>48</v>
      </c>
      <c r="B33" s="19">
        <v>6</v>
      </c>
      <c r="C33" s="20">
        <v>130.20000000000002</v>
      </c>
      <c r="D33" s="20">
        <v>16.799999999999997</v>
      </c>
      <c r="E33" s="20">
        <v>13.200000000000001</v>
      </c>
      <c r="F33" s="20">
        <v>6</v>
      </c>
      <c r="G33" s="20">
        <v>166.2</v>
      </c>
      <c r="H33" s="21">
        <v>12285.35607</v>
      </c>
      <c r="I33" s="21">
        <v>0</v>
      </c>
      <c r="J33" s="21">
        <v>374.27312775330392</v>
      </c>
      <c r="K33" s="22">
        <v>12659.629197753304</v>
      </c>
      <c r="L33" s="23" t="str">
        <f t="shared" si="0"/>
        <v>YY. Caprolactum, Glyoxal, and Glyoxalic Acid Production</v>
      </c>
      <c r="M33" s="24">
        <v>6</v>
      </c>
      <c r="N33" s="20">
        <v>114</v>
      </c>
      <c r="O33" s="20">
        <v>16.799999999999997</v>
      </c>
      <c r="P33" s="20">
        <v>13.200000000000001</v>
      </c>
      <c r="Q33" s="20">
        <v>6</v>
      </c>
      <c r="R33" s="20">
        <v>150</v>
      </c>
      <c r="S33" s="21">
        <v>11089.358507999999</v>
      </c>
      <c r="T33" s="21">
        <v>0</v>
      </c>
      <c r="U33" s="21">
        <v>374.27312775330392</v>
      </c>
      <c r="V33" s="22">
        <v>11463.631635753303</v>
      </c>
      <c r="W33" s="23" t="str">
        <f t="shared" si="8"/>
        <v>YY. Caprolactum, Glyoxal, and Glyoxalic Acid Production</v>
      </c>
      <c r="X33" s="24">
        <v>6</v>
      </c>
      <c r="Y33" s="26">
        <v>114</v>
      </c>
      <c r="Z33" s="26">
        <v>16.799999999999997</v>
      </c>
      <c r="AA33" s="26">
        <v>13.200000000000001</v>
      </c>
      <c r="AB33" s="26">
        <v>6</v>
      </c>
      <c r="AC33" s="20">
        <v>150</v>
      </c>
      <c r="AD33" s="27">
        <v>11089.358507999999</v>
      </c>
      <c r="AE33" s="27">
        <v>0</v>
      </c>
      <c r="AF33" s="27">
        <v>374.27312775330392</v>
      </c>
      <c r="AG33" s="22">
        <v>11463.631635753303</v>
      </c>
      <c r="AH33" s="23" t="str">
        <f t="shared" si="9"/>
        <v>YY. Caprolactum, Glyoxal, and Glyoxalic Acid Production</v>
      </c>
      <c r="AI33" s="28">
        <f t="shared" si="9"/>
        <v>6</v>
      </c>
      <c r="AJ33" s="29">
        <f t="shared" si="10"/>
        <v>119.40000000000002</v>
      </c>
      <c r="AK33" s="29">
        <f t="shared" si="10"/>
        <v>16.799999999999997</v>
      </c>
      <c r="AL33" s="29">
        <f t="shared" si="10"/>
        <v>13.200000000000001</v>
      </c>
      <c r="AM33" s="29">
        <f t="shared" si="10"/>
        <v>6</v>
      </c>
      <c r="AN33" s="29">
        <f t="shared" si="4"/>
        <v>155.4</v>
      </c>
      <c r="AO33" s="30">
        <f t="shared" si="5"/>
        <v>11488.024361999998</v>
      </c>
      <c r="AP33" s="30">
        <f t="shared" si="11"/>
        <v>0</v>
      </c>
      <c r="AQ33" s="30">
        <f t="shared" si="11"/>
        <v>374.27312775330392</v>
      </c>
      <c r="AR33" s="31">
        <f t="shared" si="7"/>
        <v>11862.297489753304</v>
      </c>
    </row>
    <row r="34" spans="1:44" ht="23.25" customHeight="1" thickBot="1" x14ac:dyDescent="0.3">
      <c r="A34" s="34" t="s">
        <v>49</v>
      </c>
      <c r="B34" s="44">
        <v>25</v>
      </c>
      <c r="C34" s="20">
        <v>600</v>
      </c>
      <c r="D34" s="20">
        <v>55.000000000000007</v>
      </c>
      <c r="E34" s="20">
        <v>47.5</v>
      </c>
      <c r="F34" s="20">
        <v>50</v>
      </c>
      <c r="G34" s="20">
        <v>752.5</v>
      </c>
      <c r="H34" s="21">
        <v>56678.372925000011</v>
      </c>
      <c r="I34" s="21">
        <v>0</v>
      </c>
      <c r="J34" s="21">
        <v>1559.4713656387664</v>
      </c>
      <c r="K34" s="22">
        <v>58237.844290638779</v>
      </c>
      <c r="L34" s="23" t="str">
        <f t="shared" si="0"/>
        <v>ZZ. Ceramics Production</v>
      </c>
      <c r="M34" s="24">
        <v>25</v>
      </c>
      <c r="N34" s="20">
        <v>550</v>
      </c>
      <c r="O34" s="20">
        <v>55.000000000000007</v>
      </c>
      <c r="P34" s="20">
        <v>47.5</v>
      </c>
      <c r="Q34" s="20">
        <v>50</v>
      </c>
      <c r="R34" s="20">
        <v>702.5</v>
      </c>
      <c r="S34" s="21">
        <v>52987.02242500001</v>
      </c>
      <c r="T34" s="21">
        <v>0</v>
      </c>
      <c r="U34" s="21">
        <v>1559.4713656387664</v>
      </c>
      <c r="V34" s="22">
        <v>54546.493790638779</v>
      </c>
      <c r="W34" s="23" t="str">
        <f t="shared" si="8"/>
        <v>ZZ. Ceramics Production</v>
      </c>
      <c r="X34" s="24">
        <v>25</v>
      </c>
      <c r="Y34" s="26">
        <v>550</v>
      </c>
      <c r="Z34" s="26">
        <v>55.000000000000007</v>
      </c>
      <c r="AA34" s="26">
        <v>47.5</v>
      </c>
      <c r="AB34" s="26">
        <v>50</v>
      </c>
      <c r="AC34" s="20">
        <v>702.5</v>
      </c>
      <c r="AD34" s="27">
        <v>52987.02242500001</v>
      </c>
      <c r="AE34" s="27">
        <v>0</v>
      </c>
      <c r="AF34" s="27">
        <v>1559.4713656387664</v>
      </c>
      <c r="AG34" s="22">
        <v>54546.493790638779</v>
      </c>
      <c r="AH34" s="23" t="str">
        <f t="shared" si="9"/>
        <v>ZZ. Ceramics Production</v>
      </c>
      <c r="AI34" s="28">
        <f t="shared" si="9"/>
        <v>25</v>
      </c>
      <c r="AJ34" s="29">
        <f t="shared" si="10"/>
        <v>566.66666666666663</v>
      </c>
      <c r="AK34" s="29">
        <f t="shared" si="10"/>
        <v>55.000000000000007</v>
      </c>
      <c r="AL34" s="29">
        <f t="shared" si="10"/>
        <v>47.5</v>
      </c>
      <c r="AM34" s="29">
        <f t="shared" si="10"/>
        <v>50</v>
      </c>
      <c r="AN34" s="29">
        <f t="shared" si="4"/>
        <v>719.16666666666663</v>
      </c>
      <c r="AO34" s="30">
        <f t="shared" si="5"/>
        <v>54217.472591666679</v>
      </c>
      <c r="AP34" s="30">
        <f t="shared" si="11"/>
        <v>0</v>
      </c>
      <c r="AQ34" s="30">
        <f t="shared" si="11"/>
        <v>1559.4713656387664</v>
      </c>
      <c r="AR34" s="31">
        <f t="shared" si="7"/>
        <v>55776.943957305448</v>
      </c>
    </row>
    <row r="35" spans="1:44" ht="15.75" thickBot="1" x14ac:dyDescent="0.3">
      <c r="A35" s="45" t="s">
        <v>50</v>
      </c>
      <c r="B35" s="46">
        <f>SUM(B4:B34)</f>
        <v>2701.3</v>
      </c>
      <c r="C35" s="47">
        <f t="shared" ref="C35:K35" si="12">SUM(C4:C34)</f>
        <v>21682.679556858697</v>
      </c>
      <c r="D35" s="48">
        <f t="shared" si="12"/>
        <v>2506.8558752649265</v>
      </c>
      <c r="E35" s="48">
        <f t="shared" si="12"/>
        <v>1206.6213504359489</v>
      </c>
      <c r="F35" s="48">
        <f t="shared" si="12"/>
        <v>481.2</v>
      </c>
      <c r="G35" s="49">
        <f t="shared" si="12"/>
        <v>25899.55899999999</v>
      </c>
      <c r="H35" s="50">
        <f t="shared" si="12"/>
        <v>2684681.1424591797</v>
      </c>
      <c r="I35" s="50">
        <f t="shared" si="12"/>
        <v>0</v>
      </c>
      <c r="J35" s="50">
        <f t="shared" si="12"/>
        <v>2733812.6254992504</v>
      </c>
      <c r="K35" s="50">
        <f t="shared" si="12"/>
        <v>5418493.7679584324</v>
      </c>
      <c r="L35" s="45" t="s">
        <v>50</v>
      </c>
      <c r="M35" s="49">
        <f t="shared" ref="M35" si="13">B35</f>
        <v>2701.3</v>
      </c>
      <c r="N35" s="49">
        <f t="shared" ref="N35:V35" si="14">SUM(N4:N34)</f>
        <v>21329.479556858696</v>
      </c>
      <c r="O35" s="49">
        <f t="shared" si="14"/>
        <v>2496.4558752649264</v>
      </c>
      <c r="P35" s="49">
        <f t="shared" si="14"/>
        <v>1190.221350435949</v>
      </c>
      <c r="Q35" s="49">
        <f t="shared" si="14"/>
        <v>471.2</v>
      </c>
      <c r="R35" s="49">
        <f t="shared" si="14"/>
        <v>25509.55899999999</v>
      </c>
      <c r="S35" s="50">
        <f>SUM(S4:S34)</f>
        <v>2671081.2890031799</v>
      </c>
      <c r="T35" s="50">
        <f t="shared" si="14"/>
        <v>0</v>
      </c>
      <c r="U35" s="50">
        <f t="shared" si="14"/>
        <v>2733937.3832085012</v>
      </c>
      <c r="V35" s="50">
        <f t="shared" si="14"/>
        <v>5405018.6722116843</v>
      </c>
      <c r="W35" s="45" t="s">
        <v>50</v>
      </c>
      <c r="X35" s="49">
        <f>M35</f>
        <v>2701.3</v>
      </c>
      <c r="Y35" s="50">
        <f t="shared" ref="Y35:AG35" si="15">SUM(Y4:Y34)</f>
        <v>21344.079556858695</v>
      </c>
      <c r="Z35" s="50">
        <f t="shared" si="15"/>
        <v>2499.7358752649261</v>
      </c>
      <c r="AA35" s="50">
        <f t="shared" si="15"/>
        <v>1193.781350435949</v>
      </c>
      <c r="AB35" s="50">
        <f t="shared" si="15"/>
        <v>471.2</v>
      </c>
      <c r="AC35" s="48">
        <f t="shared" si="15"/>
        <v>25530.998999999993</v>
      </c>
      <c r="AD35" s="50">
        <f>SUM(AD4:AD34)</f>
        <v>2672580.07889598</v>
      </c>
      <c r="AE35" s="50">
        <f t="shared" si="15"/>
        <v>0</v>
      </c>
      <c r="AF35" s="50">
        <f t="shared" si="15"/>
        <v>2734062.1409177524</v>
      </c>
      <c r="AG35" s="50">
        <f t="shared" si="15"/>
        <v>5406642.2198137362</v>
      </c>
      <c r="AH35" s="45" t="s">
        <v>50</v>
      </c>
      <c r="AI35" s="49">
        <f t="shared" si="9"/>
        <v>2701.3</v>
      </c>
      <c r="AJ35" s="49">
        <f t="shared" ref="AJ35:AR35" si="16">SUM(AJ4:AJ34)</f>
        <v>21452.079556858698</v>
      </c>
      <c r="AK35" s="49">
        <f t="shared" si="16"/>
        <v>2501.0158752649263</v>
      </c>
      <c r="AL35" s="49">
        <f t="shared" si="16"/>
        <v>1196.8746837692825</v>
      </c>
      <c r="AM35" s="49">
        <f t="shared" si="16"/>
        <v>474.53333333333336</v>
      </c>
      <c r="AN35" s="49">
        <f t="shared" si="16"/>
        <v>25646.705666666661</v>
      </c>
      <c r="AO35" s="50">
        <f t="shared" si="16"/>
        <v>2676114.1701194472</v>
      </c>
      <c r="AP35" s="49">
        <f t="shared" si="16"/>
        <v>0</v>
      </c>
      <c r="AQ35" s="50">
        <f t="shared" si="16"/>
        <v>2733937.3832085012</v>
      </c>
      <c r="AR35" s="50">
        <f t="shared" si="16"/>
        <v>5410051.5533279497</v>
      </c>
    </row>
    <row r="36" spans="1:44" x14ac:dyDescent="0.25">
      <c r="A36" s="51" t="s">
        <v>51</v>
      </c>
      <c r="L36" s="51" t="s">
        <v>51</v>
      </c>
      <c r="W36" s="51" t="s">
        <v>51</v>
      </c>
      <c r="AI36" s="52"/>
    </row>
    <row r="37" spans="1:44" x14ac:dyDescent="0.25">
      <c r="AC37" s="53"/>
      <c r="AN37" s="53"/>
    </row>
    <row r="38" spans="1:44" ht="15.75" thickBot="1" x14ac:dyDescent="0.3">
      <c r="B38" t="s">
        <v>52</v>
      </c>
      <c r="G38" s="53"/>
      <c r="U38" s="54"/>
      <c r="X38" s="55"/>
    </row>
    <row r="39" spans="1:44" ht="15.75" thickBot="1" x14ac:dyDescent="0.3">
      <c r="B39" s="56">
        <f>J35+U35+AF35</f>
        <v>8201812.1496255044</v>
      </c>
      <c r="C39" t="s">
        <v>53</v>
      </c>
      <c r="U39" s="54"/>
      <c r="X39" s="55"/>
    </row>
    <row r="40" spans="1:44" ht="15.75" thickBot="1" x14ac:dyDescent="0.3">
      <c r="B40" s="56">
        <f>K35+V35+AG35</f>
        <v>16230154.659983853</v>
      </c>
      <c r="C40" t="s">
        <v>54</v>
      </c>
    </row>
    <row r="41" spans="1:44" ht="15.75" thickBot="1" x14ac:dyDescent="0.3">
      <c r="B41" s="56">
        <f>H35+S35+AD35</f>
        <v>8028342.5103583392</v>
      </c>
      <c r="C41" t="s">
        <v>55</v>
      </c>
    </row>
    <row r="42" spans="1:44" ht="15.75" thickBot="1" x14ac:dyDescent="0.3">
      <c r="B42" s="57">
        <f>SUM(G35,R35,AC35)</f>
        <v>76940.116999999969</v>
      </c>
      <c r="C42" t="s">
        <v>56</v>
      </c>
    </row>
  </sheetData>
  <sheetProtection algorithmName="SHA-512" hashValue="uVzrCJZyohxjyNjsvFJZRcsi98DxvABsSUsMaPa0diLbKlGey2J/6Os5Y9DifNpDnODD7mWJv8G4IvJRxjze+Q==" saltValue="z/29Z/ZM8q4bFj+I2b5rog==" spinCount="100000" sheet="1" objects="1" scenarios="1"/>
  <mergeCells count="8">
    <mergeCell ref="A1:K1"/>
    <mergeCell ref="L1:V1"/>
    <mergeCell ref="W1:AG1"/>
    <mergeCell ref="AH1:AR1"/>
    <mergeCell ref="A2:K2"/>
    <mergeCell ref="L2:V2"/>
    <mergeCell ref="W2:AG2"/>
    <mergeCell ref="AH2:AR2"/>
  </mergeCells>
  <pageMargins left="0.7" right="0.7" top="1.25" bottom="0.75" header="0.3" footer="0.3"/>
  <pageSetup scale="70" orientation="portrait" r:id="rId1"/>
  <headerFooter>
    <oddHeader xml:space="preserve">&amp;CSUPPORTING STATEMENT: 
ENVIRONMENTAL PROTECTION AGENCY
OMB control number 2060-0629; ICR number &amp;K0000002300.19&amp;K01+000
Appendix A
</oddHeader>
    <oddFooter>&amp;LSeptember 2019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A5231-B1FE-420B-9A0A-C3ACEACDA063}">
  <sheetPr>
    <tabColor rgb="FF7030A0"/>
  </sheetPr>
  <dimension ref="A4:J28"/>
  <sheetViews>
    <sheetView zoomScaleNormal="100" zoomScaleSheetLayoutView="96" workbookViewId="0">
      <selection activeCell="A4" sqref="A4:F4"/>
    </sheetView>
  </sheetViews>
  <sheetFormatPr defaultRowHeight="15" x14ac:dyDescent="0.25"/>
  <cols>
    <col min="2" max="2" width="17.42578125" customWidth="1"/>
    <col min="3" max="3" width="17" customWidth="1"/>
    <col min="4" max="4" width="24.28515625" customWidth="1"/>
    <col min="5" max="5" width="32" customWidth="1"/>
    <col min="6" max="6" width="17.7109375" customWidth="1"/>
    <col min="8" max="8" width="13.5703125" bestFit="1" customWidth="1"/>
    <col min="9" max="10" width="10.85546875" bestFit="1" customWidth="1"/>
  </cols>
  <sheetData>
    <row r="4" spans="1:10" ht="15.75" thickBot="1" x14ac:dyDescent="0.3">
      <c r="A4" s="250" t="s">
        <v>142</v>
      </c>
      <c r="B4" s="250"/>
      <c r="C4" s="250"/>
      <c r="D4" s="250"/>
      <c r="E4" s="250"/>
      <c r="F4" s="250"/>
    </row>
    <row r="5" spans="1:10" ht="23.25" thickBot="1" x14ac:dyDescent="0.3">
      <c r="A5" s="58" t="s">
        <v>57</v>
      </c>
      <c r="B5" s="59" t="s">
        <v>58</v>
      </c>
      <c r="C5" s="60" t="s">
        <v>59</v>
      </c>
      <c r="D5" s="60" t="s">
        <v>60</v>
      </c>
      <c r="E5" s="60" t="s">
        <v>61</v>
      </c>
      <c r="F5" s="61" t="s">
        <v>62</v>
      </c>
    </row>
    <row r="6" spans="1:10" ht="15.75" thickTop="1" x14ac:dyDescent="0.25">
      <c r="A6" s="62">
        <v>1</v>
      </c>
      <c r="B6" s="63">
        <f>'Respondent Burden-All Yrs'!B35</f>
        <v>2701.3</v>
      </c>
      <c r="C6" s="64">
        <f>'Respondent Burden-All Yrs'!G35</f>
        <v>25899.55899999999</v>
      </c>
      <c r="D6" s="65">
        <f>'Respondent Burden-All Yrs'!H35</f>
        <v>2684681.1424591797</v>
      </c>
      <c r="E6" s="65">
        <f>'Respondent Burden-All Yrs'!J35</f>
        <v>2733812.6254992504</v>
      </c>
      <c r="F6" s="66">
        <f>'Respondent Burden-All Yrs'!K35</f>
        <v>5418493.7679584324</v>
      </c>
      <c r="I6" s="67"/>
    </row>
    <row r="7" spans="1:10" x14ac:dyDescent="0.25">
      <c r="A7" s="68">
        <v>2</v>
      </c>
      <c r="B7" s="69">
        <f>'Respondent Burden-All Yrs'!M35</f>
        <v>2701.3</v>
      </c>
      <c r="C7" s="70">
        <f>'Respondent Burden-All Yrs'!R35</f>
        <v>25509.55899999999</v>
      </c>
      <c r="D7" s="71">
        <f>'Respondent Burden-All Yrs'!S35</f>
        <v>2671081.2890031799</v>
      </c>
      <c r="E7" s="71">
        <f>'Respondent Burden-All Yrs'!U35</f>
        <v>2733937.3832085012</v>
      </c>
      <c r="F7" s="72">
        <f>'Respondent Burden-All Yrs'!V35</f>
        <v>5405018.6722116843</v>
      </c>
      <c r="H7" s="67"/>
      <c r="I7" s="67"/>
    </row>
    <row r="8" spans="1:10" ht="15.75" thickBot="1" x14ac:dyDescent="0.3">
      <c r="A8" s="73">
        <v>3</v>
      </c>
      <c r="B8" s="74">
        <f>'Respondent Burden-All Yrs'!X35</f>
        <v>2701.3</v>
      </c>
      <c r="C8" s="75">
        <f>'Respondent Burden-All Yrs'!AC35</f>
        <v>25530.998999999993</v>
      </c>
      <c r="D8" s="76">
        <f>'Respondent Burden-All Yrs'!AD35</f>
        <v>2672580.07889598</v>
      </c>
      <c r="E8" s="76">
        <f>'Respondent Burden-All Yrs'!AF35</f>
        <v>2734062.1409177524</v>
      </c>
      <c r="F8" s="77">
        <f>'Respondent Burden-All Yrs'!AG35</f>
        <v>5406642.2198137362</v>
      </c>
      <c r="H8" s="78"/>
      <c r="I8" s="67"/>
    </row>
    <row r="9" spans="1:10" ht="15.75" thickTop="1" x14ac:dyDescent="0.25">
      <c r="A9" s="62" t="s">
        <v>63</v>
      </c>
      <c r="B9" s="64">
        <f>SUM(B6:B8)</f>
        <v>8103.9000000000005</v>
      </c>
      <c r="C9" s="64">
        <f>SUM(C6:C8)</f>
        <v>76940.116999999969</v>
      </c>
      <c r="D9" s="79">
        <f>SUM(D6:D8)</f>
        <v>8028342.5103583392</v>
      </c>
      <c r="E9" s="79">
        <f>SUM(E6:E8)</f>
        <v>8201812.1496255044</v>
      </c>
      <c r="F9" s="80">
        <f>SUM(F6:F8)</f>
        <v>16230154.659983853</v>
      </c>
      <c r="J9" s="67"/>
    </row>
    <row r="10" spans="1:10" ht="15.75" thickBot="1" x14ac:dyDescent="0.3">
      <c r="A10" s="81" t="s">
        <v>64</v>
      </c>
      <c r="B10" s="82">
        <f>AVERAGE(B6:B8)</f>
        <v>2701.3</v>
      </c>
      <c r="C10" s="83">
        <f>AVERAGE(C6:C8)</f>
        <v>25646.705666666658</v>
      </c>
      <c r="D10" s="84">
        <f>AVERAGE(D6:D8)</f>
        <v>2676114.1701194462</v>
      </c>
      <c r="E10" s="84">
        <f>AVERAGE(E6:E8)</f>
        <v>2733937.3832085016</v>
      </c>
      <c r="F10" s="85">
        <f>AVERAGE(F6:F8)</f>
        <v>5410051.5533279506</v>
      </c>
      <c r="H10" s="67"/>
    </row>
    <row r="11" spans="1:10" x14ac:dyDescent="0.25">
      <c r="H11" s="78"/>
    </row>
    <row r="12" spans="1:10" x14ac:dyDescent="0.25">
      <c r="D12" s="67"/>
      <c r="F12" s="86"/>
    </row>
    <row r="13" spans="1:10" x14ac:dyDescent="0.25">
      <c r="D13" s="54"/>
    </row>
    <row r="14" spans="1:10" x14ac:dyDescent="0.25">
      <c r="D14" s="86"/>
    </row>
    <row r="16" spans="1:10" x14ac:dyDescent="0.25">
      <c r="C16" s="54"/>
      <c r="J16" s="67"/>
    </row>
    <row r="17" spans="4:4" x14ac:dyDescent="0.25">
      <c r="D17" s="67"/>
    </row>
    <row r="18" spans="4:4" x14ac:dyDescent="0.25">
      <c r="D18" s="78"/>
    </row>
    <row r="28" spans="4:4" x14ac:dyDescent="0.25">
      <c r="D28" s="67"/>
    </row>
  </sheetData>
  <mergeCells count="1">
    <mergeCell ref="A4:F4"/>
  </mergeCells>
  <pageMargins left="0.7" right="0.7" top="1.25" bottom="0.75" header="0.3" footer="0.3"/>
  <pageSetup scale="71" orientation="portrait" r:id="rId1"/>
  <headerFooter>
    <oddHeader xml:space="preserve">&amp;CSUPPORTING STATEMENT: 
ENVIRONMENTAL PROTECTION AGENCY
OMB control number 2060-0629; ICR number &amp;K0000002300.19&amp;K01+000
Appendix A
</oddHeader>
    <oddFooter>&amp;LSeptember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22DD-A4C6-492E-9006-CCC38C400E85}">
  <sheetPr>
    <tabColor rgb="FF7030A0"/>
  </sheetPr>
  <dimension ref="B1:K39"/>
  <sheetViews>
    <sheetView zoomScaleNormal="100" zoomScaleSheetLayoutView="118" workbookViewId="0">
      <selection activeCell="B5" sqref="B5:H5"/>
    </sheetView>
  </sheetViews>
  <sheetFormatPr defaultColWidth="8.7109375" defaultRowHeight="11.25" x14ac:dyDescent="0.2"/>
  <cols>
    <col min="1" max="1" width="8.7109375" style="88"/>
    <col min="2" max="2" width="16.7109375" style="88" customWidth="1"/>
    <col min="3" max="3" width="11.28515625" style="88" customWidth="1"/>
    <col min="4" max="4" width="8.28515625" style="88" customWidth="1"/>
    <col min="5" max="5" width="10.42578125" style="88" customWidth="1"/>
    <col min="6" max="6" width="11.140625" style="88" customWidth="1"/>
    <col min="7" max="7" width="10" style="88" customWidth="1"/>
    <col min="8" max="8" width="11.42578125" style="88" customWidth="1"/>
    <col min="9" max="9" width="8.7109375" style="88"/>
    <col min="10" max="10" width="10" style="89" bestFit="1" customWidth="1"/>
    <col min="11" max="16384" width="8.7109375" style="88"/>
  </cols>
  <sheetData>
    <row r="1" spans="2:10" x14ac:dyDescent="0.2">
      <c r="B1" s="251"/>
      <c r="C1" s="251"/>
      <c r="D1" s="251"/>
      <c r="E1" s="251"/>
      <c r="F1" s="251"/>
      <c r="G1" s="251"/>
      <c r="H1" s="251"/>
    </row>
    <row r="2" spans="2:10" x14ac:dyDescent="0.2">
      <c r="B2" s="87"/>
      <c r="C2" s="87"/>
      <c r="D2" s="87"/>
      <c r="E2" s="87"/>
      <c r="F2" s="87"/>
      <c r="G2" s="87"/>
      <c r="H2" s="87"/>
    </row>
    <row r="3" spans="2:10" x14ac:dyDescent="0.2">
      <c r="B3" s="87"/>
      <c r="C3" s="87"/>
      <c r="D3" s="87"/>
      <c r="E3" s="87"/>
      <c r="F3" s="87"/>
      <c r="G3" s="87"/>
      <c r="H3" s="87"/>
    </row>
    <row r="4" spans="2:10" x14ac:dyDescent="0.2">
      <c r="B4" s="87"/>
      <c r="C4" s="87"/>
      <c r="D4" s="87"/>
      <c r="E4" s="87"/>
      <c r="F4" s="87"/>
      <c r="G4" s="87"/>
      <c r="H4" s="87"/>
    </row>
    <row r="5" spans="2:10" ht="32.25" customHeight="1" thickBot="1" x14ac:dyDescent="0.25">
      <c r="B5" s="252" t="s">
        <v>143</v>
      </c>
      <c r="C5" s="252"/>
      <c r="D5" s="252"/>
      <c r="E5" s="252"/>
      <c r="F5" s="252"/>
      <c r="G5" s="252"/>
      <c r="H5" s="252"/>
    </row>
    <row r="6" spans="2:10" ht="68.25" thickBot="1" x14ac:dyDescent="0.25">
      <c r="B6" s="90" t="s">
        <v>8</v>
      </c>
      <c r="C6" s="91" t="s">
        <v>65</v>
      </c>
      <c r="D6" s="91" t="s">
        <v>66</v>
      </c>
      <c r="E6" s="91" t="s">
        <v>67</v>
      </c>
      <c r="F6" s="91" t="s">
        <v>68</v>
      </c>
      <c r="G6" s="91" t="s">
        <v>69</v>
      </c>
      <c r="H6" s="92" t="s">
        <v>70</v>
      </c>
    </row>
    <row r="7" spans="2:10" ht="34.5" thickTop="1" x14ac:dyDescent="0.2">
      <c r="B7" s="93" t="s">
        <v>19</v>
      </c>
      <c r="C7" s="94">
        <f>'Respondent Burden-All Yrs'!AI4</f>
        <v>310</v>
      </c>
      <c r="D7" s="95">
        <f>'Respondent Burden-All Yrs'!AN4</f>
        <v>-8.1850000000000041</v>
      </c>
      <c r="E7" s="96">
        <f t="shared" ref="E7:E37" si="0">D7/C7</f>
        <v>-2.6403225806451627E-2</v>
      </c>
      <c r="F7" s="97">
        <f>'Respondent Burden-All Yrs'!AO4</f>
        <v>-2424.9576542000004</v>
      </c>
      <c r="G7" s="97">
        <f>'Respondent Burden-All Yrs'!AP4+'Respondent Burden-All Yrs'!AQ4</f>
        <v>0</v>
      </c>
      <c r="H7" s="98">
        <f>'Respondent Burden-All Yrs'!AR4</f>
        <v>-2424.9576542000004</v>
      </c>
    </row>
    <row r="8" spans="2:10" ht="22.5" x14ac:dyDescent="0.2">
      <c r="B8" s="93" t="s">
        <v>20</v>
      </c>
      <c r="C8" s="94">
        <f>'Respondent Burden-All Yrs'!AI5</f>
        <v>29</v>
      </c>
      <c r="D8" s="95">
        <f>'Respondent Burden-All Yrs'!AN5</f>
        <v>1.6675000000000002</v>
      </c>
      <c r="E8" s="96">
        <f t="shared" si="0"/>
        <v>5.7500000000000009E-2</v>
      </c>
      <c r="F8" s="97">
        <f>'Respondent Burden-All Yrs'!AO5</f>
        <v>118.61346260000001</v>
      </c>
      <c r="G8" s="97">
        <f>'Respondent Burden-All Yrs'!AP5+'Respondent Burden-All Yrs'!AQ5</f>
        <v>0</v>
      </c>
      <c r="H8" s="98">
        <f>'Respondent Burden-All Yrs'!AR5</f>
        <v>118.61346260000001</v>
      </c>
    </row>
    <row r="9" spans="2:10" x14ac:dyDescent="0.2">
      <c r="B9" s="93" t="s">
        <v>21</v>
      </c>
      <c r="C9" s="94">
        <f>'Respondent Burden-All Yrs'!AI6</f>
        <v>94</v>
      </c>
      <c r="D9" s="95">
        <f>'Respondent Burden-All Yrs'!AN6</f>
        <v>27.025000000000002</v>
      </c>
      <c r="E9" s="96">
        <f t="shared" si="0"/>
        <v>0.28750000000000003</v>
      </c>
      <c r="F9" s="97">
        <f>'Respondent Burden-All Yrs'!AO6</f>
        <v>1999.4547300000002</v>
      </c>
      <c r="G9" s="97">
        <f>'Respondent Burden-All Yrs'!AP6+'Respondent Burden-All Yrs'!AQ6</f>
        <v>0</v>
      </c>
      <c r="H9" s="98">
        <f>'Respondent Burden-All Yrs'!AR6</f>
        <v>1999.4547300000002</v>
      </c>
    </row>
    <row r="10" spans="2:10" ht="22.5" x14ac:dyDescent="0.2">
      <c r="B10" s="93" t="s">
        <v>22</v>
      </c>
      <c r="C10" s="94">
        <f>'Respondent Burden-All Yrs'!AI7</f>
        <v>48</v>
      </c>
      <c r="D10" s="95">
        <f>'Respondent Burden-All Yrs'!AN7</f>
        <v>253.2208333333333</v>
      </c>
      <c r="E10" s="99">
        <f t="shared" si="0"/>
        <v>5.2754340277777771</v>
      </c>
      <c r="F10" s="97">
        <f>'Respondent Burden-All Yrs'!AO7</f>
        <v>18565.792219747516</v>
      </c>
      <c r="G10" s="97">
        <f>'Respondent Burden-All Yrs'!AP7+'Respondent Burden-All Yrs'!AQ7</f>
        <v>62.378854625550652</v>
      </c>
      <c r="H10" s="98">
        <f>'Respondent Burden-All Yrs'!AR7</f>
        <v>18628.171074373069</v>
      </c>
    </row>
    <row r="11" spans="2:10" x14ac:dyDescent="0.2">
      <c r="B11" s="93" t="s">
        <v>23</v>
      </c>
      <c r="C11" s="94">
        <f>'Respondent Burden-All Yrs'!AI8</f>
        <v>101</v>
      </c>
      <c r="D11" s="95">
        <f>'Respondent Burden-All Yrs'!AN8</f>
        <v>40.652500000000011</v>
      </c>
      <c r="E11" s="96">
        <f t="shared" si="0"/>
        <v>0.40250000000000008</v>
      </c>
      <c r="F11" s="97">
        <f>'Respondent Burden-All Yrs'!AO8</f>
        <v>2073.6905357999999</v>
      </c>
      <c r="G11" s="97">
        <f>'Respondent Burden-All Yrs'!AP8+'Respondent Burden-All Yrs'!AQ8</f>
        <v>0</v>
      </c>
      <c r="H11" s="98">
        <f>'Respondent Burden-All Yrs'!AR8</f>
        <v>2073.6905357999999</v>
      </c>
    </row>
    <row r="12" spans="2:10" ht="28.5" customHeight="1" x14ac:dyDescent="0.2">
      <c r="B12" s="93" t="s">
        <v>24</v>
      </c>
      <c r="C12" s="94">
        <f>'Respondent Burden-All Yrs'!AI9</f>
        <v>114</v>
      </c>
      <c r="D12" s="95">
        <f>'Respondent Burden-All Yrs'!AN9</f>
        <v>124.27249999999999</v>
      </c>
      <c r="E12" s="96">
        <f t="shared" si="0"/>
        <v>1.0901096491228071</v>
      </c>
      <c r="F12" s="97">
        <f>'Respondent Burden-All Yrs'!AO9</f>
        <v>7496.5364776991155</v>
      </c>
      <c r="G12" s="97">
        <f>'Respondent Burden-All Yrs'!AP9+'Respondent Burden-All Yrs'!AQ9</f>
        <v>2561.2969162995596</v>
      </c>
      <c r="H12" s="98">
        <f>'Respondent Burden-All Yrs'!AR9</f>
        <v>10057.833393998675</v>
      </c>
    </row>
    <row r="13" spans="2:10" ht="28.5" customHeight="1" x14ac:dyDescent="0.2">
      <c r="B13" s="93" t="s">
        <v>71</v>
      </c>
      <c r="C13" s="94">
        <f>'Respondent Burden-All Yrs'!AI10</f>
        <v>121</v>
      </c>
      <c r="D13" s="95">
        <f>'Respondent Burden-All Yrs'!AN10</f>
        <v>20.872500000000002</v>
      </c>
      <c r="E13" s="96">
        <f t="shared" si="0"/>
        <v>0.17250000000000001</v>
      </c>
      <c r="F13" s="97">
        <f>'Respondent Burden-All Yrs'!AO10</f>
        <v>1484.7133421999999</v>
      </c>
      <c r="G13" s="97">
        <f>'Respondent Burden-All Yrs'!AP10+'Respondent Burden-All Yrs'!AQ10</f>
        <v>0</v>
      </c>
      <c r="H13" s="98">
        <f>'Respondent Burden-All Yrs'!AR10</f>
        <v>1484.7133421999999</v>
      </c>
    </row>
    <row r="14" spans="2:10" ht="28.5" customHeight="1" x14ac:dyDescent="0.2">
      <c r="B14" s="93" t="s">
        <v>26</v>
      </c>
      <c r="C14" s="94">
        <f>'Respondent Burden-All Yrs'!AI11</f>
        <v>71</v>
      </c>
      <c r="D14" s="95">
        <f>'Respondent Burden-All Yrs'!AN11</f>
        <v>40.825000000000003</v>
      </c>
      <c r="E14" s="96">
        <f t="shared" si="0"/>
        <v>0.57500000000000007</v>
      </c>
      <c r="F14" s="97">
        <f>'Respondent Burden-All Yrs'!AO11</f>
        <v>1186.1346260000003</v>
      </c>
      <c r="G14" s="97">
        <f>'Respondent Burden-All Yrs'!AP11+'Respondent Burden-All Yrs'!AQ11</f>
        <v>0</v>
      </c>
      <c r="H14" s="98">
        <f>'Respondent Burden-All Yrs'!AR11</f>
        <v>1186.1346260000003</v>
      </c>
    </row>
    <row r="15" spans="2:10" ht="22.5" x14ac:dyDescent="0.2">
      <c r="B15" s="93" t="s">
        <v>27</v>
      </c>
      <c r="C15" s="94">
        <f>'Respondent Burden-All Yrs'!AI12</f>
        <v>1</v>
      </c>
      <c r="D15" s="95">
        <f>'Respondent Burden-All Yrs'!AN12</f>
        <v>-94.8</v>
      </c>
      <c r="E15" s="96">
        <f t="shared" si="0"/>
        <v>-94.8</v>
      </c>
      <c r="F15" s="97">
        <f>'Respondent Burden-All Yrs'!AO12</f>
        <v>-2680.1040509999998</v>
      </c>
      <c r="G15" s="97">
        <f>'Respondent Burden-All Yrs'!AP12+'Respondent Burden-All Yrs'!AQ12</f>
        <v>-11084.722466960353</v>
      </c>
      <c r="H15" s="98">
        <f>'Respondent Burden-All Yrs'!AR12</f>
        <v>-13764.826517960353</v>
      </c>
    </row>
    <row r="16" spans="2:10" s="100" customFormat="1" ht="24.75" customHeight="1" x14ac:dyDescent="0.2">
      <c r="B16" s="93" t="s">
        <v>28</v>
      </c>
      <c r="C16" s="94">
        <f>'Respondent Burden-All Yrs'!AI13</f>
        <v>188</v>
      </c>
      <c r="D16" s="95">
        <f>'Respondent Burden-All Yrs'!AN13</f>
        <v>22045</v>
      </c>
      <c r="E16" s="96">
        <f t="shared" si="0"/>
        <v>117.26063829787235</v>
      </c>
      <c r="F16" s="97">
        <f>'Respondent Burden-All Yrs'!AO13</f>
        <v>2433057.84014276</v>
      </c>
      <c r="G16" s="97">
        <f>'Respondent Burden-All Yrs'!AP13+'Respondent Burden-All Yrs'!AQ13</f>
        <v>2717863.5788032156</v>
      </c>
      <c r="H16" s="98">
        <f>'Respondent Burden-All Yrs'!AR13</f>
        <v>5150921.4189459756</v>
      </c>
      <c r="J16" s="89"/>
    </row>
    <row r="17" spans="2:10" s="100" customFormat="1" ht="24.75" customHeight="1" x14ac:dyDescent="0.2">
      <c r="B17" s="93" t="s">
        <v>29</v>
      </c>
      <c r="C17" s="94">
        <f>'Respondent Burden-All Yrs'!AI14</f>
        <v>31</v>
      </c>
      <c r="D17" s="95">
        <f>'Respondent Burden-All Yrs'!AN14</f>
        <v>14.26</v>
      </c>
      <c r="E17" s="96">
        <f t="shared" si="0"/>
        <v>0.46</v>
      </c>
      <c r="F17" s="97">
        <f>'Respondent Burden-All Yrs'!AO14</f>
        <v>617.60802939999996</v>
      </c>
      <c r="G17" s="97">
        <f>'Respondent Burden-All Yrs'!AP14+'Respondent Burden-All Yrs'!AQ14</f>
        <v>0</v>
      </c>
      <c r="H17" s="98">
        <f>'Respondent Burden-All Yrs'!AR14</f>
        <v>617.60802939999996</v>
      </c>
      <c r="J17" s="89"/>
    </row>
    <row r="18" spans="2:10" ht="22.5" x14ac:dyDescent="0.2">
      <c r="B18" s="93" t="s">
        <v>30</v>
      </c>
      <c r="C18" s="94">
        <f>'Respondent Burden-All Yrs'!AI15</f>
        <v>57</v>
      </c>
      <c r="D18" s="95">
        <f>'Respondent Burden-All Yrs'!AN15</f>
        <v>-75.929999999999993</v>
      </c>
      <c r="E18" s="96">
        <f t="shared" si="0"/>
        <v>-1.3321052631578947</v>
      </c>
      <c r="F18" s="97">
        <f>'Respondent Burden-All Yrs'!AO15</f>
        <v>-6132.7775595999992</v>
      </c>
      <c r="G18" s="97">
        <f>'Respondent Burden-All Yrs'!AP15+'Respondent Burden-All Yrs'!AQ15</f>
        <v>-3929.8678414096921</v>
      </c>
      <c r="H18" s="98">
        <f>'Respondent Burden-All Yrs'!AR15</f>
        <v>-10062.645401009691</v>
      </c>
    </row>
    <row r="19" spans="2:10" ht="22.5" x14ac:dyDescent="0.2">
      <c r="B19" s="93" t="s">
        <v>31</v>
      </c>
      <c r="C19" s="94">
        <f>'Respondent Burden-All Yrs'!AI16</f>
        <v>1</v>
      </c>
      <c r="D19" s="95">
        <f>'Respondent Burden-All Yrs'!AN16</f>
        <v>1.4050000000000002</v>
      </c>
      <c r="E19" s="96">
        <f t="shared" si="0"/>
        <v>1.4050000000000002</v>
      </c>
      <c r="F19" s="97">
        <f>'Respondent Burden-All Yrs'!AO16</f>
        <v>104.15535180000001</v>
      </c>
      <c r="G19" s="97">
        <f>'Respondent Burden-All Yrs'!AP16+'Respondent Burden-All Yrs'!AQ16</f>
        <v>0</v>
      </c>
      <c r="H19" s="98">
        <f>'Respondent Burden-All Yrs'!AR16</f>
        <v>104.15535180000001</v>
      </c>
    </row>
    <row r="20" spans="2:10" ht="22.5" x14ac:dyDescent="0.2">
      <c r="B20" s="93" t="s">
        <v>32</v>
      </c>
      <c r="C20" s="94">
        <f>'Respondent Burden-All Yrs'!AI17</f>
        <v>1</v>
      </c>
      <c r="D20" s="95">
        <f>'Respondent Burden-All Yrs'!AN17</f>
        <v>0.28750000000000003</v>
      </c>
      <c r="E20" s="96">
        <f t="shared" si="0"/>
        <v>0.28750000000000003</v>
      </c>
      <c r="F20" s="97">
        <f>'Respondent Burden-All Yrs'!AO17</f>
        <v>20.450597000000002</v>
      </c>
      <c r="G20" s="97">
        <f>'Respondent Burden-All Yrs'!AP17+'Respondent Burden-All Yrs'!AQ17</f>
        <v>0</v>
      </c>
      <c r="H20" s="98">
        <f>'Respondent Burden-All Yrs'!AR17</f>
        <v>20.450597000000002</v>
      </c>
    </row>
    <row r="21" spans="2:10" ht="45" customHeight="1" x14ac:dyDescent="0.2">
      <c r="B21" s="93" t="s">
        <v>33</v>
      </c>
      <c r="C21" s="94">
        <f>'Respondent Burden-All Yrs'!AI18</f>
        <v>95</v>
      </c>
      <c r="D21" s="95">
        <f>'Respondent Burden-All Yrs'!AN18</f>
        <v>228.38250000000002</v>
      </c>
      <c r="E21" s="99">
        <f t="shared" si="0"/>
        <v>2.4040263157894741</v>
      </c>
      <c r="F21" s="97">
        <f>'Respondent Burden-All Yrs'!AO18</f>
        <v>15277.745557560003</v>
      </c>
      <c r="G21" s="97">
        <f>'Respondent Burden-All Yrs'!AP18+'Respondent Burden-All Yrs'!AQ18</f>
        <v>3118.9427312775333</v>
      </c>
      <c r="H21" s="98">
        <f>'Respondent Burden-All Yrs'!AR18</f>
        <v>18396.688288837537</v>
      </c>
    </row>
    <row r="22" spans="2:10" ht="45" customHeight="1" x14ac:dyDescent="0.2">
      <c r="B22" s="93" t="s">
        <v>34</v>
      </c>
      <c r="C22" s="94">
        <f>'Respondent Burden-All Yrs'!AI19</f>
        <v>61</v>
      </c>
      <c r="D22" s="95">
        <f>'Respondent Burden-All Yrs'!AN19</f>
        <v>0</v>
      </c>
      <c r="E22" s="99">
        <f t="shared" si="0"/>
        <v>0</v>
      </c>
      <c r="F22" s="97">
        <f>'Respondent Burden-All Yrs'!AO19</f>
        <v>0</v>
      </c>
      <c r="G22" s="97">
        <f>'Respondent Burden-All Yrs'!AP19+'Respondent Burden-All Yrs'!AQ19</f>
        <v>0</v>
      </c>
      <c r="H22" s="98">
        <f>'Respondent Burden-All Yrs'!AR19</f>
        <v>0</v>
      </c>
    </row>
    <row r="23" spans="2:10" ht="45" customHeight="1" x14ac:dyDescent="0.2">
      <c r="B23" s="93" t="s">
        <v>35</v>
      </c>
      <c r="C23" s="94">
        <f>'Respondent Burden-All Yrs'!AI20</f>
        <v>5</v>
      </c>
      <c r="D23" s="95">
        <f>'Respondent Burden-All Yrs'!AN20</f>
        <v>0.57500000000000007</v>
      </c>
      <c r="E23" s="99">
        <f t="shared" si="0"/>
        <v>0.11500000000000002</v>
      </c>
      <c r="F23" s="97">
        <f>'Respondent Burden-All Yrs'!AO20</f>
        <v>20.450597000000002</v>
      </c>
      <c r="G23" s="97">
        <f>'Respondent Burden-All Yrs'!AP20+'Respondent Burden-All Yrs'!AQ20</f>
        <v>0</v>
      </c>
      <c r="H23" s="98">
        <f>'Respondent Burden-All Yrs'!AR20</f>
        <v>20.450597000000002</v>
      </c>
    </row>
    <row r="24" spans="2:10" x14ac:dyDescent="0.2">
      <c r="B24" s="93" t="s">
        <v>72</v>
      </c>
      <c r="C24" s="94">
        <f>'Respondent Burden-All Yrs'!AI21</f>
        <v>1129</v>
      </c>
      <c r="D24" s="95">
        <f>'Respondent Burden-All Yrs'!AN21</f>
        <v>1397.4425000000001</v>
      </c>
      <c r="E24" s="96">
        <f t="shared" si="0"/>
        <v>1.2377701505757308</v>
      </c>
      <c r="F24" s="97">
        <f>'Respondent Burden-All Yrs'!AO21</f>
        <v>82745.2535756</v>
      </c>
      <c r="G24" s="97">
        <f>'Respondent Burden-All Yrs'!AP21+'Respondent Burden-All Yrs'!AQ21</f>
        <v>374.27312775330392</v>
      </c>
      <c r="H24" s="98">
        <f>'Respondent Burden-All Yrs'!AR21</f>
        <v>83119.526703353316</v>
      </c>
    </row>
    <row r="25" spans="2:10" ht="33.75" x14ac:dyDescent="0.2">
      <c r="B25" s="93" t="s">
        <v>37</v>
      </c>
      <c r="C25" s="94">
        <f>'Respondent Burden-All Yrs'!AI22</f>
        <v>2</v>
      </c>
      <c r="D25" s="95">
        <f>'Respondent Burden-All Yrs'!AN22</f>
        <v>65.066666666666663</v>
      </c>
      <c r="E25" s="96">
        <f t="shared" si="0"/>
        <v>32.533333333333331</v>
      </c>
      <c r="F25" s="97">
        <f>'Respondent Burden-All Yrs'!AO22</f>
        <v>4904.3675753333337</v>
      </c>
      <c r="G25" s="97">
        <f>'Respondent Burden-All Yrs'!AP22+'Respondent Burden-All Yrs'!AQ22</f>
        <v>3076.5251101321587</v>
      </c>
      <c r="H25" s="98">
        <f>'Respondent Burden-All Yrs'!AR22</f>
        <v>7980.8926854654928</v>
      </c>
    </row>
    <row r="26" spans="2:10" ht="22.5" x14ac:dyDescent="0.2">
      <c r="B26" s="93" t="s">
        <v>38</v>
      </c>
      <c r="C26" s="94">
        <f>'Respondent Burden-All Yrs'!AI23</f>
        <v>121</v>
      </c>
      <c r="D26" s="95">
        <f>'Respondent Burden-All Yrs'!AN23</f>
        <v>92.86999999999999</v>
      </c>
      <c r="E26" s="96">
        <f t="shared" si="0"/>
        <v>0.76752066115702466</v>
      </c>
      <c r="F26" s="97">
        <f>'Respondent Burden-All Yrs'!AO23</f>
        <v>6884.0876825999994</v>
      </c>
      <c r="G26" s="97">
        <f>'Respondent Burden-All Yrs'!AP23+'Respondent Burden-All Yrs'!AQ23</f>
        <v>62.378854625550652</v>
      </c>
      <c r="H26" s="98">
        <f>'Respondent Burden-All Yrs'!AR23</f>
        <v>6946.4665372255513</v>
      </c>
    </row>
    <row r="27" spans="2:10" ht="22.5" x14ac:dyDescent="0.2">
      <c r="B27" s="93" t="s">
        <v>39</v>
      </c>
      <c r="C27" s="94">
        <f>'Respondent Burden-All Yrs'!AI24</f>
        <v>22.3</v>
      </c>
      <c r="D27" s="95">
        <f>'Respondent Burden-All Yrs'!AN24</f>
        <v>12.259</v>
      </c>
      <c r="E27" s="96">
        <f t="shared" si="0"/>
        <v>0.54973094170403591</v>
      </c>
      <c r="F27" s="97">
        <f>'Respondent Burden-All Yrs'!AO24</f>
        <v>872.01345608000008</v>
      </c>
      <c r="G27" s="97">
        <f>'Respondent Burden-All Yrs'!AP24+'Respondent Burden-All Yrs'!AQ24</f>
        <v>0</v>
      </c>
      <c r="H27" s="98">
        <f>'Respondent Burden-All Yrs'!AR24</f>
        <v>872.01345608000008</v>
      </c>
    </row>
    <row r="28" spans="2:10" ht="56.25" x14ac:dyDescent="0.2">
      <c r="B28" s="93" t="s">
        <v>40</v>
      </c>
      <c r="C28" s="94">
        <f>'Respondent Burden-All Yrs'!AI25</f>
        <v>33</v>
      </c>
      <c r="D28" s="95">
        <f>'Respondent Burden-All Yrs'!AN25</f>
        <v>3.7950000000000004</v>
      </c>
      <c r="E28" s="96">
        <f t="shared" si="0"/>
        <v>0.115</v>
      </c>
      <c r="F28" s="97">
        <f>'Respondent Burden-All Yrs'!AO25</f>
        <v>249.49728340000004</v>
      </c>
      <c r="G28" s="97">
        <f>'Respondent Burden-All Yrs'!AP25+'Respondent Burden-All Yrs'!AQ25</f>
        <v>0</v>
      </c>
      <c r="H28" s="98">
        <f>'Respondent Burden-All Yrs'!AR25</f>
        <v>249.49728340000004</v>
      </c>
    </row>
    <row r="29" spans="2:10" ht="33.75" x14ac:dyDescent="0.2">
      <c r="B29" s="93" t="s">
        <v>41</v>
      </c>
      <c r="C29" s="94">
        <f>'Respondent Burden-All Yrs'!AI26</f>
        <v>9</v>
      </c>
      <c r="D29" s="95">
        <f>'Respondent Burden-All Yrs'!AN26</f>
        <v>0</v>
      </c>
      <c r="E29" s="99">
        <f t="shared" si="0"/>
        <v>0</v>
      </c>
      <c r="F29" s="97">
        <f>'Respondent Burden-All Yrs'!AO26</f>
        <v>0</v>
      </c>
      <c r="G29" s="97">
        <f>'Respondent Burden-All Yrs'!AP26+'Respondent Burden-All Yrs'!AQ26</f>
        <v>0</v>
      </c>
      <c r="H29" s="98">
        <f>'Respondent Burden-All Yrs'!AR26</f>
        <v>0</v>
      </c>
    </row>
    <row r="30" spans="2:10" ht="33.75" x14ac:dyDescent="0.2">
      <c r="B30" s="93" t="s">
        <v>73</v>
      </c>
      <c r="C30" s="94">
        <f>'Respondent Burden-All Yrs'!AI27</f>
        <v>5</v>
      </c>
      <c r="D30" s="95">
        <f>'Respondent Burden-All Yrs'!AN27</f>
        <v>5.1749999999999998</v>
      </c>
      <c r="E30" s="99">
        <f t="shared" si="0"/>
        <v>1.0349999999999999</v>
      </c>
      <c r="F30" s="97">
        <f>'Respondent Burden-All Yrs'!AO27</f>
        <v>357.52725000000004</v>
      </c>
      <c r="G30" s="97">
        <f>'Respondent Burden-All Yrs'!AP27+'Respondent Burden-All Yrs'!AQ27</f>
        <v>0</v>
      </c>
      <c r="H30" s="98">
        <f>'Respondent Burden-All Yrs'!AR27</f>
        <v>357.52725000000004</v>
      </c>
    </row>
    <row r="31" spans="2:10" ht="22.5" x14ac:dyDescent="0.2">
      <c r="B31" s="93" t="s">
        <v>43</v>
      </c>
      <c r="C31" s="94">
        <f>'Respondent Burden-All Yrs'!AI28</f>
        <v>1</v>
      </c>
      <c r="D31" s="95">
        <f>'Respondent Burden-All Yrs'!AN28</f>
        <v>58</v>
      </c>
      <c r="E31" s="96">
        <f t="shared" si="0"/>
        <v>58</v>
      </c>
      <c r="F31" s="97">
        <f>'Respondent Burden-All Yrs'!AO28</f>
        <v>4240.1677200000004</v>
      </c>
      <c r="G31" s="97">
        <f>'Respondent Burden-All Yrs'!AP28+'Respondent Burden-All Yrs'!AQ28</f>
        <v>62.378854625550652</v>
      </c>
      <c r="H31" s="98">
        <f>'Respondent Burden-All Yrs'!AR28</f>
        <v>4302.5465746255513</v>
      </c>
    </row>
    <row r="32" spans="2:10" ht="22.5" x14ac:dyDescent="0.2">
      <c r="B32" s="93" t="s">
        <v>44</v>
      </c>
      <c r="C32" s="94">
        <f>'Respondent Burden-All Yrs'!AI29</f>
        <v>2</v>
      </c>
      <c r="D32" s="95">
        <f>'Respondent Burden-All Yrs'!AN29</f>
        <v>-26</v>
      </c>
      <c r="E32" s="96">
        <f t="shared" si="0"/>
        <v>-13</v>
      </c>
      <c r="F32" s="97">
        <f>'Respondent Burden-All Yrs'!AO29</f>
        <v>-1886.34403</v>
      </c>
      <c r="G32" s="97">
        <f>'Respondent Burden-All Yrs'!AP29+'Respondent Burden-All Yrs'!AQ29</f>
        <v>-124.7577092511013</v>
      </c>
      <c r="H32" s="98">
        <f>'Respondent Burden-All Yrs'!AR29</f>
        <v>-2011.1017392511012</v>
      </c>
    </row>
    <row r="33" spans="2:11" ht="40.5" customHeight="1" x14ac:dyDescent="0.2">
      <c r="B33" s="93" t="s">
        <v>45</v>
      </c>
      <c r="C33" s="94">
        <f>'Respondent Burden-All Yrs'!AI30</f>
        <v>2</v>
      </c>
      <c r="D33" s="95">
        <f>'Respondent Burden-All Yrs'!AN30</f>
        <v>34</v>
      </c>
      <c r="E33" s="99">
        <f t="shared" si="0"/>
        <v>17</v>
      </c>
      <c r="F33" s="97">
        <f>'Respondent Burden-All Yrs'!AO30</f>
        <v>2922.84474</v>
      </c>
      <c r="G33" s="97">
        <f>'Respondent Burden-All Yrs'!AP30+'Respondent Burden-All Yrs'!AQ30</f>
        <v>249.51541850220266</v>
      </c>
      <c r="H33" s="98">
        <f>'Respondent Burden-All Yrs'!AR30</f>
        <v>3172.3601585022025</v>
      </c>
    </row>
    <row r="34" spans="2:11" ht="27.75" customHeight="1" x14ac:dyDescent="0.2">
      <c r="B34" s="93" t="s">
        <v>74</v>
      </c>
      <c r="C34" s="94">
        <f>'Respondent Burden-All Yrs'!AI31</f>
        <v>15</v>
      </c>
      <c r="D34" s="95">
        <f>'Respondent Burden-All Yrs'!AN31</f>
        <v>474</v>
      </c>
      <c r="E34" s="96">
        <f t="shared" si="0"/>
        <v>31.6</v>
      </c>
      <c r="F34" s="97">
        <f>'Respondent Burden-All Yrs'!AO31</f>
        <v>35632.617779999993</v>
      </c>
      <c r="G34" s="97">
        <f>'Respondent Burden-All Yrs'!AP31+'Respondent Burden-All Yrs'!AQ31</f>
        <v>19649.339207048459</v>
      </c>
      <c r="H34" s="98">
        <f>'Respondent Burden-All Yrs'!AR31</f>
        <v>55281.956987048448</v>
      </c>
    </row>
    <row r="35" spans="2:11" ht="22.5" customHeight="1" x14ac:dyDescent="0.2">
      <c r="B35" s="93" t="s">
        <v>47</v>
      </c>
      <c r="C35" s="94">
        <f>'Respondent Burden-All Yrs'!AI32</f>
        <v>1</v>
      </c>
      <c r="D35" s="95">
        <f>'Respondent Burden-All Yrs'!AN32</f>
        <v>36</v>
      </c>
      <c r="E35" s="96">
        <f t="shared" si="0"/>
        <v>36</v>
      </c>
      <c r="F35" s="97">
        <f>'Respondent Burden-All Yrs'!AO32</f>
        <v>2701.2937280000001</v>
      </c>
      <c r="G35" s="97">
        <f>'Respondent Burden-All Yrs'!AP32+'Respondent Burden-All Yrs'!AQ32</f>
        <v>62.378854625550652</v>
      </c>
      <c r="H35" s="98">
        <f>'Respondent Burden-All Yrs'!AR32</f>
        <v>2763.6725826255511</v>
      </c>
    </row>
    <row r="36" spans="2:11" ht="33.75" x14ac:dyDescent="0.2">
      <c r="B36" s="93" t="s">
        <v>48</v>
      </c>
      <c r="C36" s="94">
        <f>'Respondent Burden-All Yrs'!AI33</f>
        <v>6</v>
      </c>
      <c r="D36" s="95">
        <f>'Respondent Burden-All Yrs'!AN33</f>
        <v>155.4</v>
      </c>
      <c r="E36" s="96">
        <f t="shared" si="0"/>
        <v>25.900000000000002</v>
      </c>
      <c r="F36" s="97">
        <f>'Respondent Burden-All Yrs'!AO33</f>
        <v>11488.024361999998</v>
      </c>
      <c r="G36" s="97">
        <f>'Respondent Burden-All Yrs'!AP33+'Respondent Burden-All Yrs'!AQ33</f>
        <v>374.27312775330392</v>
      </c>
      <c r="H36" s="98">
        <f>'Respondent Burden-All Yrs'!AR33</f>
        <v>11862.297489753304</v>
      </c>
      <c r="I36" s="101"/>
      <c r="K36" s="102"/>
    </row>
    <row r="37" spans="2:11" ht="34.5" customHeight="1" thickBot="1" x14ac:dyDescent="0.25">
      <c r="B37" s="93" t="s">
        <v>49</v>
      </c>
      <c r="C37" s="94">
        <f>'Respondent Burden-All Yrs'!AI34</f>
        <v>25</v>
      </c>
      <c r="D37" s="95">
        <f>'Respondent Burden-All Yrs'!AN34</f>
        <v>719.16666666666663</v>
      </c>
      <c r="E37" s="96">
        <f t="shared" si="0"/>
        <v>28.766666666666666</v>
      </c>
      <c r="F37" s="97">
        <f>'Respondent Burden-All Yrs'!AO34</f>
        <v>54217.472591666679</v>
      </c>
      <c r="G37" s="97">
        <f>'Respondent Burden-All Yrs'!AP34+'Respondent Burden-All Yrs'!AQ34</f>
        <v>1559.4713656387664</v>
      </c>
      <c r="H37" s="98">
        <f>'Respondent Burden-All Yrs'!AR34</f>
        <v>55776.943957305448</v>
      </c>
    </row>
    <row r="38" spans="2:11" ht="12" thickBot="1" x14ac:dyDescent="0.25">
      <c r="B38" s="103" t="s">
        <v>50</v>
      </c>
      <c r="C38" s="104">
        <f>SUM(C7:C37)</f>
        <v>2701.3</v>
      </c>
      <c r="D38" s="104">
        <f>SUM(D7:D37)</f>
        <v>25646.705666666661</v>
      </c>
      <c r="E38" s="105">
        <f>D38/C38</f>
        <v>9.4942085909253535</v>
      </c>
      <c r="F38" s="106">
        <f>SUM(F7:F37)</f>
        <v>2676114.1701194472</v>
      </c>
      <c r="G38" s="106">
        <f>SUM(G7:G37)</f>
        <v>2733937.3832085012</v>
      </c>
      <c r="H38" s="106">
        <f>SUM(H7:H37)</f>
        <v>5410051.5533279497</v>
      </c>
    </row>
    <row r="39" spans="2:11" x14ac:dyDescent="0.2">
      <c r="B39" s="107" t="s">
        <v>75</v>
      </c>
      <c r="E39" s="108"/>
    </row>
  </sheetData>
  <mergeCells count="2">
    <mergeCell ref="B1:H1"/>
    <mergeCell ref="B5:H5"/>
  </mergeCells>
  <pageMargins left="0.7" right="0.7" top="1.25" bottom="0.75" header="0.3" footer="0.3"/>
  <pageSetup scale="79" orientation="portrait" r:id="rId1"/>
  <headerFooter>
    <oddHeader xml:space="preserve">&amp;CSUPPORTING STATEMENT: 
ENVIRONMENTAL PROTECTION AGENCY
OMB control number 2060-0629; ICR number &amp;K0000002300.19&amp;K01+000
Appendix A
</oddHeader>
    <oddFooter>&amp;LSeptember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4F7A-71BD-4AB2-8B9D-5FA0AD8E9150}">
  <sheetPr>
    <tabColor rgb="FF7030A0"/>
  </sheetPr>
  <dimension ref="B4:K27"/>
  <sheetViews>
    <sheetView zoomScaleNormal="100" zoomScaleSheetLayoutView="106" workbookViewId="0">
      <selection activeCell="B4" sqref="B4:J5"/>
    </sheetView>
  </sheetViews>
  <sheetFormatPr defaultColWidth="8.7109375" defaultRowHeight="14.25" x14ac:dyDescent="0.2"/>
  <cols>
    <col min="1" max="1" width="8.7109375" style="109"/>
    <col min="2" max="4" width="3.5703125" style="109" customWidth="1"/>
    <col min="5" max="5" width="26.28515625" style="109" customWidth="1"/>
    <col min="6" max="6" width="10.140625" style="109" bestFit="1" customWidth="1"/>
    <col min="7" max="7" width="12.28515625" style="109" customWidth="1"/>
    <col min="8" max="8" width="11.140625" style="109" customWidth="1"/>
    <col min="9" max="9" width="10.85546875" style="109" customWidth="1"/>
    <col min="10" max="10" width="14.28515625" style="109" customWidth="1"/>
    <col min="11" max="15" width="8.7109375" style="109"/>
    <col min="16" max="16" width="16.140625" style="109" bestFit="1" customWidth="1"/>
    <col min="17" max="17" width="10.140625" style="109" bestFit="1" customWidth="1"/>
    <col min="18" max="16384" width="8.7109375" style="109"/>
  </cols>
  <sheetData>
    <row r="4" spans="2:11" ht="14.45" customHeight="1" x14ac:dyDescent="0.2">
      <c r="B4" s="261" t="s">
        <v>139</v>
      </c>
      <c r="C4" s="261"/>
      <c r="D4" s="261"/>
      <c r="E4" s="261"/>
      <c r="F4" s="261"/>
      <c r="G4" s="261"/>
      <c r="H4" s="261"/>
      <c r="I4" s="261"/>
      <c r="J4" s="261"/>
    </row>
    <row r="5" spans="2:11" ht="31.5" customHeight="1" thickBot="1" x14ac:dyDescent="0.25">
      <c r="B5" s="262"/>
      <c r="C5" s="262"/>
      <c r="D5" s="262"/>
      <c r="E5" s="262"/>
      <c r="F5" s="262"/>
      <c r="G5" s="262"/>
      <c r="H5" s="262"/>
      <c r="I5" s="262"/>
      <c r="J5" s="262"/>
    </row>
    <row r="6" spans="2:11" ht="12" customHeight="1" x14ac:dyDescent="0.2">
      <c r="B6" s="110"/>
      <c r="C6" s="111"/>
      <c r="D6" s="111"/>
      <c r="E6" s="111"/>
      <c r="F6" s="111"/>
      <c r="G6" s="112" t="s">
        <v>76</v>
      </c>
      <c r="H6" s="113" t="s">
        <v>77</v>
      </c>
      <c r="I6" s="114" t="s">
        <v>78</v>
      </c>
      <c r="J6" s="115" t="s">
        <v>79</v>
      </c>
    </row>
    <row r="7" spans="2:11" ht="50.25" customHeight="1" thickBot="1" x14ac:dyDescent="0.25">
      <c r="B7" s="263" t="s">
        <v>80</v>
      </c>
      <c r="C7" s="264"/>
      <c r="D7" s="264"/>
      <c r="E7" s="264"/>
      <c r="F7" s="265"/>
      <c r="G7" s="116" t="s">
        <v>81</v>
      </c>
      <c r="H7" s="117" t="s">
        <v>82</v>
      </c>
      <c r="I7" s="118" t="s">
        <v>83</v>
      </c>
      <c r="J7" s="119" t="s">
        <v>84</v>
      </c>
    </row>
    <row r="8" spans="2:11" ht="15" thickTop="1" x14ac:dyDescent="0.2">
      <c r="B8" s="120" t="s">
        <v>85</v>
      </c>
      <c r="C8" s="121" t="s">
        <v>86</v>
      </c>
      <c r="D8" s="122"/>
      <c r="E8" s="122"/>
      <c r="F8" s="123"/>
      <c r="G8" s="266" t="s">
        <v>87</v>
      </c>
      <c r="H8" s="267"/>
      <c r="I8" s="267"/>
      <c r="J8" s="268"/>
    </row>
    <row r="9" spans="2:11" x14ac:dyDescent="0.2">
      <c r="B9" s="124" t="s">
        <v>88</v>
      </c>
      <c r="C9" s="125" t="s">
        <v>89</v>
      </c>
      <c r="D9" s="125"/>
      <c r="E9" s="125"/>
      <c r="F9" s="126"/>
      <c r="G9" s="266" t="s">
        <v>87</v>
      </c>
      <c r="H9" s="267"/>
      <c r="I9" s="267"/>
      <c r="J9" s="268"/>
      <c r="K9" s="127"/>
    </row>
    <row r="10" spans="2:11" x14ac:dyDescent="0.2">
      <c r="B10" s="128" t="s">
        <v>90</v>
      </c>
      <c r="C10" s="129" t="s">
        <v>91</v>
      </c>
      <c r="D10" s="129"/>
      <c r="E10" s="129"/>
      <c r="F10" s="130"/>
      <c r="G10" s="260"/>
      <c r="H10" s="260"/>
      <c r="I10" s="260"/>
      <c r="J10" s="254"/>
    </row>
    <row r="11" spans="2:11" x14ac:dyDescent="0.2">
      <c r="B11" s="131">
        <v>0.08</v>
      </c>
      <c r="C11" s="132" t="s">
        <v>92</v>
      </c>
      <c r="D11" s="258" t="s">
        <v>93</v>
      </c>
      <c r="E11" s="259"/>
      <c r="F11" s="259"/>
      <c r="G11" s="260" t="s">
        <v>87</v>
      </c>
      <c r="H11" s="260"/>
      <c r="I11" s="260"/>
      <c r="J11" s="254"/>
    </row>
    <row r="12" spans="2:11" x14ac:dyDescent="0.2">
      <c r="B12" s="133">
        <f>0.1*0.1</f>
        <v>1.0000000000000002E-2</v>
      </c>
      <c r="C12" s="134" t="s">
        <v>94</v>
      </c>
      <c r="D12" s="135" t="s">
        <v>95</v>
      </c>
      <c r="E12" s="135"/>
      <c r="F12" s="136"/>
      <c r="G12" s="253" t="s">
        <v>87</v>
      </c>
      <c r="H12" s="253"/>
      <c r="I12" s="253"/>
      <c r="J12" s="254"/>
    </row>
    <row r="13" spans="2:11" x14ac:dyDescent="0.2">
      <c r="B13" s="133"/>
      <c r="C13" s="137" t="s">
        <v>96</v>
      </c>
      <c r="D13" s="121" t="s">
        <v>97</v>
      </c>
      <c r="E13" s="121"/>
      <c r="F13" s="138"/>
      <c r="G13" s="253" t="s">
        <v>87</v>
      </c>
      <c r="H13" s="253"/>
      <c r="I13" s="253"/>
      <c r="J13" s="254"/>
    </row>
    <row r="14" spans="2:11" x14ac:dyDescent="0.2">
      <c r="B14" s="131"/>
      <c r="C14" s="139" t="s">
        <v>98</v>
      </c>
      <c r="D14" s="140" t="s">
        <v>99</v>
      </c>
      <c r="E14" s="140"/>
      <c r="F14" s="141"/>
      <c r="G14" s="253" t="s">
        <v>87</v>
      </c>
      <c r="H14" s="253"/>
      <c r="I14" s="253"/>
      <c r="J14" s="254"/>
    </row>
    <row r="15" spans="2:11" x14ac:dyDescent="0.2">
      <c r="B15" s="142"/>
      <c r="C15" s="143" t="s">
        <v>100</v>
      </c>
      <c r="D15" s="144" t="s">
        <v>101</v>
      </c>
      <c r="E15" s="144"/>
      <c r="F15" s="145"/>
      <c r="G15" s="253"/>
      <c r="H15" s="253"/>
      <c r="I15" s="253"/>
      <c r="J15" s="254"/>
    </row>
    <row r="16" spans="2:11" x14ac:dyDescent="0.2">
      <c r="B16" s="142"/>
      <c r="C16" s="143"/>
      <c r="D16" s="146" t="s">
        <v>85</v>
      </c>
      <c r="E16" s="144" t="s">
        <v>102</v>
      </c>
      <c r="F16" s="144"/>
      <c r="G16" s="147">
        <v>20445.2</v>
      </c>
      <c r="H16" s="148">
        <v>0.02</v>
      </c>
      <c r="I16" s="147">
        <v>408.904</v>
      </c>
      <c r="J16" s="149">
        <v>24914.52072</v>
      </c>
      <c r="K16" s="127"/>
    </row>
    <row r="17" spans="2:10" x14ac:dyDescent="0.2">
      <c r="B17" s="120"/>
      <c r="C17" s="132" t="s">
        <v>103</v>
      </c>
      <c r="D17" s="125" t="s">
        <v>104</v>
      </c>
      <c r="E17" s="125"/>
      <c r="F17" s="126"/>
      <c r="G17" s="255" t="s">
        <v>87</v>
      </c>
      <c r="H17" s="256"/>
      <c r="I17" s="256"/>
      <c r="J17" s="257"/>
    </row>
    <row r="18" spans="2:10" ht="15" thickBot="1" x14ac:dyDescent="0.25">
      <c r="B18" s="150" t="s">
        <v>105</v>
      </c>
      <c r="C18" s="151" t="s">
        <v>106</v>
      </c>
      <c r="D18" s="152"/>
      <c r="E18" s="152"/>
      <c r="F18" s="152"/>
      <c r="G18" s="153"/>
      <c r="H18" s="154"/>
      <c r="I18" s="154"/>
      <c r="J18" s="155">
        <v>0</v>
      </c>
    </row>
    <row r="19" spans="2:10" ht="15.75" thickTop="1" thickBot="1" x14ac:dyDescent="0.25">
      <c r="B19" s="156"/>
      <c r="C19" s="157" t="s">
        <v>50</v>
      </c>
      <c r="D19" s="158"/>
      <c r="E19" s="158"/>
      <c r="F19" s="159"/>
      <c r="G19" s="160"/>
      <c r="H19" s="161"/>
      <c r="I19" s="162">
        <f>SUM(I9:I17)</f>
        <v>408.904</v>
      </c>
      <c r="J19" s="163">
        <f>SUM(J9:J18)</f>
        <v>24914.52072</v>
      </c>
    </row>
    <row r="20" spans="2:10" x14ac:dyDescent="0.2">
      <c r="B20" s="164" t="s">
        <v>107</v>
      </c>
      <c r="C20" s="164"/>
      <c r="D20" s="164"/>
      <c r="E20" s="164"/>
      <c r="F20" s="164"/>
      <c r="G20" s="164"/>
      <c r="H20" s="165"/>
      <c r="I20" s="166"/>
      <c r="J20" s="166"/>
    </row>
    <row r="21" spans="2:10" x14ac:dyDescent="0.2">
      <c r="B21" s="167" t="s">
        <v>108</v>
      </c>
      <c r="C21" s="164" t="s">
        <v>109</v>
      </c>
      <c r="D21" s="164"/>
      <c r="E21" s="164"/>
      <c r="F21" s="168"/>
      <c r="G21" s="164"/>
      <c r="H21" s="165"/>
      <c r="I21" s="166"/>
      <c r="J21" s="166"/>
    </row>
    <row r="22" spans="2:10" x14ac:dyDescent="0.2">
      <c r="C22" s="164" t="s">
        <v>110</v>
      </c>
      <c r="D22" s="164"/>
      <c r="E22" s="164"/>
      <c r="F22" s="164"/>
      <c r="G22" s="164"/>
      <c r="H22" s="165"/>
      <c r="I22" s="166"/>
      <c r="J22" s="166"/>
    </row>
    <row r="23" spans="2:10" x14ac:dyDescent="0.2">
      <c r="B23" s="169" t="s">
        <v>111</v>
      </c>
      <c r="C23" s="170" t="s">
        <v>112</v>
      </c>
      <c r="D23" s="170"/>
      <c r="E23" s="170"/>
      <c r="F23" s="170"/>
      <c r="G23" s="170"/>
      <c r="H23" s="171"/>
      <c r="I23" s="172"/>
      <c r="J23" s="172"/>
    </row>
    <row r="24" spans="2:10" x14ac:dyDescent="0.2">
      <c r="B24" s="167" t="s">
        <v>113</v>
      </c>
      <c r="C24" s="164" t="s">
        <v>114</v>
      </c>
      <c r="D24" s="164"/>
      <c r="E24" s="164"/>
      <c r="F24" s="164"/>
      <c r="G24" s="164"/>
      <c r="H24" s="165"/>
      <c r="I24" s="166"/>
      <c r="J24" s="166"/>
    </row>
    <row r="26" spans="2:10" x14ac:dyDescent="0.2">
      <c r="B26" s="173"/>
      <c r="C26" s="174"/>
      <c r="D26" s="174"/>
      <c r="E26" s="175"/>
      <c r="F26" s="175"/>
      <c r="G26" s="175"/>
      <c r="H26" s="175"/>
    </row>
    <row r="27" spans="2:10" x14ac:dyDescent="0.2">
      <c r="B27" s="176"/>
      <c r="C27" s="174"/>
      <c r="D27" s="174"/>
      <c r="E27" s="175"/>
      <c r="F27" s="175"/>
      <c r="G27" s="175"/>
      <c r="H27" s="175"/>
    </row>
  </sheetData>
  <sheetProtection algorithmName="SHA-512" hashValue="OinSCViLjT8AumvtxD3ieUb8Y64yvEkLluABwMBe2ZPs9h2gFMJaTqD/Giy5aSP3sqEvAW1+2DtJs3ecQd/jXg==" saltValue="4k/k1td9K8l3NZ/eH7nt9g==" spinCount="100000" sheet="1" objects="1" scenarios="1"/>
  <mergeCells count="12">
    <mergeCell ref="D11:F11"/>
    <mergeCell ref="G11:J11"/>
    <mergeCell ref="B4:J5"/>
    <mergeCell ref="B7:F7"/>
    <mergeCell ref="G8:J8"/>
    <mergeCell ref="G9:J9"/>
    <mergeCell ref="G10:J10"/>
    <mergeCell ref="G12:J12"/>
    <mergeCell ref="G13:J13"/>
    <mergeCell ref="G14:J14"/>
    <mergeCell ref="G15:J15"/>
    <mergeCell ref="G17:J17"/>
  </mergeCells>
  <pageMargins left="0.7" right="0.7" top="1.25" bottom="0.75" header="0.3" footer="0.3"/>
  <pageSetup scale="87" orientation="landscape" r:id="rId1"/>
  <headerFooter>
    <oddHeader xml:space="preserve">&amp;CSUPPORTING STATEMENT: 
ENVIRONMENTAL PROTECTION AGENCY
OMB control number 2060-0629; ICR number &amp;K0000002300.19&amp;K01+000
Appendix A
</oddHeader>
    <oddFooter>&amp;LSeptember 2019</oddFooter>
  </headerFooter>
  <colBreaks count="1" manualBreakCount="1">
    <brk id="10" min="4" max="2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7F9D-25F6-4168-86AE-C8707A657233}">
  <sheetPr>
    <tabColor rgb="FF7030A0"/>
  </sheetPr>
  <dimension ref="B4:Y31"/>
  <sheetViews>
    <sheetView zoomScaleNormal="100" zoomScaleSheetLayoutView="99" workbookViewId="0">
      <selection activeCell="B6" sqref="B6"/>
    </sheetView>
  </sheetViews>
  <sheetFormatPr defaultColWidth="8.7109375" defaultRowHeight="14.25" x14ac:dyDescent="0.2"/>
  <cols>
    <col min="1" max="1" width="8.7109375" style="109"/>
    <col min="2" max="4" width="3.5703125" style="109" customWidth="1"/>
    <col min="5" max="5" width="26.28515625" style="109" customWidth="1"/>
    <col min="6" max="6" width="10.140625" style="109" bestFit="1" customWidth="1"/>
    <col min="7" max="7" width="12.28515625" style="109" customWidth="1"/>
    <col min="8" max="8" width="11.140625" style="109" customWidth="1"/>
    <col min="9" max="9" width="10.85546875" style="109" customWidth="1"/>
    <col min="10" max="10" width="9.42578125" style="109" bestFit="1" customWidth="1"/>
    <col min="11" max="15" width="8.7109375" style="109"/>
    <col min="16" max="16" width="16.140625" style="109" bestFit="1" customWidth="1"/>
    <col min="17" max="17" width="10.140625" style="109" bestFit="1" customWidth="1"/>
    <col min="18" max="16384" width="8.7109375" style="109"/>
  </cols>
  <sheetData>
    <row r="4" spans="2:11" x14ac:dyDescent="0.2">
      <c r="B4" s="261" t="s">
        <v>140</v>
      </c>
      <c r="C4" s="261"/>
      <c r="D4" s="261"/>
      <c r="E4" s="261"/>
      <c r="F4" s="261"/>
      <c r="G4" s="261"/>
      <c r="H4" s="261"/>
      <c r="I4" s="261"/>
      <c r="J4" s="261"/>
    </row>
    <row r="5" spans="2:11" ht="31.5" customHeight="1" thickBot="1" x14ac:dyDescent="0.25">
      <c r="B5" s="262"/>
      <c r="C5" s="262"/>
      <c r="D5" s="262"/>
      <c r="E5" s="262"/>
      <c r="F5" s="262"/>
      <c r="G5" s="262"/>
      <c r="H5" s="262"/>
      <c r="I5" s="262"/>
      <c r="J5" s="262"/>
    </row>
    <row r="6" spans="2:11" ht="12" customHeight="1" thickBot="1" x14ac:dyDescent="0.25">
      <c r="B6" s="110"/>
      <c r="C6" s="111"/>
      <c r="D6" s="111"/>
      <c r="E6" s="111"/>
      <c r="F6" s="111"/>
      <c r="G6" s="177" t="s">
        <v>76</v>
      </c>
      <c r="H6" s="178" t="s">
        <v>77</v>
      </c>
      <c r="I6" s="179" t="s">
        <v>78</v>
      </c>
      <c r="J6" s="180" t="s">
        <v>79</v>
      </c>
    </row>
    <row r="7" spans="2:11" ht="50.25" customHeight="1" thickBot="1" x14ac:dyDescent="0.25">
      <c r="B7" s="273" t="s">
        <v>80</v>
      </c>
      <c r="C7" s="274"/>
      <c r="D7" s="274"/>
      <c r="E7" s="274"/>
      <c r="F7" s="275"/>
      <c r="G7" s="181" t="s">
        <v>81</v>
      </c>
      <c r="H7" s="182" t="s">
        <v>82</v>
      </c>
      <c r="I7" s="183" t="s">
        <v>83</v>
      </c>
      <c r="J7" s="184" t="s">
        <v>84</v>
      </c>
    </row>
    <row r="8" spans="2:11" ht="15" thickTop="1" x14ac:dyDescent="0.2">
      <c r="B8" s="120" t="s">
        <v>85</v>
      </c>
      <c r="C8" s="121" t="s">
        <v>86</v>
      </c>
      <c r="D8" s="122"/>
      <c r="E8" s="122"/>
      <c r="F8" s="123"/>
      <c r="G8" s="266" t="s">
        <v>87</v>
      </c>
      <c r="H8" s="267"/>
      <c r="I8" s="267"/>
      <c r="J8" s="268"/>
    </row>
    <row r="9" spans="2:11" x14ac:dyDescent="0.2">
      <c r="B9" s="124" t="s">
        <v>88</v>
      </c>
      <c r="C9" s="125" t="s">
        <v>89</v>
      </c>
      <c r="D9" s="125"/>
      <c r="E9" s="125"/>
      <c r="F9" s="126"/>
      <c r="G9" s="266" t="s">
        <v>87</v>
      </c>
      <c r="H9" s="267"/>
      <c r="I9" s="267"/>
      <c r="J9" s="268"/>
    </row>
    <row r="10" spans="2:11" x14ac:dyDescent="0.2">
      <c r="B10" s="128" t="s">
        <v>90</v>
      </c>
      <c r="C10" s="129" t="s">
        <v>91</v>
      </c>
      <c r="D10" s="129"/>
      <c r="E10" s="129"/>
      <c r="F10" s="130"/>
      <c r="G10" s="272"/>
      <c r="H10" s="272"/>
      <c r="I10" s="272"/>
      <c r="J10" s="254"/>
    </row>
    <row r="11" spans="2:11" x14ac:dyDescent="0.2">
      <c r="B11" s="131">
        <v>0.08</v>
      </c>
      <c r="C11" s="132" t="s">
        <v>92</v>
      </c>
      <c r="D11" s="258" t="s">
        <v>93</v>
      </c>
      <c r="E11" s="259"/>
      <c r="F11" s="259"/>
      <c r="G11" s="272" t="s">
        <v>87</v>
      </c>
      <c r="H11" s="272"/>
      <c r="I11" s="272"/>
      <c r="J11" s="254"/>
    </row>
    <row r="12" spans="2:11" x14ac:dyDescent="0.2">
      <c r="B12" s="185">
        <f>0.1*0.1</f>
        <v>1.0000000000000002E-2</v>
      </c>
      <c r="C12" s="186" t="s">
        <v>94</v>
      </c>
      <c r="D12" s="187" t="s">
        <v>95</v>
      </c>
      <c r="E12" s="187"/>
      <c r="F12" s="188"/>
      <c r="G12" s="260" t="s">
        <v>87</v>
      </c>
      <c r="H12" s="260"/>
      <c r="I12" s="260"/>
      <c r="J12" s="254"/>
    </row>
    <row r="13" spans="2:11" x14ac:dyDescent="0.2">
      <c r="B13" s="185"/>
      <c r="C13" s="137" t="s">
        <v>96</v>
      </c>
      <c r="D13" s="121" t="s">
        <v>97</v>
      </c>
      <c r="E13" s="121"/>
      <c r="F13" s="138"/>
      <c r="G13" s="260" t="s">
        <v>87</v>
      </c>
      <c r="H13" s="260"/>
      <c r="I13" s="260"/>
      <c r="J13" s="254"/>
    </row>
    <row r="14" spans="2:11" x14ac:dyDescent="0.2">
      <c r="B14" s="131"/>
      <c r="C14" s="189" t="s">
        <v>98</v>
      </c>
      <c r="D14" s="190" t="s">
        <v>99</v>
      </c>
      <c r="E14" s="190"/>
      <c r="F14" s="191"/>
      <c r="G14" s="260" t="s">
        <v>87</v>
      </c>
      <c r="H14" s="260"/>
      <c r="I14" s="260"/>
      <c r="J14" s="254"/>
    </row>
    <row r="15" spans="2:11" x14ac:dyDescent="0.2">
      <c r="B15" s="142"/>
      <c r="C15" s="192" t="s">
        <v>100</v>
      </c>
      <c r="D15" s="193" t="s">
        <v>101</v>
      </c>
      <c r="E15" s="193"/>
      <c r="F15" s="194"/>
      <c r="G15" s="260"/>
      <c r="H15" s="260"/>
      <c r="I15" s="260"/>
      <c r="J15" s="254"/>
    </row>
    <row r="16" spans="2:11" x14ac:dyDescent="0.2">
      <c r="B16" s="142"/>
      <c r="C16" s="192"/>
      <c r="D16" s="195" t="s">
        <v>85</v>
      </c>
      <c r="E16" s="193" t="s">
        <v>102</v>
      </c>
      <c r="F16" s="193"/>
      <c r="G16" s="147">
        <v>20445.2</v>
      </c>
      <c r="H16" s="196">
        <v>0.02</v>
      </c>
      <c r="I16" s="147">
        <v>408.904</v>
      </c>
      <c r="J16" s="197">
        <v>24914.52072</v>
      </c>
      <c r="K16" s="127"/>
    </row>
    <row r="17" spans="2:25" x14ac:dyDescent="0.2">
      <c r="B17" s="120"/>
      <c r="C17" s="132" t="s">
        <v>103</v>
      </c>
      <c r="D17" s="125" t="s">
        <v>104</v>
      </c>
      <c r="E17" s="125"/>
      <c r="F17" s="126"/>
      <c r="G17" s="269" t="s">
        <v>87</v>
      </c>
      <c r="H17" s="270"/>
      <c r="I17" s="270"/>
      <c r="J17" s="271"/>
    </row>
    <row r="18" spans="2:25" ht="15" thickBot="1" x14ac:dyDescent="0.25">
      <c r="B18" s="198" t="s">
        <v>105</v>
      </c>
      <c r="C18" s="199" t="s">
        <v>106</v>
      </c>
      <c r="D18" s="200"/>
      <c r="E18" s="200"/>
      <c r="F18" s="200"/>
      <c r="G18" s="153"/>
      <c r="H18" s="154"/>
      <c r="I18" s="154"/>
      <c r="J18" s="155">
        <v>0</v>
      </c>
    </row>
    <row r="19" spans="2:25" ht="15.75" thickTop="1" thickBot="1" x14ac:dyDescent="0.25">
      <c r="B19" s="156"/>
      <c r="C19" s="157" t="s">
        <v>50</v>
      </c>
      <c r="D19" s="158"/>
      <c r="E19" s="158"/>
      <c r="F19" s="159"/>
      <c r="G19" s="160"/>
      <c r="H19" s="161"/>
      <c r="I19" s="162">
        <f>SUM(I9:I17)</f>
        <v>408.904</v>
      </c>
      <c r="J19" s="163">
        <f>SUM(J9:J18)</f>
        <v>24914.52072</v>
      </c>
    </row>
    <row r="20" spans="2:25" x14ac:dyDescent="0.2">
      <c r="B20" s="164" t="s">
        <v>107</v>
      </c>
      <c r="C20" s="164"/>
      <c r="D20" s="164"/>
      <c r="E20" s="164"/>
      <c r="F20" s="164"/>
      <c r="G20" s="164"/>
      <c r="H20" s="165"/>
      <c r="I20" s="166"/>
      <c r="J20" s="166"/>
    </row>
    <row r="21" spans="2:25" x14ac:dyDescent="0.2">
      <c r="B21" s="167" t="s">
        <v>108</v>
      </c>
      <c r="C21" s="164" t="s">
        <v>115</v>
      </c>
      <c r="D21" s="164"/>
      <c r="E21" s="164"/>
      <c r="F21" s="168"/>
      <c r="G21" s="164"/>
      <c r="H21" s="165"/>
      <c r="I21" s="166"/>
      <c r="J21" s="166"/>
    </row>
    <row r="22" spans="2:25" x14ac:dyDescent="0.2">
      <c r="C22" s="164" t="s">
        <v>116</v>
      </c>
      <c r="D22" s="164"/>
      <c r="E22" s="164"/>
      <c r="F22" s="164"/>
      <c r="G22" s="164"/>
      <c r="H22" s="165"/>
      <c r="I22" s="166"/>
      <c r="J22" s="166"/>
    </row>
    <row r="23" spans="2:25" x14ac:dyDescent="0.2">
      <c r="B23" s="169" t="s">
        <v>111</v>
      </c>
      <c r="C23" s="170" t="s">
        <v>112</v>
      </c>
      <c r="D23" s="170"/>
      <c r="E23" s="170"/>
      <c r="F23" s="170"/>
      <c r="G23" s="170"/>
      <c r="H23" s="171"/>
      <c r="I23" s="172"/>
      <c r="J23" s="172"/>
    </row>
    <row r="24" spans="2:25" x14ac:dyDescent="0.2">
      <c r="B24" s="167" t="s">
        <v>113</v>
      </c>
      <c r="C24" s="164" t="s">
        <v>114</v>
      </c>
      <c r="D24" s="164"/>
      <c r="E24" s="164"/>
      <c r="F24" s="164"/>
      <c r="G24" s="164"/>
      <c r="H24" s="165"/>
      <c r="I24" s="166"/>
      <c r="J24" s="166"/>
    </row>
    <row r="25" spans="2:25" x14ac:dyDescent="0.2">
      <c r="B25" s="167"/>
      <c r="K25" s="127"/>
    </row>
    <row r="26" spans="2:25" x14ac:dyDescent="0.2">
      <c r="B26" s="173"/>
      <c r="C26" s="174"/>
      <c r="D26" s="174"/>
      <c r="E26" s="175"/>
      <c r="F26" s="175"/>
      <c r="G26" s="175"/>
      <c r="H26" s="175"/>
    </row>
    <row r="27" spans="2:25" x14ac:dyDescent="0.2">
      <c r="B27" s="176"/>
      <c r="C27" s="174"/>
      <c r="D27" s="174"/>
      <c r="E27" s="175"/>
      <c r="F27" s="175"/>
      <c r="G27" s="175"/>
      <c r="H27" s="175"/>
    </row>
    <row r="28" spans="2:25" x14ac:dyDescent="0.2">
      <c r="B28" s="201"/>
      <c r="C28" s="174"/>
      <c r="D28" s="174"/>
      <c r="E28" s="175"/>
      <c r="F28" s="175"/>
      <c r="G28" s="175"/>
      <c r="H28" s="175"/>
    </row>
    <row r="30" spans="2:25" x14ac:dyDescent="0.2">
      <c r="V30" s="202"/>
      <c r="W30" s="202"/>
      <c r="X30" s="202"/>
      <c r="Y30" s="203"/>
    </row>
    <row r="31" spans="2:25" x14ac:dyDescent="0.2">
      <c r="V31" s="204"/>
      <c r="W31" s="204"/>
      <c r="X31" s="204"/>
      <c r="Y31" s="205"/>
    </row>
  </sheetData>
  <sheetProtection algorithmName="SHA-512" hashValue="eOftYOrkAc5TbCIKO7S9+K0O+EzDJpM3YXv0VSk+55oDGNgH5HOmPBh8AZuv2zCQJecRgVm3njSIokqX170mKQ==" saltValue="h6pVV9p5gxEtgvu9gMk6ug==" spinCount="100000" sheet="1" objects="1" scenarios="1"/>
  <mergeCells count="12">
    <mergeCell ref="D11:F11"/>
    <mergeCell ref="G11:J11"/>
    <mergeCell ref="B4:J5"/>
    <mergeCell ref="B7:F7"/>
    <mergeCell ref="G8:J8"/>
    <mergeCell ref="G9:J9"/>
    <mergeCell ref="G10:J10"/>
    <mergeCell ref="G12:J12"/>
    <mergeCell ref="G13:J13"/>
    <mergeCell ref="G14:J14"/>
    <mergeCell ref="G15:J15"/>
    <mergeCell ref="G17:J17"/>
  </mergeCells>
  <pageMargins left="0.7" right="0.7" top="1.25" bottom="0.75" header="0.3" footer="0.3"/>
  <pageSetup scale="87" orientation="landscape" r:id="rId1"/>
  <headerFooter>
    <oddHeader xml:space="preserve">&amp;CSUPPORTING STATEMENT: 
ENVIRONMENTAL PROTECTION AGENCY
OMB control number 2060-0629; ICR number &amp;K0000002300.19&amp;K01+000
Appendix A
</oddHeader>
    <oddFooter>&amp;LSeptember 2019</oddFooter>
  </headerFooter>
  <colBreaks count="1" manualBreakCount="1">
    <brk id="10" min="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536D1-C997-4CA7-A887-544D7652CB94}">
  <sheetPr>
    <tabColor rgb="FF7030A0"/>
  </sheetPr>
  <dimension ref="B4:L30"/>
  <sheetViews>
    <sheetView zoomScaleNormal="100" zoomScaleSheetLayoutView="108" workbookViewId="0">
      <selection activeCell="N28" sqref="N28:N29"/>
    </sheetView>
  </sheetViews>
  <sheetFormatPr defaultColWidth="8.7109375" defaultRowHeight="14.25" x14ac:dyDescent="0.2"/>
  <cols>
    <col min="1" max="1" width="8.7109375" style="109"/>
    <col min="2" max="4" width="3.5703125" style="109" customWidth="1"/>
    <col min="5" max="5" width="26.28515625" style="109" customWidth="1"/>
    <col min="6" max="6" width="10.140625" style="109" bestFit="1" customWidth="1"/>
    <col min="7" max="7" width="12.28515625" style="109" customWidth="1"/>
    <col min="8" max="8" width="11.140625" style="109" customWidth="1"/>
    <col min="9" max="9" width="10.85546875" style="109" customWidth="1"/>
    <col min="10" max="10" width="9.42578125" style="109" customWidth="1"/>
    <col min="11" max="15" width="8.7109375" style="109"/>
    <col min="16" max="16" width="16.140625" style="109" bestFit="1" customWidth="1"/>
    <col min="17" max="17" width="10.140625" style="109" bestFit="1" customWidth="1"/>
    <col min="18" max="16384" width="8.7109375" style="109"/>
  </cols>
  <sheetData>
    <row r="4" spans="2:12" x14ac:dyDescent="0.2">
      <c r="B4" s="261" t="s">
        <v>141</v>
      </c>
      <c r="C4" s="261"/>
      <c r="D4" s="261"/>
      <c r="E4" s="261"/>
      <c r="F4" s="261"/>
      <c r="G4" s="261"/>
      <c r="H4" s="261"/>
      <c r="I4" s="261"/>
      <c r="J4" s="261"/>
    </row>
    <row r="5" spans="2:12" ht="31.5" customHeight="1" thickBot="1" x14ac:dyDescent="0.25">
      <c r="B5" s="262"/>
      <c r="C5" s="262"/>
      <c r="D5" s="262"/>
      <c r="E5" s="262"/>
      <c r="F5" s="262"/>
      <c r="G5" s="262"/>
      <c r="H5" s="262"/>
      <c r="I5" s="262"/>
      <c r="J5" s="262"/>
    </row>
    <row r="6" spans="2:12" ht="12" customHeight="1" x14ac:dyDescent="0.2">
      <c r="B6" s="110"/>
      <c r="C6" s="111"/>
      <c r="D6" s="111"/>
      <c r="E6" s="111"/>
      <c r="F6" s="111"/>
      <c r="G6" s="112" t="s">
        <v>76</v>
      </c>
      <c r="H6" s="113" t="s">
        <v>77</v>
      </c>
      <c r="I6" s="114" t="s">
        <v>78</v>
      </c>
      <c r="J6" s="115" t="s">
        <v>79</v>
      </c>
    </row>
    <row r="7" spans="2:12" ht="50.25" customHeight="1" thickBot="1" x14ac:dyDescent="0.25">
      <c r="B7" s="263" t="s">
        <v>80</v>
      </c>
      <c r="C7" s="264"/>
      <c r="D7" s="264"/>
      <c r="E7" s="264"/>
      <c r="F7" s="265"/>
      <c r="G7" s="116" t="s">
        <v>81</v>
      </c>
      <c r="H7" s="117" t="s">
        <v>82</v>
      </c>
      <c r="I7" s="118" t="s">
        <v>83</v>
      </c>
      <c r="J7" s="119" t="s">
        <v>84</v>
      </c>
    </row>
    <row r="8" spans="2:12" ht="15" thickTop="1" x14ac:dyDescent="0.2">
      <c r="B8" s="120" t="s">
        <v>85</v>
      </c>
      <c r="C8" s="121" t="s">
        <v>86</v>
      </c>
      <c r="D8" s="122"/>
      <c r="E8" s="122"/>
      <c r="F8" s="123"/>
      <c r="G8" s="266" t="s">
        <v>87</v>
      </c>
      <c r="H8" s="267"/>
      <c r="I8" s="267"/>
      <c r="J8" s="268"/>
    </row>
    <row r="9" spans="2:12" x14ac:dyDescent="0.2">
      <c r="B9" s="124" t="s">
        <v>88</v>
      </c>
      <c r="C9" s="125" t="s">
        <v>89</v>
      </c>
      <c r="D9" s="125"/>
      <c r="E9" s="125"/>
      <c r="F9" s="126"/>
      <c r="G9" s="266" t="s">
        <v>87</v>
      </c>
      <c r="H9" s="267"/>
      <c r="I9" s="267"/>
      <c r="J9" s="268"/>
    </row>
    <row r="10" spans="2:12" x14ac:dyDescent="0.2">
      <c r="B10" s="128" t="s">
        <v>90</v>
      </c>
      <c r="C10" s="193" t="s">
        <v>91</v>
      </c>
      <c r="D10" s="193"/>
      <c r="E10" s="193"/>
      <c r="F10" s="194"/>
      <c r="G10" s="260"/>
      <c r="H10" s="260"/>
      <c r="I10" s="260"/>
      <c r="J10" s="254"/>
    </row>
    <row r="11" spans="2:12" x14ac:dyDescent="0.2">
      <c r="B11" s="131">
        <v>0.08</v>
      </c>
      <c r="C11" s="132" t="s">
        <v>92</v>
      </c>
      <c r="D11" s="258" t="s">
        <v>93</v>
      </c>
      <c r="E11" s="259"/>
      <c r="F11" s="259"/>
      <c r="G11" s="260" t="s">
        <v>87</v>
      </c>
      <c r="H11" s="260"/>
      <c r="I11" s="260"/>
      <c r="J11" s="254"/>
    </row>
    <row r="12" spans="2:12" x14ac:dyDescent="0.2">
      <c r="B12" s="185">
        <f>0.1*0.1</f>
        <v>1.0000000000000002E-2</v>
      </c>
      <c r="C12" s="134" t="s">
        <v>94</v>
      </c>
      <c r="D12" s="135" t="s">
        <v>95</v>
      </c>
      <c r="E12" s="135"/>
      <c r="F12" s="136"/>
      <c r="G12" s="260" t="s">
        <v>87</v>
      </c>
      <c r="H12" s="260"/>
      <c r="I12" s="260"/>
      <c r="J12" s="254"/>
    </row>
    <row r="13" spans="2:12" x14ac:dyDescent="0.2">
      <c r="B13" s="185"/>
      <c r="C13" s="137" t="s">
        <v>96</v>
      </c>
      <c r="D13" s="121" t="s">
        <v>97</v>
      </c>
      <c r="E13" s="121"/>
      <c r="F13" s="138"/>
      <c r="G13" s="260" t="s">
        <v>87</v>
      </c>
      <c r="H13" s="260"/>
      <c r="I13" s="260"/>
      <c r="J13" s="254"/>
    </row>
    <row r="14" spans="2:12" x14ac:dyDescent="0.2">
      <c r="B14" s="131"/>
      <c r="C14" s="139" t="s">
        <v>98</v>
      </c>
      <c r="D14" s="140" t="s">
        <v>99</v>
      </c>
      <c r="E14" s="140"/>
      <c r="F14" s="141"/>
      <c r="G14" s="260" t="s">
        <v>87</v>
      </c>
      <c r="H14" s="260"/>
      <c r="I14" s="260"/>
      <c r="J14" s="254"/>
    </row>
    <row r="15" spans="2:12" x14ac:dyDescent="0.2">
      <c r="B15" s="142"/>
      <c r="C15" s="192" t="s">
        <v>100</v>
      </c>
      <c r="D15" s="193" t="s">
        <v>101</v>
      </c>
      <c r="E15" s="193"/>
      <c r="F15" s="194"/>
      <c r="G15" s="260"/>
      <c r="H15" s="260"/>
      <c r="I15" s="260"/>
      <c r="J15" s="254"/>
    </row>
    <row r="16" spans="2:12" x14ac:dyDescent="0.2">
      <c r="B16" s="142"/>
      <c r="C16" s="192"/>
      <c r="D16" s="195" t="s">
        <v>85</v>
      </c>
      <c r="E16" s="193" t="s">
        <v>117</v>
      </c>
      <c r="F16" s="193"/>
      <c r="G16" s="147">
        <v>20557.2</v>
      </c>
      <c r="H16" s="196">
        <v>0.02</v>
      </c>
      <c r="I16" s="147">
        <v>411.14400000000001</v>
      </c>
      <c r="J16" s="197">
        <v>25051.003919999999</v>
      </c>
      <c r="K16" s="127"/>
      <c r="L16" s="206"/>
    </row>
    <row r="17" spans="2:11" x14ac:dyDescent="0.2">
      <c r="B17" s="120"/>
      <c r="C17" s="132" t="s">
        <v>103</v>
      </c>
      <c r="D17" s="125" t="s">
        <v>104</v>
      </c>
      <c r="E17" s="125"/>
      <c r="F17" s="126"/>
      <c r="G17" s="269" t="s">
        <v>87</v>
      </c>
      <c r="H17" s="270"/>
      <c r="I17" s="270"/>
      <c r="J17" s="271"/>
    </row>
    <row r="18" spans="2:11" ht="15" thickBot="1" x14ac:dyDescent="0.25">
      <c r="B18" s="198" t="s">
        <v>105</v>
      </c>
      <c r="C18" s="199" t="s">
        <v>106</v>
      </c>
      <c r="D18" s="200"/>
      <c r="E18" s="200"/>
      <c r="F18" s="200"/>
      <c r="G18" s="153"/>
      <c r="H18" s="154"/>
      <c r="I18" s="154"/>
      <c r="J18" s="155">
        <v>0</v>
      </c>
    </row>
    <row r="19" spans="2:11" ht="15.75" thickTop="1" thickBot="1" x14ac:dyDescent="0.25">
      <c r="B19" s="156"/>
      <c r="C19" s="157" t="s">
        <v>50</v>
      </c>
      <c r="D19" s="158"/>
      <c r="E19" s="158"/>
      <c r="F19" s="159"/>
      <c r="G19" s="160"/>
      <c r="H19" s="161"/>
      <c r="I19" s="162">
        <f>SUM(I9:I17)</f>
        <v>411.14400000000001</v>
      </c>
      <c r="J19" s="163">
        <f>SUM(J9:J18)</f>
        <v>25051.003919999999</v>
      </c>
    </row>
    <row r="20" spans="2:11" x14ac:dyDescent="0.2">
      <c r="B20" s="164" t="s">
        <v>107</v>
      </c>
      <c r="C20" s="164"/>
      <c r="D20" s="164"/>
      <c r="E20" s="164"/>
      <c r="F20" s="164"/>
      <c r="G20" s="164"/>
      <c r="H20" s="165"/>
      <c r="I20" s="166"/>
      <c r="J20" s="166"/>
    </row>
    <row r="21" spans="2:11" x14ac:dyDescent="0.2">
      <c r="B21" s="167" t="s">
        <v>108</v>
      </c>
      <c r="C21" s="164" t="s">
        <v>115</v>
      </c>
      <c r="D21" s="164"/>
      <c r="E21" s="164"/>
      <c r="F21" s="168"/>
      <c r="G21" s="164"/>
      <c r="H21" s="165"/>
      <c r="I21" s="166"/>
      <c r="J21" s="166"/>
    </row>
    <row r="22" spans="2:11" x14ac:dyDescent="0.2">
      <c r="C22" s="164" t="s">
        <v>116</v>
      </c>
      <c r="D22" s="164"/>
      <c r="E22" s="164"/>
      <c r="F22" s="164"/>
      <c r="G22" s="164"/>
      <c r="H22" s="165"/>
      <c r="I22" s="166"/>
      <c r="J22" s="166"/>
    </row>
    <row r="23" spans="2:11" x14ac:dyDescent="0.2">
      <c r="B23" s="169" t="s">
        <v>111</v>
      </c>
      <c r="C23" s="170" t="s">
        <v>118</v>
      </c>
      <c r="D23" s="170"/>
      <c r="E23" s="170"/>
      <c r="F23" s="170"/>
      <c r="G23" s="170"/>
      <c r="H23" s="171"/>
      <c r="I23" s="172"/>
      <c r="J23" s="172"/>
    </row>
    <row r="24" spans="2:11" x14ac:dyDescent="0.2">
      <c r="B24" s="167" t="s">
        <v>113</v>
      </c>
      <c r="C24" s="164" t="s">
        <v>119</v>
      </c>
      <c r="D24" s="164"/>
      <c r="E24" s="164"/>
      <c r="F24" s="164"/>
      <c r="G24" s="164"/>
      <c r="H24" s="165"/>
      <c r="I24" s="166"/>
      <c r="J24" s="166"/>
    </row>
    <row r="25" spans="2:11" x14ac:dyDescent="0.2">
      <c r="B25" s="167"/>
      <c r="C25" s="164" t="s">
        <v>120</v>
      </c>
      <c r="D25" s="164"/>
      <c r="E25" s="164"/>
      <c r="F25" s="164"/>
      <c r="G25" s="164"/>
      <c r="H25" s="165"/>
      <c r="I25" s="166"/>
      <c r="J25" s="166"/>
    </row>
    <row r="26" spans="2:11" x14ac:dyDescent="0.2">
      <c r="C26" s="164" t="s">
        <v>121</v>
      </c>
      <c r="D26" s="164"/>
      <c r="E26" s="164"/>
      <c r="F26" s="164"/>
      <c r="G26" s="164"/>
      <c r="H26" s="165"/>
      <c r="I26" s="166"/>
      <c r="J26" s="166"/>
    </row>
    <row r="27" spans="2:11" x14ac:dyDescent="0.2">
      <c r="B27" s="167"/>
      <c r="K27" s="127"/>
    </row>
    <row r="28" spans="2:11" x14ac:dyDescent="0.2">
      <c r="B28" s="173"/>
      <c r="C28" s="174"/>
      <c r="D28" s="174"/>
      <c r="E28" s="175"/>
      <c r="F28" s="175"/>
      <c r="G28" s="175"/>
      <c r="H28" s="175"/>
    </row>
    <row r="29" spans="2:11" x14ac:dyDescent="0.2">
      <c r="B29" s="176"/>
      <c r="C29" s="174"/>
      <c r="D29" s="174"/>
      <c r="E29" s="175"/>
      <c r="F29" s="175"/>
      <c r="G29" s="175"/>
      <c r="H29" s="175"/>
    </row>
    <row r="30" spans="2:11" x14ac:dyDescent="0.2">
      <c r="B30" s="201"/>
      <c r="C30" s="174"/>
      <c r="D30" s="174"/>
      <c r="E30" s="175"/>
      <c r="F30" s="175"/>
      <c r="G30" s="175"/>
      <c r="H30" s="175"/>
    </row>
  </sheetData>
  <sheetProtection algorithmName="SHA-512" hashValue="CWescWREHPy6WV9VgMj2nv4RHTk2nJ3gFLU7lkGkfw3nS7BaFK4enRFYxogJt5HRqe/N9XP0/7CoTsyxfCQxGA==" saltValue="450iQuRYtWMbV9RwG8ApAQ==" spinCount="100000" sheet="1" objects="1" scenarios="1"/>
  <mergeCells count="12">
    <mergeCell ref="D11:F11"/>
    <mergeCell ref="G11:J11"/>
    <mergeCell ref="B4:J5"/>
    <mergeCell ref="B7:F7"/>
    <mergeCell ref="G8:J8"/>
    <mergeCell ref="G9:J9"/>
    <mergeCell ref="G10:J10"/>
    <mergeCell ref="G12:J12"/>
    <mergeCell ref="G13:J13"/>
    <mergeCell ref="G14:J14"/>
    <mergeCell ref="G15:J15"/>
    <mergeCell ref="G17:J17"/>
  </mergeCells>
  <pageMargins left="0.7" right="0.7" top="1.25" bottom="0.75" header="0.3" footer="0.3"/>
  <pageSetup scale="87" orientation="landscape" r:id="rId1"/>
  <headerFooter>
    <oddHeader xml:space="preserve">&amp;CSUPPORTING STATEMENT: 
ENVIRONMENTAL PROTECTION AGENCY
OMB control number 2060-0629; ICR number &amp;K0000002300.19&amp;K01+000
Appendix A
</oddHeader>
    <oddFooter>&amp;LSeptember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0EA15-9260-4D05-9658-65A7FD4017BD}">
  <sheetPr>
    <tabColor rgb="FF7030A0"/>
  </sheetPr>
  <dimension ref="C4:I12"/>
  <sheetViews>
    <sheetView topLeftCell="A3" zoomScaleNormal="100" zoomScaleSheetLayoutView="84" workbookViewId="0">
      <selection activeCell="J12" sqref="J12"/>
    </sheetView>
  </sheetViews>
  <sheetFormatPr defaultColWidth="8.7109375" defaultRowHeight="15" x14ac:dyDescent="0.25"/>
  <cols>
    <col min="4" max="4" width="17.42578125" customWidth="1"/>
    <col min="5" max="5" width="17" hidden="1" customWidth="1"/>
    <col min="6" max="6" width="19.42578125" hidden="1" customWidth="1"/>
    <col min="7" max="7" width="20.85546875" hidden="1" customWidth="1"/>
    <col min="8" max="8" width="17.7109375" customWidth="1"/>
    <col min="9" max="9" width="14.42578125" customWidth="1"/>
  </cols>
  <sheetData>
    <row r="4" spans="3:9" ht="48.95" customHeight="1" thickBot="1" x14ac:dyDescent="0.3">
      <c r="C4" s="250" t="s">
        <v>145</v>
      </c>
      <c r="D4" s="250"/>
      <c r="E4" s="250"/>
      <c r="F4" s="250"/>
      <c r="G4" s="250"/>
      <c r="H4" s="250"/>
      <c r="I4" s="250"/>
    </row>
    <row r="5" spans="3:9" ht="34.5" thickBot="1" x14ac:dyDescent="0.3">
      <c r="C5" s="58" t="s">
        <v>57</v>
      </c>
      <c r="D5" s="91" t="s">
        <v>122</v>
      </c>
      <c r="E5" s="91" t="s">
        <v>123</v>
      </c>
      <c r="F5" s="91" t="s">
        <v>124</v>
      </c>
      <c r="G5" s="91" t="s">
        <v>125</v>
      </c>
      <c r="H5" s="207" t="s">
        <v>126</v>
      </c>
      <c r="I5" s="92" t="s">
        <v>60</v>
      </c>
    </row>
    <row r="6" spans="3:9" ht="15.75" thickTop="1" x14ac:dyDescent="0.25">
      <c r="C6" s="62">
        <v>1</v>
      </c>
      <c r="D6" s="208">
        <f>'EPA-YR1'!G16</f>
        <v>20445.2</v>
      </c>
      <c r="E6" s="208">
        <f>'EPA-YR1'!I16</f>
        <v>408.904</v>
      </c>
      <c r="F6" s="208" t="e">
        <f>'EPA-YR1'!#REF!</f>
        <v>#REF!</v>
      </c>
      <c r="G6" s="208" t="e">
        <f>'EPA-YR1'!#REF!</f>
        <v>#REF!</v>
      </c>
      <c r="H6" s="209">
        <f>'EPA-YR1'!I16</f>
        <v>408.904</v>
      </c>
      <c r="I6" s="210">
        <f>'EPA-YR1'!J19</f>
        <v>24914.52072</v>
      </c>
    </row>
    <row r="7" spans="3:9" x14ac:dyDescent="0.25">
      <c r="C7" s="68">
        <v>2</v>
      </c>
      <c r="D7" s="211">
        <f>'EPA-YR2'!G16</f>
        <v>20445.2</v>
      </c>
      <c r="E7" s="211">
        <f>'EPA-YR2'!I16</f>
        <v>408.904</v>
      </c>
      <c r="F7" s="211" t="e">
        <f>'EPA-YR2'!#REF!</f>
        <v>#REF!</v>
      </c>
      <c r="G7" s="211" t="e">
        <f>'EPA-YR2'!#REF!</f>
        <v>#REF!</v>
      </c>
      <c r="H7" s="209">
        <f>'EPA-YR2'!I16</f>
        <v>408.904</v>
      </c>
      <c r="I7" s="212">
        <f>'EPA-YR2'!J19</f>
        <v>24914.52072</v>
      </c>
    </row>
    <row r="8" spans="3:9" ht="15.75" thickBot="1" x14ac:dyDescent="0.3">
      <c r="C8" s="73">
        <v>3</v>
      </c>
      <c r="D8" s="213">
        <f>'EPA-YR3'!G16</f>
        <v>20557.2</v>
      </c>
      <c r="E8" s="213">
        <f>'EPA-YR3'!I16</f>
        <v>411.14400000000001</v>
      </c>
      <c r="F8" s="213" t="e">
        <f>'EPA-YR3'!#REF!</f>
        <v>#REF!</v>
      </c>
      <c r="G8" s="213" t="e">
        <f>'EPA-YR3'!#REF!</f>
        <v>#REF!</v>
      </c>
      <c r="H8" s="213">
        <f>'EPA-YR3'!I19</f>
        <v>411.14400000000001</v>
      </c>
      <c r="I8" s="214">
        <f>'EPA-YR3'!J19</f>
        <v>25051.003919999999</v>
      </c>
    </row>
    <row r="9" spans="3:9" ht="15.75" thickTop="1" x14ac:dyDescent="0.25">
      <c r="C9" s="62" t="s">
        <v>63</v>
      </c>
      <c r="D9" s="215">
        <f t="shared" ref="D9:I9" si="0">SUM(D6:D8)</f>
        <v>61447.600000000006</v>
      </c>
      <c r="E9" s="215">
        <f t="shared" si="0"/>
        <v>1228.952</v>
      </c>
      <c r="F9" s="215" t="e">
        <f t="shared" si="0"/>
        <v>#REF!</v>
      </c>
      <c r="G9" s="215" t="e">
        <f t="shared" si="0"/>
        <v>#REF!</v>
      </c>
      <c r="H9" s="215">
        <f t="shared" si="0"/>
        <v>1228.952</v>
      </c>
      <c r="I9" s="216">
        <f t="shared" si="0"/>
        <v>74880.045360000004</v>
      </c>
    </row>
    <row r="10" spans="3:9" ht="15.75" thickBot="1" x14ac:dyDescent="0.3">
      <c r="C10" s="81" t="s">
        <v>64</v>
      </c>
      <c r="D10" s="217">
        <f t="shared" ref="D10:I10" si="1">AVERAGE(D6:D8)</f>
        <v>20482.533333333336</v>
      </c>
      <c r="E10" s="217">
        <f t="shared" si="1"/>
        <v>409.65066666666667</v>
      </c>
      <c r="F10" s="217" t="e">
        <f t="shared" si="1"/>
        <v>#REF!</v>
      </c>
      <c r="G10" s="217" t="e">
        <f t="shared" si="1"/>
        <v>#REF!</v>
      </c>
      <c r="H10" s="217">
        <f t="shared" si="1"/>
        <v>409.65066666666667</v>
      </c>
      <c r="I10" s="218">
        <f t="shared" si="1"/>
        <v>24960.01512</v>
      </c>
    </row>
    <row r="11" spans="3:9" x14ac:dyDescent="0.25">
      <c r="C11" s="276" t="s">
        <v>127</v>
      </c>
      <c r="D11" s="276"/>
      <c r="E11" s="276"/>
      <c r="F11" s="276"/>
      <c r="G11" s="276"/>
      <c r="H11" s="276"/>
      <c r="I11" s="276"/>
    </row>
    <row r="12" spans="3:9" x14ac:dyDescent="0.25">
      <c r="C12" s="277"/>
      <c r="D12" s="277"/>
      <c r="E12" s="277"/>
      <c r="F12" s="277"/>
      <c r="G12" s="277"/>
      <c r="H12" s="277"/>
      <c r="I12" s="277"/>
    </row>
  </sheetData>
  <mergeCells count="2">
    <mergeCell ref="C4:I4"/>
    <mergeCell ref="C11:I12"/>
  </mergeCells>
  <pageMargins left="0.7" right="0.7" top="1.25" bottom="0.75" header="0.3" footer="0.3"/>
  <pageSetup scale="87" orientation="portrait" r:id="rId1"/>
  <headerFooter>
    <oddHeader xml:space="preserve">&amp;CSUPPORTING STATEMENT: 
ENVIRONMENTAL PROTECTION AGENCY
OMB control number 2060-0629; ICR number &amp;K0000002300.19&amp;K01+000
Appendix A
</oddHeader>
    <oddFooter>&amp;LSeptember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CBF0-41DE-4E69-A66A-3F6D31E84FEF}">
  <sheetPr>
    <tabColor rgb="FF7030A0"/>
  </sheetPr>
  <dimension ref="A3:I21"/>
  <sheetViews>
    <sheetView zoomScaleNormal="100" zoomScaleSheetLayoutView="96" workbookViewId="0">
      <selection activeCell="I10" sqref="I10"/>
    </sheetView>
  </sheetViews>
  <sheetFormatPr defaultColWidth="8.7109375" defaultRowHeight="15" x14ac:dyDescent="0.25"/>
  <cols>
    <col min="1" max="1" width="28.140625" customWidth="1"/>
    <col min="2" max="2" width="14.85546875" customWidth="1"/>
    <col min="3" max="3" width="13.5703125" customWidth="1"/>
    <col min="4" max="4" width="12.42578125" customWidth="1"/>
    <col min="5" max="5" width="12.140625" customWidth="1"/>
    <col min="6" max="6" width="12.28515625" customWidth="1"/>
    <col min="7" max="7" width="11.85546875" customWidth="1"/>
    <col min="8" max="8" width="11.85546875" bestFit="1" customWidth="1"/>
    <col min="9" max="9" width="11.5703125" customWidth="1"/>
  </cols>
  <sheetData>
    <row r="3" spans="1:9" ht="15" customHeight="1" thickBot="1" x14ac:dyDescent="0.3">
      <c r="A3" s="219" t="s">
        <v>144</v>
      </c>
      <c r="B3" s="220"/>
      <c r="C3" s="220"/>
      <c r="D3" s="220"/>
      <c r="E3" s="220"/>
      <c r="F3" s="220"/>
    </row>
    <row r="4" spans="1:9" x14ac:dyDescent="0.25">
      <c r="A4" s="221"/>
      <c r="B4" s="222" t="s">
        <v>4</v>
      </c>
      <c r="C4" s="222" t="s">
        <v>5</v>
      </c>
      <c r="D4" s="222" t="s">
        <v>6</v>
      </c>
      <c r="E4" s="222" t="s">
        <v>63</v>
      </c>
      <c r="F4" s="223" t="s">
        <v>128</v>
      </c>
    </row>
    <row r="5" spans="1:9" x14ac:dyDescent="0.25">
      <c r="A5" s="224" t="s">
        <v>129</v>
      </c>
      <c r="B5" s="225"/>
      <c r="C5" s="226"/>
      <c r="D5" s="225"/>
      <c r="E5" s="227"/>
      <c r="F5" s="228"/>
    </row>
    <row r="6" spans="1:9" x14ac:dyDescent="0.25">
      <c r="A6" s="229" t="s">
        <v>58</v>
      </c>
      <c r="B6" s="230">
        <f>'Respondent Burden-All Yrs'!$B$35</f>
        <v>2701.3</v>
      </c>
      <c r="C6" s="230">
        <f>'Respondent Burden-All Yrs'!$M$35</f>
        <v>2701.3</v>
      </c>
      <c r="D6" s="230">
        <f>'Respondent Burden-All Yrs'!$X$35</f>
        <v>2701.3</v>
      </c>
      <c r="E6" s="230">
        <f>SUM(B6:D6)</f>
        <v>8103.9000000000005</v>
      </c>
      <c r="F6" s="231">
        <f>AVERAGE(B6:D6)</f>
        <v>2701.3</v>
      </c>
      <c r="I6" s="53"/>
    </row>
    <row r="7" spans="1:9" x14ac:dyDescent="0.25">
      <c r="A7" s="229" t="s">
        <v>130</v>
      </c>
      <c r="B7" s="230">
        <f>'Respondent Burden-All Yrs'!$G$35</f>
        <v>25899.55899999999</v>
      </c>
      <c r="C7" s="230">
        <f>'Respondent Burden-All Yrs'!$R$35</f>
        <v>25509.55899999999</v>
      </c>
      <c r="D7" s="230">
        <f>'Respondent Burden-All Yrs'!$AC$35</f>
        <v>25530.998999999993</v>
      </c>
      <c r="E7" s="230">
        <f>SUM(B7:D7)</f>
        <v>76940.116999999969</v>
      </c>
      <c r="F7" s="231">
        <f>AVERAGE(B7:D7)</f>
        <v>25646.705666666658</v>
      </c>
      <c r="I7" s="53"/>
    </row>
    <row r="8" spans="1:9" x14ac:dyDescent="0.25">
      <c r="A8" s="229" t="s">
        <v>131</v>
      </c>
      <c r="B8" s="232">
        <f>'Respondent Burden-All Yrs'!$H$35</f>
        <v>2684681.1424591797</v>
      </c>
      <c r="C8" s="232">
        <f>'Respondent Burden-All Yrs'!$S$35</f>
        <v>2671081.2890031799</v>
      </c>
      <c r="D8" s="232">
        <f>'Respondent Burden-All Yrs'!$AD$35</f>
        <v>2672580.07889598</v>
      </c>
      <c r="E8" s="232">
        <f>SUM(B8:D8)</f>
        <v>8028342.5103583392</v>
      </c>
      <c r="F8" s="233">
        <f>ROUND(AVERAGE(B8:D8),-3)</f>
        <v>2676000</v>
      </c>
      <c r="H8" s="67"/>
      <c r="I8" s="54"/>
    </row>
    <row r="9" spans="1:9" x14ac:dyDescent="0.25">
      <c r="A9" s="234" t="s">
        <v>132</v>
      </c>
      <c r="B9" s="232">
        <f>'Respondent Burden-All Yrs'!$J$35</f>
        <v>2733812.6254992504</v>
      </c>
      <c r="C9" s="232">
        <f>'Respondent Burden-All Yrs'!$U$35</f>
        <v>2733937.3832085012</v>
      </c>
      <c r="D9" s="232">
        <f>'Respondent Burden-All Yrs'!$AF$35</f>
        <v>2734062.1409177524</v>
      </c>
      <c r="E9" s="232">
        <f>SUM(B9:D9)</f>
        <v>8201812.1496255044</v>
      </c>
      <c r="F9" s="233">
        <f>ROUND(AVERAGE(B9:D9),-3)</f>
        <v>2734000</v>
      </c>
      <c r="I9" s="54"/>
    </row>
    <row r="10" spans="1:9" x14ac:dyDescent="0.25">
      <c r="A10" s="234" t="s">
        <v>133</v>
      </c>
      <c r="B10" s="232">
        <f>SUM(B8:B9)</f>
        <v>5418493.7679584306</v>
      </c>
      <c r="C10" s="232">
        <f>SUM(C8:C9)</f>
        <v>5405018.6722116806</v>
      </c>
      <c r="D10" s="232">
        <f>SUM(D8:D9)</f>
        <v>5406642.2198137324</v>
      </c>
      <c r="E10" s="232">
        <f>SUM(B10:D10)</f>
        <v>16230154.659983844</v>
      </c>
      <c r="F10" s="233">
        <f>ROUND(AVERAGE(B10:D10),-3)</f>
        <v>5410000</v>
      </c>
      <c r="I10" s="54"/>
    </row>
    <row r="11" spans="1:9" x14ac:dyDescent="0.25">
      <c r="A11" s="235" t="s">
        <v>134</v>
      </c>
      <c r="B11" s="236"/>
      <c r="C11" s="236"/>
      <c r="D11" s="236"/>
      <c r="E11" s="237"/>
      <c r="F11" s="238"/>
      <c r="I11" s="54"/>
    </row>
    <row r="12" spans="1:9" x14ac:dyDescent="0.25">
      <c r="A12" s="229" t="s">
        <v>135</v>
      </c>
      <c r="B12" s="230">
        <f>'EPA-YR1'!I16</f>
        <v>408.904</v>
      </c>
      <c r="C12" s="230">
        <f>'EPA-YR2'!I16</f>
        <v>408.904</v>
      </c>
      <c r="D12" s="230">
        <f>'EPA-YR3'!I16</f>
        <v>411.14400000000001</v>
      </c>
      <c r="E12" s="230">
        <f>SUM(B12:D12)</f>
        <v>1228.952</v>
      </c>
      <c r="F12" s="231">
        <f>AVERAGE(B12:D12)</f>
        <v>409.65066666666667</v>
      </c>
    </row>
    <row r="13" spans="1:9" x14ac:dyDescent="0.25">
      <c r="A13" s="229" t="s">
        <v>136</v>
      </c>
      <c r="B13" s="232">
        <f>'EPA-YR1'!J16</f>
        <v>24914.52072</v>
      </c>
      <c r="C13" s="232">
        <f>'EPA-YR2'!J16</f>
        <v>24914.52072</v>
      </c>
      <c r="D13" s="232">
        <f>'EPA-YR3'!J16</f>
        <v>25051.003919999999</v>
      </c>
      <c r="E13" s="232">
        <f>SUM(B13:D13)</f>
        <v>74880.045360000004</v>
      </c>
      <c r="F13" s="233">
        <f>AVERAGE(B13:D13)</f>
        <v>24960.01512</v>
      </c>
    </row>
    <row r="14" spans="1:9" ht="23.25" x14ac:dyDescent="0.25">
      <c r="A14" s="239" t="s">
        <v>137</v>
      </c>
      <c r="B14" s="230">
        <f>SUM(B12+B7)</f>
        <v>26308.462999999989</v>
      </c>
      <c r="C14" s="230">
        <f>SUM(C7+C12)</f>
        <v>25918.462999999989</v>
      </c>
      <c r="D14" s="230">
        <f>SUM(D7+D12)</f>
        <v>25942.142999999993</v>
      </c>
      <c r="E14" s="230">
        <f>SUM(B14:D14)</f>
        <v>78169.068999999974</v>
      </c>
      <c r="F14" s="231">
        <f>AVERAGE(B14:D14)</f>
        <v>26056.356333333326</v>
      </c>
    </row>
    <row r="15" spans="1:9" ht="24" thickBot="1" x14ac:dyDescent="0.3">
      <c r="A15" s="240" t="s">
        <v>138</v>
      </c>
      <c r="B15" s="241">
        <f>SUM(B8:B9,B13)</f>
        <v>5443408.288678431</v>
      </c>
      <c r="C15" s="241">
        <f>SUM(C8:C9,C13)</f>
        <v>5429933.1929316809</v>
      </c>
      <c r="D15" s="241">
        <f>SUM(D8:D9,D13)</f>
        <v>5431693.2237337325</v>
      </c>
      <c r="E15" s="241">
        <f>SUM(B15:D15)</f>
        <v>16305034.705343844</v>
      </c>
      <c r="F15" s="242">
        <f>ROUND(AVERAGE(B15:D15),-3)</f>
        <v>5435000</v>
      </c>
    </row>
    <row r="17" spans="3:5" x14ac:dyDescent="0.25">
      <c r="C17" s="54"/>
      <c r="D17" s="54"/>
      <c r="E17" s="54"/>
    </row>
    <row r="18" spans="3:5" x14ac:dyDescent="0.25">
      <c r="E18" s="54"/>
    </row>
    <row r="21" spans="3:5" x14ac:dyDescent="0.25">
      <c r="C21" s="67"/>
    </row>
  </sheetData>
  <pageMargins left="0.7" right="0.7" top="1.25" bottom="0.75" header="0.3" footer="0.3"/>
  <pageSetup scale="87" orientation="portrait" r:id="rId1"/>
  <headerFooter>
    <oddHeader xml:space="preserve">&amp;CSUPPORTING STATEMENT: 
ENVIRONMENTAL PROTECTION AGENCY
OMB control number 2060-0629; ICR number &amp;K0000002300.19&amp;K01+000
Appendix A
</oddHeader>
    <oddFooter>&amp;LSeptember 2019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lcf76f155ced4ddcb4097134ff3c332f xmlns="087b91ec-619e-477b-bd8f-cfe4d0d60d9e">
      <Terms xmlns="http://schemas.microsoft.com/office/infopath/2007/PartnerControls"/>
    </lcf76f155ced4ddcb4097134ff3c332f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2024-03-29T17:37:41+00:00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1530DDF837140B12EE7A89A24DB8D" ma:contentTypeVersion="17" ma:contentTypeDescription="Create a new document." ma:contentTypeScope="" ma:versionID="1ec8837da1300ab94ffa942832440e4b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087b91ec-619e-477b-bd8f-cfe4d0d60d9e" xmlns:ns6="7d8dd676-26ca-4e08-b90f-b4e0026a58ac" targetNamespace="http://schemas.microsoft.com/office/2006/metadata/properties" ma:root="true" ma:fieldsID="05a8afe1a8e84f47247f7efc3db10931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087b91ec-619e-477b-bd8f-cfe4d0d60d9e"/>
    <xsd:import namespace="7d8dd676-26ca-4e08-b90f-b4e0026a58ac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5:MediaServiceOCR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aec54597-794d-48fd-aaaa-4eaa50f4ff1d}" ma:internalName="TaxCatchAllLabel" ma:readOnly="true" ma:showField="CatchAllDataLabel" ma:web="7d8dd676-26ca-4e08-b90f-b4e0026a5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aec54597-794d-48fd-aaaa-4eaa50f4ff1d}" ma:internalName="TaxCatchAll" ma:showField="CatchAllData" ma:web="7d8dd676-26ca-4e08-b90f-b4e0026a5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b91ec-619e-477b-bd8f-cfe4d0d60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dd676-26ca-4e08-b90f-b4e0026a58ac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168CF6-84AC-4276-A4E4-DDE06C843F17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087b91ec-619e-477b-bd8f-cfe4d0d60d9e"/>
    <ds:schemaRef ds:uri="http://schemas.microsoft.com/sharepoint.v3"/>
  </ds:schemaRefs>
</ds:datastoreItem>
</file>

<file path=customXml/itemProps2.xml><?xml version="1.0" encoding="utf-8"?>
<ds:datastoreItem xmlns:ds="http://schemas.openxmlformats.org/officeDocument/2006/customXml" ds:itemID="{582E7B31-47A0-47BB-8158-74F15566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AA7BE-84C7-4A98-9059-13387CFDC3E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1BC5872-2EB2-4FC4-9B13-60645C814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087b91ec-619e-477b-bd8f-cfe4d0d60d9e"/>
    <ds:schemaRef ds:uri="7d8dd676-26ca-4e08-b90f-b4e0026a58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Respondent Burden-All Yrs</vt:lpstr>
      <vt:lpstr>Respondent Burden Summary </vt:lpstr>
      <vt:lpstr>Average Burden by Subpart</vt:lpstr>
      <vt:lpstr>EPA-YR1</vt:lpstr>
      <vt:lpstr>EPA-YR2</vt:lpstr>
      <vt:lpstr>EPA-YR3</vt:lpstr>
      <vt:lpstr>EPA Burden Summary</vt:lpstr>
      <vt:lpstr>Bottom-Line Burden</vt:lpstr>
      <vt:lpstr>'Average Burden by Subpart'!Print_Area</vt:lpstr>
      <vt:lpstr>'EPA Burden Summary'!Print_Area</vt:lpstr>
      <vt:lpstr>'EPA-YR1'!Print_Area</vt:lpstr>
      <vt:lpstr>'EPA-YR2'!Print_Area</vt:lpstr>
      <vt:lpstr>'EPA-YR3'!Print_Area</vt:lpstr>
      <vt:lpstr>'Respondent Burden-All Yrs'!Print_Area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2024-02-23T13:41:48Z</dcterms:created>
  <dcterms:modified xsi:type="dcterms:W3CDTF">2024-11-04T22:45:12Z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0x010100F871530DDF837140B12EE7A89A24DB8D</vt:lpwstr>
  </property>
</Properties>
</file>