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S:\Tracy\ICRs - SPPD\FY2024\2383.06 Gold Mine Ore Processing NESHAP\Leslie's working files\Send to EPA\"/>
    </mc:Choice>
  </mc:AlternateContent>
  <xr:revisionPtr revIDLastSave="0" documentId="13_ncr:1_{B51346F6-0210-4841-8145-813B2FFA3AF8}" xr6:coauthVersionLast="47" xr6:coauthVersionMax="47" xr10:uidLastSave="{00000000-0000-0000-0000-000000000000}"/>
  <bookViews>
    <workbookView xWindow="-28920" yWindow="-3765" windowWidth="29040" windowHeight="16440" xr2:uid="{00000000-000D-0000-FFFF-FFFF00000000}"/>
  </bookViews>
  <sheets>
    <sheet name="Summary" sheetId="3" r:id="rId1"/>
    <sheet name="Table 1" sheetId="1" r:id="rId2"/>
    <sheet name="Table 2" sheetId="2" r:id="rId3"/>
    <sheet name="Capital O&amp;M" sheetId="4" r:id="rId4"/>
    <sheet name="Responses" sheetId="5" r:id="rId5"/>
    <sheet name="Responden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8" i="1" l="1"/>
  <c r="L38" i="1" s="1"/>
  <c r="E12" i="5"/>
  <c r="E13" i="5"/>
  <c r="F38" i="1"/>
  <c r="C9" i="6" l="1"/>
  <c r="I39" i="1"/>
  <c r="E11" i="5" l="1"/>
  <c r="I11" i="4"/>
  <c r="I14" i="2"/>
  <c r="F14" i="2"/>
  <c r="I24" i="1"/>
  <c r="I9" i="1"/>
  <c r="I37" i="1" l="1"/>
  <c r="I26" i="1"/>
  <c r="F37" i="1"/>
  <c r="F26" i="1"/>
  <c r="F7" i="6" l="1"/>
  <c r="F8" i="6"/>
  <c r="F6" i="6"/>
  <c r="I13" i="2"/>
  <c r="I12" i="2"/>
  <c r="I11" i="2"/>
  <c r="I9" i="2"/>
  <c r="I8" i="2"/>
  <c r="I7" i="2"/>
  <c r="I5" i="2"/>
  <c r="I40" i="1"/>
  <c r="B2" i="3"/>
  <c r="F9" i="6" l="1"/>
  <c r="B3" i="3" s="1"/>
  <c r="B4" i="3"/>
  <c r="B6" i="3"/>
  <c r="E12" i="2" l="1"/>
  <c r="D13" i="1" l="1"/>
  <c r="F13" i="1" s="1"/>
  <c r="H13" i="1" s="1"/>
  <c r="D11" i="1"/>
  <c r="G13" i="1" l="1"/>
  <c r="I13" i="1" s="1"/>
  <c r="D7" i="2"/>
  <c r="F7" i="2" s="1"/>
  <c r="D8" i="2"/>
  <c r="F8" i="2" s="1"/>
  <c r="G8" i="2" s="1"/>
  <c r="D9" i="2"/>
  <c r="F9" i="2" s="1"/>
  <c r="G9" i="2" s="1"/>
  <c r="D11" i="2"/>
  <c r="F11" i="2" s="1"/>
  <c r="G11" i="2" s="1"/>
  <c r="D12" i="2"/>
  <c r="F12" i="2" s="1"/>
  <c r="D13" i="2"/>
  <c r="F13" i="2" s="1"/>
  <c r="G13" i="2" s="1"/>
  <c r="D5" i="2"/>
  <c r="F5" i="2" s="1"/>
  <c r="G12" i="2" l="1"/>
  <c r="H5" i="2"/>
  <c r="G5" i="2"/>
  <c r="G7" i="2"/>
  <c r="H13" i="2"/>
  <c r="H11" i="2"/>
  <c r="H8" i="2"/>
  <c r="H12" i="2"/>
  <c r="H9" i="2"/>
  <c r="H7" i="2"/>
  <c r="F11" i="1"/>
  <c r="D12" i="1"/>
  <c r="F12" i="1" s="1"/>
  <c r="H12" i="1" s="1"/>
  <c r="D17" i="1"/>
  <c r="F17" i="1" s="1"/>
  <c r="D18" i="1"/>
  <c r="F18" i="1" s="1"/>
  <c r="H18" i="1" s="1"/>
  <c r="D20" i="1"/>
  <c r="F20" i="1" s="1"/>
  <c r="D21" i="1"/>
  <c r="F21" i="1" s="1"/>
  <c r="H21" i="1" s="1"/>
  <c r="D22" i="1"/>
  <c r="F22" i="1" s="1"/>
  <c r="D23" i="1"/>
  <c r="F23" i="1" s="1"/>
  <c r="H23" i="1" s="1"/>
  <c r="D24" i="1"/>
  <c r="F24" i="1" s="1"/>
  <c r="D25" i="1"/>
  <c r="F25" i="1" s="1"/>
  <c r="H25" i="1" s="1"/>
  <c r="D31" i="1"/>
  <c r="F31" i="1" s="1"/>
  <c r="D32" i="1"/>
  <c r="F32" i="1" s="1"/>
  <c r="G32" i="1" s="1"/>
  <c r="D33" i="1"/>
  <c r="F33" i="1" s="1"/>
  <c r="G33" i="1" s="1"/>
  <c r="D34" i="1"/>
  <c r="F34" i="1" s="1"/>
  <c r="G34" i="1" s="1"/>
  <c r="D35" i="1"/>
  <c r="F35" i="1" s="1"/>
  <c r="G35" i="1" s="1"/>
  <c r="D9" i="1"/>
  <c r="F9" i="1" s="1"/>
  <c r="H9" i="1" l="1"/>
  <c r="G9" i="1"/>
  <c r="H17" i="1"/>
  <c r="G17" i="1"/>
  <c r="I17" i="1" s="1"/>
  <c r="H24" i="1"/>
  <c r="G24" i="1"/>
  <c r="H20" i="1"/>
  <c r="G20" i="1"/>
  <c r="H11" i="1"/>
  <c r="G11" i="1"/>
  <c r="H22" i="1"/>
  <c r="G22" i="1"/>
  <c r="I22" i="1" s="1"/>
  <c r="G25" i="1"/>
  <c r="I25" i="1" s="1"/>
  <c r="G23" i="1"/>
  <c r="I23" i="1" s="1"/>
  <c r="G21" i="1"/>
  <c r="I21" i="1" s="1"/>
  <c r="G18" i="1"/>
  <c r="G12" i="1"/>
  <c r="H35" i="1"/>
  <c r="I35" i="1" s="1"/>
  <c r="H34" i="1"/>
  <c r="I34" i="1" s="1"/>
  <c r="H33" i="1"/>
  <c r="I33" i="1" s="1"/>
  <c r="H32" i="1"/>
  <c r="I32" i="1" s="1"/>
  <c r="G31" i="1"/>
  <c r="H31" i="1"/>
  <c r="I18" i="1"/>
  <c r="I12" i="1"/>
  <c r="I20" i="1" l="1"/>
  <c r="I11" i="1"/>
  <c r="I31" i="1"/>
  <c r="I38" i="1" l="1"/>
  <c r="B5" i="3" s="1"/>
</calcChain>
</file>

<file path=xl/sharedStrings.xml><?xml version="1.0" encoding="utf-8"?>
<sst xmlns="http://schemas.openxmlformats.org/spreadsheetml/2006/main" count="202" uniqueCount="158">
  <si>
    <t>Burden item</t>
  </si>
  <si>
    <t>(A)</t>
  </si>
  <si>
    <t>(B)</t>
  </si>
  <si>
    <t>(C)</t>
  </si>
  <si>
    <t xml:space="preserve">(D) </t>
  </si>
  <si>
    <t>(E)</t>
  </si>
  <si>
    <t>(F)</t>
  </si>
  <si>
    <t>(G)</t>
  </si>
  <si>
    <t>(H)</t>
  </si>
  <si>
    <t>Person hours per occurrence</t>
  </si>
  <si>
    <t>No. of occurrences per respondent</t>
  </si>
  <si>
    <t>1.  Applications</t>
  </si>
  <si>
    <t>N/A</t>
  </si>
  <si>
    <t>2.  Surveys and Studies</t>
  </si>
  <si>
    <t xml:space="preserve">3.  Acquisition, Installation, and Utilization of Technology and Systems </t>
  </si>
  <si>
    <t>4.  Reporting Requirements</t>
  </si>
  <si>
    <t>C.  Create information</t>
  </si>
  <si>
    <t>See 4B</t>
  </si>
  <si>
    <t>D.  Gather existing information</t>
  </si>
  <si>
    <t>E.  Write report</t>
  </si>
  <si>
    <t>Subtotal for Reporting Requirements</t>
  </si>
  <si>
    <t xml:space="preserve">5.  Recordkeeping Requirements </t>
  </si>
  <si>
    <t>See 4A</t>
  </si>
  <si>
    <t>B.  Plan activities</t>
  </si>
  <si>
    <t>C.  Implement activities</t>
  </si>
  <si>
    <t>E.  Time to enter information</t>
  </si>
  <si>
    <t>F.  Time to transmit or disclose information</t>
  </si>
  <si>
    <t>G.  Time to adjust existing ways</t>
  </si>
  <si>
    <t>Subtotal for Recordkeeping Requirements</t>
  </si>
  <si>
    <t>Technical person-hours per year 
(E=CxD)</t>
  </si>
  <si>
    <t>Person-hours per respondent per year 
(C=AxB)</t>
  </si>
  <si>
    <t>Management person-hours per year 
(F=Ex0.05)</t>
  </si>
  <si>
    <t>Clerical person-hours per year 
(G=Ex0.1)</t>
  </si>
  <si>
    <t>Weekly and monthly sampling</t>
  </si>
  <si>
    <t>Request for compliance extension</t>
  </si>
  <si>
    <t>H.  Time to train personnel</t>
  </si>
  <si>
    <t>I.  Time for audits</t>
  </si>
  <si>
    <t>Assumptions:</t>
  </si>
  <si>
    <r>
      <t xml:space="preserve">c  </t>
    </r>
    <r>
      <rPr>
        <sz val="10"/>
        <color theme="1"/>
        <rFont val="Times New Roman"/>
        <family val="1"/>
      </rPr>
      <t>This ICR assumes all existing sources will have to familiarize with the regulatory requirements each year.</t>
    </r>
  </si>
  <si>
    <r>
      <t>d</t>
    </r>
    <r>
      <rPr>
        <sz val="10"/>
        <color theme="1"/>
        <rFont val="Times New Roman"/>
        <family val="1"/>
      </rPr>
      <t xml:space="preserve">  Rule will require operating CEMS, weekly sampling, and monthly sampling.</t>
    </r>
  </si>
  <si>
    <r>
      <t xml:space="preserve">e  </t>
    </r>
    <r>
      <rPr>
        <sz val="10"/>
        <color theme="1"/>
        <rFont val="Times New Roman"/>
        <family val="1"/>
      </rPr>
      <t xml:space="preserve">Assumes 4 roaster stacks will be equipped with mercury CEMS, and that QA plan has already been developed during initial rule compliance. </t>
    </r>
  </si>
  <si>
    <t>A.  Familiarize with regulatory requirements</t>
  </si>
  <si>
    <t>Burden Item</t>
  </si>
  <si>
    <t xml:space="preserve">(A) </t>
  </si>
  <si>
    <t xml:space="preserve">(B) </t>
  </si>
  <si>
    <t xml:space="preserve">(C) </t>
  </si>
  <si>
    <t xml:space="preserve">(E) </t>
  </si>
  <si>
    <t xml:space="preserve">(G) </t>
  </si>
  <si>
    <t>Occurrences per respondent</t>
  </si>
  <si>
    <t>Report Review:</t>
  </si>
  <si>
    <t>Deviation reports</t>
  </si>
  <si>
    <t>EPA Person hours per occurrence</t>
  </si>
  <si>
    <t>EPA Person-hours per plant 
(C=AxB)</t>
  </si>
  <si>
    <t>Technical hours/year (E=CxD)</t>
  </si>
  <si>
    <t>Management   hours/year (F=Ex0.05)</t>
  </si>
  <si>
    <t xml:space="preserve"> Clerical-hours/year (G=Ex0.1)</t>
  </si>
  <si>
    <r>
      <t>c</t>
    </r>
    <r>
      <rPr>
        <sz val="10"/>
        <color theme="1"/>
        <rFont val="Times New Roman"/>
        <family val="1"/>
      </rPr>
      <t xml:space="preserve">  Assumes Agency staff will observe the performance test of one affected plant per year.</t>
    </r>
  </si>
  <si>
    <r>
      <t>e</t>
    </r>
    <r>
      <rPr>
        <sz val="10"/>
        <color theme="1"/>
        <rFont val="Times New Roman"/>
        <family val="1"/>
      </rPr>
      <t xml:space="preserve">  Assumes 20% of existing facilities (21 x 20% = 4.2 facilities) will need to submit excess emissions reports.</t>
    </r>
  </si>
  <si>
    <r>
      <t xml:space="preserve">Respondents per year </t>
    </r>
    <r>
      <rPr>
        <b/>
        <vertAlign val="superscript"/>
        <sz val="10"/>
        <color rgb="FF000000"/>
        <rFont val="Times New Roman"/>
        <family val="1"/>
      </rPr>
      <t>a</t>
    </r>
  </si>
  <si>
    <r>
      <t xml:space="preserve">Total Cost per year </t>
    </r>
    <r>
      <rPr>
        <b/>
        <vertAlign val="superscript"/>
        <sz val="10"/>
        <color rgb="FF000000"/>
        <rFont val="Times New Roman"/>
        <family val="1"/>
      </rPr>
      <t>b</t>
    </r>
    <r>
      <rPr>
        <b/>
        <sz val="10"/>
        <color rgb="FF000000"/>
        <rFont val="Times New Roman"/>
        <family val="1"/>
      </rPr>
      <t>, $</t>
    </r>
  </si>
  <si>
    <r>
      <t xml:space="preserve">A.  Familiarize with regulatory requirements </t>
    </r>
    <r>
      <rPr>
        <vertAlign val="superscript"/>
        <sz val="10"/>
        <color rgb="FF000000"/>
        <rFont val="Times New Roman"/>
        <family val="1"/>
      </rPr>
      <t>c</t>
    </r>
  </si>
  <si>
    <r>
      <t xml:space="preserve">B.  Required activities </t>
    </r>
    <r>
      <rPr>
        <vertAlign val="superscript"/>
        <sz val="10"/>
        <color rgb="FF000000"/>
        <rFont val="Times New Roman"/>
        <family val="1"/>
      </rPr>
      <t>d</t>
    </r>
  </si>
  <si>
    <r>
      <t xml:space="preserve">Operating CEMS </t>
    </r>
    <r>
      <rPr>
        <vertAlign val="superscript"/>
        <sz val="10"/>
        <color rgb="FF000000"/>
        <rFont val="Times New Roman"/>
        <family val="1"/>
      </rPr>
      <t>e</t>
    </r>
  </si>
  <si>
    <r>
      <t xml:space="preserve">Quality assurance plan for CEMS </t>
    </r>
    <r>
      <rPr>
        <vertAlign val="superscript"/>
        <sz val="10"/>
        <color rgb="FF000000"/>
        <rFont val="Times New Roman"/>
        <family val="1"/>
      </rPr>
      <t>e</t>
    </r>
  </si>
  <si>
    <r>
      <t>D.  Develop record system</t>
    </r>
    <r>
      <rPr>
        <b/>
        <vertAlign val="superscript"/>
        <sz val="10"/>
        <color rgb="FF000000"/>
        <rFont val="Times New Roman"/>
        <family val="1"/>
      </rPr>
      <t xml:space="preserve"> </t>
    </r>
  </si>
  <si>
    <r>
      <t xml:space="preserve">Plants per year </t>
    </r>
    <r>
      <rPr>
        <b/>
        <vertAlign val="superscript"/>
        <sz val="10"/>
        <color rgb="FF000000"/>
        <rFont val="Times New Roman"/>
        <family val="1"/>
      </rPr>
      <t>a</t>
    </r>
  </si>
  <si>
    <r>
      <t xml:space="preserve">Observe performance test </t>
    </r>
    <r>
      <rPr>
        <vertAlign val="superscript"/>
        <sz val="10"/>
        <color rgb="FF000000"/>
        <rFont val="Times New Roman"/>
        <family val="1"/>
      </rPr>
      <t>c</t>
    </r>
  </si>
  <si>
    <r>
      <t>Initial notification of applicability</t>
    </r>
    <r>
      <rPr>
        <vertAlign val="superscript"/>
        <sz val="10"/>
        <color rgb="FF000000"/>
        <rFont val="Times New Roman"/>
        <family val="1"/>
      </rPr>
      <t xml:space="preserve"> d</t>
    </r>
  </si>
  <si>
    <r>
      <t xml:space="preserve">Notification of compliance status </t>
    </r>
    <r>
      <rPr>
        <vertAlign val="superscript"/>
        <sz val="10"/>
        <color rgb="FF000000"/>
        <rFont val="Times New Roman"/>
        <family val="1"/>
      </rPr>
      <t>d</t>
    </r>
  </si>
  <si>
    <r>
      <t xml:space="preserve">Notification of performance test </t>
    </r>
    <r>
      <rPr>
        <vertAlign val="superscript"/>
        <sz val="10"/>
        <color rgb="FF000000"/>
        <rFont val="Times New Roman"/>
        <family val="1"/>
      </rPr>
      <t>d</t>
    </r>
  </si>
  <si>
    <r>
      <t xml:space="preserve">Startup, shutdown, malfunction plan </t>
    </r>
    <r>
      <rPr>
        <vertAlign val="superscript"/>
        <sz val="10"/>
        <color rgb="FF000000"/>
        <rFont val="Times New Roman"/>
        <family val="1"/>
      </rPr>
      <t>d</t>
    </r>
  </si>
  <si>
    <r>
      <t xml:space="preserve">Semiannual excess emissions report </t>
    </r>
    <r>
      <rPr>
        <vertAlign val="superscript"/>
        <sz val="10"/>
        <color rgb="FF000000"/>
        <rFont val="Times New Roman"/>
        <family val="1"/>
      </rPr>
      <t>e</t>
    </r>
  </si>
  <si>
    <r>
      <t xml:space="preserve">TOTAL LABOR BURDEN AND COST (rounded) </t>
    </r>
    <r>
      <rPr>
        <b/>
        <vertAlign val="superscript"/>
        <sz val="10"/>
        <color rgb="FF000000"/>
        <rFont val="Times New Roman"/>
        <family val="1"/>
      </rPr>
      <t>i</t>
    </r>
  </si>
  <si>
    <r>
      <t xml:space="preserve">GRAND TOTAL (rounded) </t>
    </r>
    <r>
      <rPr>
        <b/>
        <vertAlign val="superscript"/>
        <sz val="10"/>
        <color rgb="FF000000"/>
        <rFont val="Times New Roman"/>
        <family val="1"/>
      </rPr>
      <t>i</t>
    </r>
  </si>
  <si>
    <r>
      <t xml:space="preserve">i  </t>
    </r>
    <r>
      <rPr>
        <sz val="10"/>
        <color theme="1"/>
        <rFont val="Times New Roman"/>
        <family val="1"/>
      </rPr>
      <t xml:space="preserve">Totals have been rounded to 3 significant figures. Figures may not add exactly due to rounding. </t>
    </r>
  </si>
  <si>
    <t>2019 Labor Rates</t>
  </si>
  <si>
    <t>Technical</t>
  </si>
  <si>
    <t>Management</t>
  </si>
  <si>
    <t>Clerical</t>
  </si>
  <si>
    <r>
      <t xml:space="preserve">Annual performance test report for Hg emission </t>
    </r>
    <r>
      <rPr>
        <vertAlign val="superscript"/>
        <sz val="10"/>
        <color rgb="FF000000"/>
        <rFont val="Times New Roman"/>
        <family val="1"/>
      </rPr>
      <t>f</t>
    </r>
  </si>
  <si>
    <r>
      <t xml:space="preserve">g </t>
    </r>
    <r>
      <rPr>
        <sz val="10"/>
        <color theme="1"/>
        <rFont val="Times New Roman"/>
        <family val="1"/>
      </rPr>
      <t xml:space="preserve">Totals have been rounded to 3 significant figures. Figures may not add exactly due to rounding. </t>
    </r>
  </si>
  <si>
    <r>
      <t xml:space="preserve">f  </t>
    </r>
    <r>
      <rPr>
        <sz val="10"/>
        <color theme="1"/>
        <rFont val="Times New Roman"/>
        <family val="1"/>
      </rPr>
      <t xml:space="preserve">This ICR only calculates burden for Method 29 testing for 17 process units located outside of Nevada. Facilities in Nevada already perform annual sampling and analysis for mercury to comply with the Nevada Division of Environmental Protection. Consequently, those facilities will not incur any additional stack testing burden under this rule. </t>
    </r>
  </si>
  <si>
    <r>
      <t xml:space="preserve">Semiannual report of excess emissions </t>
    </r>
    <r>
      <rPr>
        <vertAlign val="superscript"/>
        <sz val="10"/>
        <color rgb="FF000000"/>
        <rFont val="Times New Roman"/>
        <family val="1"/>
      </rPr>
      <t>h</t>
    </r>
  </si>
  <si>
    <r>
      <t xml:space="preserve">h  </t>
    </r>
    <r>
      <rPr>
        <sz val="10"/>
        <color theme="1"/>
        <rFont val="Times New Roman"/>
        <family val="1"/>
      </rPr>
      <t>Assumes 20% of existing facilities (21 x 20% = 4.2 facilities) will need to submit excess emissions reports.</t>
    </r>
  </si>
  <si>
    <r>
      <t xml:space="preserve">Startup, shutdown, malfunction plan </t>
    </r>
    <r>
      <rPr>
        <vertAlign val="superscript"/>
        <sz val="10"/>
        <color rgb="FF000000"/>
        <rFont val="Times New Roman"/>
        <family val="1"/>
      </rPr>
      <t>g</t>
    </r>
  </si>
  <si>
    <r>
      <t xml:space="preserve">Notification of performance test </t>
    </r>
    <r>
      <rPr>
        <vertAlign val="superscript"/>
        <sz val="10"/>
        <color rgb="FF000000"/>
        <rFont val="Times New Roman"/>
        <family val="1"/>
      </rPr>
      <t>g</t>
    </r>
  </si>
  <si>
    <r>
      <t xml:space="preserve">Site-specific test plan </t>
    </r>
    <r>
      <rPr>
        <vertAlign val="superscript"/>
        <sz val="10"/>
        <color rgb="FF000000"/>
        <rFont val="Times New Roman"/>
        <family val="1"/>
      </rPr>
      <t>g</t>
    </r>
  </si>
  <si>
    <r>
      <t xml:space="preserve">Notification of compliance status </t>
    </r>
    <r>
      <rPr>
        <vertAlign val="superscript"/>
        <sz val="10"/>
        <color rgb="FF000000"/>
        <rFont val="Times New Roman"/>
        <family val="1"/>
      </rPr>
      <t>g</t>
    </r>
  </si>
  <si>
    <r>
      <t xml:space="preserve">Initial notification of applicability </t>
    </r>
    <r>
      <rPr>
        <vertAlign val="superscript"/>
        <sz val="10"/>
        <color rgb="FF000000"/>
        <rFont val="Times New Roman"/>
        <family val="1"/>
      </rPr>
      <t>g</t>
    </r>
  </si>
  <si>
    <r>
      <t xml:space="preserve">g  </t>
    </r>
    <r>
      <rPr>
        <sz val="10"/>
        <color theme="1"/>
        <rFont val="Times New Roman"/>
        <family val="1"/>
      </rPr>
      <t>These requirements apply only to new sources.</t>
    </r>
  </si>
  <si>
    <r>
      <t xml:space="preserve">Annual performance test for Hg emissions </t>
    </r>
    <r>
      <rPr>
        <vertAlign val="superscript"/>
        <sz val="10"/>
        <rFont val="Times New Roman"/>
        <family val="1"/>
      </rPr>
      <t>f</t>
    </r>
  </si>
  <si>
    <r>
      <t xml:space="preserve">Annual Method 29 Performance Test </t>
    </r>
    <r>
      <rPr>
        <vertAlign val="superscript"/>
        <sz val="10"/>
        <rFont val="Times New Roman"/>
        <family val="1"/>
      </rPr>
      <t>f</t>
    </r>
  </si>
  <si>
    <r>
      <t xml:space="preserve">TOTAL CAPITAL AND O&amp;M COST (rounded) </t>
    </r>
    <r>
      <rPr>
        <b/>
        <vertAlign val="superscript"/>
        <sz val="10"/>
        <color rgb="FF000000"/>
        <rFont val="Times New Roman"/>
        <family val="1"/>
      </rPr>
      <t>i</t>
    </r>
  </si>
  <si>
    <r>
      <rPr>
        <vertAlign val="superscript"/>
        <sz val="10"/>
        <color rgb="FF000000"/>
        <rFont val="Times New Roman"/>
        <family val="1"/>
      </rPr>
      <t>a</t>
    </r>
    <r>
      <rPr>
        <sz val="10"/>
        <color rgb="FF000000"/>
        <rFont val="Times New Roman"/>
        <family val="1"/>
      </rPr>
      <t xml:space="preserve">  We assume there are 21 existing facilities subject to the rule and no additional sources will become subject to the rule during the three-year period of this ICR.</t>
    </r>
  </si>
  <si>
    <r>
      <t xml:space="preserve">f   </t>
    </r>
    <r>
      <rPr>
        <sz val="10"/>
        <rFont val="Times New Roman"/>
        <family val="1"/>
      </rPr>
      <t xml:space="preserve">We assume it will take 5 hours to test each stack and that each test will require 3 technicians to complete. 5 hours x 3 technicians = 15 hours/stack. This ICR only calculates burden for Method 29 testing for 17 process units located outside of Nevada. Facilities in Nevada already perform annual sampling and analysis for mercury to comply with the Nevada Division of Environmental Protection. Consequently, those facilities will not incur any additional stack testing burden under this rule. </t>
    </r>
  </si>
  <si>
    <r>
      <t xml:space="preserve">d  </t>
    </r>
    <r>
      <rPr>
        <sz val="10"/>
        <color theme="1"/>
        <rFont val="Times New Roman"/>
        <family val="1"/>
      </rPr>
      <t>These requirements apply only to new sources.</t>
    </r>
  </si>
  <si>
    <t>Table 1: Annual Respondent Burden and Cost – NESHAP for Gold Mine Ore Processing (40 CFR Part 63, Subpart EEEEEEE) (Renewal)</t>
  </si>
  <si>
    <t xml:space="preserve">Table 2: Average Annual EPA Burden and Cost – NESHAP for Gold Mine Ore Processing (40 CFR Part 63, Subpart EEEEEEE) (Renewal)
</t>
  </si>
  <si>
    <r>
      <t xml:space="preserve">TOTAL COST (rounded) </t>
    </r>
    <r>
      <rPr>
        <b/>
        <vertAlign val="superscript"/>
        <sz val="10"/>
        <color rgb="FF000000"/>
        <rFont val="Times New Roman"/>
        <family val="1"/>
      </rPr>
      <t>g</t>
    </r>
  </si>
  <si>
    <t>ICR Summary Information</t>
  </si>
  <si>
    <t>Number of Respondents</t>
  </si>
  <si>
    <t>Total Estimated Burden Hours</t>
  </si>
  <si>
    <t>Total Estimated Costs</t>
  </si>
  <si>
    <t>Annualized Capital O&amp;M</t>
  </si>
  <si>
    <t>Form Number</t>
  </si>
  <si>
    <t>Not Applicable</t>
  </si>
  <si>
    <t>Hours per Response</t>
  </si>
  <si>
    <t>Capital/Startup vs. Operation and Maintenance (O&amp;M) Costs</t>
  </si>
  <si>
    <t>Continuous Monitoring Device</t>
  </si>
  <si>
    <t>Capital/Startup Cost for One Respondent</t>
  </si>
  <si>
    <t xml:space="preserve">Number of New Respondents </t>
  </si>
  <si>
    <t>(D)</t>
  </si>
  <si>
    <t>Total Capital/Startup Cost, (B X C)</t>
  </si>
  <si>
    <t>Annual O&amp;M Costs for One Respondent</t>
  </si>
  <si>
    <t>Number of Respondents with O&amp;M</t>
  </si>
  <si>
    <t>Total O&amp;M,</t>
  </si>
  <si>
    <t>(E X F)</t>
  </si>
  <si>
    <r>
      <t xml:space="preserve">Monitoring equipment </t>
    </r>
    <r>
      <rPr>
        <vertAlign val="superscript"/>
        <sz val="10"/>
        <color theme="1"/>
        <rFont val="Times New Roman"/>
        <family val="1"/>
      </rPr>
      <t>1</t>
    </r>
  </si>
  <si>
    <r>
      <t>Method 29 Hg stack sampling</t>
    </r>
    <r>
      <rPr>
        <vertAlign val="superscript"/>
        <sz val="10"/>
        <color theme="1"/>
        <rFont val="Times New Roman"/>
        <family val="1"/>
      </rPr>
      <t xml:space="preserve"> 2</t>
    </r>
  </si>
  <si>
    <t>NA</t>
  </si>
  <si>
    <r>
      <t xml:space="preserve">Material and supply </t>
    </r>
    <r>
      <rPr>
        <vertAlign val="superscript"/>
        <sz val="10"/>
        <color theme="1"/>
        <rFont val="Times New Roman"/>
        <family val="1"/>
      </rPr>
      <t>3</t>
    </r>
  </si>
  <si>
    <r>
      <t xml:space="preserve">Total </t>
    </r>
    <r>
      <rPr>
        <vertAlign val="superscript"/>
        <sz val="10"/>
        <color theme="1"/>
        <rFont val="Times New Roman"/>
        <family val="1"/>
      </rPr>
      <t>4</t>
    </r>
  </si>
  <si>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</si>
  <si>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</si>
  <si>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</si>
  <si>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</si>
  <si>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</si>
  <si>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</si>
  <si>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</si>
  <si>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Total Annual Responses</t>
  </si>
  <si>
    <t>Information Collection Activity</t>
  </si>
  <si>
    <t>Number of Responses</t>
  </si>
  <si>
    <t>Number of Existing Respondents That Keep Records But Do Not Submit Reports</t>
  </si>
  <si>
    <t>Notification of performance test</t>
  </si>
  <si>
    <t>Totals</t>
  </si>
  <si>
    <r>
      <t>4</t>
    </r>
    <r>
      <rPr>
        <sz val="10"/>
        <color rgb="FF000000"/>
        <rFont val="Times New Roman"/>
        <family val="1"/>
      </rPr>
      <t xml:space="preserve"> Totals have been rounded to 3 significant digits. Figures may not add exactly due to rounding. </t>
    </r>
  </si>
  <si>
    <r>
      <t xml:space="preserve">1  </t>
    </r>
    <r>
      <rPr>
        <sz val="10"/>
        <color rgb="FF000000"/>
        <rFont val="Times New Roman"/>
        <family val="1"/>
      </rPr>
      <t xml:space="preserve">Annualized installed capital cost is $190,790 per year for the source category, based on a capital recovery factor of 0.1424 (10-year life at 7%), and a total installed capital cost of $1.34 million for monitoring equipment. We assume no new sources will become subject over the three-year period of this ICR. </t>
    </r>
  </si>
  <si>
    <r>
      <t xml:space="preserve">2  </t>
    </r>
    <r>
      <rPr>
        <sz val="10"/>
        <color rgb="FF000000"/>
        <rFont val="Times New Roman"/>
        <family val="1"/>
      </rPr>
      <t xml:space="preserve">Annualized cost for Method 29 stack sampling for mercury on 17 process units outside of Nevada. Facilities in Nevada already perform annual sampling and analysis for mercury to comply with the Nevada Division of Environmental Protection. Consequently, those facilities will not incur any additional stack testing burden under this rule. </t>
    </r>
  </si>
  <si>
    <r>
      <t>3</t>
    </r>
    <r>
      <rPr>
        <sz val="10"/>
        <color rgb="FF000000"/>
        <rFont val="Times New Roman"/>
        <family val="1"/>
      </rPr>
      <t xml:space="preserve"> O&amp;M costs are for materials and supplies (e.g., sorbent trap tubes, calibration standards) estimated as 5% of the installed capital cost ($1.34 million).</t>
    </r>
  </si>
  <si>
    <t>E=(BxC)+D</t>
  </si>
  <si>
    <t>Initial notification of applicability</t>
  </si>
  <si>
    <t>Initial notification of compliance status</t>
  </si>
  <si>
    <t>Test plan</t>
  </si>
  <si>
    <t>QA plan for CEMS</t>
  </si>
  <si>
    <t>Startup, shutdown, and malfunction (SSM) plan</t>
  </si>
  <si>
    <r>
      <t xml:space="preserve">Annual performance test for Hg emissions </t>
    </r>
    <r>
      <rPr>
        <vertAlign val="superscript"/>
        <sz val="9"/>
        <color theme="1"/>
        <rFont val="Times New Roman"/>
        <family val="1"/>
      </rPr>
      <t>1</t>
    </r>
  </si>
  <si>
    <r>
      <t xml:space="preserve">Semiannual reports of excess emissions </t>
    </r>
    <r>
      <rPr>
        <vertAlign val="superscript"/>
        <sz val="9"/>
        <color theme="1"/>
        <rFont val="Times New Roman"/>
        <family val="1"/>
      </rPr>
      <t>2</t>
    </r>
  </si>
  <si>
    <r>
      <t xml:space="preserve">1 </t>
    </r>
    <r>
      <rPr>
        <sz val="9"/>
        <color theme="1"/>
        <rFont val="Times New Roman"/>
        <family val="1"/>
      </rPr>
      <t xml:space="preserve">Method 29 stack sampling for mercury on 17 process units outside of Nevada. Facilities in Nevada already perform annual sampling and analysis for mercury; consequently, those facilities will not incur any additional stack testing burden under this rule. </t>
    </r>
  </si>
  <si>
    <r>
      <t xml:space="preserve">2 </t>
    </r>
    <r>
      <rPr>
        <sz val="9"/>
        <color theme="1"/>
        <rFont val="Times New Roman"/>
        <family val="1"/>
      </rPr>
      <t xml:space="preserve">We assume 20% of the 21 facilities will have excess emissions reports. </t>
    </r>
  </si>
  <si>
    <r>
      <t xml:space="preserve">Number of New Respondents </t>
    </r>
    <r>
      <rPr>
        <vertAlign val="superscript"/>
        <sz val="10"/>
        <color theme="1"/>
        <rFont val="Times New Roman"/>
        <family val="1"/>
      </rPr>
      <t>1</t>
    </r>
  </si>
  <si>
    <t>(E=A+B+C-D)</t>
  </si>
  <si>
    <r>
      <t>1</t>
    </r>
    <r>
      <rPr>
        <sz val="12"/>
        <color theme="1"/>
        <rFont val="Times New Roman"/>
        <family val="1"/>
      </rPr>
      <t xml:space="preserve"> </t>
    </r>
    <r>
      <rPr>
        <sz val="10"/>
        <color theme="1"/>
        <rFont val="Times New Roman"/>
        <family val="1"/>
      </rPr>
      <t>New respondents include sources with constructed, reconstructed and modified affected facilities.</t>
    </r>
  </si>
  <si>
    <t>Responses</t>
  </si>
  <si>
    <t>Hrs/Response</t>
  </si>
  <si>
    <t>Total (rounded)</t>
  </si>
  <si>
    <t>2022 Labor Rates</t>
  </si>
  <si>
    <r>
      <t xml:space="preserve">b  </t>
    </r>
    <r>
      <rPr>
        <sz val="10"/>
        <color theme="1"/>
        <rFont val="Times New Roman"/>
        <family val="1"/>
      </rPr>
      <t>This ICR uses the following labor rates: $163.17 per hour for Executive, Administrative, and Managerial labor; $130.28 per hour for Technical labor, and $65.71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</si>
  <si>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b  </t>
    </r>
    <r>
      <rPr>
        <sz val="10"/>
        <color theme="1"/>
        <rFont val="Times New Roman"/>
        <family val="1"/>
      </rPr>
      <t xml:space="preserve">This ICR uses the following labor rates:  $73.46 for managerial, $54.51 for technical,  and $29.50 for clerical labor. These rates are from the Office of Personnel Management (OPM), 2023 General Schedule, which excludes locality rates of pay. The rates have been increased by 60 percent to account for the benefit packages available to government employees.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</si>
</sst>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1" formatCode="_(* #,##0_);_(* \(#,##0\);_(* &quot;-&quot;_);_(@_)"/>
    <numFmt numFmtId="164" formatCode="&quot;$&quot;#,##0.00"/>
  </numFmts>
  <fonts count="20" x14ac:knownFonts="1">
    <font>
      <sz val="11"/>
      <color theme="1"/>
      <name val="Calibri"/>
      <family val="2"/>
      <scheme val="minor"/>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vertAlign val="superscript"/>
      <sz val="10"/>
      <color theme="1"/>
      <name val="Times New Roman"/>
      <family val="1"/>
    </font>
    <font>
      <b/>
      <sz val="10"/>
      <color theme="1"/>
      <name val="Times New Roman"/>
      <family val="1"/>
    </font>
    <font>
      <b/>
      <vertAlign val="superscript"/>
      <sz val="10"/>
      <color rgb="FF000000"/>
      <name val="Times New Roman"/>
      <family val="1"/>
    </font>
    <font>
      <b/>
      <sz val="10"/>
      <name val="Times New Roman"/>
      <family val="1"/>
    </font>
    <font>
      <sz val="10"/>
      <name val="Times New Roman"/>
      <family val="1"/>
    </font>
    <font>
      <sz val="11"/>
      <color theme="1"/>
      <name val="Times New Roman"/>
      <family val="1"/>
    </font>
    <font>
      <b/>
      <sz val="12"/>
      <color theme="1"/>
      <name val="Times New Roman"/>
      <family val="1"/>
    </font>
    <font>
      <vertAlign val="superscript"/>
      <sz val="10"/>
      <name val="Times New Roman"/>
      <family val="1"/>
    </font>
    <font>
      <b/>
      <sz val="11"/>
      <color theme="1"/>
      <name val="Calibri"/>
      <family val="2"/>
      <scheme val="minor"/>
    </font>
    <font>
      <sz val="10"/>
      <color rgb="FF000000"/>
      <name val="Calibri"/>
      <family val="2"/>
      <scheme val="minor"/>
    </font>
    <font>
      <sz val="12"/>
      <color theme="1"/>
      <name val="Times New Roman"/>
      <family val="1"/>
    </font>
    <font>
      <vertAlign val="superscript"/>
      <sz val="12"/>
      <color theme="1"/>
      <name val="Times New Roman"/>
      <family val="1"/>
    </font>
    <font>
      <b/>
      <sz val="9"/>
      <color theme="1"/>
      <name val="Times New Roman"/>
      <family val="1"/>
    </font>
    <font>
      <sz val="9"/>
      <color theme="1"/>
      <name val="Times New Roman"/>
      <family val="1"/>
    </font>
    <font>
      <vertAlign val="superscript"/>
      <sz val="9"/>
      <color theme="1"/>
      <name val="Times New Roman"/>
      <family val="1"/>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FFFFFF"/>
      </bottom>
      <diagonal/>
    </border>
    <border>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style="medium">
        <color rgb="FFFFFFFF"/>
      </right>
      <top style="medium">
        <color rgb="FFFFFFFF"/>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FFFFFF"/>
      </right>
      <top style="medium">
        <color indexed="64"/>
      </top>
      <bottom style="medium">
        <color indexed="64"/>
      </bottom>
      <diagonal/>
    </border>
    <border>
      <left style="medium">
        <color rgb="FFFFFFFF"/>
      </left>
      <right style="medium">
        <color rgb="FFFFFFFF"/>
      </right>
      <top style="medium">
        <color indexed="64"/>
      </top>
      <bottom style="medium">
        <color indexed="64"/>
      </bottom>
      <diagonal/>
    </border>
    <border>
      <left style="medium">
        <color rgb="FFFFFFFF"/>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3">
    <xf numFmtId="0" fontId="0" fillId="0" borderId="0" xfId="0"/>
    <xf numFmtId="0" fontId="2"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left" vertical="center" wrapText="1" indent="1"/>
    </xf>
    <xf numFmtId="8" fontId="3" fillId="0" borderId="1" xfId="0" applyNumberFormat="1" applyFont="1" applyBorder="1" applyAlignment="1">
      <alignment horizontal="right" vertical="center" wrapText="1"/>
    </xf>
    <xf numFmtId="6" fontId="3" fillId="0" borderId="1" xfId="0" applyNumberFormat="1" applyFont="1" applyBorder="1" applyAlignment="1">
      <alignment horizontal="right" vertical="center" wrapText="1"/>
    </xf>
    <xf numFmtId="0" fontId="3" fillId="0" borderId="1" xfId="0" applyFont="1" applyBorder="1" applyAlignment="1">
      <alignment horizontal="left" vertical="center" wrapText="1" indent="2"/>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2" fontId="3"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9" fillId="0" borderId="1" xfId="0" applyFont="1" applyBorder="1"/>
    <xf numFmtId="0" fontId="10" fillId="0" borderId="0" xfId="0" applyFont="1"/>
    <xf numFmtId="0" fontId="1" fillId="0" borderId="0" xfId="0" applyFont="1"/>
    <xf numFmtId="164" fontId="1" fillId="0" borderId="1" xfId="0" applyNumberFormat="1" applyFont="1" applyBorder="1"/>
    <xf numFmtId="0" fontId="9" fillId="0" borderId="3" xfId="0" applyFont="1" applyBorder="1"/>
    <xf numFmtId="0" fontId="9" fillId="0" borderId="1" xfId="0" applyFont="1" applyBorder="1" applyAlignment="1">
      <alignment horizontal="left" vertical="center" wrapText="1" indent="2"/>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0" fillId="0" borderId="9" xfId="0" applyBorder="1" applyAlignment="1">
      <alignment vertical="top" wrapText="1"/>
    </xf>
    <xf numFmtId="0" fontId="1" fillId="0" borderId="12" xfId="0" applyFont="1" applyBorder="1" applyAlignment="1">
      <alignment horizontal="center" vertical="center" wrapText="1"/>
    </xf>
    <xf numFmtId="0" fontId="1" fillId="0" borderId="12" xfId="0" applyFont="1" applyBorder="1" applyAlignment="1">
      <alignment vertical="center" wrapText="1"/>
    </xf>
    <xf numFmtId="0" fontId="0" fillId="0" borderId="11" xfId="0" applyBorder="1" applyAlignment="1">
      <alignment vertical="top" wrapText="1"/>
    </xf>
    <xf numFmtId="0" fontId="1" fillId="0" borderId="13" xfId="0" applyFont="1" applyBorder="1" applyAlignment="1">
      <alignment horizontal="center"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6"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6" fontId="1" fillId="0" borderId="14" xfId="0" applyNumberFormat="1" applyFont="1" applyBorder="1" applyAlignment="1">
      <alignment horizontal="center" vertical="center" wrapText="1"/>
    </xf>
    <xf numFmtId="0" fontId="14" fillId="0" borderId="0" xfId="0" applyFont="1"/>
    <xf numFmtId="41" fontId="0" fillId="0" borderId="0" xfId="0" applyNumberFormat="1" applyAlignment="1">
      <alignment horizontal="right"/>
    </xf>
    <xf numFmtId="0" fontId="0" fillId="0" borderId="0" xfId="0" applyAlignment="1">
      <alignment horizontal="right"/>
    </xf>
    <xf numFmtId="3" fontId="0" fillId="0" borderId="0" xfId="0" applyNumberFormat="1" applyAlignment="1">
      <alignment horizontal="right"/>
    </xf>
    <xf numFmtId="6" fontId="0" fillId="0" borderId="0" xfId="0" applyNumberFormat="1" applyAlignment="1">
      <alignment horizontal="right"/>
    </xf>
    <xf numFmtId="6" fontId="1" fillId="0" borderId="12" xfId="0" applyNumberFormat="1" applyFont="1" applyBorder="1" applyAlignment="1">
      <alignment horizontal="center" vertical="center" wrapText="1"/>
    </xf>
    <xf numFmtId="6" fontId="1" fillId="0" borderId="13" xfId="0" applyNumberFormat="1" applyFont="1" applyBorder="1" applyAlignment="1">
      <alignment horizontal="center" vertical="center" wrapText="1"/>
    </xf>
    <xf numFmtId="0" fontId="6" fillId="0" borderId="17" xfId="0" applyFont="1" applyBorder="1" applyAlignment="1">
      <alignment vertical="center" wrapText="1"/>
    </xf>
    <xf numFmtId="0" fontId="1" fillId="0" borderId="18" xfId="0" applyFont="1" applyBorder="1" applyAlignment="1">
      <alignment vertical="center" wrapText="1"/>
    </xf>
    <xf numFmtId="6" fontId="6" fillId="0" borderId="18" xfId="0" applyNumberFormat="1" applyFont="1" applyBorder="1" applyAlignment="1">
      <alignment vertical="center" wrapText="1"/>
    </xf>
    <xf numFmtId="0" fontId="6" fillId="0" borderId="18" xfId="0" applyFont="1" applyBorder="1" applyAlignment="1">
      <alignment vertical="center" wrapText="1"/>
    </xf>
    <xf numFmtId="6" fontId="6" fillId="0" borderId="19" xfId="0" applyNumberFormat="1" applyFont="1" applyBorder="1" applyAlignment="1">
      <alignment vertical="center" wrapText="1"/>
    </xf>
    <xf numFmtId="6" fontId="0" fillId="0" borderId="20" xfId="0" applyNumberFormat="1" applyBorder="1"/>
    <xf numFmtId="0" fontId="13" fillId="0" borderId="16" xfId="0" applyFont="1" applyBorder="1"/>
    <xf numFmtId="0" fontId="18" fillId="0" borderId="13"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0" xfId="0" applyFont="1" applyAlignment="1">
      <alignment horizontal="center" vertical="center" wrapText="1"/>
    </xf>
    <xf numFmtId="0" fontId="18" fillId="0" borderId="41" xfId="0" applyFont="1" applyBorder="1" applyAlignment="1">
      <alignment vertical="center" wrapText="1"/>
    </xf>
    <xf numFmtId="0" fontId="1" fillId="0" borderId="40" xfId="0" applyFont="1" applyBorder="1" applyAlignment="1">
      <alignment vertical="center" wrapText="1"/>
    </xf>
    <xf numFmtId="0" fontId="1" fillId="0" borderId="40" xfId="0" applyFont="1" applyBorder="1" applyAlignment="1">
      <alignment horizontal="center" vertical="center" wrapText="1"/>
    </xf>
    <xf numFmtId="0" fontId="0" fillId="0" borderId="20" xfId="0" applyBorder="1" applyAlignment="1">
      <alignment vertical="top" wrapText="1"/>
    </xf>
    <xf numFmtId="0" fontId="1" fillId="0" borderId="33" xfId="0" applyFont="1" applyBorder="1" applyAlignment="1">
      <alignment vertical="center" wrapText="1"/>
    </xf>
    <xf numFmtId="0" fontId="1" fillId="0" borderId="33" xfId="0" applyFont="1" applyBorder="1" applyAlignment="1">
      <alignment horizontal="center" vertical="center" wrapText="1"/>
    </xf>
    <xf numFmtId="0" fontId="0" fillId="0" borderId="41" xfId="0" applyBorder="1" applyAlignment="1">
      <alignment vertical="top" wrapText="1"/>
    </xf>
    <xf numFmtId="0" fontId="1" fillId="0" borderId="41" xfId="0" applyFont="1" applyBorder="1" applyAlignment="1">
      <alignment vertical="center" wrapText="1"/>
    </xf>
    <xf numFmtId="0" fontId="16" fillId="0" borderId="0" xfId="0" applyFont="1" applyAlignment="1">
      <alignment vertical="center"/>
    </xf>
    <xf numFmtId="0" fontId="11" fillId="0" borderId="20" xfId="0" applyFont="1" applyBorder="1" applyAlignment="1">
      <alignment vertical="center" wrapText="1"/>
    </xf>
    <xf numFmtId="0" fontId="18" fillId="0" borderId="36"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0" fillId="0" borderId="20" xfId="0" applyFont="1" applyBorder="1" applyAlignment="1">
      <alignment horizontal="center"/>
    </xf>
    <xf numFmtId="1" fontId="10" fillId="0" borderId="41" xfId="0" applyNumberFormat="1" applyFont="1" applyBorder="1" applyAlignment="1">
      <alignment horizontal="center"/>
    </xf>
    <xf numFmtId="0" fontId="10" fillId="0" borderId="16" xfId="0" applyFont="1" applyBorder="1" applyAlignment="1">
      <alignment horizontal="center"/>
    </xf>
    <xf numFmtId="0" fontId="10" fillId="0" borderId="39" xfId="0" applyFont="1" applyBorder="1" applyAlignment="1">
      <alignment horizontal="center"/>
    </xf>
    <xf numFmtId="0" fontId="0" fillId="0" borderId="0" xfId="0" applyAlignment="1">
      <alignment horizontal="center"/>
    </xf>
    <xf numFmtId="6" fontId="0" fillId="0" borderId="0" xfId="0" applyNumberFormat="1"/>
    <xf numFmtId="0" fontId="18" fillId="0" borderId="43" xfId="0" applyFont="1" applyBorder="1" applyAlignment="1">
      <alignment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vertical="center" wrapText="1"/>
    </xf>
    <xf numFmtId="0" fontId="18" fillId="0" borderId="1"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0" fillId="0" borderId="0" xfId="0" applyAlignment="1">
      <alignment horizontal="center"/>
    </xf>
    <xf numFmtId="0" fontId="11" fillId="0" borderId="0" xfId="0" applyFont="1" applyAlignment="1">
      <alignment horizontal="left" vertical="top" wrapText="1"/>
    </xf>
    <xf numFmtId="0" fontId="5" fillId="0" borderId="0" xfId="0" applyFont="1" applyAlignment="1">
      <alignment horizontal="left" vertical="top" wrapText="1"/>
    </xf>
    <xf numFmtId="0" fontId="12" fillId="0" borderId="0" xfId="0" applyFont="1" applyAlignment="1">
      <alignment horizontal="left" vertical="top" wrapText="1"/>
    </xf>
    <xf numFmtId="0" fontId="8" fillId="0" borderId="4" xfId="0" applyFont="1" applyBorder="1" applyAlignment="1">
      <alignment horizontal="center"/>
    </xf>
    <xf numFmtId="0" fontId="8" fillId="0" borderId="5" xfId="0" applyFont="1" applyBorder="1" applyAlignment="1">
      <alignment horizontal="center"/>
    </xf>
    <xf numFmtId="0" fontId="3" fillId="0" borderId="0" xfId="0" applyFont="1" applyAlignment="1">
      <alignment horizontal="left" vertical="top" wrapText="1"/>
    </xf>
    <xf numFmtId="3"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4" fillId="0" borderId="0" xfId="0" applyFont="1" applyAlignment="1">
      <alignment vertical="center" wrapText="1"/>
    </xf>
    <xf numFmtId="0" fontId="4" fillId="0" borderId="0" xfId="0" applyFont="1" applyAlignment="1">
      <alignment horizontal="left" vertical="top"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 fillId="0" borderId="15"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8" fillId="0" borderId="22"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8" fillId="0" borderId="23" xfId="0" applyFont="1" applyBorder="1" applyAlignment="1">
      <alignment vertical="center" wrapText="1"/>
    </xf>
    <xf numFmtId="0" fontId="18" fillId="0" borderId="26" xfId="0" applyFont="1" applyBorder="1" applyAlignment="1">
      <alignment vertical="center" wrapText="1"/>
    </xf>
    <xf numFmtId="0" fontId="18" fillId="0" borderId="24" xfId="0" applyFont="1" applyBorder="1" applyAlignment="1">
      <alignment horizontal="center" vertical="center" wrapText="1"/>
    </xf>
    <xf numFmtId="0" fontId="18" fillId="0" borderId="2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8" fillId="0" borderId="42" xfId="0" applyFont="1" applyBorder="1" applyAlignment="1">
      <alignment vertical="center" wrapText="1"/>
    </xf>
    <xf numFmtId="0" fontId="18" fillId="0" borderId="4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9003B-74C7-4F39-B284-5CF1E1F407BA}">
  <dimension ref="A1:B7"/>
  <sheetViews>
    <sheetView tabSelected="1" workbookViewId="0">
      <selection sqref="A1:B1"/>
    </sheetView>
  </sheetViews>
  <sheetFormatPr defaultRowHeight="15" x14ac:dyDescent="0.25"/>
  <cols>
    <col min="1" max="1" width="27.7109375" bestFit="1" customWidth="1"/>
    <col min="2" max="2" width="14.28515625" bestFit="1" customWidth="1"/>
  </cols>
  <sheetData>
    <row r="1" spans="1:2" x14ac:dyDescent="0.25">
      <c r="A1" s="82" t="s">
        <v>99</v>
      </c>
      <c r="B1" s="82"/>
    </row>
    <row r="2" spans="1:2" x14ac:dyDescent="0.25">
      <c r="A2" t="s">
        <v>106</v>
      </c>
      <c r="B2" s="35">
        <f>'Table 1'!L38</f>
        <v>113.6</v>
      </c>
    </row>
    <row r="3" spans="1:2" x14ac:dyDescent="0.25">
      <c r="A3" t="s">
        <v>100</v>
      </c>
      <c r="B3" s="36">
        <f>Respondents!F9</f>
        <v>21</v>
      </c>
    </row>
    <row r="4" spans="1:2" x14ac:dyDescent="0.25">
      <c r="A4" t="s">
        <v>101</v>
      </c>
      <c r="B4" s="37">
        <f>'Table 1'!F38</f>
        <v>2840</v>
      </c>
    </row>
    <row r="5" spans="1:2" x14ac:dyDescent="0.25">
      <c r="A5" t="s">
        <v>102</v>
      </c>
      <c r="B5" s="38">
        <f>'Table 1'!I40</f>
        <v>663000</v>
      </c>
    </row>
    <row r="6" spans="1:2" x14ac:dyDescent="0.25">
      <c r="A6" t="s">
        <v>103</v>
      </c>
      <c r="B6" s="38">
        <f>'Capital O&amp;M'!I11</f>
        <v>227000</v>
      </c>
    </row>
    <row r="7" spans="1:2" x14ac:dyDescent="0.25">
      <c r="A7" t="s">
        <v>104</v>
      </c>
      <c r="B7" s="71" t="s">
        <v>105</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workbookViewId="0">
      <selection activeCell="A2" sqref="A2"/>
    </sheetView>
  </sheetViews>
  <sheetFormatPr defaultColWidth="9.140625" defaultRowHeight="15" x14ac:dyDescent="0.25"/>
  <cols>
    <col min="1" max="1" width="41.5703125" style="17" customWidth="1"/>
    <col min="2" max="2" width="10.28515625" style="17" customWidth="1"/>
    <col min="3" max="3" width="10.5703125" style="17" customWidth="1"/>
    <col min="4" max="4" width="11.28515625" style="17" customWidth="1"/>
    <col min="5" max="5" width="10.5703125" style="17" customWidth="1"/>
    <col min="6" max="8" width="9.140625" style="17"/>
    <col min="9" max="9" width="10.42578125" style="17" customWidth="1"/>
    <col min="10" max="10" width="9.140625" style="17"/>
    <col min="11" max="11" width="12.28515625" style="17" customWidth="1"/>
    <col min="12" max="12" width="12.85546875" style="17" bestFit="1" customWidth="1"/>
    <col min="13" max="16384" width="9.140625" style="17"/>
  </cols>
  <sheetData>
    <row r="1" spans="1:12" ht="30.75" customHeight="1" x14ac:dyDescent="0.25">
      <c r="A1" s="83" t="s">
        <v>96</v>
      </c>
      <c r="B1" s="83"/>
      <c r="C1" s="83"/>
      <c r="D1" s="83"/>
      <c r="E1" s="83"/>
      <c r="F1" s="83"/>
      <c r="G1" s="83"/>
      <c r="H1" s="83"/>
      <c r="I1" s="83"/>
    </row>
    <row r="2" spans="1:12" x14ac:dyDescent="0.25">
      <c r="A2" s="18"/>
      <c r="B2" s="18"/>
      <c r="C2" s="18"/>
      <c r="D2" s="18"/>
      <c r="E2" s="18"/>
      <c r="I2" s="18"/>
    </row>
    <row r="3" spans="1:12" x14ac:dyDescent="0.25">
      <c r="A3" s="10"/>
      <c r="B3" s="14" t="s">
        <v>1</v>
      </c>
      <c r="C3" s="14" t="s">
        <v>2</v>
      </c>
      <c r="D3" s="14" t="s">
        <v>3</v>
      </c>
      <c r="E3" s="14" t="s">
        <v>4</v>
      </c>
      <c r="F3" s="14" t="s">
        <v>5</v>
      </c>
      <c r="G3" s="14" t="s">
        <v>6</v>
      </c>
      <c r="H3" s="14" t="s">
        <v>7</v>
      </c>
      <c r="I3" s="14" t="s">
        <v>8</v>
      </c>
    </row>
    <row r="4" spans="1:12" ht="76.5" x14ac:dyDescent="0.25">
      <c r="A4" s="14" t="s">
        <v>0</v>
      </c>
      <c r="B4" s="14" t="s">
        <v>9</v>
      </c>
      <c r="C4" s="14" t="s">
        <v>10</v>
      </c>
      <c r="D4" s="14" t="s">
        <v>30</v>
      </c>
      <c r="E4" s="14" t="s">
        <v>58</v>
      </c>
      <c r="F4" s="14" t="s">
        <v>29</v>
      </c>
      <c r="G4" s="14" t="s">
        <v>31</v>
      </c>
      <c r="H4" s="14" t="s">
        <v>32</v>
      </c>
      <c r="I4" s="14" t="s">
        <v>59</v>
      </c>
    </row>
    <row r="5" spans="1:12" x14ac:dyDescent="0.25">
      <c r="A5" s="3" t="s">
        <v>11</v>
      </c>
      <c r="B5" s="4" t="s">
        <v>12</v>
      </c>
      <c r="C5" s="4"/>
      <c r="D5" s="4"/>
      <c r="E5" s="4"/>
      <c r="F5" s="4"/>
      <c r="G5" s="4"/>
      <c r="H5" s="4"/>
      <c r="I5" s="4"/>
      <c r="K5" s="86" t="s">
        <v>155</v>
      </c>
      <c r="L5" s="87"/>
    </row>
    <row r="6" spans="1:12" x14ac:dyDescent="0.25">
      <c r="A6" s="3" t="s">
        <v>13</v>
      </c>
      <c r="B6" s="4" t="s">
        <v>12</v>
      </c>
      <c r="C6" s="4"/>
      <c r="D6" s="4"/>
      <c r="E6" s="4"/>
      <c r="F6" s="4"/>
      <c r="G6" s="4"/>
      <c r="H6" s="4"/>
      <c r="I6" s="4"/>
      <c r="K6" s="16" t="s">
        <v>76</v>
      </c>
      <c r="L6" s="19">
        <v>163.16999999999999</v>
      </c>
    </row>
    <row r="7" spans="1:12" ht="25.5" x14ac:dyDescent="0.25">
      <c r="A7" s="3" t="s">
        <v>14</v>
      </c>
      <c r="B7" s="4" t="s">
        <v>12</v>
      </c>
      <c r="C7" s="4"/>
      <c r="D7" s="4"/>
      <c r="E7" s="4"/>
      <c r="F7" s="4"/>
      <c r="G7" s="4"/>
      <c r="H7" s="4"/>
      <c r="I7" s="4"/>
      <c r="K7" s="16" t="s">
        <v>77</v>
      </c>
      <c r="L7" s="19">
        <v>130.28</v>
      </c>
    </row>
    <row r="8" spans="1:12" x14ac:dyDescent="0.25">
      <c r="A8" s="3" t="s">
        <v>15</v>
      </c>
      <c r="B8" s="4"/>
      <c r="C8" s="4"/>
      <c r="D8" s="4"/>
      <c r="E8" s="4"/>
      <c r="F8" s="4"/>
      <c r="G8" s="4"/>
      <c r="H8" s="4"/>
      <c r="I8" s="5"/>
      <c r="K8" s="16" t="s">
        <v>78</v>
      </c>
      <c r="L8" s="19">
        <v>65.709999999999994</v>
      </c>
    </row>
    <row r="9" spans="1:12" ht="15.75" x14ac:dyDescent="0.25">
      <c r="A9" s="6" t="s">
        <v>60</v>
      </c>
      <c r="B9" s="4">
        <v>8</v>
      </c>
      <c r="C9" s="4">
        <v>1</v>
      </c>
      <c r="D9" s="4">
        <f>B9*C9</f>
        <v>8</v>
      </c>
      <c r="E9" s="4">
        <v>21</v>
      </c>
      <c r="F9" s="4">
        <f>D9*E9</f>
        <v>168</v>
      </c>
      <c r="G9" s="4">
        <f>F9*0.05</f>
        <v>8.4</v>
      </c>
      <c r="H9" s="4">
        <f>F9*0.1</f>
        <v>16.8</v>
      </c>
      <c r="I9" s="7">
        <f>$L$6*F9+$L$7*G9+$L$8*H9</f>
        <v>29610.839999999997</v>
      </c>
    </row>
    <row r="10" spans="1:12" ht="15.75" x14ac:dyDescent="0.25">
      <c r="A10" s="6" t="s">
        <v>61</v>
      </c>
      <c r="B10" s="4" t="s">
        <v>12</v>
      </c>
      <c r="C10" s="4"/>
      <c r="D10" s="4"/>
      <c r="E10" s="4"/>
      <c r="F10" s="4"/>
      <c r="G10" s="4"/>
      <c r="H10" s="4"/>
      <c r="I10" s="8"/>
    </row>
    <row r="11" spans="1:12" ht="15.75" x14ac:dyDescent="0.25">
      <c r="A11" s="9" t="s">
        <v>62</v>
      </c>
      <c r="B11" s="4">
        <v>0.25</v>
      </c>
      <c r="C11" s="4">
        <v>365</v>
      </c>
      <c r="D11" s="4">
        <f t="shared" ref="D11:D35" si="0">B11*C11</f>
        <v>91.25</v>
      </c>
      <c r="E11" s="4">
        <v>4</v>
      </c>
      <c r="F11" s="4">
        <f t="shared" ref="F11:F25" si="1">D11*E11</f>
        <v>365</v>
      </c>
      <c r="G11" s="4">
        <f t="shared" ref="G11:G25" si="2">F11*0.05</f>
        <v>18.25</v>
      </c>
      <c r="H11" s="4">
        <f t="shared" ref="H11:H25" si="3">F11*0.1</f>
        <v>36.5</v>
      </c>
      <c r="I11" s="7">
        <f>$L$6*F11+$L$7*G11+$L$8*H11</f>
        <v>64333.074999999997</v>
      </c>
    </row>
    <row r="12" spans="1:12" x14ac:dyDescent="0.25">
      <c r="A12" s="9" t="s">
        <v>33</v>
      </c>
      <c r="B12" s="4">
        <v>1</v>
      </c>
      <c r="C12" s="4">
        <v>52</v>
      </c>
      <c r="D12" s="4">
        <f t="shared" si="0"/>
        <v>52</v>
      </c>
      <c r="E12" s="4">
        <v>17</v>
      </c>
      <c r="F12" s="4">
        <f t="shared" si="1"/>
        <v>884</v>
      </c>
      <c r="G12" s="4">
        <f t="shared" si="2"/>
        <v>44.2</v>
      </c>
      <c r="H12" s="4">
        <f t="shared" si="3"/>
        <v>88.4</v>
      </c>
      <c r="I12" s="7">
        <f>$L$6*F12+$L$7*G12+$L$8*H12</f>
        <v>155809.41999999998</v>
      </c>
    </row>
    <row r="13" spans="1:12" ht="15.75" x14ac:dyDescent="0.25">
      <c r="A13" s="21" t="s">
        <v>91</v>
      </c>
      <c r="B13" s="4">
        <v>15</v>
      </c>
      <c r="C13" s="4">
        <v>1</v>
      </c>
      <c r="D13" s="4">
        <f>B13*C13</f>
        <v>15</v>
      </c>
      <c r="E13" s="4">
        <v>17</v>
      </c>
      <c r="F13" s="4">
        <f t="shared" ref="F13" si="4">D13*E13</f>
        <v>255</v>
      </c>
      <c r="G13" s="4">
        <f t="shared" ref="G13" si="5">F13*0.05</f>
        <v>12.75</v>
      </c>
      <c r="H13" s="4">
        <f t="shared" ref="H13" si="6">F13*0.1</f>
        <v>25.5</v>
      </c>
      <c r="I13" s="7">
        <f>$L$6*F13+$L$7*G13+$L$8*H13</f>
        <v>44945.025000000001</v>
      </c>
    </row>
    <row r="14" spans="1:12" x14ac:dyDescent="0.25">
      <c r="A14" s="6" t="s">
        <v>16</v>
      </c>
      <c r="B14" s="4" t="s">
        <v>17</v>
      </c>
      <c r="C14" s="4"/>
      <c r="D14" s="4"/>
      <c r="E14" s="4"/>
      <c r="F14" s="4"/>
      <c r="G14" s="4"/>
      <c r="H14" s="4"/>
      <c r="I14" s="8"/>
    </row>
    <row r="15" spans="1:12" x14ac:dyDescent="0.25">
      <c r="A15" s="6" t="s">
        <v>18</v>
      </c>
      <c r="B15" s="4" t="s">
        <v>17</v>
      </c>
      <c r="C15" s="4"/>
      <c r="D15" s="4"/>
      <c r="E15" s="4"/>
      <c r="F15" s="4"/>
      <c r="G15" s="4"/>
      <c r="H15" s="4"/>
      <c r="I15" s="8"/>
    </row>
    <row r="16" spans="1:12" x14ac:dyDescent="0.25">
      <c r="A16" s="6" t="s">
        <v>19</v>
      </c>
      <c r="B16" s="4" t="s">
        <v>17</v>
      </c>
      <c r="C16" s="4"/>
      <c r="D16" s="4"/>
      <c r="E16" s="4"/>
      <c r="F16" s="4"/>
      <c r="G16" s="4"/>
      <c r="H16" s="4"/>
      <c r="I16" s="8"/>
    </row>
    <row r="17" spans="1:9" ht="15.75" x14ac:dyDescent="0.25">
      <c r="A17" s="9" t="s">
        <v>88</v>
      </c>
      <c r="B17" s="4">
        <v>2</v>
      </c>
      <c r="C17" s="4">
        <v>1</v>
      </c>
      <c r="D17" s="4">
        <f t="shared" si="0"/>
        <v>2</v>
      </c>
      <c r="E17" s="4">
        <v>0</v>
      </c>
      <c r="F17" s="4">
        <f t="shared" si="1"/>
        <v>0</v>
      </c>
      <c r="G17" s="4">
        <f t="shared" si="2"/>
        <v>0</v>
      </c>
      <c r="H17" s="4">
        <f t="shared" si="3"/>
        <v>0</v>
      </c>
      <c r="I17" s="8">
        <f>$L$6*F17+$L$7*G17+$L$8*H17</f>
        <v>0</v>
      </c>
    </row>
    <row r="18" spans="1:9" ht="15.75" x14ac:dyDescent="0.25">
      <c r="A18" s="9" t="s">
        <v>87</v>
      </c>
      <c r="B18" s="4">
        <v>2</v>
      </c>
      <c r="C18" s="4">
        <v>1</v>
      </c>
      <c r="D18" s="4">
        <f t="shared" si="0"/>
        <v>2</v>
      </c>
      <c r="E18" s="4">
        <v>0</v>
      </c>
      <c r="F18" s="4">
        <f t="shared" si="1"/>
        <v>0</v>
      </c>
      <c r="G18" s="4">
        <f t="shared" si="2"/>
        <v>0</v>
      </c>
      <c r="H18" s="4">
        <f t="shared" si="3"/>
        <v>0</v>
      </c>
      <c r="I18" s="8">
        <f>$L$6*F18+$L$7*G18+$L$8*H18</f>
        <v>0</v>
      </c>
    </row>
    <row r="19" spans="1:9" x14ac:dyDescent="0.25">
      <c r="A19" s="9" t="s">
        <v>34</v>
      </c>
      <c r="B19" s="4" t="s">
        <v>12</v>
      </c>
      <c r="C19" s="4"/>
      <c r="D19" s="4"/>
      <c r="E19" s="4"/>
      <c r="F19" s="4"/>
      <c r="G19" s="4"/>
      <c r="H19" s="4"/>
      <c r="I19" s="8"/>
    </row>
    <row r="20" spans="1:9" ht="15.75" x14ac:dyDescent="0.25">
      <c r="A20" s="9" t="s">
        <v>86</v>
      </c>
      <c r="B20" s="4">
        <v>4</v>
      </c>
      <c r="C20" s="4">
        <v>1</v>
      </c>
      <c r="D20" s="4">
        <f t="shared" si="0"/>
        <v>4</v>
      </c>
      <c r="E20" s="4">
        <v>0</v>
      </c>
      <c r="F20" s="4">
        <f t="shared" si="1"/>
        <v>0</v>
      </c>
      <c r="G20" s="4">
        <f t="shared" si="2"/>
        <v>0</v>
      </c>
      <c r="H20" s="4">
        <f t="shared" si="3"/>
        <v>0</v>
      </c>
      <c r="I20" s="8">
        <f t="shared" ref="I20:I25" si="7">$L$6*F20+$L$7*G20+$L$8*H20</f>
        <v>0</v>
      </c>
    </row>
    <row r="21" spans="1:9" ht="15.75" x14ac:dyDescent="0.25">
      <c r="A21" s="9" t="s">
        <v>63</v>
      </c>
      <c r="B21" s="4">
        <v>8</v>
      </c>
      <c r="C21" s="4">
        <v>1</v>
      </c>
      <c r="D21" s="4">
        <f t="shared" si="0"/>
        <v>8</v>
      </c>
      <c r="E21" s="4">
        <v>0</v>
      </c>
      <c r="F21" s="4">
        <f t="shared" si="1"/>
        <v>0</v>
      </c>
      <c r="G21" s="4">
        <f t="shared" si="2"/>
        <v>0</v>
      </c>
      <c r="H21" s="4">
        <f t="shared" si="3"/>
        <v>0</v>
      </c>
      <c r="I21" s="8">
        <f t="shared" si="7"/>
        <v>0</v>
      </c>
    </row>
    <row r="22" spans="1:9" ht="15.75" x14ac:dyDescent="0.25">
      <c r="A22" s="9" t="s">
        <v>85</v>
      </c>
      <c r="B22" s="4">
        <v>2</v>
      </c>
      <c r="C22" s="4">
        <v>1</v>
      </c>
      <c r="D22" s="4">
        <f t="shared" si="0"/>
        <v>2</v>
      </c>
      <c r="E22" s="4">
        <v>0</v>
      </c>
      <c r="F22" s="4">
        <f t="shared" si="1"/>
        <v>0</v>
      </c>
      <c r="G22" s="4">
        <f t="shared" si="2"/>
        <v>0</v>
      </c>
      <c r="H22" s="4">
        <f t="shared" si="3"/>
        <v>0</v>
      </c>
      <c r="I22" s="8">
        <f t="shared" si="7"/>
        <v>0</v>
      </c>
    </row>
    <row r="23" spans="1:9" ht="15.75" x14ac:dyDescent="0.25">
      <c r="A23" s="9" t="s">
        <v>84</v>
      </c>
      <c r="B23" s="4">
        <v>4</v>
      </c>
      <c r="C23" s="4">
        <v>1</v>
      </c>
      <c r="D23" s="4">
        <f t="shared" si="0"/>
        <v>4</v>
      </c>
      <c r="E23" s="4">
        <v>0</v>
      </c>
      <c r="F23" s="4">
        <f t="shared" si="1"/>
        <v>0</v>
      </c>
      <c r="G23" s="4">
        <f t="shared" si="2"/>
        <v>0</v>
      </c>
      <c r="H23" s="4">
        <f t="shared" si="3"/>
        <v>0</v>
      </c>
      <c r="I23" s="8">
        <f t="shared" si="7"/>
        <v>0</v>
      </c>
    </row>
    <row r="24" spans="1:9" ht="15.75" x14ac:dyDescent="0.25">
      <c r="A24" s="21" t="s">
        <v>90</v>
      </c>
      <c r="B24" s="4">
        <v>8</v>
      </c>
      <c r="C24" s="4">
        <v>1</v>
      </c>
      <c r="D24" s="4">
        <f t="shared" si="0"/>
        <v>8</v>
      </c>
      <c r="E24" s="4">
        <v>17</v>
      </c>
      <c r="F24" s="4">
        <f t="shared" si="1"/>
        <v>136</v>
      </c>
      <c r="G24" s="4">
        <f t="shared" si="2"/>
        <v>6.8000000000000007</v>
      </c>
      <c r="H24" s="4">
        <f t="shared" si="3"/>
        <v>13.600000000000001</v>
      </c>
      <c r="I24" s="7">
        <f>$L$6*F24+$L$7*G24+$L$8*H24</f>
        <v>23970.679999999997</v>
      </c>
    </row>
    <row r="25" spans="1:9" ht="15.75" x14ac:dyDescent="0.25">
      <c r="A25" s="9" t="s">
        <v>82</v>
      </c>
      <c r="B25" s="4">
        <v>8</v>
      </c>
      <c r="C25" s="4">
        <v>2</v>
      </c>
      <c r="D25" s="4">
        <f t="shared" si="0"/>
        <v>16</v>
      </c>
      <c r="E25" s="4">
        <v>4.2</v>
      </c>
      <c r="F25" s="4">
        <f t="shared" si="1"/>
        <v>67.2</v>
      </c>
      <c r="G25" s="4">
        <f t="shared" si="2"/>
        <v>3.3600000000000003</v>
      </c>
      <c r="H25" s="4">
        <f t="shared" si="3"/>
        <v>6.7200000000000006</v>
      </c>
      <c r="I25" s="7">
        <f t="shared" si="7"/>
        <v>11844.335999999999</v>
      </c>
    </row>
    <row r="26" spans="1:9" x14ac:dyDescent="0.25">
      <c r="A26" s="10" t="s">
        <v>20</v>
      </c>
      <c r="B26" s="14"/>
      <c r="C26" s="14"/>
      <c r="D26" s="4"/>
      <c r="E26" s="14"/>
      <c r="F26" s="89">
        <f>SUM(F5:H25)</f>
        <v>2156.48</v>
      </c>
      <c r="G26" s="89"/>
      <c r="H26" s="89"/>
      <c r="I26" s="11">
        <f>SUM(I5:I25)</f>
        <v>330513.37599999999</v>
      </c>
    </row>
    <row r="27" spans="1:9" x14ac:dyDescent="0.25">
      <c r="A27" s="3" t="s">
        <v>21</v>
      </c>
      <c r="B27" s="4"/>
      <c r="C27" s="4"/>
      <c r="D27" s="4"/>
      <c r="E27" s="4"/>
      <c r="F27" s="4"/>
      <c r="G27" s="4"/>
      <c r="H27" s="4"/>
      <c r="I27" s="5"/>
    </row>
    <row r="28" spans="1:9" x14ac:dyDescent="0.25">
      <c r="A28" s="6" t="s">
        <v>41</v>
      </c>
      <c r="B28" s="4" t="s">
        <v>22</v>
      </c>
      <c r="C28" s="4"/>
      <c r="D28" s="4"/>
      <c r="E28" s="4"/>
      <c r="F28" s="4"/>
      <c r="G28" s="4"/>
      <c r="H28" s="4"/>
      <c r="I28" s="5"/>
    </row>
    <row r="29" spans="1:9" x14ac:dyDescent="0.25">
      <c r="A29" s="6" t="s">
        <v>23</v>
      </c>
      <c r="B29" s="4" t="s">
        <v>22</v>
      </c>
      <c r="C29" s="4"/>
      <c r="D29" s="4"/>
      <c r="E29" s="4"/>
      <c r="F29" s="4"/>
      <c r="G29" s="4"/>
      <c r="H29" s="4"/>
      <c r="I29" s="5"/>
    </row>
    <row r="30" spans="1:9" x14ac:dyDescent="0.25">
      <c r="A30" s="6" t="s">
        <v>24</v>
      </c>
      <c r="B30" s="4" t="s">
        <v>22</v>
      </c>
      <c r="C30" s="4"/>
      <c r="D30" s="4"/>
      <c r="E30" s="4"/>
      <c r="F30" s="4"/>
      <c r="G30" s="4"/>
      <c r="H30" s="4"/>
      <c r="I30" s="5"/>
    </row>
    <row r="31" spans="1:9" x14ac:dyDescent="0.25">
      <c r="A31" s="6" t="s">
        <v>64</v>
      </c>
      <c r="B31" s="4">
        <v>4</v>
      </c>
      <c r="C31" s="4">
        <v>1</v>
      </c>
      <c r="D31" s="4">
        <f t="shared" si="0"/>
        <v>4</v>
      </c>
      <c r="E31" s="4">
        <v>0</v>
      </c>
      <c r="F31" s="4">
        <f t="shared" ref="F31" si="8">D31*E31</f>
        <v>0</v>
      </c>
      <c r="G31" s="4">
        <f t="shared" ref="G31:G35" si="9">F31*0.05</f>
        <v>0</v>
      </c>
      <c r="H31" s="4">
        <f t="shared" ref="H31" si="10">F31*0.1</f>
        <v>0</v>
      </c>
      <c r="I31" s="8">
        <f>$L$6*F31+$L$7*G31+$L$8*H31</f>
        <v>0</v>
      </c>
    </row>
    <row r="32" spans="1:9" x14ac:dyDescent="0.25">
      <c r="A32" s="6" t="s">
        <v>25</v>
      </c>
      <c r="B32" s="4">
        <v>0.5</v>
      </c>
      <c r="C32" s="4">
        <v>52</v>
      </c>
      <c r="D32" s="4">
        <f t="shared" si="0"/>
        <v>26</v>
      </c>
      <c r="E32" s="4">
        <v>21</v>
      </c>
      <c r="F32" s="4">
        <f t="shared" ref="F32:F35" si="11">D32*E32</f>
        <v>546</v>
      </c>
      <c r="G32" s="4">
        <f t="shared" si="9"/>
        <v>27.3</v>
      </c>
      <c r="H32" s="4">
        <f t="shared" ref="H32:H35" si="12">F32*0.1</f>
        <v>54.6</v>
      </c>
      <c r="I32" s="7">
        <f>$L$6*F32+$L$7*G32+$L$8*H32</f>
        <v>96235.23</v>
      </c>
    </row>
    <row r="33" spans="1:12" x14ac:dyDescent="0.25">
      <c r="A33" s="6" t="s">
        <v>26</v>
      </c>
      <c r="B33" s="4">
        <v>0.25</v>
      </c>
      <c r="C33" s="4">
        <v>2</v>
      </c>
      <c r="D33" s="4">
        <f t="shared" si="0"/>
        <v>0.5</v>
      </c>
      <c r="E33" s="4">
        <v>21</v>
      </c>
      <c r="F33" s="4">
        <f t="shared" si="11"/>
        <v>10.5</v>
      </c>
      <c r="G33" s="12">
        <f t="shared" si="9"/>
        <v>0.52500000000000002</v>
      </c>
      <c r="H33" s="4">
        <f t="shared" si="12"/>
        <v>1.05</v>
      </c>
      <c r="I33" s="7">
        <f>$L$6*F33+$L$7*G33+$L$8*H33</f>
        <v>1850.6774999999998</v>
      </c>
    </row>
    <row r="34" spans="1:12" x14ac:dyDescent="0.25">
      <c r="A34" s="6" t="s">
        <v>27</v>
      </c>
      <c r="B34" s="4">
        <v>2</v>
      </c>
      <c r="C34" s="4">
        <v>1</v>
      </c>
      <c r="D34" s="4">
        <f t="shared" si="0"/>
        <v>2</v>
      </c>
      <c r="E34" s="4">
        <v>21</v>
      </c>
      <c r="F34" s="4">
        <f t="shared" si="11"/>
        <v>42</v>
      </c>
      <c r="G34" s="4">
        <f t="shared" si="9"/>
        <v>2.1</v>
      </c>
      <c r="H34" s="4">
        <f t="shared" si="12"/>
        <v>4.2</v>
      </c>
      <c r="I34" s="7">
        <f>$L$6*F34+$L$7*G34+$L$8*H34</f>
        <v>7402.7099999999991</v>
      </c>
    </row>
    <row r="35" spans="1:12" x14ac:dyDescent="0.25">
      <c r="A35" s="6" t="s">
        <v>35</v>
      </c>
      <c r="B35" s="4">
        <v>4</v>
      </c>
      <c r="C35" s="4">
        <v>1</v>
      </c>
      <c r="D35" s="4">
        <f t="shared" si="0"/>
        <v>4</v>
      </c>
      <c r="E35" s="4">
        <v>0</v>
      </c>
      <c r="F35" s="4">
        <f t="shared" si="11"/>
        <v>0</v>
      </c>
      <c r="G35" s="4">
        <f t="shared" si="9"/>
        <v>0</v>
      </c>
      <c r="H35" s="4">
        <f t="shared" si="12"/>
        <v>0</v>
      </c>
      <c r="I35" s="8">
        <f>$L$6*F35+$L$7*G35+$L$8*H35</f>
        <v>0</v>
      </c>
    </row>
    <row r="36" spans="1:12" ht="15.75" thickBot="1" x14ac:dyDescent="0.3">
      <c r="A36" s="6" t="s">
        <v>36</v>
      </c>
      <c r="B36" s="4" t="s">
        <v>12</v>
      </c>
      <c r="C36" s="4"/>
      <c r="D36" s="4"/>
      <c r="E36" s="4"/>
      <c r="F36" s="4"/>
      <c r="G36" s="4"/>
      <c r="H36" s="4"/>
      <c r="I36" s="5"/>
    </row>
    <row r="37" spans="1:12" ht="15.75" thickBot="1" x14ac:dyDescent="0.3">
      <c r="A37" s="10" t="s">
        <v>28</v>
      </c>
      <c r="B37" s="14"/>
      <c r="C37" s="14"/>
      <c r="D37" s="14"/>
      <c r="E37" s="14"/>
      <c r="F37" s="90">
        <f>SUM(F27:H36)</f>
        <v>688.27499999999998</v>
      </c>
      <c r="G37" s="90"/>
      <c r="H37" s="90"/>
      <c r="I37" s="11">
        <f>SUM(I27:I36)</f>
        <v>105488.61749999999</v>
      </c>
      <c r="K37" s="69" t="s">
        <v>152</v>
      </c>
      <c r="L37" s="70" t="s">
        <v>153</v>
      </c>
    </row>
    <row r="38" spans="1:12" ht="16.5" thickBot="1" x14ac:dyDescent="0.3">
      <c r="A38" s="10" t="s">
        <v>72</v>
      </c>
      <c r="B38" s="10"/>
      <c r="C38" s="10"/>
      <c r="D38" s="10"/>
      <c r="E38" s="10"/>
      <c r="F38" s="89">
        <f>ROUND(F26+F37,-1)</f>
        <v>2840</v>
      </c>
      <c r="G38" s="89"/>
      <c r="H38" s="89"/>
      <c r="I38" s="11">
        <f>ROUND(I26+I37,-3)</f>
        <v>436000</v>
      </c>
      <c r="K38" s="67">
        <f>Responses!E13</f>
        <v>25</v>
      </c>
      <c r="L38" s="68">
        <f>F38/K38</f>
        <v>113.6</v>
      </c>
    </row>
    <row r="39" spans="1:12" ht="15.75" x14ac:dyDescent="0.25">
      <c r="A39" s="10" t="s">
        <v>92</v>
      </c>
      <c r="B39" s="10"/>
      <c r="C39" s="10"/>
      <c r="D39" s="10"/>
      <c r="E39" s="10"/>
      <c r="F39" s="15"/>
      <c r="G39" s="15"/>
      <c r="H39" s="15"/>
      <c r="I39" s="11">
        <f>'Capital O&amp;M'!I11</f>
        <v>227000</v>
      </c>
    </row>
    <row r="40" spans="1:12" ht="15.75" x14ac:dyDescent="0.25">
      <c r="A40" s="10" t="s">
        <v>73</v>
      </c>
      <c r="B40" s="10"/>
      <c r="C40" s="10"/>
      <c r="D40" s="10"/>
      <c r="E40" s="10"/>
      <c r="F40" s="15"/>
      <c r="G40" s="15"/>
      <c r="H40" s="15"/>
      <c r="I40" s="11">
        <f>ROUND(I38+I39,-3)</f>
        <v>663000</v>
      </c>
    </row>
    <row r="41" spans="1:12" x14ac:dyDescent="0.25">
      <c r="A41" s="18"/>
      <c r="B41" s="18"/>
      <c r="C41" s="18"/>
      <c r="D41" s="18"/>
      <c r="E41" s="18"/>
      <c r="F41" s="18"/>
      <c r="G41" s="18"/>
      <c r="H41" s="18"/>
      <c r="I41" s="18"/>
    </row>
    <row r="42" spans="1:12" x14ac:dyDescent="0.25">
      <c r="A42" s="1" t="s">
        <v>37</v>
      </c>
      <c r="B42" s="18"/>
      <c r="C42" s="18"/>
      <c r="D42" s="18"/>
      <c r="E42" s="18"/>
      <c r="F42" s="18"/>
      <c r="G42" s="18"/>
      <c r="H42" s="18"/>
      <c r="I42" s="18"/>
    </row>
    <row r="43" spans="1:12" ht="18.75" customHeight="1" x14ac:dyDescent="0.25">
      <c r="A43" s="88" t="s">
        <v>93</v>
      </c>
      <c r="B43" s="88"/>
      <c r="C43" s="88"/>
      <c r="D43" s="88"/>
      <c r="E43" s="88"/>
      <c r="F43" s="88"/>
      <c r="G43" s="88"/>
      <c r="H43" s="88"/>
      <c r="I43" s="88"/>
    </row>
    <row r="44" spans="1:12" ht="69" customHeight="1" x14ac:dyDescent="0.25">
      <c r="A44" s="84" t="s">
        <v>156</v>
      </c>
      <c r="B44" s="84"/>
      <c r="C44" s="84"/>
      <c r="D44" s="84"/>
      <c r="E44" s="84"/>
      <c r="F44" s="84"/>
      <c r="G44" s="84"/>
      <c r="H44" s="84"/>
      <c r="I44" s="84"/>
    </row>
    <row r="45" spans="1:12" ht="15.75" x14ac:dyDescent="0.25">
      <c r="A45" s="84" t="s">
        <v>38</v>
      </c>
      <c r="B45" s="84"/>
      <c r="C45" s="84"/>
      <c r="D45" s="84"/>
      <c r="E45" s="84"/>
      <c r="F45" s="84"/>
      <c r="G45" s="84"/>
      <c r="H45" s="84"/>
      <c r="I45" s="84"/>
    </row>
    <row r="46" spans="1:12" ht="15.75" x14ac:dyDescent="0.25">
      <c r="A46" s="84" t="s">
        <v>39</v>
      </c>
      <c r="B46" s="84"/>
      <c r="C46" s="84"/>
      <c r="D46" s="84"/>
      <c r="E46" s="84"/>
      <c r="F46" s="84"/>
      <c r="G46" s="84"/>
      <c r="H46" s="84"/>
      <c r="I46" s="84"/>
    </row>
    <row r="47" spans="1:12" ht="15.75" x14ac:dyDescent="0.25">
      <c r="A47" s="84" t="s">
        <v>40</v>
      </c>
      <c r="B47" s="84"/>
      <c r="C47" s="84"/>
      <c r="D47" s="84"/>
      <c r="E47" s="84"/>
      <c r="F47" s="84"/>
      <c r="G47" s="84"/>
      <c r="H47" s="84"/>
      <c r="I47" s="84"/>
    </row>
    <row r="48" spans="1:12" ht="57" customHeight="1" x14ac:dyDescent="0.25">
      <c r="A48" s="85" t="s">
        <v>94</v>
      </c>
      <c r="B48" s="85"/>
      <c r="C48" s="85"/>
      <c r="D48" s="85"/>
      <c r="E48" s="85"/>
      <c r="F48" s="85"/>
      <c r="G48" s="85"/>
      <c r="H48" s="85"/>
      <c r="I48" s="85"/>
    </row>
    <row r="49" spans="1:9" ht="15.75" x14ac:dyDescent="0.25">
      <c r="A49" s="84" t="s">
        <v>89</v>
      </c>
      <c r="B49" s="84"/>
      <c r="C49" s="84"/>
      <c r="D49" s="84"/>
      <c r="E49" s="84"/>
      <c r="F49" s="84"/>
      <c r="G49" s="84"/>
      <c r="H49" s="84"/>
      <c r="I49" s="84"/>
    </row>
    <row r="50" spans="1:9" ht="15.75" x14ac:dyDescent="0.25">
      <c r="A50" s="84" t="s">
        <v>83</v>
      </c>
      <c r="B50" s="84"/>
      <c r="C50" s="84"/>
      <c r="D50" s="84"/>
      <c r="E50" s="84"/>
      <c r="F50" s="84"/>
      <c r="G50" s="84"/>
      <c r="H50" s="84"/>
      <c r="I50" s="84"/>
    </row>
    <row r="51" spans="1:9" ht="15.75" x14ac:dyDescent="0.25">
      <c r="A51" s="84" t="s">
        <v>74</v>
      </c>
      <c r="B51" s="84"/>
      <c r="C51" s="84"/>
      <c r="D51" s="84"/>
      <c r="E51" s="84"/>
      <c r="F51" s="84"/>
      <c r="G51" s="84"/>
      <c r="H51" s="84"/>
      <c r="I51" s="84"/>
    </row>
    <row r="52" spans="1:9" x14ac:dyDescent="0.25">
      <c r="A52" s="18"/>
      <c r="B52" s="18"/>
      <c r="C52" s="18"/>
      <c r="D52" s="18"/>
      <c r="E52" s="18"/>
      <c r="F52" s="18"/>
      <c r="G52" s="18"/>
      <c r="H52" s="18"/>
      <c r="I52" s="18"/>
    </row>
  </sheetData>
  <mergeCells count="14">
    <mergeCell ref="K5:L5"/>
    <mergeCell ref="A43:I43"/>
    <mergeCell ref="A44:I44"/>
    <mergeCell ref="A45:I45"/>
    <mergeCell ref="A46:I46"/>
    <mergeCell ref="F26:H26"/>
    <mergeCell ref="F37:H37"/>
    <mergeCell ref="F38:H38"/>
    <mergeCell ref="A1:I1"/>
    <mergeCell ref="A47:I47"/>
    <mergeCell ref="A49:I49"/>
    <mergeCell ref="A50:I50"/>
    <mergeCell ref="A51:I51"/>
    <mergeCell ref="A48:I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workbookViewId="0">
      <selection activeCell="A2" sqref="A2"/>
    </sheetView>
  </sheetViews>
  <sheetFormatPr defaultColWidth="9.140625" defaultRowHeight="15" x14ac:dyDescent="0.25"/>
  <cols>
    <col min="1" max="1" width="42.28515625" style="17" customWidth="1"/>
    <col min="2" max="2" width="12.7109375" style="17" customWidth="1"/>
    <col min="3" max="4" width="10.140625" style="17" customWidth="1"/>
    <col min="5" max="5" width="9.140625" style="17"/>
    <col min="6" max="6" width="10.5703125" style="17" customWidth="1"/>
    <col min="7" max="7" width="11.5703125" style="17" customWidth="1"/>
    <col min="8" max="8" width="10" style="17" customWidth="1"/>
    <col min="9" max="9" width="11.7109375" style="17" customWidth="1"/>
    <col min="10" max="10" width="9.140625" style="17"/>
    <col min="11" max="11" width="11.85546875" style="17" customWidth="1"/>
    <col min="12" max="12" width="7.85546875" style="17" customWidth="1"/>
    <col min="13" max="16384" width="9.140625" style="17"/>
  </cols>
  <sheetData>
    <row r="1" spans="1:12" ht="31.5" customHeight="1" x14ac:dyDescent="0.25">
      <c r="A1" s="83" t="s">
        <v>97</v>
      </c>
      <c r="B1" s="83"/>
      <c r="C1" s="83"/>
      <c r="D1" s="83"/>
      <c r="E1" s="83"/>
      <c r="F1" s="83"/>
      <c r="G1" s="83"/>
      <c r="H1" s="83"/>
      <c r="I1" s="83"/>
    </row>
    <row r="3" spans="1:12" x14ac:dyDescent="0.25">
      <c r="A3" s="10"/>
      <c r="B3" s="14" t="s">
        <v>43</v>
      </c>
      <c r="C3" s="14" t="s">
        <v>44</v>
      </c>
      <c r="D3" s="14" t="s">
        <v>45</v>
      </c>
      <c r="E3" s="14" t="s">
        <v>4</v>
      </c>
      <c r="F3" s="14" t="s">
        <v>46</v>
      </c>
      <c r="G3" s="14" t="s">
        <v>6</v>
      </c>
      <c r="H3" s="14" t="s">
        <v>47</v>
      </c>
      <c r="I3" s="14" t="s">
        <v>8</v>
      </c>
    </row>
    <row r="4" spans="1:12" ht="62.25" customHeight="1" x14ac:dyDescent="0.25">
      <c r="A4" s="10" t="s">
        <v>42</v>
      </c>
      <c r="B4" s="14" t="s">
        <v>51</v>
      </c>
      <c r="C4" s="14" t="s">
        <v>48</v>
      </c>
      <c r="D4" s="13" t="s">
        <v>52</v>
      </c>
      <c r="E4" s="14" t="s">
        <v>65</v>
      </c>
      <c r="F4" s="14" t="s">
        <v>53</v>
      </c>
      <c r="G4" s="14" t="s">
        <v>54</v>
      </c>
      <c r="H4" s="14" t="s">
        <v>55</v>
      </c>
      <c r="I4" s="13" t="s">
        <v>59</v>
      </c>
    </row>
    <row r="5" spans="1:12" ht="15.75" x14ac:dyDescent="0.25">
      <c r="A5" s="3" t="s">
        <v>66</v>
      </c>
      <c r="B5" s="4">
        <v>16</v>
      </c>
      <c r="C5" s="4">
        <v>1</v>
      </c>
      <c r="D5" s="4">
        <f>B5*C5</f>
        <v>16</v>
      </c>
      <c r="E5" s="4">
        <v>1</v>
      </c>
      <c r="F5" s="4">
        <f>D5*E5</f>
        <v>16</v>
      </c>
      <c r="G5" s="4">
        <f>F5*0.05</f>
        <v>0.8</v>
      </c>
      <c r="H5" s="4">
        <f>F5*0.1</f>
        <v>1.6</v>
      </c>
      <c r="I5" s="7">
        <f>$L$6*F5+$L$7*G5+$L$8*H5</f>
        <v>1266.1679999999999</v>
      </c>
      <c r="K5" s="91" t="s">
        <v>75</v>
      </c>
      <c r="L5" s="92"/>
    </row>
    <row r="6" spans="1:12" x14ac:dyDescent="0.25">
      <c r="A6" s="3" t="s">
        <v>49</v>
      </c>
      <c r="B6" s="3"/>
      <c r="C6" s="3"/>
      <c r="D6" s="4"/>
      <c r="E6" s="3"/>
      <c r="F6" s="4"/>
      <c r="G6" s="4"/>
      <c r="H6" s="4"/>
      <c r="I6" s="7"/>
      <c r="K6" s="20" t="s">
        <v>76</v>
      </c>
      <c r="L6" s="19">
        <v>73.459999999999994</v>
      </c>
    </row>
    <row r="7" spans="1:12" ht="15.75" x14ac:dyDescent="0.25">
      <c r="A7" s="6" t="s">
        <v>67</v>
      </c>
      <c r="B7" s="4">
        <v>1</v>
      </c>
      <c r="C7" s="4">
        <v>1</v>
      </c>
      <c r="D7" s="4">
        <f t="shared" ref="D7:D13" si="0">B7*C7</f>
        <v>1</v>
      </c>
      <c r="E7" s="4">
        <v>0</v>
      </c>
      <c r="F7" s="4">
        <f t="shared" ref="F7:F13" si="1">D7*E7</f>
        <v>0</v>
      </c>
      <c r="G7" s="4">
        <f t="shared" ref="G7:G13" si="2">F7*0.05</f>
        <v>0</v>
      </c>
      <c r="H7" s="4">
        <f t="shared" ref="H7:H13" si="3">F7*0.1</f>
        <v>0</v>
      </c>
      <c r="I7" s="8">
        <f>$L$6*F7+$L$7*G7+$L$8*H7</f>
        <v>0</v>
      </c>
      <c r="K7" s="16" t="s">
        <v>77</v>
      </c>
      <c r="L7" s="19">
        <v>54.51</v>
      </c>
    </row>
    <row r="8" spans="1:12" ht="15.75" x14ac:dyDescent="0.25">
      <c r="A8" s="6" t="s">
        <v>68</v>
      </c>
      <c r="B8" s="4">
        <v>2</v>
      </c>
      <c r="C8" s="4">
        <v>1</v>
      </c>
      <c r="D8" s="4">
        <f t="shared" si="0"/>
        <v>2</v>
      </c>
      <c r="E8" s="4">
        <v>0</v>
      </c>
      <c r="F8" s="4">
        <f t="shared" si="1"/>
        <v>0</v>
      </c>
      <c r="G8" s="4">
        <f t="shared" si="2"/>
        <v>0</v>
      </c>
      <c r="H8" s="4">
        <f t="shared" si="3"/>
        <v>0</v>
      </c>
      <c r="I8" s="8">
        <f>$L$6*F8+$L$7*G8+$L$8*H8</f>
        <v>0</v>
      </c>
      <c r="K8" s="16" t="s">
        <v>78</v>
      </c>
      <c r="L8" s="19">
        <v>29.5</v>
      </c>
    </row>
    <row r="9" spans="1:12" ht="15.75" x14ac:dyDescent="0.25">
      <c r="A9" s="6" t="s">
        <v>69</v>
      </c>
      <c r="B9" s="4">
        <v>2</v>
      </c>
      <c r="C9" s="4">
        <v>1</v>
      </c>
      <c r="D9" s="4">
        <f t="shared" si="0"/>
        <v>2</v>
      </c>
      <c r="E9" s="4">
        <v>0</v>
      </c>
      <c r="F9" s="4">
        <f t="shared" si="1"/>
        <v>0</v>
      </c>
      <c r="G9" s="4">
        <f t="shared" si="2"/>
        <v>0</v>
      </c>
      <c r="H9" s="4">
        <f t="shared" si="3"/>
        <v>0</v>
      </c>
      <c r="I9" s="8">
        <f>$L$6*F9+$L$7*G9+$L$8*H9</f>
        <v>0</v>
      </c>
    </row>
    <row r="10" spans="1:12" x14ac:dyDescent="0.25">
      <c r="A10" s="6" t="s">
        <v>50</v>
      </c>
      <c r="B10" s="4" t="s">
        <v>12</v>
      </c>
      <c r="C10" s="4"/>
      <c r="D10" s="4"/>
      <c r="E10" s="4"/>
      <c r="F10" s="4"/>
      <c r="G10" s="4"/>
      <c r="H10" s="4"/>
      <c r="I10" s="8"/>
    </row>
    <row r="11" spans="1:12" ht="15.75" x14ac:dyDescent="0.25">
      <c r="A11" s="6" t="s">
        <v>70</v>
      </c>
      <c r="B11" s="4">
        <v>2</v>
      </c>
      <c r="C11" s="4">
        <v>1</v>
      </c>
      <c r="D11" s="4">
        <f t="shared" si="0"/>
        <v>2</v>
      </c>
      <c r="E11" s="4">
        <v>0</v>
      </c>
      <c r="F11" s="4">
        <f t="shared" si="1"/>
        <v>0</v>
      </c>
      <c r="G11" s="4">
        <f t="shared" si="2"/>
        <v>0</v>
      </c>
      <c r="H11" s="4">
        <f t="shared" si="3"/>
        <v>0</v>
      </c>
      <c r="I11" s="8">
        <f>$L$6*F11+$L$7*G11+$L$8*H11</f>
        <v>0</v>
      </c>
    </row>
    <row r="12" spans="1:12" ht="15.75" x14ac:dyDescent="0.25">
      <c r="A12" s="6" t="s">
        <v>71</v>
      </c>
      <c r="B12" s="4">
        <v>1</v>
      </c>
      <c r="C12" s="4">
        <v>2</v>
      </c>
      <c r="D12" s="4">
        <f t="shared" si="0"/>
        <v>2</v>
      </c>
      <c r="E12" s="4">
        <f>'Table 1'!E9*0.2</f>
        <v>4.2</v>
      </c>
      <c r="F12" s="4">
        <f t="shared" si="1"/>
        <v>8.4</v>
      </c>
      <c r="G12" s="4">
        <f t="shared" si="2"/>
        <v>0.42000000000000004</v>
      </c>
      <c r="H12" s="4">
        <f t="shared" si="3"/>
        <v>0.84000000000000008</v>
      </c>
      <c r="I12" s="7">
        <f>$L$6*F12+$L$7*G12+$L$8*H12</f>
        <v>664.73819999999989</v>
      </c>
    </row>
    <row r="13" spans="1:12" ht="15.75" customHeight="1" x14ac:dyDescent="0.25">
      <c r="A13" s="6" t="s">
        <v>79</v>
      </c>
      <c r="B13" s="4">
        <v>1</v>
      </c>
      <c r="C13" s="4">
        <v>1</v>
      </c>
      <c r="D13" s="4">
        <f t="shared" si="0"/>
        <v>1</v>
      </c>
      <c r="E13" s="4">
        <v>17</v>
      </c>
      <c r="F13" s="4">
        <f t="shared" si="1"/>
        <v>17</v>
      </c>
      <c r="G13" s="4">
        <f t="shared" si="2"/>
        <v>0.85000000000000009</v>
      </c>
      <c r="H13" s="4">
        <f t="shared" si="3"/>
        <v>1.7000000000000002</v>
      </c>
      <c r="I13" s="7">
        <f>$L$6*F13+$L$7*G13+$L$8*H13</f>
        <v>1345.3035</v>
      </c>
    </row>
    <row r="14" spans="1:12" ht="15.75" x14ac:dyDescent="0.25">
      <c r="A14" s="10" t="s">
        <v>98</v>
      </c>
      <c r="B14" s="10"/>
      <c r="C14" s="10"/>
      <c r="D14" s="10"/>
      <c r="E14" s="10"/>
      <c r="F14" s="90">
        <f>SUM(F5:H13)</f>
        <v>47.610000000000007</v>
      </c>
      <c r="G14" s="90"/>
      <c r="H14" s="90"/>
      <c r="I14" s="11">
        <f>ROUND(SUM(I5:I13),-1)</f>
        <v>3280</v>
      </c>
    </row>
    <row r="16" spans="1:12" x14ac:dyDescent="0.25">
      <c r="A16" s="2" t="s">
        <v>37</v>
      </c>
    </row>
    <row r="17" spans="1:9" x14ac:dyDescent="0.25">
      <c r="A17" s="88" t="s">
        <v>93</v>
      </c>
      <c r="B17" s="88"/>
      <c r="C17" s="88"/>
      <c r="D17" s="88"/>
      <c r="E17" s="88"/>
      <c r="F17" s="88"/>
      <c r="G17" s="88"/>
      <c r="H17" s="88"/>
      <c r="I17" s="88"/>
    </row>
    <row r="18" spans="1:9" ht="44.25" customHeight="1" x14ac:dyDescent="0.25">
      <c r="A18" s="84" t="s">
        <v>157</v>
      </c>
      <c r="B18" s="84"/>
      <c r="C18" s="84"/>
      <c r="D18" s="84"/>
      <c r="E18" s="84"/>
      <c r="F18" s="84"/>
      <c r="G18" s="84"/>
      <c r="H18" s="84"/>
      <c r="I18" s="84"/>
    </row>
    <row r="19" spans="1:9" ht="15.75" x14ac:dyDescent="0.25">
      <c r="A19" s="84" t="s">
        <v>56</v>
      </c>
      <c r="B19" s="84"/>
      <c r="C19" s="84"/>
      <c r="D19" s="84"/>
      <c r="E19" s="84"/>
      <c r="F19" s="84"/>
      <c r="G19" s="84"/>
      <c r="H19" s="84"/>
      <c r="I19" s="84"/>
    </row>
    <row r="20" spans="1:9" ht="15.75" x14ac:dyDescent="0.25">
      <c r="A20" s="84" t="s">
        <v>95</v>
      </c>
      <c r="B20" s="84"/>
      <c r="C20" s="84"/>
      <c r="D20" s="84"/>
      <c r="E20" s="84"/>
      <c r="F20" s="84"/>
      <c r="G20" s="84"/>
      <c r="H20" s="84"/>
      <c r="I20" s="84"/>
    </row>
    <row r="21" spans="1:9" ht="15.75" x14ac:dyDescent="0.25">
      <c r="A21" s="84" t="s">
        <v>57</v>
      </c>
      <c r="B21" s="84"/>
      <c r="C21" s="84"/>
      <c r="D21" s="84"/>
      <c r="E21" s="84"/>
      <c r="F21" s="84"/>
      <c r="G21" s="84"/>
      <c r="H21" s="84"/>
      <c r="I21" s="84"/>
    </row>
    <row r="22" spans="1:9" ht="46.5" customHeight="1" x14ac:dyDescent="0.25">
      <c r="A22" s="84" t="s">
        <v>81</v>
      </c>
      <c r="B22" s="84"/>
      <c r="C22" s="84"/>
      <c r="D22" s="84"/>
      <c r="E22" s="84"/>
      <c r="F22" s="84"/>
      <c r="G22" s="84"/>
      <c r="H22" s="84"/>
      <c r="I22" s="84"/>
    </row>
    <row r="23" spans="1:9" ht="15.75" x14ac:dyDescent="0.25">
      <c r="A23" s="84" t="s">
        <v>80</v>
      </c>
      <c r="B23" s="84"/>
      <c r="C23" s="84"/>
      <c r="D23" s="84"/>
      <c r="E23" s="84"/>
      <c r="F23" s="84"/>
      <c r="G23" s="84"/>
      <c r="H23" s="84"/>
      <c r="I23" s="84"/>
    </row>
  </sheetData>
  <mergeCells count="10">
    <mergeCell ref="A23:I23"/>
    <mergeCell ref="A20:I20"/>
    <mergeCell ref="A21:I21"/>
    <mergeCell ref="A22:I22"/>
    <mergeCell ref="K5:L5"/>
    <mergeCell ref="A1:I1"/>
    <mergeCell ref="A17:I17"/>
    <mergeCell ref="A18:I18"/>
    <mergeCell ref="A19:I19"/>
    <mergeCell ref="F14:H14"/>
  </mergeCells>
  <pageMargins left="0.7" right="0.7" top="0.75" bottom="0.75" header="0.3" footer="0.3"/>
  <pageSetup orientation="portrait" r:id="rId1"/>
  <ignoredErrors>
    <ignoredError sqref="E1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2AB77-5C2C-4DD5-A5D1-425B9B187A85}">
  <dimension ref="A1:K16"/>
  <sheetViews>
    <sheetView workbookViewId="0">
      <selection sqref="A1:G1"/>
    </sheetView>
  </sheetViews>
  <sheetFormatPr defaultRowHeight="15" x14ac:dyDescent="0.25"/>
  <cols>
    <col min="1" max="1" width="20.85546875" customWidth="1"/>
    <col min="2" max="2" width="18.5703125" customWidth="1"/>
    <col min="3" max="3" width="22.85546875" customWidth="1"/>
    <col min="4" max="4" width="19.140625" customWidth="1"/>
    <col min="5" max="5" width="24" customWidth="1"/>
    <col min="6" max="6" width="20.140625" customWidth="1"/>
    <col min="7" max="7" width="18.5703125" customWidth="1"/>
  </cols>
  <sheetData>
    <row r="1" spans="1:11" ht="16.5" thickBot="1" x14ac:dyDescent="0.3">
      <c r="A1" s="95" t="s">
        <v>107</v>
      </c>
      <c r="B1" s="96"/>
      <c r="C1" s="96"/>
      <c r="D1" s="96"/>
      <c r="E1" s="96"/>
      <c r="F1" s="96"/>
      <c r="G1" s="97"/>
    </row>
    <row r="2" spans="1:11" x14ac:dyDescent="0.25">
      <c r="A2" s="22" t="s">
        <v>1</v>
      </c>
      <c r="B2" s="25" t="s">
        <v>2</v>
      </c>
      <c r="C2" s="25" t="s">
        <v>3</v>
      </c>
      <c r="D2" s="25" t="s">
        <v>111</v>
      </c>
      <c r="E2" s="25" t="s">
        <v>5</v>
      </c>
      <c r="F2" s="25" t="s">
        <v>6</v>
      </c>
      <c r="G2" s="28" t="s">
        <v>7</v>
      </c>
    </row>
    <row r="3" spans="1:11" ht="25.5" x14ac:dyDescent="0.25">
      <c r="A3" s="23" t="s">
        <v>108</v>
      </c>
      <c r="B3" s="26" t="s">
        <v>109</v>
      </c>
      <c r="C3" s="26" t="s">
        <v>110</v>
      </c>
      <c r="D3" s="26" t="s">
        <v>112</v>
      </c>
      <c r="E3" s="26" t="s">
        <v>113</v>
      </c>
      <c r="F3" s="26" t="s">
        <v>114</v>
      </c>
      <c r="G3" s="29" t="s">
        <v>115</v>
      </c>
    </row>
    <row r="4" spans="1:11" ht="15.75" thickBot="1" x14ac:dyDescent="0.3">
      <c r="A4" s="24"/>
      <c r="B4" s="27"/>
      <c r="C4" s="27"/>
      <c r="D4" s="27"/>
      <c r="E4" s="27"/>
      <c r="F4" s="27"/>
      <c r="G4" s="30" t="s">
        <v>116</v>
      </c>
      <c r="K4" s="72"/>
    </row>
    <row r="5" spans="1:11" ht="38.25" customHeight="1" x14ac:dyDescent="0.25">
      <c r="A5" s="98" t="s">
        <v>117</v>
      </c>
      <c r="B5" s="25"/>
      <c r="C5" s="25"/>
      <c r="D5" s="25"/>
      <c r="E5" s="25"/>
      <c r="F5" s="25"/>
      <c r="G5" s="28"/>
    </row>
    <row r="6" spans="1:11" ht="15.75" thickBot="1" x14ac:dyDescent="0.3">
      <c r="A6" s="99"/>
      <c r="B6" s="31">
        <v>9085</v>
      </c>
      <c r="C6" s="32">
        <v>0</v>
      </c>
      <c r="D6" s="31">
        <v>0</v>
      </c>
      <c r="E6" s="31">
        <v>0</v>
      </c>
      <c r="F6" s="32">
        <v>0</v>
      </c>
      <c r="G6" s="33">
        <v>0</v>
      </c>
    </row>
    <row r="7" spans="1:11" ht="25.5" customHeight="1" x14ac:dyDescent="0.25">
      <c r="A7" s="98" t="s">
        <v>118</v>
      </c>
      <c r="B7" s="25"/>
      <c r="C7" s="25"/>
      <c r="D7" s="25"/>
      <c r="E7" s="25"/>
      <c r="F7" s="25"/>
      <c r="G7" s="28"/>
    </row>
    <row r="8" spans="1:11" ht="15.75" thickBot="1" x14ac:dyDescent="0.3">
      <c r="A8" s="99"/>
      <c r="B8" s="32" t="s">
        <v>119</v>
      </c>
      <c r="C8" s="32" t="s">
        <v>119</v>
      </c>
      <c r="D8" s="32" t="s">
        <v>119</v>
      </c>
      <c r="E8" s="31">
        <v>9420</v>
      </c>
      <c r="F8" s="32">
        <v>17</v>
      </c>
      <c r="G8" s="33">
        <v>160140</v>
      </c>
    </row>
    <row r="9" spans="1:11" ht="25.5" customHeight="1" thickBot="1" x14ac:dyDescent="0.3">
      <c r="A9" s="98" t="s">
        <v>120</v>
      </c>
      <c r="B9" s="25"/>
      <c r="C9" s="25"/>
      <c r="D9" s="25"/>
      <c r="E9" s="25"/>
      <c r="F9" s="25"/>
      <c r="G9" s="28"/>
    </row>
    <row r="10" spans="1:11" ht="15.75" thickBot="1" x14ac:dyDescent="0.3">
      <c r="A10" s="100"/>
      <c r="B10" s="25" t="s">
        <v>119</v>
      </c>
      <c r="C10" s="25" t="s">
        <v>119</v>
      </c>
      <c r="D10" s="25" t="s">
        <v>119</v>
      </c>
      <c r="E10" s="39">
        <v>3190</v>
      </c>
      <c r="F10" s="25">
        <v>21</v>
      </c>
      <c r="G10" s="40">
        <v>66990</v>
      </c>
      <c r="I10" s="47" t="s">
        <v>134</v>
      </c>
    </row>
    <row r="11" spans="1:11" ht="15" customHeight="1" thickBot="1" x14ac:dyDescent="0.3">
      <c r="A11" s="41" t="s">
        <v>121</v>
      </c>
      <c r="B11" s="42"/>
      <c r="C11" s="42"/>
      <c r="D11" s="43">
        <v>0</v>
      </c>
      <c r="E11" s="44"/>
      <c r="F11" s="44"/>
      <c r="G11" s="45">
        <v>227000</v>
      </c>
      <c r="I11" s="46">
        <f>SUM(D11:G11)</f>
        <v>227000</v>
      </c>
    </row>
    <row r="13" spans="1:11" ht="36" customHeight="1" x14ac:dyDescent="0.25">
      <c r="A13" s="93" t="s">
        <v>136</v>
      </c>
      <c r="B13" s="93"/>
      <c r="C13" s="93"/>
      <c r="D13" s="93"/>
      <c r="E13" s="93"/>
      <c r="F13" s="93"/>
      <c r="G13" s="93"/>
    </row>
    <row r="14" spans="1:11" ht="32.25" customHeight="1" x14ac:dyDescent="0.25">
      <c r="A14" s="93" t="s">
        <v>137</v>
      </c>
      <c r="B14" s="93"/>
      <c r="C14" s="93"/>
      <c r="D14" s="93"/>
      <c r="E14" s="93"/>
      <c r="F14" s="93"/>
      <c r="G14" s="93"/>
    </row>
    <row r="15" spans="1:11" ht="15.75" x14ac:dyDescent="0.25">
      <c r="A15" s="94" t="s">
        <v>138</v>
      </c>
      <c r="B15" s="94"/>
      <c r="C15" s="94"/>
      <c r="D15" s="94"/>
      <c r="E15" s="94"/>
      <c r="F15" s="94"/>
      <c r="G15" s="94"/>
    </row>
    <row r="16" spans="1:11" ht="15.75" x14ac:dyDescent="0.25">
      <c r="A16" s="94" t="s">
        <v>135</v>
      </c>
      <c r="B16" s="94"/>
      <c r="C16" s="94"/>
      <c r="D16" s="94"/>
      <c r="E16" s="94"/>
      <c r="F16" s="94"/>
      <c r="G16" s="94"/>
    </row>
  </sheetData>
  <mergeCells count="8">
    <mergeCell ref="A14:G14"/>
    <mergeCell ref="A15:G15"/>
    <mergeCell ref="A13:G13"/>
    <mergeCell ref="A16:G16"/>
    <mergeCell ref="A1:G1"/>
    <mergeCell ref="A5:A6"/>
    <mergeCell ref="A7:A8"/>
    <mergeCell ref="A9: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A2E6-A2EE-4B29-AB23-E679188A7068}">
  <dimension ref="A1:E17"/>
  <sheetViews>
    <sheetView workbookViewId="0">
      <selection sqref="A1:E1"/>
    </sheetView>
  </sheetViews>
  <sheetFormatPr defaultRowHeight="15" x14ac:dyDescent="0.25"/>
  <cols>
    <col min="1" max="1" width="29.85546875" customWidth="1"/>
    <col min="2" max="2" width="15.5703125" customWidth="1"/>
    <col min="3" max="3" width="17.140625" customWidth="1"/>
    <col min="4" max="4" width="20.140625" customWidth="1"/>
    <col min="5" max="5" width="19.85546875" customWidth="1"/>
  </cols>
  <sheetData>
    <row r="1" spans="1:5" ht="15.75" customHeight="1" thickBot="1" x14ac:dyDescent="0.3">
      <c r="A1" s="107" t="s">
        <v>129</v>
      </c>
      <c r="B1" s="108"/>
      <c r="C1" s="108"/>
      <c r="D1" s="108"/>
      <c r="E1" s="109"/>
    </row>
    <row r="2" spans="1:5" x14ac:dyDescent="0.25">
      <c r="A2" s="50" t="s">
        <v>1</v>
      </c>
      <c r="B2" s="48" t="s">
        <v>2</v>
      </c>
      <c r="C2" s="48" t="s">
        <v>3</v>
      </c>
      <c r="D2" s="48" t="s">
        <v>111</v>
      </c>
      <c r="E2" s="49" t="s">
        <v>5</v>
      </c>
    </row>
    <row r="3" spans="1:5" ht="48" customHeight="1" x14ac:dyDescent="0.25">
      <c r="A3" s="103" t="s">
        <v>130</v>
      </c>
      <c r="B3" s="101" t="s">
        <v>100</v>
      </c>
      <c r="C3" s="101" t="s">
        <v>131</v>
      </c>
      <c r="D3" s="101" t="s">
        <v>132</v>
      </c>
      <c r="E3" s="49" t="s">
        <v>129</v>
      </c>
    </row>
    <row r="4" spans="1:5" ht="15.75" thickBot="1" x14ac:dyDescent="0.3">
      <c r="A4" s="104"/>
      <c r="B4" s="102"/>
      <c r="C4" s="102"/>
      <c r="D4" s="102"/>
      <c r="E4" s="51" t="s">
        <v>139</v>
      </c>
    </row>
    <row r="5" spans="1:5" x14ac:dyDescent="0.25">
      <c r="A5" s="73" t="s">
        <v>140</v>
      </c>
      <c r="B5" s="74">
        <v>0</v>
      </c>
      <c r="C5" s="74">
        <v>1</v>
      </c>
      <c r="D5" s="74">
        <v>0</v>
      </c>
      <c r="E5" s="75">
        <v>0</v>
      </c>
    </row>
    <row r="6" spans="1:5" x14ac:dyDescent="0.25">
      <c r="A6" s="76" t="s">
        <v>141</v>
      </c>
      <c r="B6" s="77">
        <v>0</v>
      </c>
      <c r="C6" s="77">
        <v>1</v>
      </c>
      <c r="D6" s="77">
        <v>0</v>
      </c>
      <c r="E6" s="78">
        <v>0</v>
      </c>
    </row>
    <row r="7" spans="1:5" x14ac:dyDescent="0.25">
      <c r="A7" s="76" t="s">
        <v>133</v>
      </c>
      <c r="B7" s="77">
        <v>0</v>
      </c>
      <c r="C7" s="77">
        <v>1</v>
      </c>
      <c r="D7" s="77">
        <v>0</v>
      </c>
      <c r="E7" s="78">
        <v>0</v>
      </c>
    </row>
    <row r="8" spans="1:5" x14ac:dyDescent="0.25">
      <c r="A8" s="76" t="s">
        <v>142</v>
      </c>
      <c r="B8" s="77">
        <v>0</v>
      </c>
      <c r="C8" s="77">
        <v>1</v>
      </c>
      <c r="D8" s="77">
        <v>0</v>
      </c>
      <c r="E8" s="78">
        <v>0</v>
      </c>
    </row>
    <row r="9" spans="1:5" x14ac:dyDescent="0.25">
      <c r="A9" s="76" t="s">
        <v>143</v>
      </c>
      <c r="B9" s="77">
        <v>0</v>
      </c>
      <c r="C9" s="77">
        <v>1</v>
      </c>
      <c r="D9" s="77">
        <v>0</v>
      </c>
      <c r="E9" s="78">
        <v>0</v>
      </c>
    </row>
    <row r="10" spans="1:5" ht="24" x14ac:dyDescent="0.25">
      <c r="A10" s="76" t="s">
        <v>144</v>
      </c>
      <c r="B10" s="77">
        <v>0</v>
      </c>
      <c r="C10" s="77">
        <v>1</v>
      </c>
      <c r="D10" s="77">
        <v>0</v>
      </c>
      <c r="E10" s="78">
        <v>0</v>
      </c>
    </row>
    <row r="11" spans="1:5" ht="25.5" x14ac:dyDescent="0.25">
      <c r="A11" s="76" t="s">
        <v>145</v>
      </c>
      <c r="B11" s="77">
        <v>17</v>
      </c>
      <c r="C11" s="77">
        <v>1</v>
      </c>
      <c r="D11" s="77">
        <v>0</v>
      </c>
      <c r="E11" s="78">
        <f>B11*C11</f>
        <v>17</v>
      </c>
    </row>
    <row r="12" spans="1:5" ht="15.75" thickBot="1" x14ac:dyDescent="0.3">
      <c r="A12" s="79" t="s">
        <v>146</v>
      </c>
      <c r="B12" s="80">
        <v>4.2</v>
      </c>
      <c r="C12" s="80">
        <v>2</v>
      </c>
      <c r="D12" s="80">
        <v>0</v>
      </c>
      <c r="E12" s="81">
        <f>B12*C12</f>
        <v>8.4</v>
      </c>
    </row>
    <row r="13" spans="1:5" x14ac:dyDescent="0.25">
      <c r="A13" s="110"/>
      <c r="B13" s="112"/>
      <c r="C13" s="112"/>
      <c r="D13" s="114" t="s">
        <v>154</v>
      </c>
      <c r="E13" s="116">
        <f>ROUND(SUM(E5:E12),0)</f>
        <v>25</v>
      </c>
    </row>
    <row r="14" spans="1:5" ht="15.75" thickBot="1" x14ac:dyDescent="0.3">
      <c r="A14" s="111"/>
      <c r="B14" s="113"/>
      <c r="C14" s="113"/>
      <c r="D14" s="115"/>
      <c r="E14" s="117"/>
    </row>
    <row r="15" spans="1:5" x14ac:dyDescent="0.25">
      <c r="B15" s="34"/>
    </row>
    <row r="16" spans="1:5" ht="24" customHeight="1" x14ac:dyDescent="0.25">
      <c r="A16" s="105" t="s">
        <v>147</v>
      </c>
      <c r="B16" s="105"/>
      <c r="C16" s="105"/>
      <c r="D16" s="105"/>
      <c r="E16" s="105"/>
    </row>
    <row r="17" spans="1:5" x14ac:dyDescent="0.25">
      <c r="A17" s="106" t="s">
        <v>148</v>
      </c>
      <c r="B17" s="106"/>
      <c r="C17" s="106"/>
      <c r="D17" s="106"/>
      <c r="E17" s="106"/>
    </row>
  </sheetData>
  <mergeCells count="12">
    <mergeCell ref="D3:D4"/>
    <mergeCell ref="A3:A4"/>
    <mergeCell ref="A16:E16"/>
    <mergeCell ref="A17:E17"/>
    <mergeCell ref="A1:E1"/>
    <mergeCell ref="A13:A14"/>
    <mergeCell ref="B13:B14"/>
    <mergeCell ref="C13:C14"/>
    <mergeCell ref="D13:D14"/>
    <mergeCell ref="E13:E14"/>
    <mergeCell ref="B3:B4"/>
    <mergeCell ref="C3:C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7A06B-AF51-4D0B-821B-748C489CDB5B}">
  <dimension ref="A1:F10"/>
  <sheetViews>
    <sheetView workbookViewId="0">
      <selection sqref="A1:F1"/>
    </sheetView>
  </sheetViews>
  <sheetFormatPr defaultRowHeight="15" x14ac:dyDescent="0.25"/>
  <cols>
    <col min="1" max="1" width="13" customWidth="1"/>
    <col min="2" max="2" width="21.140625" customWidth="1"/>
    <col min="3" max="3" width="25.7109375" customWidth="1"/>
    <col min="4" max="4" width="25.28515625" customWidth="1"/>
    <col min="5" max="5" width="26" customWidth="1"/>
    <col min="6" max="6" width="25.28515625" customWidth="1"/>
  </cols>
  <sheetData>
    <row r="1" spans="1:6" ht="15.75" customHeight="1" thickBot="1" x14ac:dyDescent="0.3">
      <c r="A1" s="118" t="s">
        <v>100</v>
      </c>
      <c r="B1" s="119"/>
      <c r="C1" s="119"/>
      <c r="D1" s="119"/>
      <c r="E1" s="119"/>
      <c r="F1" s="120"/>
    </row>
    <row r="2" spans="1:6" ht="24.75" thickBot="1" x14ac:dyDescent="0.3">
      <c r="A2" s="62"/>
      <c r="B2" s="121" t="s">
        <v>122</v>
      </c>
      <c r="C2" s="122"/>
      <c r="D2" s="53" t="s">
        <v>123</v>
      </c>
      <c r="E2" s="121"/>
      <c r="F2" s="122"/>
    </row>
    <row r="3" spans="1:6" x14ac:dyDescent="0.25">
      <c r="A3" s="54"/>
      <c r="B3" s="58" t="s">
        <v>1</v>
      </c>
      <c r="C3" s="58" t="s">
        <v>2</v>
      </c>
      <c r="D3" s="58" t="s">
        <v>3</v>
      </c>
      <c r="E3" s="58" t="s">
        <v>111</v>
      </c>
      <c r="F3" s="58" t="s">
        <v>5</v>
      </c>
    </row>
    <row r="4" spans="1:6" ht="38.25" x14ac:dyDescent="0.25">
      <c r="A4" s="55" t="s">
        <v>124</v>
      </c>
      <c r="B4" s="57" t="s">
        <v>149</v>
      </c>
      <c r="C4" s="57" t="s">
        <v>125</v>
      </c>
      <c r="D4" s="57" t="s">
        <v>126</v>
      </c>
      <c r="E4" s="57" t="s">
        <v>127</v>
      </c>
      <c r="F4" s="57" t="s">
        <v>100</v>
      </c>
    </row>
    <row r="5" spans="1:6" ht="15.75" thickBot="1" x14ac:dyDescent="0.3">
      <c r="A5" s="56"/>
      <c r="B5" s="59"/>
      <c r="C5" s="59"/>
      <c r="D5" s="59"/>
      <c r="E5" s="59"/>
      <c r="F5" s="60" t="s">
        <v>150</v>
      </c>
    </row>
    <row r="6" spans="1:6" x14ac:dyDescent="0.25">
      <c r="A6" s="63">
        <v>1</v>
      </c>
      <c r="B6" s="52">
        <v>0</v>
      </c>
      <c r="C6" s="52">
        <v>21</v>
      </c>
      <c r="D6" s="52">
        <v>0</v>
      </c>
      <c r="E6" s="52">
        <v>0</v>
      </c>
      <c r="F6" s="49">
        <f>B6+C6+D6+E6</f>
        <v>21</v>
      </c>
    </row>
    <row r="7" spans="1:6" x14ac:dyDescent="0.25">
      <c r="A7" s="63">
        <v>2</v>
      </c>
      <c r="B7" s="52">
        <v>0</v>
      </c>
      <c r="C7" s="52">
        <v>21</v>
      </c>
      <c r="D7" s="52">
        <v>0</v>
      </c>
      <c r="E7" s="52">
        <v>0</v>
      </c>
      <c r="F7" s="49">
        <f t="shared" ref="F7:F8" si="0">B7+C7+D7+E7</f>
        <v>21</v>
      </c>
    </row>
    <row r="8" spans="1:6" ht="15.75" thickBot="1" x14ac:dyDescent="0.3">
      <c r="A8" s="63">
        <v>3</v>
      </c>
      <c r="B8" s="52">
        <v>0</v>
      </c>
      <c r="C8" s="52">
        <v>21</v>
      </c>
      <c r="D8" s="52">
        <v>0</v>
      </c>
      <c r="E8" s="52">
        <v>0</v>
      </c>
      <c r="F8" s="49">
        <f t="shared" si="0"/>
        <v>21</v>
      </c>
    </row>
    <row r="9" spans="1:6" ht="15.75" thickBot="1" x14ac:dyDescent="0.3">
      <c r="A9" s="65" t="s">
        <v>128</v>
      </c>
      <c r="B9" s="66">
        <v>0</v>
      </c>
      <c r="C9" s="66">
        <f>AVERAGE(C6:C8)</f>
        <v>21</v>
      </c>
      <c r="D9" s="66">
        <v>0</v>
      </c>
      <c r="E9" s="66">
        <v>0</v>
      </c>
      <c r="F9" s="64">
        <f>AVERAGE(F6:F8)</f>
        <v>21</v>
      </c>
    </row>
    <row r="10" spans="1:6" ht="18.75" x14ac:dyDescent="0.25">
      <c r="A10" s="61" t="s">
        <v>151</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5" ma:contentTypeDescription="Create a new document." ma:contentTypeScope="" ma:versionID="aa07659511d188934bab7931c84cfdb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9ad0a9e6017a894baaee3fdf1f70b1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2020-04-23T15:28:54+00:00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48CD302D-1063-42E7-B98F-B39D3D438C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60E2DE-F039-492A-B9BD-248C6BB49B8A}">
  <ds:schemaRefs>
    <ds:schemaRef ds:uri="Microsoft.SharePoint.Taxonomy.ContentTypeSync"/>
  </ds:schemaRefs>
</ds:datastoreItem>
</file>

<file path=customXml/itemProps3.xml><?xml version="1.0" encoding="utf-8"?>
<ds:datastoreItem xmlns:ds="http://schemas.openxmlformats.org/officeDocument/2006/customXml" ds:itemID="{83C94F05-4568-4E31-B824-905D13082403}">
  <ds:schemaRefs>
    <ds:schemaRef ds:uri="http://schemas.microsoft.com/sharepoint/v3/contenttype/forms"/>
  </ds:schemaRefs>
</ds:datastoreItem>
</file>

<file path=customXml/itemProps4.xml><?xml version="1.0" encoding="utf-8"?>
<ds:datastoreItem xmlns:ds="http://schemas.openxmlformats.org/officeDocument/2006/customXml" ds:itemID="{29528FEF-47F4-4F55-AAE3-8A381EE69544}">
  <ds:schemaRefs>
    <ds:schemaRef ds:uri="http://purl.org/dc/terms/"/>
    <ds:schemaRef ds:uri="http://schemas.microsoft.com/sharepoint/v3/field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elements/1.1/"/>
    <ds:schemaRef ds:uri="4ffa91fb-a0ff-4ac5-b2db-65c790d184a4"/>
    <ds:schemaRef ds:uri="http://schemas.microsoft.com/sharepoint.v3"/>
    <ds:schemaRef ds:uri="http://purl.org/dc/dcmitype/"/>
    <ds:schemaRef ds:uri="http://schemas.microsoft.com/sharepoint/v3"/>
    <ds:schemaRef ds:uri="0a649cfe-4b5c-4768-8616-91f3c5fa8351"/>
    <ds:schemaRef ds:uri="80377dfa-2fcc-4c15-9433-ebfcd06defd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ERG</cp:lastModifiedBy>
  <dcterms:created xsi:type="dcterms:W3CDTF">2016-10-27T20:44:41Z</dcterms:created>
  <dcterms:modified xsi:type="dcterms:W3CDTF">2024-01-05T13:49:03Z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