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defaultThemeVersion="166925"/>
  <mc:AlternateContent xmlns:mc="http://schemas.openxmlformats.org/markup-compatibility/2006">
    <mc:Choice Requires="x15">
      <x15ac:absPath xmlns:x15ac="http://schemas.microsoft.com/office/spreadsheetml/2010/11/ac" url="S:\Tracy\ICRs - SPPD\FY2024\1131.14 Glass Manufacturing Plants NSPS\Send to EPA\"/>
    </mc:Choice>
  </mc:AlternateContent>
  <xr:revisionPtr revIDLastSave="0" documentId="8_{EF1A5880-D14E-4990-BC32-92E96C85F080}" xr6:coauthVersionLast="47" xr6:coauthVersionMax="47" xr10:uidLastSave="{00000000-0000-0000-0000-000000000000}"/>
  <bookViews>
    <workbookView xWindow="-28920" yWindow="-3765" windowWidth="29040" windowHeight="16440" xr2:uid="{D855CF00-F869-48B3-9963-4AD001D31E8A}"/>
  </bookViews>
  <sheets>
    <sheet name="Summary" sheetId="6" r:id="rId1"/>
    <sheet name="Table 1" sheetId="1" r:id="rId2"/>
    <sheet name="Table 2" sheetId="2" r:id="rId3"/>
    <sheet name="Capital O&amp;M" sheetId="3" r:id="rId4"/>
    <sheet name="Responses" sheetId="5" r:id="rId5"/>
    <sheet name="Respondents" sheetId="4"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4" i="1" l="1"/>
  <c r="I35" i="1"/>
  <c r="I20" i="2" l="1"/>
  <c r="F20" i="2"/>
  <c r="I19" i="2"/>
  <c r="I18" i="2"/>
  <c r="I17" i="2"/>
  <c r="I15" i="2"/>
  <c r="I14" i="2"/>
  <c r="I13" i="2"/>
  <c r="I12" i="2"/>
  <c r="I11" i="2"/>
  <c r="I10" i="2"/>
  <c r="I7" i="2"/>
  <c r="I5" i="2"/>
  <c r="I7" i="1"/>
  <c r="G18" i="2"/>
  <c r="B5" i="3" l="1"/>
  <c r="E5" i="3"/>
  <c r="D19" i="2"/>
  <c r="F19" i="2" s="1"/>
  <c r="D18" i="2"/>
  <c r="F18" i="2" s="1"/>
  <c r="D17" i="2"/>
  <c r="F17" i="2" s="1"/>
  <c r="D15" i="2"/>
  <c r="F15" i="2" s="1"/>
  <c r="D14" i="2"/>
  <c r="F14" i="2" s="1"/>
  <c r="D13" i="2"/>
  <c r="F13" i="2" s="1"/>
  <c r="D12" i="2"/>
  <c r="F12" i="2" s="1"/>
  <c r="D11" i="2"/>
  <c r="F11" i="2" s="1"/>
  <c r="H11" i="2" s="1"/>
  <c r="D10" i="2"/>
  <c r="F10" i="2" s="1"/>
  <c r="F7" i="2"/>
  <c r="G7" i="2" s="1"/>
  <c r="D7" i="2"/>
  <c r="D5" i="2"/>
  <c r="F5" i="2" s="1"/>
  <c r="H12" i="2" l="1"/>
  <c r="G12" i="2"/>
  <c r="H18" i="2"/>
  <c r="H7" i="2"/>
  <c r="G5" i="2"/>
  <c r="H5" i="2"/>
  <c r="H19" i="2"/>
  <c r="G19" i="2"/>
  <c r="H13" i="2"/>
  <c r="G13" i="2"/>
  <c r="H14" i="2"/>
  <c r="G14" i="2"/>
  <c r="H10" i="2"/>
  <c r="G10" i="2"/>
  <c r="H15" i="2"/>
  <c r="G15" i="2"/>
  <c r="H17" i="2"/>
  <c r="G17" i="2"/>
  <c r="G11" i="2"/>
  <c r="G6" i="3" l="1"/>
  <c r="D6" i="3"/>
  <c r="E5" i="5"/>
  <c r="E6" i="5"/>
  <c r="E7" i="5"/>
  <c r="E8" i="5"/>
  <c r="E9" i="5"/>
  <c r="E10" i="5"/>
  <c r="E11" i="5"/>
  <c r="E4" i="5"/>
  <c r="E12" i="5" s="1"/>
  <c r="D23" i="1"/>
  <c r="F23" i="1" s="1"/>
  <c r="D22" i="1"/>
  <c r="F22" i="1" s="1"/>
  <c r="D21" i="1"/>
  <c r="F21" i="1" s="1"/>
  <c r="D18" i="1"/>
  <c r="F18" i="1" s="1"/>
  <c r="D17" i="1"/>
  <c r="F17" i="1" s="1"/>
  <c r="D16" i="1"/>
  <c r="F16" i="1" s="1"/>
  <c r="D15" i="1"/>
  <c r="F15" i="1" s="1"/>
  <c r="D14" i="1"/>
  <c r="F14" i="1" s="1"/>
  <c r="D10" i="1"/>
  <c r="F10" i="1" s="1"/>
  <c r="D9" i="1"/>
  <c r="F9" i="1" s="1"/>
  <c r="D7" i="1"/>
  <c r="F7" i="1" s="1"/>
  <c r="K35" i="1" l="1"/>
  <c r="B7" i="6"/>
  <c r="H14" i="1"/>
  <c r="G14" i="1"/>
  <c r="H16" i="1"/>
  <c r="G16" i="1"/>
  <c r="H18" i="1"/>
  <c r="G18" i="1"/>
  <c r="I18" i="1" s="1"/>
  <c r="H7" i="1"/>
  <c r="G7" i="1"/>
  <c r="H21" i="1"/>
  <c r="G21" i="1"/>
  <c r="I21" i="1" s="1"/>
  <c r="H15" i="1"/>
  <c r="G15" i="1"/>
  <c r="H17" i="1"/>
  <c r="G17" i="1"/>
  <c r="H9" i="1"/>
  <c r="G9" i="1"/>
  <c r="H22" i="1"/>
  <c r="G22" i="1"/>
  <c r="H10" i="1"/>
  <c r="G10" i="1"/>
  <c r="H23" i="1"/>
  <c r="G23" i="1"/>
  <c r="F24" i="1" l="1"/>
  <c r="F34" i="1" s="1"/>
  <c r="K34" i="1" s="1"/>
  <c r="B4" i="6" s="1"/>
  <c r="C8" i="4" l="1"/>
  <c r="B8" i="4"/>
  <c r="F8" i="4"/>
  <c r="B3" i="6" s="1"/>
  <c r="I16" i="1" l="1"/>
  <c r="I17" i="1" l="1"/>
  <c r="I15" i="1"/>
  <c r="I14" i="1"/>
  <c r="B6" i="6" l="1"/>
  <c r="I6" i="3" l="1"/>
  <c r="I10" i="1" l="1"/>
  <c r="I22" i="1" l="1"/>
  <c r="I24" i="1" s="1"/>
  <c r="I36" i="1" s="1"/>
  <c r="I23" i="1"/>
  <c r="I9" i="1"/>
  <c r="B5" i="6" l="1"/>
  <c r="B2" i="6"/>
</calcChain>
</file>

<file path=xl/sharedStrings.xml><?xml version="1.0" encoding="utf-8"?>
<sst xmlns="http://schemas.openxmlformats.org/spreadsheetml/2006/main" count="179" uniqueCount="145">
  <si>
    <t>ICR Summary Information</t>
  </si>
  <si>
    <t>Hours per Response</t>
  </si>
  <si>
    <t>Number of Respondents</t>
  </si>
  <si>
    <t>Total Estimated Burden Hours</t>
  </si>
  <si>
    <t>Total Estimated Costs</t>
  </si>
  <si>
    <t>Annualized Capital O&amp;M</t>
  </si>
  <si>
    <t>Total Annual Responses</t>
  </si>
  <si>
    <t>Form Number</t>
  </si>
  <si>
    <t>Not Applicable</t>
  </si>
  <si>
    <t>Table 1: Annual Respondent Burden and Cost – NSPS for Glass Manufacturing Plants (40 CFR Part 60, Subpart CC) (Renewal)</t>
  </si>
  <si>
    <t>Burden Item</t>
  </si>
  <si>
    <t>(A)
Person hours per occurrence</t>
  </si>
  <si>
    <t>(B)
No. of occurrences per respondent per year</t>
  </si>
  <si>
    <t>(C) 
Person hours per respondent per year 
(C=AxB)</t>
  </si>
  <si>
    <r>
      <t xml:space="preserve">(D)
Respondents per year </t>
    </r>
    <r>
      <rPr>
        <vertAlign val="superscript"/>
        <sz val="10"/>
        <color theme="1"/>
        <rFont val="Times New Roman"/>
        <family val="1"/>
      </rPr>
      <t>a</t>
    </r>
  </si>
  <si>
    <t>(E) 
Technical person- hours per year (E=CxD)</t>
  </si>
  <si>
    <t>(F)
Management person hours per year (Ex0.05)</t>
  </si>
  <si>
    <t>(G)
Clerical person hours per year (Ex0.1)</t>
  </si>
  <si>
    <r>
      <t xml:space="preserve">(H)
Cost, $ </t>
    </r>
    <r>
      <rPr>
        <vertAlign val="superscript"/>
        <sz val="10"/>
        <color theme="1"/>
        <rFont val="Times New Roman"/>
        <family val="1"/>
      </rPr>
      <t>b</t>
    </r>
  </si>
  <si>
    <t>1.  Applications</t>
  </si>
  <si>
    <t>N/A</t>
  </si>
  <si>
    <t>Labor Rates</t>
  </si>
  <si>
    <t>2.  Survey and Studies</t>
  </si>
  <si>
    <t>Management</t>
  </si>
  <si>
    <t xml:space="preserve">3.  Reporting Requirements </t>
  </si>
  <si>
    <t>Technical</t>
  </si>
  <si>
    <r>
      <t xml:space="preserve">A.  Familiarization with rule requirements </t>
    </r>
    <r>
      <rPr>
        <vertAlign val="superscript"/>
        <sz val="10"/>
        <color rgb="FF000000"/>
        <rFont val="Times New Roman"/>
        <family val="1"/>
      </rPr>
      <t>c</t>
    </r>
  </si>
  <si>
    <t>Clerical</t>
  </si>
  <si>
    <r>
      <t>B.  Required Activities</t>
    </r>
    <r>
      <rPr>
        <vertAlign val="superscript"/>
        <sz val="10"/>
        <color rgb="FF000000"/>
        <rFont val="Times New Roman"/>
        <family val="1"/>
      </rPr>
      <t xml:space="preserve">  </t>
    </r>
  </si>
  <si>
    <r>
      <t xml:space="preserve">Initial performance test </t>
    </r>
    <r>
      <rPr>
        <vertAlign val="superscript"/>
        <sz val="10"/>
        <color rgb="FF000000"/>
        <rFont val="Times New Roman"/>
        <family val="1"/>
      </rPr>
      <t>d</t>
    </r>
  </si>
  <si>
    <r>
      <t xml:space="preserve">Repeat of performance test </t>
    </r>
    <r>
      <rPr>
        <vertAlign val="superscript"/>
        <sz val="10"/>
        <color rgb="FF000000"/>
        <rFont val="Times New Roman"/>
        <family val="1"/>
      </rPr>
      <t>e</t>
    </r>
  </si>
  <si>
    <t>C.  Create Information</t>
  </si>
  <si>
    <t>See 3B</t>
  </si>
  <si>
    <t>D.  Gather existing information</t>
  </si>
  <si>
    <t>E.  Write report</t>
  </si>
  <si>
    <t>Notification of construction/ reconstruction or modification</t>
  </si>
  <si>
    <r>
      <t xml:space="preserve">Notification of actual startup </t>
    </r>
    <r>
      <rPr>
        <vertAlign val="superscript"/>
        <sz val="10"/>
        <color rgb="FF000000"/>
        <rFont val="Times New Roman"/>
        <family val="1"/>
      </rPr>
      <t>f</t>
    </r>
  </si>
  <si>
    <t>Notification of demonstration of CMS</t>
  </si>
  <si>
    <r>
      <t xml:space="preserve">Notification of physical or operation change </t>
    </r>
    <r>
      <rPr>
        <vertAlign val="superscript"/>
        <sz val="10"/>
        <color rgb="FF000000"/>
        <rFont val="Times New Roman"/>
        <family val="1"/>
      </rPr>
      <t>g</t>
    </r>
  </si>
  <si>
    <t>Notification of initial performance test</t>
  </si>
  <si>
    <t>Performance test report</t>
  </si>
  <si>
    <t>Demonstration of CMS</t>
  </si>
  <si>
    <t>Request for alternative CMS</t>
  </si>
  <si>
    <r>
      <t xml:space="preserve">Routine maintenance report </t>
    </r>
    <r>
      <rPr>
        <vertAlign val="superscript"/>
        <sz val="10"/>
        <color rgb="FF000000"/>
        <rFont val="Times New Roman"/>
        <family val="1"/>
      </rPr>
      <t>h</t>
    </r>
  </si>
  <si>
    <t>Semiannual report</t>
  </si>
  <si>
    <t>Subtotal for Reporting Requirements</t>
  </si>
  <si>
    <t xml:space="preserve"> 4.  Recordkeeping requirements </t>
  </si>
  <si>
    <t>A.  Familiarization with rule requirements</t>
  </si>
  <si>
    <t>See 3A</t>
  </si>
  <si>
    <t>B.  Plan activities</t>
  </si>
  <si>
    <t>C.  Implement activities</t>
  </si>
  <si>
    <t>D.  Develop record system</t>
  </si>
  <si>
    <t>E.  Time to enter information</t>
  </si>
  <si>
    <t>See 3E</t>
  </si>
  <si>
    <t>F.  Train personnel</t>
  </si>
  <si>
    <t>G.  Audits</t>
  </si>
  <si>
    <t>Subtotal for Recordkeeping Requirements</t>
  </si>
  <si>
    <r>
      <t xml:space="preserve"> TOTAL LABOR  BURDEN AND COST (rounded) </t>
    </r>
    <r>
      <rPr>
        <b/>
        <vertAlign val="superscript"/>
        <sz val="10"/>
        <color rgb="FF000000"/>
        <rFont val="Times New Roman"/>
        <family val="1"/>
      </rPr>
      <t>i</t>
    </r>
  </si>
  <si>
    <r>
      <t xml:space="preserve">TOTAL CAPITAL AND O&amp;M COST (rounded) </t>
    </r>
    <r>
      <rPr>
        <b/>
        <vertAlign val="superscript"/>
        <sz val="10"/>
        <color rgb="FF000000"/>
        <rFont val="Times New Roman"/>
        <family val="1"/>
      </rPr>
      <t>i</t>
    </r>
  </si>
  <si>
    <t>hr/response</t>
  </si>
  <si>
    <r>
      <t xml:space="preserve">GRAND TOTAL (rounded) </t>
    </r>
    <r>
      <rPr>
        <b/>
        <vertAlign val="superscript"/>
        <sz val="10"/>
        <color rgb="FF000000"/>
        <rFont val="Times New Roman"/>
        <family val="1"/>
      </rPr>
      <t>i</t>
    </r>
  </si>
  <si>
    <t>Assumptions:</t>
  </si>
  <si>
    <r>
      <t>a</t>
    </r>
    <r>
      <rPr>
        <sz val="10"/>
        <color theme="1"/>
        <rFont val="Times New Roman"/>
        <family val="1"/>
      </rPr>
      <t xml:space="preserve">  We have assumed that the number of existing respondents is 41, and that no additional new sources will become subject to the rule over the three-year period of this ICR.</t>
    </r>
  </si>
  <si>
    <r>
      <t>b</t>
    </r>
    <r>
      <rPr>
        <sz val="10"/>
        <rFont val="Times New Roman"/>
        <family val="1"/>
      </rPr>
      <t xml:space="preserve">  This  ICR uses the following labor rates: Managerial $163.17 ($77.70 + 110%); Technical $130.28 ($62.04 + 110%); and Clerical $65.71 ($31.29 + 110%). These rates are from the United States Department of Labor, Bureau of Labor Statistics, September 2022, “Table 2. Civilian Workers, by occupational and industry group.” The rates are from column 1, “Total compensation.”  The rates have been increased by 110 percent to account for varying industry wage rates and the additional overhead business costs of employing workers beyond their wages and benefits, including business expenses associated with hiring, training, and equipping their employees.</t>
    </r>
  </si>
  <si>
    <r>
      <t>c</t>
    </r>
    <r>
      <rPr>
        <sz val="10"/>
        <color theme="1"/>
        <rFont val="Times New Roman"/>
        <family val="1"/>
      </rPr>
      <t xml:space="preserve">  We have assumed that it will take one hour for all existing respondents to familiarize with regulatory requirements.</t>
    </r>
  </si>
  <si>
    <r>
      <t>d</t>
    </r>
    <r>
      <rPr>
        <sz val="10"/>
        <color theme="1"/>
        <rFont val="Times New Roman"/>
        <family val="1"/>
      </rPr>
      <t xml:space="preserve">  We have assumed that it will take 160 hours to complete a performance test.</t>
    </r>
  </si>
  <si>
    <r>
      <t>e</t>
    </r>
    <r>
      <rPr>
        <sz val="10"/>
        <color theme="1"/>
        <rFont val="Times New Roman"/>
        <family val="1"/>
      </rPr>
      <t xml:space="preserve">  We have assumed that 20 percent will fail the performance tests.</t>
    </r>
  </si>
  <si>
    <r>
      <t>f</t>
    </r>
    <r>
      <rPr>
        <sz val="10"/>
        <color theme="1"/>
        <rFont val="Times New Roman"/>
        <family val="1"/>
      </rPr>
      <t xml:space="preserve">  We have assumed that it will take two hours to write notification of actual startup report.</t>
    </r>
  </si>
  <si>
    <r>
      <t>g</t>
    </r>
    <r>
      <rPr>
        <sz val="10"/>
        <color theme="1"/>
        <rFont val="Times New Roman"/>
        <family val="1"/>
      </rPr>
      <t xml:space="preserve">  We have assumed that it will take two hours to write notification report of physical or operation change.</t>
    </r>
  </si>
  <si>
    <r>
      <t>h</t>
    </r>
    <r>
      <rPr>
        <sz val="10"/>
        <color theme="1"/>
        <rFont val="Times New Roman"/>
        <family val="1"/>
      </rPr>
      <t xml:space="preserve">  We have assumed that 50 percent of respondents will submit routine maintenance reports (41 x 50% = 20.5, rounded to 21).</t>
    </r>
  </si>
  <si>
    <r>
      <t xml:space="preserve">i  </t>
    </r>
    <r>
      <rPr>
        <sz val="10"/>
        <color theme="1"/>
        <rFont val="Times New Roman"/>
        <family val="1"/>
      </rPr>
      <t xml:space="preserve">Totals have been rounded to 3 significant figures. Figures may not add exactly due to rounding. </t>
    </r>
  </si>
  <si>
    <t>Table 2: Average Annual EPA Burden and Cost – NSPS for Glass Manufacturing Plants (40 CFR Part 60, Subpart CC) (Renewal)</t>
  </si>
  <si>
    <t>Burden item</t>
  </si>
  <si>
    <t>(A)
 Person hours per occurrence</t>
  </si>
  <si>
    <t>(B) 
No. of occurrences per respondent per year</t>
  </si>
  <si>
    <t>(C) 
Person hours per respondent per year (C=AxB)</t>
  </si>
  <si>
    <r>
      <t xml:space="preserve">(D) 
Respondents per year  </t>
    </r>
    <r>
      <rPr>
        <vertAlign val="superscript"/>
        <sz val="10"/>
        <rFont val="Times New Roman"/>
        <family val="1"/>
      </rPr>
      <t>a</t>
    </r>
  </si>
  <si>
    <t>(F) 
Management person hours per year (Ex0.05)</t>
  </si>
  <si>
    <t>(G) 
Clerical person hours per year (Ex0.1)</t>
  </si>
  <si>
    <r>
      <t xml:space="preserve">(H) 
Cost, $ </t>
    </r>
    <r>
      <rPr>
        <vertAlign val="superscript"/>
        <sz val="10"/>
        <rFont val="Times New Roman"/>
        <family val="1"/>
      </rPr>
      <t>b</t>
    </r>
  </si>
  <si>
    <t>Initial performance tests</t>
  </si>
  <si>
    <r>
      <t xml:space="preserve">New or modified facility </t>
    </r>
    <r>
      <rPr>
        <vertAlign val="superscript"/>
        <sz val="10"/>
        <color rgb="FF000000"/>
        <rFont val="Times New Roman"/>
        <family val="1"/>
      </rPr>
      <t>c</t>
    </r>
  </si>
  <si>
    <t>Repeat performance test</t>
  </si>
  <si>
    <t xml:space="preserve">Technical </t>
  </si>
  <si>
    <r>
      <t xml:space="preserve">New or modified facility </t>
    </r>
    <r>
      <rPr>
        <vertAlign val="superscript"/>
        <sz val="10"/>
        <color rgb="FF000000"/>
        <rFont val="Times New Roman"/>
        <family val="1"/>
      </rPr>
      <t>c, d</t>
    </r>
  </si>
  <si>
    <t>Report review</t>
  </si>
  <si>
    <t>New or Modified Facility</t>
  </si>
  <si>
    <t xml:space="preserve"> </t>
  </si>
  <si>
    <r>
      <t xml:space="preserve">Modification of  construction/ reconstruction or modification </t>
    </r>
    <r>
      <rPr>
        <vertAlign val="superscript"/>
        <sz val="10"/>
        <color rgb="FF000000"/>
        <rFont val="Times New Roman"/>
        <family val="1"/>
      </rPr>
      <t>e</t>
    </r>
  </si>
  <si>
    <r>
      <t xml:space="preserve">Notification of demonstration of CMS </t>
    </r>
    <r>
      <rPr>
        <vertAlign val="superscript"/>
        <sz val="10"/>
        <color rgb="FF000000"/>
        <rFont val="Times New Roman"/>
        <family val="1"/>
      </rPr>
      <t>f</t>
    </r>
  </si>
  <si>
    <r>
      <t>Notification of physical or operational change</t>
    </r>
    <r>
      <rPr>
        <vertAlign val="superscript"/>
        <sz val="10"/>
        <color rgb="FF000000"/>
        <rFont val="Times New Roman"/>
        <family val="1"/>
      </rPr>
      <t xml:space="preserve"> f</t>
    </r>
  </si>
  <si>
    <r>
      <t xml:space="preserve">Notification of initial performance test </t>
    </r>
    <r>
      <rPr>
        <vertAlign val="superscript"/>
        <sz val="10"/>
        <color rgb="FF000000"/>
        <rFont val="Times New Roman"/>
        <family val="1"/>
      </rPr>
      <t>f</t>
    </r>
  </si>
  <si>
    <r>
      <t xml:space="preserve">Review of performance test results </t>
    </r>
    <r>
      <rPr>
        <vertAlign val="superscript"/>
        <sz val="10"/>
        <color rgb="FF000000"/>
        <rFont val="Times New Roman"/>
        <family val="1"/>
      </rPr>
      <t>g</t>
    </r>
  </si>
  <si>
    <t>Review demonstration of CMS</t>
  </si>
  <si>
    <t>See "Review of performance test results"</t>
  </si>
  <si>
    <t>Review request for alternative CMS</t>
  </si>
  <si>
    <r>
      <t xml:space="preserve">Review of routine maintenance report </t>
    </r>
    <r>
      <rPr>
        <vertAlign val="superscript"/>
        <sz val="10"/>
        <color rgb="FF000000"/>
        <rFont val="Times New Roman"/>
        <family val="1"/>
      </rPr>
      <t>h</t>
    </r>
  </si>
  <si>
    <t>Review of semiannual reports</t>
  </si>
  <si>
    <r>
      <t xml:space="preserve">TOTAL LABOR BURDEN AND COST (rounded) </t>
    </r>
    <r>
      <rPr>
        <b/>
        <vertAlign val="superscript"/>
        <sz val="10"/>
        <color rgb="FF000000"/>
        <rFont val="Times New Roman"/>
        <family val="1"/>
      </rPr>
      <t>i</t>
    </r>
  </si>
  <si>
    <r>
      <t>a</t>
    </r>
    <r>
      <rPr>
        <sz val="10"/>
        <color theme="1"/>
        <rFont val="Times New Roman"/>
        <family val="1"/>
      </rPr>
      <t xml:space="preserve">  We have assumed that the average number of existing respondents is 41, and that no additional new sources will become subject to the rule over the three-year period of this ICR.</t>
    </r>
  </si>
  <si>
    <r>
      <t>b</t>
    </r>
    <r>
      <rPr>
        <sz val="10"/>
        <rFont val="Times New Roman"/>
        <family val="1"/>
      </rPr>
      <t xml:space="preserve">  This cost is based on the average hourly labor rate as follows: Managerial $73.46 (GS-13, Step 5, $45.91 + 60%); Technical $54.51 (GS-12, Step 1, $34.07 + 60%); and Clerical $29.50 (GS-6, Step 3, $18.44 + 60%). These rates are from the Office of Personnel Management (OPM), 2023 General Schedule, which excludes locality rates of pay. The rates have been increased by 60 percent to account for the benefit packages available to government employees.</t>
    </r>
  </si>
  <si>
    <r>
      <t>c</t>
    </r>
    <r>
      <rPr>
        <sz val="10"/>
        <color theme="1"/>
        <rFont val="Times New Roman"/>
        <family val="1"/>
      </rPr>
      <t xml:space="preserve">  We have assumed that it will take 40 hours to participate with the performance tests.</t>
    </r>
  </si>
  <si>
    <r>
      <t>d</t>
    </r>
    <r>
      <rPr>
        <sz val="10"/>
        <color theme="1"/>
        <rFont val="Times New Roman"/>
        <family val="1"/>
      </rPr>
      <t xml:space="preserve">  We have assumed that 20 percent of respondents will repeat performance tests because of failure.</t>
    </r>
  </si>
  <si>
    <r>
      <t>e</t>
    </r>
    <r>
      <rPr>
        <sz val="10"/>
        <color theme="1"/>
        <rFont val="Times New Roman"/>
        <family val="1"/>
      </rPr>
      <t xml:space="preserve">  We have assumed that it will take two hours to review construction report.</t>
    </r>
  </si>
  <si>
    <r>
      <t>f</t>
    </r>
    <r>
      <rPr>
        <sz val="10"/>
        <color theme="1"/>
        <rFont val="Times New Roman"/>
        <family val="1"/>
      </rPr>
      <t xml:space="preserve">  It will take each respondent 0.5 hours to review actual startup report, CMS report, physical or operational change report, and initial performance test report.</t>
    </r>
  </si>
  <si>
    <r>
      <t>g</t>
    </r>
    <r>
      <rPr>
        <sz val="10"/>
        <color theme="1"/>
        <rFont val="Times New Roman"/>
        <family val="1"/>
      </rPr>
      <t xml:space="preserve">  We have assumed that it will take eight hours to review performance test results. </t>
    </r>
  </si>
  <si>
    <r>
      <t>Capital/Startup vs. Operation and Maintenance (O&amp;M) Costs</t>
    </r>
    <r>
      <rPr>
        <sz val="10"/>
        <color theme="1"/>
        <rFont val="Times New Roman"/>
        <family val="1"/>
      </rPr>
      <t> </t>
    </r>
  </si>
  <si>
    <t>(A)</t>
  </si>
  <si>
    <t>(B)</t>
  </si>
  <si>
    <t>(C)</t>
  </si>
  <si>
    <t>(D)</t>
  </si>
  <si>
    <t>(E)</t>
  </si>
  <si>
    <t>(F)</t>
  </si>
  <si>
    <t>(G)</t>
  </si>
  <si>
    <t>Continuous Monitoring Device</t>
  </si>
  <si>
    <r>
      <t xml:space="preserve">Capital/Startup Cost for One Respondent </t>
    </r>
    <r>
      <rPr>
        <b/>
        <vertAlign val="superscript"/>
        <sz val="10"/>
        <color theme="1"/>
        <rFont val="Times New Roman"/>
        <family val="1"/>
      </rPr>
      <t>a</t>
    </r>
  </si>
  <si>
    <t xml:space="preserve">Number of New  Respondents </t>
  </si>
  <si>
    <t>Total Capital/Startup Cost,  (B X C)</t>
  </si>
  <si>
    <r>
      <t xml:space="preserve">Annual O&amp;M Costs for One Respondent </t>
    </r>
    <r>
      <rPr>
        <b/>
        <vertAlign val="superscript"/>
        <sz val="10"/>
        <color theme="1"/>
        <rFont val="Times New Roman"/>
        <family val="1"/>
      </rPr>
      <t>a</t>
    </r>
  </si>
  <si>
    <r>
      <t>Number of Respondents with O&amp;M</t>
    </r>
    <r>
      <rPr>
        <b/>
        <vertAlign val="superscript"/>
        <sz val="10"/>
        <color theme="1"/>
        <rFont val="Times New Roman"/>
        <family val="1"/>
      </rPr>
      <t xml:space="preserve"> </t>
    </r>
  </si>
  <si>
    <t>Total O&amp;M, 
(E X F)</t>
  </si>
  <si>
    <t>Continuous Opacity Monitors</t>
  </si>
  <si>
    <r>
      <t>Totals</t>
    </r>
    <r>
      <rPr>
        <sz val="10"/>
        <color theme="1"/>
        <rFont val="Times New Roman"/>
        <family val="1"/>
      </rPr>
      <t xml:space="preserve"> (rounded)</t>
    </r>
    <r>
      <rPr>
        <b/>
        <vertAlign val="superscript"/>
        <sz val="10"/>
        <color theme="1"/>
        <rFont val="Times New Roman"/>
        <family val="1"/>
      </rPr>
      <t xml:space="preserve"> b</t>
    </r>
  </si>
  <si>
    <t>Assumptions</t>
  </si>
  <si>
    <r>
      <t>a</t>
    </r>
    <r>
      <rPr>
        <sz val="10"/>
        <rFont val="Times New Roman"/>
        <family val="1"/>
      </rPr>
      <t xml:space="preserve">  Costs have been increased from 2008 to 2022 $ using the CEPCI Equipment Cost Index.</t>
    </r>
  </si>
  <si>
    <r>
      <t>b</t>
    </r>
    <r>
      <rPr>
        <sz val="10"/>
        <rFont val="Times New Roman"/>
        <family val="1"/>
      </rPr>
      <t xml:space="preserve">  Totals have been rounded to 3 significant figures. Figures may not add exactly due to rounding. </t>
    </r>
  </si>
  <si>
    <t>Information Collection Activity</t>
  </si>
  <si>
    <t>Number of Responses</t>
  </si>
  <si>
    <t>Number of Existing Respondents That Keep Records But Do Not Submit Reports</t>
  </si>
  <si>
    <t>Total Annual Responses E=(BxC)+D</t>
  </si>
  <si>
    <t>Notification of construction/reconstruction or modification</t>
  </si>
  <si>
    <t>Notification of actual startup</t>
  </si>
  <si>
    <t>Notification of physical or operation change</t>
  </si>
  <si>
    <t>Routine maintenance report</t>
  </si>
  <si>
    <t>Total</t>
  </si>
  <si>
    <t>Respondents That Submit Reports</t>
  </si>
  <si>
    <t>Respondents That Do Not Submit Any Reports</t>
  </si>
  <si>
    <t>Year</t>
  </si>
  <si>
    <r>
      <t xml:space="preserve">Number of New Respondents </t>
    </r>
    <r>
      <rPr>
        <b/>
        <vertAlign val="superscript"/>
        <sz val="10"/>
        <color rgb="FF000000"/>
        <rFont val="Times New Roman"/>
        <family val="1"/>
      </rPr>
      <t>a</t>
    </r>
  </si>
  <si>
    <t>Number of Existing Respondents</t>
  </si>
  <si>
    <t>Number of Existing Respondents that keep records but do not submit reports</t>
  </si>
  <si>
    <t>Number of Existing Respondents That Are Also New Respondents</t>
  </si>
  <si>
    <t>Number of Respondents (E=A+B+C-D)</t>
  </si>
  <si>
    <t>Average</t>
  </si>
  <si>
    <r>
      <t xml:space="preserve">a </t>
    </r>
    <r>
      <rPr>
        <sz val="10"/>
        <color rgb="FF000000"/>
        <rFont val="Times New Roman"/>
        <family val="1"/>
      </rPr>
      <t xml:space="preserve">  New respondents include sources with constructed and reconstructed affected facilities.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</si>
</sst>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1" formatCode="_(* #,##0_);_(* \(#,##0\);_(* &quot;-&quot;_);_(@_)"/>
    <numFmt numFmtId="164" formatCode="General_)"/>
    <numFmt numFmtId="165" formatCode="&quot;$&quot;#,##0.00"/>
    <numFmt numFmtId="166" formatCode="&quot;$&quot;#,##0"/>
    <numFmt numFmtId="167" formatCode="0.0"/>
    <numFmt numFmtId="168" formatCode="_(&quot;$&quot;* #,##0_);_(&quot;$&quot;* \(#,##0\);_(&quot;$&quot;* &quot;-&quot;??_);_(@_)"/>
  </numFmts>
  <fonts count="28">
    <font>
      <sz val="11"/>
      <color theme="1"/>
      <name val="Calibri"/>
      <family val="2"/>
      <scheme val="minor"/>
    </font>
    <font>
      <b/>
      <sz val="12"/>
      <color theme="1"/>
      <name val="Times New Roman"/>
      <family val="1"/>
    </font>
    <font>
      <sz val="10"/>
      <color theme="1"/>
      <name val="Times New Roman"/>
      <family val="1"/>
    </font>
    <font>
      <b/>
      <sz val="10"/>
      <color theme="1"/>
      <name val="Times New Roman"/>
      <family val="1"/>
    </font>
    <font>
      <b/>
      <vertAlign val="superscript"/>
      <sz val="10"/>
      <color theme="1"/>
      <name val="Times New Roman"/>
      <family val="1"/>
    </font>
    <font>
      <vertAlign val="superscript"/>
      <sz val="10"/>
      <color theme="1"/>
      <name val="Times New Roman"/>
      <family val="1"/>
    </font>
    <font>
      <b/>
      <i/>
      <sz val="10"/>
      <color rgb="FF000000"/>
      <name val="Times New Roman"/>
      <family val="1"/>
    </font>
    <font>
      <b/>
      <i/>
      <sz val="10"/>
      <color theme="1"/>
      <name val="Times New Roman"/>
      <family val="1"/>
    </font>
    <font>
      <i/>
      <sz val="10"/>
      <color theme="1"/>
      <name val="Times New Roman"/>
      <family val="1"/>
    </font>
    <font>
      <sz val="10"/>
      <color rgb="FFFF0000"/>
      <name val="Times New Roman"/>
      <family val="1"/>
    </font>
    <font>
      <sz val="10"/>
      <name val="Times New Roman"/>
      <family val="1"/>
    </font>
    <font>
      <sz val="8"/>
      <name val="Helv"/>
    </font>
    <font>
      <b/>
      <sz val="10"/>
      <name val="Times New Roman"/>
      <family val="1"/>
    </font>
    <font>
      <b/>
      <u/>
      <sz val="10"/>
      <name val="Times New Roman"/>
      <family val="1"/>
    </font>
    <font>
      <b/>
      <sz val="12"/>
      <color rgb="FF000000"/>
      <name val="Times New Roman"/>
      <family val="1"/>
    </font>
    <font>
      <sz val="10"/>
      <color rgb="FF000000"/>
      <name val="Times New Roman"/>
      <family val="1"/>
    </font>
    <font>
      <b/>
      <sz val="10"/>
      <color rgb="FF000000"/>
      <name val="Times New Roman"/>
      <family val="1"/>
    </font>
    <font>
      <b/>
      <vertAlign val="superscript"/>
      <sz val="10"/>
      <color rgb="FF000000"/>
      <name val="Times New Roman"/>
      <family val="1"/>
    </font>
    <font>
      <b/>
      <sz val="10"/>
      <color rgb="FFFF0000"/>
      <name val="Times New Roman"/>
      <family val="1"/>
    </font>
    <font>
      <vertAlign val="superscript"/>
      <sz val="10"/>
      <name val="Times New Roman"/>
      <family val="1"/>
    </font>
    <font>
      <b/>
      <sz val="16"/>
      <color theme="1"/>
      <name val="Times New Roman"/>
      <family val="1"/>
    </font>
    <font>
      <vertAlign val="superscript"/>
      <sz val="10"/>
      <color rgb="FF000000"/>
      <name val="Times New Roman"/>
      <family val="1"/>
    </font>
    <font>
      <sz val="10"/>
      <color theme="1"/>
      <name val="Calibri"/>
      <family val="2"/>
      <scheme val="minor"/>
    </font>
    <font>
      <sz val="10"/>
      <color rgb="FFFF0000"/>
      <name val="Calibri"/>
      <family val="2"/>
      <scheme val="minor"/>
    </font>
    <font>
      <sz val="8"/>
      <name val="Calibri"/>
      <family val="2"/>
      <scheme val="minor"/>
    </font>
    <font>
      <sz val="12"/>
      <color theme="1"/>
      <name val="Times New Roman"/>
      <family val="1"/>
    </font>
    <font>
      <sz val="12"/>
      <color rgb="FF000000"/>
      <name val="Times New Roman"/>
      <family val="1"/>
    </font>
    <font>
      <sz val="11"/>
      <color rgb="FFFF0000"/>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2">
    <xf numFmtId="0" fontId="0" fillId="0" borderId="0"/>
    <xf numFmtId="164" fontId="11" fillId="0" borderId="0"/>
  </cellStyleXfs>
  <cellXfs count="114">
    <xf numFmtId="0" fontId="0" fillId="0" borderId="0" xfId="0"/>
    <xf numFmtId="0" fontId="2" fillId="0" borderId="0" xfId="0" applyFont="1"/>
    <xf numFmtId="0" fontId="9" fillId="0" borderId="0" xfId="0" applyFont="1"/>
    <xf numFmtId="164" fontId="13" fillId="0" borderId="0" xfId="1" applyFont="1" applyAlignment="1">
      <alignment horizontal="center" vertical="center" wrapText="1"/>
    </xf>
    <xf numFmtId="164" fontId="10" fillId="0" borderId="0" xfId="1" applyFont="1" applyAlignment="1">
      <alignment horizontal="center" vertical="center" wrapText="1"/>
    </xf>
    <xf numFmtId="165" fontId="10" fillId="0" borderId="0" xfId="1" applyNumberFormat="1" applyFont="1" applyAlignment="1">
      <alignment horizontal="right" wrapText="1"/>
    </xf>
    <xf numFmtId="0" fontId="10" fillId="0" borderId="0" xfId="0" applyFont="1"/>
    <xf numFmtId="0" fontId="2" fillId="0" borderId="0" xfId="0" applyFont="1" applyAlignment="1">
      <alignment horizontal="right"/>
    </xf>
    <xf numFmtId="0" fontId="9" fillId="0" borderId="0" xfId="0" applyFont="1" applyAlignment="1">
      <alignment wrapText="1"/>
    </xf>
    <xf numFmtId="0" fontId="10" fillId="0" borderId="1" xfId="0" applyFont="1" applyBorder="1" applyAlignment="1">
      <alignment horizontal="center" wrapText="1"/>
    </xf>
    <xf numFmtId="8" fontId="10" fillId="0" borderId="1" xfId="0" applyNumberFormat="1" applyFont="1" applyBorder="1" applyAlignment="1">
      <alignment horizontal="right" wrapText="1"/>
    </xf>
    <xf numFmtId="0" fontId="18" fillId="0" borderId="0" xfId="0" applyFont="1"/>
    <xf numFmtId="0" fontId="15" fillId="0" borderId="1" xfId="0" applyFont="1" applyBorder="1"/>
    <xf numFmtId="41" fontId="18" fillId="0" borderId="0" xfId="0" applyNumberFormat="1" applyFont="1"/>
    <xf numFmtId="164" fontId="13" fillId="0" borderId="0" xfId="1" applyFont="1" applyAlignment="1">
      <alignment wrapText="1"/>
    </xf>
    <xf numFmtId="0" fontId="22" fillId="0" borderId="0" xfId="0" applyFont="1"/>
    <xf numFmtId="0" fontId="15"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1" fillId="0" borderId="0" xfId="0" applyFont="1" applyAlignment="1">
      <alignment vertical="center"/>
    </xf>
    <xf numFmtId="0" fontId="2" fillId="0" borderId="1" xfId="0" applyFont="1" applyBorder="1" applyAlignment="1">
      <alignment vertical="center" wrapText="1"/>
    </xf>
    <xf numFmtId="0" fontId="3" fillId="0" borderId="1" xfId="0" applyFont="1" applyBorder="1" applyAlignment="1">
      <alignment vertical="center" wrapText="1"/>
    </xf>
    <xf numFmtId="6" fontId="3" fillId="0" borderId="1" xfId="0" applyNumberFormat="1" applyFont="1" applyBorder="1" applyAlignment="1">
      <alignment horizontal="center" vertical="center" wrapText="1"/>
    </xf>
    <xf numFmtId="0" fontId="3" fillId="0" borderId="0" xfId="0" applyFont="1" applyAlignment="1">
      <alignment horizontal="center" vertical="center" wrapText="1"/>
    </xf>
    <xf numFmtId="6" fontId="2" fillId="0" borderId="0" xfId="0" applyNumberFormat="1" applyFont="1" applyAlignment="1">
      <alignment horizontal="center" vertical="center" wrapText="1"/>
    </xf>
    <xf numFmtId="6" fontId="3" fillId="0" borderId="0" xfId="0" applyNumberFormat="1" applyFont="1" applyAlignment="1">
      <alignment horizontal="center" vertical="center" wrapText="1"/>
    </xf>
    <xf numFmtId="0" fontId="16" fillId="0" borderId="1" xfId="0" applyFont="1" applyBorder="1" applyAlignment="1">
      <alignment horizontal="center" vertical="center" wrapText="1"/>
    </xf>
    <xf numFmtId="0" fontId="15" fillId="0" borderId="0" xfId="0" applyFont="1" applyAlignment="1">
      <alignment vertical="top" wrapText="1"/>
    </xf>
    <xf numFmtId="165" fontId="10" fillId="0" borderId="1" xfId="0" applyNumberFormat="1" applyFont="1" applyBorder="1"/>
    <xf numFmtId="0" fontId="10" fillId="0" borderId="1" xfId="0" applyFont="1" applyBorder="1" applyAlignment="1">
      <alignment horizontal="left" vertical="center" wrapText="1"/>
    </xf>
    <xf numFmtId="6"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 fillId="0" borderId="0" xfId="0" applyFont="1"/>
    <xf numFmtId="0" fontId="2" fillId="0" borderId="1" xfId="0" applyFont="1" applyBorder="1" applyAlignment="1">
      <alignment horizontal="right" wrapText="1"/>
    </xf>
    <xf numFmtId="8" fontId="2" fillId="0" borderId="1" xfId="0" applyNumberFormat="1" applyFont="1" applyBorder="1" applyAlignment="1">
      <alignment horizontal="right" vertical="center" wrapText="1"/>
    </xf>
    <xf numFmtId="6" fontId="7" fillId="0" borderId="1" xfId="0" applyNumberFormat="1" applyFont="1" applyBorder="1" applyAlignment="1">
      <alignment horizontal="right" wrapText="1"/>
    </xf>
    <xf numFmtId="8" fontId="2" fillId="0" borderId="1" xfId="0" applyNumberFormat="1" applyFont="1" applyBorder="1" applyAlignment="1">
      <alignment horizontal="right" wrapText="1"/>
    </xf>
    <xf numFmtId="0" fontId="10" fillId="0" borderId="1" xfId="0" applyFont="1" applyBorder="1" applyAlignment="1">
      <alignment horizontal="right" wrapText="1"/>
    </xf>
    <xf numFmtId="3" fontId="2" fillId="0" borderId="0" xfId="0" applyNumberFormat="1" applyFont="1"/>
    <xf numFmtId="0" fontId="3" fillId="0" borderId="0" xfId="0" applyFont="1"/>
    <xf numFmtId="0" fontId="23" fillId="0" borderId="0" xfId="0" applyFont="1" applyAlignment="1">
      <alignment vertical="top" wrapText="1"/>
    </xf>
    <xf numFmtId="41" fontId="10" fillId="0" borderId="0" xfId="0" applyNumberFormat="1" applyFont="1"/>
    <xf numFmtId="3" fontId="9" fillId="0" borderId="0" xfId="0" applyNumberFormat="1" applyFont="1"/>
    <xf numFmtId="0" fontId="20" fillId="0" borderId="0" xfId="0" applyFont="1"/>
    <xf numFmtId="0" fontId="3" fillId="0" borderId="0" xfId="0" applyFont="1" applyAlignment="1">
      <alignment horizontal="center" wrapText="1"/>
    </xf>
    <xf numFmtId="0" fontId="2" fillId="0" borderId="0" xfId="0" applyFont="1" applyAlignment="1">
      <alignment horizontal="left" vertical="top" wrapText="1" indent="1"/>
    </xf>
    <xf numFmtId="0" fontId="2" fillId="0" borderId="0" xfId="0" applyFont="1" applyAlignment="1">
      <alignment horizontal="center" wrapText="1"/>
    </xf>
    <xf numFmtId="0" fontId="2" fillId="0" borderId="0" xfId="0" applyFont="1" applyAlignment="1">
      <alignment horizontal="right" wrapText="1"/>
    </xf>
    <xf numFmtId="3" fontId="2" fillId="0" borderId="0" xfId="0" applyNumberFormat="1" applyFont="1" applyAlignment="1">
      <alignment horizontal="center" wrapText="1"/>
    </xf>
    <xf numFmtId="166" fontId="2" fillId="0" borderId="0" xfId="0" applyNumberFormat="1" applyFont="1" applyAlignment="1">
      <alignment horizontal="right" wrapText="1"/>
    </xf>
    <xf numFmtId="1" fontId="2" fillId="0" borderId="0" xfId="0" applyNumberFormat="1" applyFont="1" applyAlignment="1">
      <alignment horizontal="center" wrapText="1"/>
    </xf>
    <xf numFmtId="167" fontId="2" fillId="0" borderId="0" xfId="0" applyNumberFormat="1" applyFont="1" applyAlignment="1">
      <alignment horizontal="center" wrapText="1"/>
    </xf>
    <xf numFmtId="0" fontId="8" fillId="0" borderId="0" xfId="0" applyFont="1" applyAlignment="1">
      <alignment vertical="top" wrapText="1"/>
    </xf>
    <xf numFmtId="3" fontId="7" fillId="0" borderId="0" xfId="0" applyNumberFormat="1" applyFont="1" applyAlignment="1">
      <alignment wrapText="1"/>
    </xf>
    <xf numFmtId="6" fontId="7" fillId="0" borderId="0" xfId="0" applyNumberFormat="1" applyFont="1" applyAlignment="1">
      <alignment horizontal="right" wrapText="1"/>
    </xf>
    <xf numFmtId="0" fontId="3" fillId="0" borderId="0" xfId="0" applyFont="1" applyAlignment="1">
      <alignment wrapText="1"/>
    </xf>
    <xf numFmtId="3" fontId="10" fillId="0" borderId="1" xfId="0" applyNumberFormat="1" applyFont="1" applyBorder="1" applyAlignment="1">
      <alignment horizontal="center" wrapText="1"/>
    </xf>
    <xf numFmtId="164" fontId="9" fillId="0" borderId="0" xfId="1" applyFont="1" applyAlignment="1">
      <alignment vertical="center"/>
    </xf>
    <xf numFmtId="164" fontId="9" fillId="0" borderId="0" xfId="1" applyFont="1"/>
    <xf numFmtId="0" fontId="25" fillId="0" borderId="0" xfId="0" applyFont="1" applyAlignment="1">
      <alignment vertical="center" wrapText="1"/>
    </xf>
    <xf numFmtId="0" fontId="26"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wrapText="1"/>
    </xf>
    <xf numFmtId="6" fontId="22" fillId="0" borderId="0" xfId="0" applyNumberFormat="1" applyFont="1"/>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3" fillId="0" borderId="3" xfId="0" applyFont="1" applyBorder="1" applyAlignment="1">
      <alignment horizontal="center" vertical="center" wrapText="1"/>
    </xf>
    <xf numFmtId="1" fontId="3" fillId="0" borderId="3" xfId="0" applyNumberFormat="1" applyFont="1" applyBorder="1" applyAlignment="1">
      <alignment horizontal="center" vertical="center" wrapText="1"/>
    </xf>
    <xf numFmtId="0" fontId="2" fillId="0" borderId="1" xfId="0" applyFont="1" applyBorder="1" applyAlignment="1">
      <alignment horizontal="center" vertical="top" wrapText="1"/>
    </xf>
    <xf numFmtId="0" fontId="10" fillId="0" borderId="1" xfId="0" applyFont="1" applyBorder="1" applyAlignment="1">
      <alignment horizontal="center" vertical="top" wrapText="1"/>
    </xf>
    <xf numFmtId="164" fontId="9" fillId="0" borderId="0" xfId="1" applyFont="1" applyAlignment="1">
      <alignment horizontal="left" vertical="center"/>
    </xf>
    <xf numFmtId="1" fontId="0" fillId="0" borderId="0" xfId="0" applyNumberFormat="1"/>
    <xf numFmtId="8" fontId="2" fillId="0" borderId="0" xfId="0" applyNumberFormat="1" applyFont="1"/>
    <xf numFmtId="0" fontId="10" fillId="0" borderId="0" xfId="0" applyFont="1" applyAlignment="1">
      <alignment horizontal="left" vertical="top" wrapText="1"/>
    </xf>
    <xf numFmtId="0" fontId="15" fillId="0" borderId="1" xfId="0" applyFont="1" applyBorder="1" applyAlignment="1">
      <alignment vertical="center"/>
    </xf>
    <xf numFmtId="0" fontId="15" fillId="0" borderId="1" xfId="0" applyFont="1" applyBorder="1" applyAlignment="1">
      <alignment horizontal="center" vertical="center"/>
    </xf>
    <xf numFmtId="0" fontId="2" fillId="0" borderId="1" xfId="0" applyFont="1" applyBorder="1" applyAlignment="1">
      <alignment vertical="center"/>
    </xf>
    <xf numFmtId="0" fontId="15" fillId="0" borderId="1" xfId="0" applyFont="1" applyBorder="1" applyAlignment="1">
      <alignment horizontal="left" vertical="center" indent="1"/>
    </xf>
    <xf numFmtId="0" fontId="15" fillId="0" borderId="1" xfId="0" applyFont="1" applyBorder="1" applyAlignment="1">
      <alignment horizontal="left" vertical="center" indent="2"/>
    </xf>
    <xf numFmtId="6" fontId="3" fillId="0" borderId="1" xfId="0" applyNumberFormat="1" applyFont="1" applyBorder="1" applyAlignment="1">
      <alignment horizontal="right" vertical="center"/>
    </xf>
    <xf numFmtId="0" fontId="6" fillId="0" borderId="1" xfId="0" applyFont="1" applyBorder="1" applyAlignment="1">
      <alignment vertical="center"/>
    </xf>
    <xf numFmtId="6" fontId="16" fillId="0" borderId="1" xfId="0" applyNumberFormat="1" applyFont="1" applyBorder="1" applyAlignment="1">
      <alignment horizontal="right" vertical="center"/>
    </xf>
    <xf numFmtId="0" fontId="16" fillId="0" borderId="1" xfId="0" applyFont="1" applyBorder="1" applyAlignment="1">
      <alignment vertical="center"/>
    </xf>
    <xf numFmtId="0" fontId="15" fillId="0" borderId="1" xfId="0" applyFont="1" applyBorder="1" applyAlignment="1">
      <alignment vertical="center" wrapText="1"/>
    </xf>
    <xf numFmtId="0" fontId="5" fillId="0" borderId="0" xfId="0" applyFont="1" applyAlignment="1">
      <alignment vertical="center"/>
    </xf>
    <xf numFmtId="1" fontId="10" fillId="0" borderId="0" xfId="0" applyNumberFormat="1" applyFont="1"/>
    <xf numFmtId="168" fontId="0" fillId="0" borderId="0" xfId="0" applyNumberFormat="1"/>
    <xf numFmtId="0" fontId="15" fillId="0" borderId="0" xfId="0" applyFont="1"/>
    <xf numFmtId="165" fontId="10" fillId="0" borderId="0" xfId="0" applyNumberFormat="1" applyFont="1"/>
    <xf numFmtId="0" fontId="15" fillId="0" borderId="1" xfId="0" applyFont="1" applyBorder="1" applyAlignment="1">
      <alignment horizontal="right" vertical="center"/>
    </xf>
    <xf numFmtId="6" fontId="15" fillId="0" borderId="1" xfId="0" applyNumberFormat="1" applyFont="1" applyBorder="1" applyAlignment="1">
      <alignment horizontal="right" vertical="center"/>
    </xf>
    <xf numFmtId="0" fontId="23" fillId="0" borderId="0" xfId="0" applyFont="1" applyAlignment="1">
      <alignment horizontal="left" vertical="top" indent="1"/>
    </xf>
    <xf numFmtId="0" fontId="23" fillId="0" borderId="0" xfId="0" applyFont="1"/>
    <xf numFmtId="0" fontId="27" fillId="0" borderId="0" xfId="0" applyFont="1"/>
    <xf numFmtId="0" fontId="19" fillId="0" borderId="0" xfId="0" applyFont="1" applyAlignment="1">
      <alignment vertical="center" wrapText="1"/>
    </xf>
    <xf numFmtId="165" fontId="18" fillId="0" borderId="0" xfId="0" applyNumberFormat="1" applyFont="1"/>
    <xf numFmtId="6" fontId="2" fillId="0" borderId="1" xfId="0" applyNumberFormat="1" applyFont="1" applyBorder="1" applyAlignment="1">
      <alignment horizontal="center" vertical="center" wrapText="1"/>
    </xf>
    <xf numFmtId="0" fontId="19" fillId="0" borderId="0" xfId="0" applyFont="1" applyAlignment="1">
      <alignment vertical="center"/>
    </xf>
    <xf numFmtId="0" fontId="16" fillId="0" borderId="1" xfId="0" applyFont="1" applyBorder="1" applyAlignment="1">
      <alignment horizontal="center" vertical="center"/>
    </xf>
    <xf numFmtId="0" fontId="3" fillId="0" borderId="1" xfId="0" applyFont="1" applyBorder="1" applyAlignment="1">
      <alignment horizontal="center" vertical="center" wrapText="1"/>
    </xf>
    <xf numFmtId="0" fontId="16" fillId="0" borderId="1" xfId="0" applyFont="1" applyBorder="1" applyAlignment="1">
      <alignment vertical="center" wrapText="1"/>
    </xf>
    <xf numFmtId="0" fontId="0" fillId="0" borderId="0" xfId="0" applyAlignment="1">
      <alignment horizontal="center"/>
    </xf>
    <xf numFmtId="0" fontId="15" fillId="0" borderId="1" xfId="0" applyFont="1" applyBorder="1" applyAlignment="1">
      <alignment horizontal="center"/>
    </xf>
    <xf numFmtId="0" fontId="19" fillId="0" borderId="0" xfId="0" applyFont="1" applyAlignment="1">
      <alignment horizontal="left" vertical="top" wrapText="1"/>
    </xf>
    <xf numFmtId="1"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0" fontId="12" fillId="0" borderId="0" xfId="0" applyFont="1" applyAlignment="1">
      <alignment horizontal="left"/>
    </xf>
    <xf numFmtId="0" fontId="10" fillId="0" borderId="3" xfId="0" applyFont="1" applyBorder="1" applyAlignment="1">
      <alignment horizontal="left" vertical="top"/>
    </xf>
    <xf numFmtId="0" fontId="5" fillId="0" borderId="0" xfId="0" applyFont="1" applyAlignment="1">
      <alignment horizontal="left" vertical="center"/>
    </xf>
    <xf numFmtId="0" fontId="19" fillId="0" borderId="0" xfId="0" applyFont="1" applyAlignment="1">
      <alignment horizontal="left" wrapText="1"/>
    </xf>
    <xf numFmtId="0" fontId="5"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6" fillId="0" borderId="1" xfId="0" applyFont="1" applyBorder="1" applyAlignment="1">
      <alignment vertical="center" wrapText="1"/>
    </xf>
  </cellXfs>
  <cellStyles count="2">
    <cellStyle name="Normal" xfId="0" builtinId="0"/>
    <cellStyle name="Normal_SSI Burden Estimate BML 060710" xfId="1" xr:uid="{A07D4530-980E-478C-AD05-99F0F1CD2970}"/>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11E90-6FAB-477D-9C4D-FB71EFB87D93}">
  <dimension ref="A1:B8"/>
  <sheetViews>
    <sheetView tabSelected="1" workbookViewId="0">
      <selection activeCell="A10" sqref="A10"/>
    </sheetView>
  </sheetViews>
  <sheetFormatPr defaultRowHeight="15"/>
  <cols>
    <col min="1" max="1" width="27.85546875" bestFit="1" customWidth="1"/>
    <col min="2" max="2" width="12.85546875" bestFit="1" customWidth="1"/>
  </cols>
  <sheetData>
    <row r="1" spans="1:2">
      <c r="A1" s="100" t="s">
        <v>0</v>
      </c>
      <c r="B1" s="100"/>
    </row>
    <row r="2" spans="1:2">
      <c r="A2" t="s">
        <v>1</v>
      </c>
      <c r="B2" s="70">
        <f>'Table 1'!K35</f>
        <v>8.2524271844660202</v>
      </c>
    </row>
    <row r="3" spans="1:2">
      <c r="A3" t="s">
        <v>2</v>
      </c>
      <c r="B3" s="70">
        <f>Respondents!F8</f>
        <v>41</v>
      </c>
    </row>
    <row r="4" spans="1:2">
      <c r="A4" t="s">
        <v>3</v>
      </c>
      <c r="B4" s="70">
        <f>'Table 1'!K34</f>
        <v>850</v>
      </c>
    </row>
    <row r="5" spans="1:2">
      <c r="A5" t="s">
        <v>4</v>
      </c>
      <c r="B5" s="85">
        <f>'Table 1'!I36</f>
        <v>345000</v>
      </c>
    </row>
    <row r="6" spans="1:2">
      <c r="A6" t="s">
        <v>5</v>
      </c>
      <c r="B6" s="85">
        <f>'Capital O&amp;M'!D6+'Capital O&amp;M'!G6</f>
        <v>238000</v>
      </c>
    </row>
    <row r="7" spans="1:2">
      <c r="A7" t="s">
        <v>6</v>
      </c>
      <c r="B7" s="70">
        <f>Responses!E12</f>
        <v>103</v>
      </c>
    </row>
    <row r="8" spans="1:2">
      <c r="A8" t="s">
        <v>7</v>
      </c>
      <c r="B8" t="s">
        <v>8</v>
      </c>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54DA1-2EC2-470A-B0BB-BC64BD0BE2BC}">
  <dimension ref="A1:U60"/>
  <sheetViews>
    <sheetView zoomScale="87" zoomScaleNormal="87" workbookViewId="0">
      <selection activeCell="A2" sqref="A2"/>
    </sheetView>
  </sheetViews>
  <sheetFormatPr defaultRowHeight="15"/>
  <cols>
    <col min="1" max="1" width="44.140625" customWidth="1"/>
    <col min="2" max="8" width="11" customWidth="1"/>
    <col min="9" max="9" width="12.7109375" customWidth="1"/>
    <col min="10" max="10" width="6.7109375" customWidth="1"/>
    <col min="11" max="11" width="11.42578125" customWidth="1"/>
    <col min="12" max="12" width="7.7109375" customWidth="1"/>
    <col min="13" max="13" width="47.85546875" customWidth="1"/>
    <col min="14" max="14" width="12.140625" customWidth="1"/>
    <col min="21" max="21" width="11.7109375" customWidth="1"/>
  </cols>
  <sheetData>
    <row r="1" spans="1:21" ht="20.25">
      <c r="A1" s="31" t="s">
        <v>9</v>
      </c>
      <c r="B1" s="1"/>
      <c r="C1" s="1"/>
      <c r="D1" s="1"/>
      <c r="E1" s="1"/>
      <c r="F1" s="1"/>
      <c r="G1" s="1"/>
      <c r="H1" s="1"/>
      <c r="I1" s="7"/>
      <c r="J1" s="1"/>
      <c r="K1" s="1"/>
      <c r="L1" s="1"/>
      <c r="M1" s="42"/>
      <c r="N1" s="11"/>
    </row>
    <row r="2" spans="1:21" s="1" customFormat="1" ht="12.75">
      <c r="F2" s="6"/>
      <c r="G2" s="6"/>
      <c r="H2" s="6"/>
      <c r="I2" s="7"/>
      <c r="J2" s="2"/>
    </row>
    <row r="3" spans="1:21" s="1" customFormat="1" ht="76.5">
      <c r="A3" s="17" t="s">
        <v>10</v>
      </c>
      <c r="B3" s="67" t="s">
        <v>11</v>
      </c>
      <c r="C3" s="67" t="s">
        <v>12</v>
      </c>
      <c r="D3" s="67" t="s">
        <v>13</v>
      </c>
      <c r="E3" s="67" t="s">
        <v>14</v>
      </c>
      <c r="F3" s="67" t="s">
        <v>15</v>
      </c>
      <c r="G3" s="67" t="s">
        <v>16</v>
      </c>
      <c r="H3" s="67" t="s">
        <v>17</v>
      </c>
      <c r="I3" s="67" t="s">
        <v>18</v>
      </c>
      <c r="J3" s="2"/>
      <c r="M3" s="43"/>
      <c r="N3" s="43"/>
      <c r="O3" s="43"/>
      <c r="P3" s="43"/>
      <c r="Q3" s="43"/>
      <c r="R3" s="43"/>
      <c r="S3" s="43"/>
      <c r="T3" s="43"/>
      <c r="U3" s="43"/>
    </row>
    <row r="4" spans="1:21" s="1" customFormat="1" ht="12.75">
      <c r="A4" s="73" t="s">
        <v>19</v>
      </c>
      <c r="B4" s="74" t="s">
        <v>20</v>
      </c>
      <c r="C4" s="75"/>
      <c r="D4" s="75"/>
      <c r="E4" s="75"/>
      <c r="F4" s="75"/>
      <c r="G4" s="75"/>
      <c r="H4" s="75"/>
      <c r="I4" s="32"/>
      <c r="J4" s="2"/>
      <c r="K4" s="101" t="s">
        <v>21</v>
      </c>
      <c r="L4" s="101"/>
      <c r="O4" s="45"/>
      <c r="P4" s="45"/>
      <c r="Q4" s="45"/>
      <c r="R4" s="45"/>
      <c r="S4" s="45"/>
      <c r="T4" s="45"/>
      <c r="U4" s="46"/>
    </row>
    <row r="5" spans="1:21" s="1" customFormat="1" ht="12.75">
      <c r="A5" s="73" t="s">
        <v>22</v>
      </c>
      <c r="B5" s="74" t="s">
        <v>20</v>
      </c>
      <c r="C5" s="75"/>
      <c r="D5" s="75"/>
      <c r="E5" s="75"/>
      <c r="F5" s="75"/>
      <c r="G5" s="75"/>
      <c r="H5" s="75"/>
      <c r="I5" s="33"/>
      <c r="J5" s="8"/>
      <c r="K5" s="12" t="s">
        <v>23</v>
      </c>
      <c r="L5" s="27">
        <v>163.16999999999999</v>
      </c>
      <c r="M5" s="90"/>
      <c r="N5" s="45"/>
      <c r="O5" s="45"/>
      <c r="P5" s="45"/>
      <c r="Q5" s="45"/>
      <c r="R5" s="47"/>
      <c r="S5" s="45"/>
      <c r="T5" s="45"/>
      <c r="U5" s="48"/>
    </row>
    <row r="6" spans="1:21" s="1" customFormat="1" ht="12.75">
      <c r="A6" s="73" t="s">
        <v>24</v>
      </c>
      <c r="B6" s="75"/>
      <c r="C6" s="75"/>
      <c r="D6" s="75"/>
      <c r="E6" s="75"/>
      <c r="F6" s="75"/>
      <c r="G6" s="75"/>
      <c r="H6" s="75"/>
      <c r="I6" s="33"/>
      <c r="J6" s="2"/>
      <c r="K6" s="12" t="s">
        <v>25</v>
      </c>
      <c r="L6" s="27">
        <v>130.28</v>
      </c>
      <c r="M6" s="44"/>
      <c r="N6" s="45"/>
      <c r="O6" s="45"/>
      <c r="P6" s="45"/>
      <c r="Q6" s="45"/>
      <c r="R6" s="45"/>
      <c r="S6" s="45"/>
      <c r="T6" s="45"/>
      <c r="U6" s="48"/>
    </row>
    <row r="7" spans="1:21" s="1" customFormat="1" ht="15.75">
      <c r="A7" s="76" t="s">
        <v>26</v>
      </c>
      <c r="B7" s="74">
        <v>1</v>
      </c>
      <c r="C7" s="74">
        <v>1</v>
      </c>
      <c r="D7" s="74">
        <f>B7*C7</f>
        <v>1</v>
      </c>
      <c r="E7" s="74">
        <v>41</v>
      </c>
      <c r="F7" s="74">
        <f>D7*E7</f>
        <v>41</v>
      </c>
      <c r="G7" s="74">
        <f>F7*0.05</f>
        <v>2.0500000000000003</v>
      </c>
      <c r="H7" s="74">
        <f>F7*0.1</f>
        <v>4.1000000000000005</v>
      </c>
      <c r="I7" s="33">
        <f>F7*$L$6+G7*$L$5+H7*$L$7</f>
        <v>5945.3895000000002</v>
      </c>
      <c r="J7" s="2"/>
      <c r="K7" s="12" t="s">
        <v>27</v>
      </c>
      <c r="L7" s="27">
        <v>65.709999999999994</v>
      </c>
      <c r="M7" s="44"/>
      <c r="N7" s="45"/>
      <c r="O7" s="45"/>
      <c r="P7" s="45"/>
      <c r="Q7" s="45"/>
      <c r="R7" s="45"/>
      <c r="S7" s="45"/>
      <c r="T7" s="45"/>
      <c r="U7" s="48"/>
    </row>
    <row r="8" spans="1:21" s="1" customFormat="1" ht="15.75">
      <c r="A8" s="76" t="s">
        <v>28</v>
      </c>
      <c r="B8" s="75"/>
      <c r="C8" s="75"/>
      <c r="D8" s="74"/>
      <c r="E8" s="75"/>
      <c r="F8" s="75"/>
      <c r="G8" s="75"/>
      <c r="H8" s="75"/>
      <c r="I8" s="33"/>
      <c r="J8" s="2"/>
      <c r="K8" s="57"/>
      <c r="L8" s="14"/>
      <c r="M8" s="44"/>
      <c r="N8" s="45"/>
      <c r="O8" s="45"/>
      <c r="P8" s="45"/>
      <c r="Q8" s="49"/>
      <c r="R8" s="49"/>
      <c r="S8" s="49"/>
      <c r="T8" s="49"/>
      <c r="U8" s="48"/>
    </row>
    <row r="9" spans="1:21" s="1" customFormat="1" ht="15.75">
      <c r="A9" s="77" t="s">
        <v>29</v>
      </c>
      <c r="B9" s="74">
        <v>160</v>
      </c>
      <c r="C9" s="74">
        <v>1</v>
      </c>
      <c r="D9" s="74">
        <f t="shared" ref="D9:D23" si="0">B9*C9</f>
        <v>160</v>
      </c>
      <c r="E9" s="74">
        <v>0</v>
      </c>
      <c r="F9" s="74">
        <f t="shared" ref="F9:F23" si="1">D9*E9</f>
        <v>0</v>
      </c>
      <c r="G9" s="74">
        <f t="shared" ref="G9:G23" si="2">F9*0.05</f>
        <v>0</v>
      </c>
      <c r="H9" s="74">
        <f t="shared" ref="H9:H23" si="3">F9*0.1</f>
        <v>0</v>
      </c>
      <c r="I9" s="33">
        <f>F9*$L$6+G9*$L$5+H9*$L$7</f>
        <v>0</v>
      </c>
      <c r="J9" s="2"/>
      <c r="K9" s="69"/>
      <c r="L9" s="3"/>
      <c r="M9" s="44"/>
      <c r="N9" s="45"/>
      <c r="O9" s="45"/>
      <c r="P9" s="45"/>
      <c r="Q9" s="49"/>
      <c r="R9" s="49"/>
      <c r="S9" s="49"/>
      <c r="T9" s="49"/>
      <c r="U9" s="48"/>
    </row>
    <row r="10" spans="1:21" s="1" customFormat="1" ht="15.75">
      <c r="A10" s="77" t="s">
        <v>30</v>
      </c>
      <c r="B10" s="74">
        <v>160</v>
      </c>
      <c r="C10" s="74">
        <v>0.2</v>
      </c>
      <c r="D10" s="74">
        <f t="shared" si="0"/>
        <v>32</v>
      </c>
      <c r="E10" s="74">
        <v>0</v>
      </c>
      <c r="F10" s="74">
        <f t="shared" si="1"/>
        <v>0</v>
      </c>
      <c r="G10" s="74">
        <f t="shared" si="2"/>
        <v>0</v>
      </c>
      <c r="H10" s="74">
        <f t="shared" si="3"/>
        <v>0</v>
      </c>
      <c r="I10" s="33">
        <f>F10*$L$6+G10*$L$5+H10*$L$7</f>
        <v>0</v>
      </c>
      <c r="J10" s="2"/>
      <c r="K10" s="3"/>
      <c r="L10" s="3"/>
      <c r="M10" s="44"/>
      <c r="N10" s="45"/>
      <c r="O10" s="45"/>
      <c r="P10" s="45"/>
      <c r="Q10" s="49"/>
      <c r="R10" s="49"/>
      <c r="S10" s="49"/>
      <c r="T10" s="49"/>
      <c r="U10" s="48"/>
    </row>
    <row r="11" spans="1:21" s="1" customFormat="1" ht="12.75">
      <c r="A11" s="76" t="s">
        <v>31</v>
      </c>
      <c r="B11" s="74" t="s">
        <v>32</v>
      </c>
      <c r="C11" s="75"/>
      <c r="D11" s="74"/>
      <c r="E11" s="75"/>
      <c r="F11" s="75"/>
      <c r="G11" s="75"/>
      <c r="H11" s="75"/>
      <c r="I11" s="33"/>
      <c r="J11" s="2"/>
      <c r="K11" s="4"/>
      <c r="L11" s="5"/>
      <c r="M11" s="44"/>
      <c r="N11" s="45"/>
      <c r="O11" s="45"/>
      <c r="P11" s="45"/>
      <c r="Q11" s="49"/>
      <c r="R11" s="49"/>
      <c r="S11" s="50"/>
      <c r="T11" s="50"/>
      <c r="U11" s="48"/>
    </row>
    <row r="12" spans="1:21" s="1" customFormat="1" ht="12.75">
      <c r="A12" s="76" t="s">
        <v>33</v>
      </c>
      <c r="B12" s="74" t="s">
        <v>32</v>
      </c>
      <c r="C12" s="75"/>
      <c r="D12" s="74"/>
      <c r="E12" s="75"/>
      <c r="F12" s="75"/>
      <c r="G12" s="75"/>
      <c r="H12" s="75"/>
      <c r="I12" s="33"/>
      <c r="J12" s="2"/>
      <c r="K12" s="4"/>
      <c r="L12" s="5"/>
      <c r="M12" s="44"/>
      <c r="N12" s="45"/>
      <c r="O12" s="45"/>
      <c r="P12" s="45"/>
      <c r="Q12" s="49"/>
      <c r="R12" s="49"/>
      <c r="S12" s="50"/>
      <c r="T12" s="50"/>
      <c r="U12" s="48"/>
    </row>
    <row r="13" spans="1:21" s="1" customFormat="1" ht="12.75">
      <c r="A13" s="76" t="s">
        <v>34</v>
      </c>
      <c r="B13" s="75"/>
      <c r="C13" s="75"/>
      <c r="D13" s="74"/>
      <c r="E13" s="75"/>
      <c r="F13" s="75"/>
      <c r="G13" s="75"/>
      <c r="H13" s="75"/>
      <c r="I13" s="33"/>
      <c r="J13" s="2"/>
      <c r="K13" s="4"/>
      <c r="L13" s="5"/>
      <c r="M13" s="44"/>
      <c r="N13" s="45"/>
      <c r="O13" s="45"/>
      <c r="P13" s="45"/>
      <c r="Q13" s="45"/>
      <c r="R13" s="45"/>
      <c r="S13" s="45"/>
      <c r="T13" s="45"/>
      <c r="U13" s="48"/>
    </row>
    <row r="14" spans="1:21" s="1" customFormat="1" ht="18" customHeight="1">
      <c r="A14" s="77" t="s">
        <v>35</v>
      </c>
      <c r="B14" s="74">
        <v>2</v>
      </c>
      <c r="C14" s="74">
        <v>1</v>
      </c>
      <c r="D14" s="74">
        <f t="shared" si="0"/>
        <v>2</v>
      </c>
      <c r="E14" s="74">
        <v>0</v>
      </c>
      <c r="F14" s="74">
        <f t="shared" si="1"/>
        <v>0</v>
      </c>
      <c r="G14" s="74">
        <f t="shared" si="2"/>
        <v>0</v>
      </c>
      <c r="H14" s="74">
        <f t="shared" si="3"/>
        <v>0</v>
      </c>
      <c r="I14" s="33">
        <f t="shared" ref="I14:I18" si="4">F14*$L$6+G14*$L$5+H14*$L$7</f>
        <v>0</v>
      </c>
      <c r="J14" s="8"/>
      <c r="K14" s="56"/>
      <c r="L14" s="5"/>
      <c r="M14" s="44"/>
      <c r="N14" s="45"/>
      <c r="O14" s="45"/>
      <c r="P14" s="45"/>
      <c r="Q14" s="45"/>
      <c r="R14" s="45"/>
      <c r="S14" s="45"/>
      <c r="T14" s="45"/>
      <c r="U14" s="48"/>
    </row>
    <row r="15" spans="1:21" s="1" customFormat="1" ht="15.75">
      <c r="A15" s="77" t="s">
        <v>36</v>
      </c>
      <c r="B15" s="74">
        <v>2</v>
      </c>
      <c r="C15" s="74">
        <v>1</v>
      </c>
      <c r="D15" s="74">
        <f t="shared" si="0"/>
        <v>2</v>
      </c>
      <c r="E15" s="74">
        <v>0</v>
      </c>
      <c r="F15" s="74">
        <f t="shared" si="1"/>
        <v>0</v>
      </c>
      <c r="G15" s="74">
        <f t="shared" si="2"/>
        <v>0</v>
      </c>
      <c r="H15" s="74">
        <f t="shared" si="3"/>
        <v>0</v>
      </c>
      <c r="I15" s="33">
        <f t="shared" si="4"/>
        <v>0</v>
      </c>
      <c r="J15" s="2"/>
      <c r="K15" s="56"/>
      <c r="M15" s="44"/>
      <c r="N15" s="45"/>
      <c r="O15" s="45"/>
      <c r="P15" s="45"/>
      <c r="Q15" s="45"/>
      <c r="R15" s="45"/>
      <c r="S15" s="45"/>
      <c r="T15" s="45"/>
      <c r="U15" s="48"/>
    </row>
    <row r="16" spans="1:21" s="1" customFormat="1" ht="27.75" customHeight="1">
      <c r="A16" s="77" t="s">
        <v>37</v>
      </c>
      <c r="B16" s="74">
        <v>2</v>
      </c>
      <c r="C16" s="74">
        <v>1</v>
      </c>
      <c r="D16" s="74">
        <f t="shared" si="0"/>
        <v>2</v>
      </c>
      <c r="E16" s="74">
        <v>0</v>
      </c>
      <c r="F16" s="74">
        <f t="shared" si="1"/>
        <v>0</v>
      </c>
      <c r="G16" s="74">
        <f t="shared" si="2"/>
        <v>0</v>
      </c>
      <c r="H16" s="74">
        <f t="shared" si="3"/>
        <v>0</v>
      </c>
      <c r="I16" s="33">
        <f t="shared" si="4"/>
        <v>0</v>
      </c>
      <c r="J16" s="2"/>
      <c r="K16" s="56"/>
      <c r="M16" s="44"/>
      <c r="N16" s="45"/>
      <c r="O16" s="45"/>
      <c r="P16" s="45"/>
      <c r="Q16" s="45"/>
      <c r="R16" s="45"/>
      <c r="S16" s="45"/>
      <c r="T16" s="45"/>
      <c r="U16" s="48"/>
    </row>
    <row r="17" spans="1:21" s="1" customFormat="1" ht="15.75">
      <c r="A17" s="77" t="s">
        <v>38</v>
      </c>
      <c r="B17" s="74">
        <v>2</v>
      </c>
      <c r="C17" s="74">
        <v>1</v>
      </c>
      <c r="D17" s="74">
        <f t="shared" si="0"/>
        <v>2</v>
      </c>
      <c r="E17" s="74">
        <v>0</v>
      </c>
      <c r="F17" s="74">
        <f t="shared" si="1"/>
        <v>0</v>
      </c>
      <c r="G17" s="74">
        <f t="shared" si="2"/>
        <v>0</v>
      </c>
      <c r="H17" s="74">
        <f t="shared" si="3"/>
        <v>0</v>
      </c>
      <c r="I17" s="33">
        <f t="shared" si="4"/>
        <v>0</v>
      </c>
      <c r="J17" s="2"/>
      <c r="K17" s="56"/>
      <c r="M17" s="44"/>
      <c r="N17" s="45"/>
      <c r="O17" s="45"/>
      <c r="P17" s="45"/>
      <c r="Q17" s="45"/>
      <c r="R17" s="45"/>
      <c r="S17" s="45"/>
      <c r="T17" s="45"/>
      <c r="U17" s="48"/>
    </row>
    <row r="18" spans="1:21" s="1" customFormat="1" ht="19.5" customHeight="1">
      <c r="A18" s="77" t="s">
        <v>39</v>
      </c>
      <c r="B18" s="74">
        <v>2</v>
      </c>
      <c r="C18" s="74">
        <v>1</v>
      </c>
      <c r="D18" s="74">
        <f t="shared" si="0"/>
        <v>2</v>
      </c>
      <c r="E18" s="74">
        <v>0</v>
      </c>
      <c r="F18" s="74">
        <f t="shared" si="1"/>
        <v>0</v>
      </c>
      <c r="G18" s="74">
        <f t="shared" si="2"/>
        <v>0</v>
      </c>
      <c r="H18" s="74">
        <f t="shared" si="3"/>
        <v>0</v>
      </c>
      <c r="I18" s="33">
        <f t="shared" si="4"/>
        <v>0</v>
      </c>
      <c r="J18" s="2"/>
      <c r="K18" s="56"/>
      <c r="M18" s="44"/>
      <c r="N18" s="45"/>
      <c r="O18" s="45"/>
      <c r="P18" s="45"/>
      <c r="Q18" s="45"/>
      <c r="R18" s="45"/>
      <c r="S18" s="45"/>
      <c r="T18" s="45"/>
      <c r="U18" s="48"/>
    </row>
    <row r="19" spans="1:21" s="1" customFormat="1" ht="16.5" customHeight="1">
      <c r="A19" s="77" t="s">
        <v>40</v>
      </c>
      <c r="B19" s="74" t="s">
        <v>32</v>
      </c>
      <c r="C19" s="75"/>
      <c r="D19" s="74"/>
      <c r="E19" s="75"/>
      <c r="F19" s="75"/>
      <c r="G19" s="75"/>
      <c r="H19" s="75"/>
      <c r="I19" s="33"/>
      <c r="J19" s="2"/>
      <c r="K19" s="2"/>
      <c r="M19" s="44"/>
      <c r="N19" s="45"/>
      <c r="O19" s="45"/>
      <c r="P19" s="45"/>
      <c r="Q19" s="45"/>
      <c r="R19" s="45"/>
      <c r="S19" s="45"/>
      <c r="T19" s="45"/>
      <c r="U19" s="48"/>
    </row>
    <row r="20" spans="1:21" s="1" customFormat="1" ht="13.5">
      <c r="A20" s="77" t="s">
        <v>41</v>
      </c>
      <c r="B20" s="74" t="s">
        <v>32</v>
      </c>
      <c r="C20" s="75"/>
      <c r="D20" s="74"/>
      <c r="E20" s="75"/>
      <c r="F20" s="75"/>
      <c r="G20" s="75"/>
      <c r="H20" s="75"/>
      <c r="I20" s="34"/>
      <c r="J20" s="2"/>
      <c r="M20" s="44"/>
      <c r="N20" s="45"/>
      <c r="O20" s="45"/>
      <c r="P20" s="45"/>
      <c r="Q20" s="45"/>
      <c r="R20" s="45"/>
      <c r="S20" s="45"/>
      <c r="T20" s="45"/>
      <c r="U20" s="48"/>
    </row>
    <row r="21" spans="1:21" s="1" customFormat="1" ht="12.75">
      <c r="A21" s="77" t="s">
        <v>42</v>
      </c>
      <c r="B21" s="74">
        <v>4</v>
      </c>
      <c r="C21" s="74">
        <v>1</v>
      </c>
      <c r="D21" s="74">
        <f t="shared" si="0"/>
        <v>4</v>
      </c>
      <c r="E21" s="74">
        <v>0</v>
      </c>
      <c r="F21" s="74">
        <f t="shared" si="1"/>
        <v>0</v>
      </c>
      <c r="G21" s="74">
        <f t="shared" si="2"/>
        <v>0</v>
      </c>
      <c r="H21" s="74">
        <f t="shared" si="3"/>
        <v>0</v>
      </c>
      <c r="I21" s="35">
        <f>F21*$L$6+G21*$L$5+H21*$L$7</f>
        <v>0</v>
      </c>
      <c r="J21" s="2"/>
      <c r="M21" s="44"/>
      <c r="N21" s="45"/>
      <c r="O21" s="45"/>
      <c r="P21" s="45"/>
      <c r="Q21" s="45"/>
      <c r="R21" s="47"/>
      <c r="S21" s="45"/>
      <c r="T21" s="45"/>
      <c r="U21" s="48"/>
    </row>
    <row r="22" spans="1:21" s="1" customFormat="1" ht="15.75">
      <c r="A22" s="77" t="s">
        <v>43</v>
      </c>
      <c r="B22" s="74">
        <v>2</v>
      </c>
      <c r="C22" s="74">
        <v>1</v>
      </c>
      <c r="D22" s="74">
        <f t="shared" si="0"/>
        <v>2</v>
      </c>
      <c r="E22" s="74">
        <v>21</v>
      </c>
      <c r="F22" s="74">
        <f t="shared" si="1"/>
        <v>42</v>
      </c>
      <c r="G22" s="74">
        <f t="shared" si="2"/>
        <v>2.1</v>
      </c>
      <c r="H22" s="74">
        <f t="shared" si="3"/>
        <v>4.2</v>
      </c>
      <c r="I22" s="35">
        <f>F22*$L$6+G22*$L$5+H22*$L$7</f>
        <v>6090.3990000000003</v>
      </c>
      <c r="J22" s="2"/>
      <c r="K22" s="2"/>
      <c r="M22" s="51"/>
      <c r="N22" s="51"/>
      <c r="O22" s="51"/>
      <c r="P22" s="51"/>
      <c r="Q22" s="51"/>
      <c r="R22" s="52"/>
      <c r="S22" s="52"/>
      <c r="T22" s="52"/>
      <c r="U22" s="53"/>
    </row>
    <row r="23" spans="1:21" s="1" customFormat="1" ht="12.75">
      <c r="A23" s="77" t="s">
        <v>44</v>
      </c>
      <c r="B23" s="74">
        <v>8</v>
      </c>
      <c r="C23" s="74">
        <v>2</v>
      </c>
      <c r="D23" s="74">
        <f t="shared" si="0"/>
        <v>16</v>
      </c>
      <c r="E23" s="74">
        <v>41</v>
      </c>
      <c r="F23" s="74">
        <f t="shared" si="1"/>
        <v>656</v>
      </c>
      <c r="G23" s="74">
        <f t="shared" si="2"/>
        <v>32.800000000000004</v>
      </c>
      <c r="H23" s="74">
        <f t="shared" si="3"/>
        <v>65.600000000000009</v>
      </c>
      <c r="I23" s="10">
        <f>F23*$L$6+G23*$L$5+H23*$L$7</f>
        <v>95126.232000000004</v>
      </c>
      <c r="J23" s="2"/>
      <c r="K23" s="2"/>
      <c r="M23" s="44"/>
      <c r="N23" s="45"/>
      <c r="O23" s="45"/>
      <c r="P23" s="45"/>
      <c r="Q23" s="45"/>
      <c r="R23" s="45"/>
      <c r="S23" s="45"/>
      <c r="T23" s="45"/>
      <c r="U23" s="46"/>
    </row>
    <row r="24" spans="1:21" s="1" customFormat="1" ht="13.5">
      <c r="A24" s="79" t="s">
        <v>45</v>
      </c>
      <c r="B24" s="75"/>
      <c r="C24" s="9"/>
      <c r="D24" s="9"/>
      <c r="E24" s="9"/>
      <c r="F24" s="103">
        <f>SUM(F4:H23)</f>
        <v>849.85</v>
      </c>
      <c r="G24" s="103"/>
      <c r="H24" s="103"/>
      <c r="I24" s="78">
        <f>SUM(I4:I23)</f>
        <v>107162.0205</v>
      </c>
      <c r="J24" s="2"/>
      <c r="K24" s="2"/>
      <c r="M24" s="44"/>
      <c r="N24" s="45"/>
      <c r="O24" s="45"/>
      <c r="P24" s="45"/>
      <c r="Q24" s="45"/>
      <c r="R24" s="45"/>
      <c r="S24" s="45"/>
      <c r="T24" s="45"/>
      <c r="U24" s="48"/>
    </row>
    <row r="25" spans="1:21" s="1" customFormat="1" ht="12.75">
      <c r="A25" s="73" t="s">
        <v>46</v>
      </c>
      <c r="B25" s="75"/>
      <c r="C25" s="9"/>
      <c r="D25" s="9"/>
      <c r="E25" s="9"/>
      <c r="F25" s="9"/>
      <c r="G25" s="9"/>
      <c r="H25" s="9"/>
      <c r="I25" s="36"/>
      <c r="J25" s="2"/>
      <c r="M25" s="44"/>
      <c r="N25" s="45"/>
      <c r="O25" s="45"/>
      <c r="P25" s="45"/>
      <c r="Q25" s="45"/>
      <c r="R25" s="45"/>
      <c r="S25" s="45"/>
      <c r="T25" s="45"/>
      <c r="U25" s="48"/>
    </row>
    <row r="26" spans="1:21" s="1" customFormat="1" ht="12.75">
      <c r="A26" s="76" t="s">
        <v>47</v>
      </c>
      <c r="B26" s="74" t="s">
        <v>48</v>
      </c>
      <c r="C26" s="9"/>
      <c r="D26" s="9"/>
      <c r="E26" s="9"/>
      <c r="F26" s="9"/>
      <c r="G26" s="9"/>
      <c r="H26" s="9"/>
      <c r="I26" s="10"/>
      <c r="J26" s="2"/>
      <c r="K26" s="2"/>
      <c r="M26" s="44"/>
      <c r="N26" s="45"/>
      <c r="O26" s="45"/>
      <c r="P26" s="45"/>
      <c r="Q26" s="45"/>
      <c r="R26" s="47"/>
      <c r="S26" s="45"/>
      <c r="T26" s="45"/>
      <c r="U26" s="48"/>
    </row>
    <row r="27" spans="1:21" s="1" customFormat="1" ht="18" customHeight="1">
      <c r="A27" s="76" t="s">
        <v>49</v>
      </c>
      <c r="B27" s="74" t="s">
        <v>32</v>
      </c>
      <c r="C27" s="9"/>
      <c r="D27" s="9"/>
      <c r="E27" s="9"/>
      <c r="F27" s="9"/>
      <c r="G27" s="9"/>
      <c r="H27" s="9"/>
      <c r="I27" s="10"/>
      <c r="J27" s="2"/>
      <c r="K27" s="2"/>
      <c r="M27" s="44"/>
      <c r="N27" s="45"/>
      <c r="O27" s="45"/>
      <c r="P27" s="45"/>
      <c r="Q27" s="45"/>
      <c r="R27" s="45"/>
      <c r="S27" s="45"/>
      <c r="T27" s="45"/>
      <c r="U27" s="48"/>
    </row>
    <row r="28" spans="1:21" s="1" customFormat="1" ht="12.75">
      <c r="A28" s="76" t="s">
        <v>50</v>
      </c>
      <c r="B28" s="74" t="s">
        <v>32</v>
      </c>
      <c r="C28" s="9"/>
      <c r="D28" s="9"/>
      <c r="E28" s="9"/>
      <c r="F28" s="9"/>
      <c r="G28" s="9"/>
      <c r="H28" s="9"/>
      <c r="I28" s="36"/>
      <c r="J28" s="2"/>
      <c r="K28" s="2"/>
      <c r="M28" s="44"/>
      <c r="N28" s="45"/>
      <c r="O28" s="45"/>
      <c r="P28" s="45"/>
      <c r="Q28" s="45"/>
      <c r="R28" s="45"/>
      <c r="S28" s="45"/>
      <c r="T28" s="45"/>
      <c r="U28" s="48"/>
    </row>
    <row r="29" spans="1:21" s="1" customFormat="1" ht="12.75">
      <c r="A29" s="76" t="s">
        <v>51</v>
      </c>
      <c r="B29" s="74" t="s">
        <v>20</v>
      </c>
      <c r="C29" s="9"/>
      <c r="D29" s="9"/>
      <c r="E29" s="9"/>
      <c r="F29" s="9"/>
      <c r="G29" s="9"/>
      <c r="H29" s="9"/>
      <c r="I29" s="10"/>
      <c r="J29" s="2"/>
      <c r="K29" s="2"/>
      <c r="M29" s="44"/>
      <c r="N29" s="45"/>
      <c r="O29" s="45"/>
      <c r="P29" s="45"/>
      <c r="Q29" s="45"/>
      <c r="R29" s="45"/>
      <c r="S29" s="45"/>
      <c r="T29" s="45"/>
      <c r="U29" s="48"/>
    </row>
    <row r="30" spans="1:21" s="1" customFormat="1" ht="12.75">
      <c r="A30" s="76" t="s">
        <v>52</v>
      </c>
      <c r="B30" s="74" t="s">
        <v>53</v>
      </c>
      <c r="C30" s="9"/>
      <c r="D30" s="9"/>
      <c r="E30" s="9"/>
      <c r="F30" s="9"/>
      <c r="G30" s="9"/>
      <c r="H30" s="9"/>
      <c r="I30" s="10"/>
      <c r="J30" s="2"/>
      <c r="K30" s="2"/>
      <c r="M30" s="44"/>
      <c r="N30" s="45"/>
      <c r="O30" s="45"/>
      <c r="P30" s="45"/>
      <c r="Q30" s="45"/>
      <c r="R30" s="45"/>
      <c r="S30" s="45"/>
      <c r="T30" s="45"/>
      <c r="U30" s="48"/>
    </row>
    <row r="31" spans="1:21" s="1" customFormat="1" ht="12.75">
      <c r="A31" s="76" t="s">
        <v>54</v>
      </c>
      <c r="B31" s="74" t="s">
        <v>20</v>
      </c>
      <c r="C31" s="9"/>
      <c r="D31" s="9"/>
      <c r="E31" s="9"/>
      <c r="F31" s="9"/>
      <c r="G31" s="9"/>
      <c r="H31" s="9"/>
      <c r="I31" s="36"/>
      <c r="J31" s="2"/>
      <c r="K31" s="2"/>
      <c r="M31" s="44"/>
      <c r="N31" s="45"/>
      <c r="O31" s="45"/>
      <c r="P31" s="45"/>
      <c r="Q31" s="45"/>
      <c r="R31" s="45"/>
      <c r="S31" s="45"/>
      <c r="T31" s="45"/>
      <c r="U31" s="48"/>
    </row>
    <row r="32" spans="1:21" s="1" customFormat="1" ht="12.75">
      <c r="A32" s="76" t="s">
        <v>55</v>
      </c>
      <c r="B32" s="74" t="s">
        <v>20</v>
      </c>
      <c r="C32" s="9"/>
      <c r="D32" s="9"/>
      <c r="E32" s="9"/>
      <c r="F32" s="55"/>
      <c r="G32" s="9"/>
      <c r="H32" s="9"/>
      <c r="I32" s="10"/>
      <c r="J32" s="2"/>
      <c r="K32" s="2"/>
      <c r="M32" s="44"/>
      <c r="N32" s="45"/>
      <c r="O32" s="45"/>
      <c r="P32" s="45"/>
      <c r="Q32" s="45"/>
      <c r="R32" s="45"/>
      <c r="S32" s="45"/>
      <c r="T32" s="45"/>
      <c r="U32" s="48"/>
    </row>
    <row r="33" spans="1:21" s="1" customFormat="1" ht="19.5" customHeight="1">
      <c r="A33" s="79" t="s">
        <v>56</v>
      </c>
      <c r="B33" s="75"/>
      <c r="C33" s="75"/>
      <c r="D33" s="75"/>
      <c r="E33" s="75"/>
      <c r="F33" s="104">
        <v>0</v>
      </c>
      <c r="G33" s="104"/>
      <c r="H33" s="104"/>
      <c r="I33" s="80">
        <v>0</v>
      </c>
      <c r="J33" s="2"/>
      <c r="K33" s="2"/>
      <c r="M33" s="44"/>
      <c r="N33" s="45"/>
      <c r="O33" s="45"/>
      <c r="P33" s="45"/>
      <c r="Q33" s="45"/>
      <c r="R33" s="45"/>
      <c r="S33" s="45"/>
      <c r="T33" s="45"/>
      <c r="U33" s="48"/>
    </row>
    <row r="34" spans="1:21" s="1" customFormat="1" ht="19.899999999999999" customHeight="1">
      <c r="A34" s="81" t="s">
        <v>57</v>
      </c>
      <c r="B34" s="75"/>
      <c r="C34" s="75"/>
      <c r="D34" s="75"/>
      <c r="E34" s="75"/>
      <c r="F34" s="103">
        <f>ROUND(F24+F33,0)</f>
        <v>850</v>
      </c>
      <c r="G34" s="104"/>
      <c r="H34" s="104"/>
      <c r="I34" s="80">
        <f>ROUND(I24+I33,-3)</f>
        <v>107000</v>
      </c>
      <c r="J34" s="2"/>
      <c r="K34" s="84">
        <f>F34</f>
        <v>850</v>
      </c>
      <c r="M34" s="44"/>
      <c r="N34" s="45"/>
      <c r="O34" s="45"/>
      <c r="P34" s="45"/>
      <c r="Q34" s="45"/>
      <c r="R34" s="47"/>
      <c r="S34" s="45"/>
      <c r="T34" s="45"/>
      <c r="U34" s="48"/>
    </row>
    <row r="35" spans="1:21" s="1" customFormat="1" ht="15.75">
      <c r="A35" s="81" t="s">
        <v>58</v>
      </c>
      <c r="B35" s="74"/>
      <c r="C35" s="74"/>
      <c r="D35" s="74"/>
      <c r="E35" s="74"/>
      <c r="F35" s="74"/>
      <c r="G35" s="74"/>
      <c r="H35" s="74"/>
      <c r="I35" s="80">
        <f>'Capital O&amp;M'!D6+'Capital O&amp;M'!G6</f>
        <v>238000</v>
      </c>
      <c r="J35" s="2"/>
      <c r="K35" s="40">
        <f>F34/Responses!E12</f>
        <v>8.2524271844660202</v>
      </c>
      <c r="L35" s="40" t="s">
        <v>59</v>
      </c>
      <c r="M35" s="44"/>
      <c r="N35" s="45"/>
      <c r="O35" s="45"/>
      <c r="P35" s="45"/>
      <c r="Q35" s="45"/>
      <c r="R35" s="45"/>
      <c r="S35" s="45"/>
      <c r="T35" s="45"/>
      <c r="U35" s="48"/>
    </row>
    <row r="36" spans="1:21" s="1" customFormat="1" ht="18.75" customHeight="1">
      <c r="A36" s="81" t="s">
        <v>60</v>
      </c>
      <c r="B36" s="74"/>
      <c r="C36" s="74"/>
      <c r="D36" s="74"/>
      <c r="E36" s="74"/>
      <c r="F36" s="97"/>
      <c r="G36" s="97"/>
      <c r="H36" s="97"/>
      <c r="I36" s="80">
        <f>ROUND(I34+I35,-3)</f>
        <v>345000</v>
      </c>
      <c r="J36" s="2"/>
      <c r="K36" s="2"/>
      <c r="M36" s="44"/>
      <c r="N36" s="45"/>
      <c r="O36" s="45"/>
      <c r="P36" s="45"/>
      <c r="Q36" s="45"/>
      <c r="R36" s="45"/>
      <c r="S36" s="45"/>
      <c r="T36" s="45"/>
      <c r="U36" s="48"/>
    </row>
    <row r="37" spans="1:21" s="1" customFormat="1" ht="13.5">
      <c r="G37" s="37"/>
      <c r="I37" s="7"/>
      <c r="J37" s="2"/>
      <c r="M37" s="54"/>
      <c r="N37" s="54"/>
      <c r="O37" s="54"/>
      <c r="P37" s="54"/>
      <c r="Q37" s="54"/>
      <c r="R37" s="54"/>
      <c r="S37" s="54"/>
      <c r="T37" s="54"/>
      <c r="U37" s="53"/>
    </row>
    <row r="38" spans="1:21" s="1" customFormat="1" ht="13.5">
      <c r="A38" s="38" t="s">
        <v>61</v>
      </c>
      <c r="I38" s="7"/>
      <c r="J38" s="2"/>
      <c r="M38" s="54"/>
      <c r="N38" s="54"/>
      <c r="O38" s="54"/>
      <c r="P38" s="54"/>
      <c r="Q38" s="54"/>
      <c r="R38" s="54"/>
      <c r="S38" s="54"/>
      <c r="T38" s="54"/>
      <c r="U38" s="53"/>
    </row>
    <row r="39" spans="1:21" s="1" customFormat="1" ht="15.75">
      <c r="A39" s="83" t="s">
        <v>62</v>
      </c>
      <c r="B39" s="72"/>
      <c r="C39" s="72"/>
      <c r="D39" s="72"/>
      <c r="E39" s="72"/>
      <c r="F39" s="72"/>
      <c r="G39" s="72"/>
      <c r="H39" s="72"/>
      <c r="I39" s="72"/>
      <c r="J39" s="2"/>
      <c r="M39" s="26"/>
      <c r="N39" s="26"/>
      <c r="O39" s="26"/>
      <c r="P39" s="26"/>
      <c r="Q39" s="26"/>
      <c r="R39" s="26"/>
      <c r="S39" s="26"/>
      <c r="T39" s="26"/>
      <c r="U39" s="26"/>
    </row>
    <row r="40" spans="1:21" s="1" customFormat="1" ht="63.75" customHeight="1">
      <c r="A40" s="102" t="s">
        <v>63</v>
      </c>
      <c r="B40" s="102"/>
      <c r="C40" s="102"/>
      <c r="D40" s="102"/>
      <c r="E40" s="102"/>
      <c r="F40" s="102"/>
      <c r="G40" s="102"/>
      <c r="H40" s="102"/>
      <c r="I40" s="102"/>
      <c r="J40" s="2"/>
      <c r="M40" s="26"/>
      <c r="N40" s="26"/>
      <c r="O40" s="26"/>
      <c r="P40" s="26"/>
      <c r="Q40" s="26"/>
      <c r="R40" s="26"/>
      <c r="S40" s="26"/>
      <c r="T40" s="26"/>
      <c r="U40" s="26"/>
    </row>
    <row r="41" spans="1:21" ht="15.75">
      <c r="A41" s="83" t="s">
        <v>64</v>
      </c>
    </row>
    <row r="42" spans="1:21" ht="15.75">
      <c r="A42" s="83" t="s">
        <v>65</v>
      </c>
    </row>
    <row r="43" spans="1:21" ht="15.75">
      <c r="A43" s="83" t="s">
        <v>66</v>
      </c>
    </row>
    <row r="44" spans="1:21" ht="15.75">
      <c r="A44" s="83" t="s">
        <v>67</v>
      </c>
    </row>
    <row r="45" spans="1:21" ht="15.75">
      <c r="A45" s="83" t="s">
        <v>68</v>
      </c>
    </row>
    <row r="46" spans="1:21" ht="15.75">
      <c r="A46" s="83" t="s">
        <v>69</v>
      </c>
      <c r="B46" s="58"/>
      <c r="C46" s="58"/>
      <c r="E46" s="92"/>
    </row>
    <row r="47" spans="1:21" ht="15.75">
      <c r="A47" s="83" t="s">
        <v>70</v>
      </c>
      <c r="B47" s="58"/>
      <c r="C47" s="58"/>
    </row>
    <row r="48" spans="1:21" ht="15.75">
      <c r="A48" s="58"/>
      <c r="B48" s="58"/>
      <c r="C48" s="58"/>
    </row>
    <row r="49" spans="1:3" ht="15.75">
      <c r="A49" s="59"/>
      <c r="B49" s="59"/>
      <c r="C49" s="59"/>
    </row>
    <row r="50" spans="1:3" ht="15.75">
      <c r="A50" s="58"/>
      <c r="B50" s="58"/>
      <c r="C50" s="58"/>
    </row>
    <row r="51" spans="1:3" ht="15.75">
      <c r="A51" s="58"/>
      <c r="B51" s="58"/>
      <c r="C51" s="58"/>
    </row>
    <row r="52" spans="1:3" ht="15.75">
      <c r="A52" s="59"/>
      <c r="B52" s="59"/>
      <c r="C52" s="59"/>
    </row>
    <row r="53" spans="1:3" ht="15.75">
      <c r="A53" s="59"/>
      <c r="B53" s="59"/>
      <c r="C53" s="59"/>
    </row>
    <row r="54" spans="1:3" ht="15.75" customHeight="1">
      <c r="A54" s="58"/>
      <c r="B54" s="58"/>
      <c r="C54" s="58"/>
    </row>
    <row r="55" spans="1:3" ht="15" customHeight="1">
      <c r="A55" s="58"/>
      <c r="B55" s="58"/>
      <c r="C55" s="58"/>
    </row>
    <row r="56" spans="1:3" ht="15.75">
      <c r="A56" s="58"/>
      <c r="B56" s="58"/>
      <c r="C56" s="58"/>
    </row>
    <row r="57" spans="1:3" ht="15.75">
      <c r="A57" s="59"/>
      <c r="B57" s="59"/>
      <c r="C57" s="59"/>
    </row>
    <row r="58" spans="1:3" ht="15.75">
      <c r="A58" s="59"/>
      <c r="B58" s="58"/>
      <c r="C58" s="58"/>
    </row>
    <row r="59" spans="1:3" ht="15.75">
      <c r="A59" s="58"/>
      <c r="B59" s="58"/>
      <c r="C59" s="58"/>
    </row>
    <row r="60" spans="1:3" ht="15.75">
      <c r="A60" s="59"/>
      <c r="B60" s="58"/>
      <c r="C60" s="58"/>
    </row>
  </sheetData>
  <sortState xmlns:xlrd2="http://schemas.microsoft.com/office/spreadsheetml/2017/richdata2" ref="A45:C60">
    <sortCondition ref="C45:C60"/>
  </sortState>
  <mergeCells count="5">
    <mergeCell ref="K4:L4"/>
    <mergeCell ref="A40:I40"/>
    <mergeCell ref="F24:H24"/>
    <mergeCell ref="F33:H33"/>
    <mergeCell ref="F34:H34"/>
  </mergeCells>
  <phoneticPr fontId="24" type="noConversion"/>
  <pageMargins left="0.7" right="0.7" top="0.75" bottom="0.75" header="0.3" footer="0.3"/>
  <pageSetup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8443F-7CF2-4AB9-A4F5-AA1F42586018}">
  <dimension ref="A1:L40"/>
  <sheetViews>
    <sheetView workbookViewId="0">
      <selection activeCell="A2" sqref="A2"/>
    </sheetView>
  </sheetViews>
  <sheetFormatPr defaultRowHeight="15"/>
  <cols>
    <col min="1" max="1" width="54.7109375" customWidth="1"/>
    <col min="2" max="9" width="11.7109375" customWidth="1"/>
    <col min="10" max="10" width="8.140625" customWidth="1"/>
    <col min="11" max="11" width="11.85546875" customWidth="1"/>
  </cols>
  <sheetData>
    <row r="1" spans="1:12" ht="15.75">
      <c r="A1" s="31" t="s">
        <v>71</v>
      </c>
      <c r="B1" s="1"/>
      <c r="C1" s="1"/>
      <c r="D1" s="1"/>
      <c r="E1" s="1"/>
      <c r="F1" s="1"/>
      <c r="G1" s="1"/>
      <c r="H1" s="1"/>
      <c r="I1" s="1"/>
    </row>
    <row r="2" spans="1:12">
      <c r="A2" s="1"/>
      <c r="B2" s="1"/>
      <c r="C2" s="1"/>
      <c r="D2" s="1"/>
      <c r="E2" s="1"/>
      <c r="F2" s="6"/>
      <c r="G2" s="6"/>
      <c r="H2" s="6"/>
      <c r="I2" s="6"/>
    </row>
    <row r="3" spans="1:12" ht="76.5">
      <c r="A3" s="30" t="s">
        <v>72</v>
      </c>
      <c r="B3" s="68" t="s">
        <v>73</v>
      </c>
      <c r="C3" s="68" t="s">
        <v>74</v>
      </c>
      <c r="D3" s="68" t="s">
        <v>75</v>
      </c>
      <c r="E3" s="68" t="s">
        <v>76</v>
      </c>
      <c r="F3" s="68" t="s">
        <v>15</v>
      </c>
      <c r="G3" s="68" t="s">
        <v>77</v>
      </c>
      <c r="H3" s="68" t="s">
        <v>78</v>
      </c>
      <c r="I3" s="68" t="s">
        <v>79</v>
      </c>
      <c r="J3" s="1"/>
      <c r="K3" s="1"/>
      <c r="L3" s="1"/>
    </row>
    <row r="4" spans="1:12">
      <c r="A4" s="73" t="s">
        <v>80</v>
      </c>
      <c r="B4" s="75"/>
      <c r="C4" s="75"/>
      <c r="D4" s="75"/>
      <c r="E4" s="75"/>
      <c r="F4" s="75"/>
      <c r="G4" s="75"/>
      <c r="H4" s="75"/>
      <c r="I4" s="88"/>
      <c r="J4" s="1"/>
      <c r="K4" s="101" t="s">
        <v>21</v>
      </c>
      <c r="L4" s="101"/>
    </row>
    <row r="5" spans="1:12" ht="15.75">
      <c r="A5" s="76" t="s">
        <v>81</v>
      </c>
      <c r="B5" s="74">
        <v>40</v>
      </c>
      <c r="C5" s="74">
        <v>1</v>
      </c>
      <c r="D5" s="74">
        <f>B5*C5</f>
        <v>40</v>
      </c>
      <c r="E5" s="74">
        <v>0</v>
      </c>
      <c r="F5" s="74">
        <f>D5*E5</f>
        <v>0</v>
      </c>
      <c r="G5" s="74">
        <f>F5*0.05</f>
        <v>0</v>
      </c>
      <c r="H5" s="74">
        <f>F5*0.1</f>
        <v>0</v>
      </c>
      <c r="I5" s="89">
        <f>$L$6*F5+$L$5*G5+$L$7*H5</f>
        <v>0</v>
      </c>
      <c r="J5" s="1"/>
      <c r="K5" s="12" t="s">
        <v>23</v>
      </c>
      <c r="L5" s="27">
        <v>73.459999999999994</v>
      </c>
    </row>
    <row r="6" spans="1:12">
      <c r="A6" s="73" t="s">
        <v>82</v>
      </c>
      <c r="B6" s="75"/>
      <c r="C6" s="75"/>
      <c r="D6" s="74"/>
      <c r="E6" s="75"/>
      <c r="F6" s="74"/>
      <c r="G6" s="74"/>
      <c r="H6" s="74"/>
      <c r="I6" s="89"/>
      <c r="J6" s="1"/>
      <c r="K6" s="12" t="s">
        <v>83</v>
      </c>
      <c r="L6" s="27">
        <v>54.51</v>
      </c>
    </row>
    <row r="7" spans="1:12" ht="15.75">
      <c r="A7" s="76" t="s">
        <v>84</v>
      </c>
      <c r="B7" s="74">
        <v>40</v>
      </c>
      <c r="C7" s="74">
        <v>0.2</v>
      </c>
      <c r="D7" s="74">
        <f t="shared" ref="D7:D19" si="0">B7*C7</f>
        <v>8</v>
      </c>
      <c r="E7" s="74">
        <v>0</v>
      </c>
      <c r="F7" s="74">
        <f t="shared" ref="F7:F15" si="1">D7*E7</f>
        <v>0</v>
      </c>
      <c r="G7" s="74">
        <f t="shared" ref="G7:G19" si="2">F7*0.05</f>
        <v>0</v>
      </c>
      <c r="H7" s="74">
        <f t="shared" ref="H7:H15" si="3">F7*0.1</f>
        <v>0</v>
      </c>
      <c r="I7" s="89">
        <f>$L$6*F7+$L$5*G7+$L$7*H7</f>
        <v>0</v>
      </c>
      <c r="J7" s="1"/>
      <c r="K7" s="12" t="s">
        <v>27</v>
      </c>
      <c r="L7" s="27">
        <v>29.5</v>
      </c>
    </row>
    <row r="8" spans="1:12">
      <c r="A8" s="73" t="s">
        <v>85</v>
      </c>
      <c r="B8" s="75"/>
      <c r="C8" s="75"/>
      <c r="D8" s="74"/>
      <c r="E8" s="75"/>
      <c r="F8" s="74"/>
      <c r="G8" s="74"/>
      <c r="H8" s="74"/>
      <c r="I8" s="89"/>
      <c r="J8" s="1"/>
      <c r="K8" s="86"/>
      <c r="L8" s="87"/>
    </row>
    <row r="9" spans="1:12">
      <c r="A9" s="76" t="s">
        <v>86</v>
      </c>
      <c r="B9" s="75"/>
      <c r="C9" s="74" t="s">
        <v>87</v>
      </c>
      <c r="D9" s="74"/>
      <c r="E9" s="75"/>
      <c r="F9" s="74"/>
      <c r="G9" s="74"/>
      <c r="H9" s="74"/>
      <c r="I9" s="89"/>
      <c r="J9" s="1"/>
      <c r="K9" s="86"/>
      <c r="L9" s="87"/>
    </row>
    <row r="10" spans="1:12" ht="15.75">
      <c r="A10" s="77" t="s">
        <v>88</v>
      </c>
      <c r="B10" s="74">
        <v>2</v>
      </c>
      <c r="C10" s="74">
        <v>1</v>
      </c>
      <c r="D10" s="74">
        <f t="shared" si="0"/>
        <v>2</v>
      </c>
      <c r="E10" s="74">
        <v>0</v>
      </c>
      <c r="F10" s="74">
        <f t="shared" si="1"/>
        <v>0</v>
      </c>
      <c r="G10" s="74">
        <f t="shared" si="2"/>
        <v>0</v>
      </c>
      <c r="H10" s="74">
        <f t="shared" si="3"/>
        <v>0</v>
      </c>
      <c r="I10" s="89">
        <f t="shared" ref="I10:I15" si="4">$L$6*F10+$L$5*G10+$L$7*H10</f>
        <v>0</v>
      </c>
      <c r="J10" s="1"/>
      <c r="K10" s="86"/>
      <c r="L10" s="87"/>
    </row>
    <row r="11" spans="1:12" ht="15.75">
      <c r="A11" s="77" t="s">
        <v>36</v>
      </c>
      <c r="B11" s="74">
        <v>0.5</v>
      </c>
      <c r="C11" s="74">
        <v>1</v>
      </c>
      <c r="D11" s="74">
        <f t="shared" si="0"/>
        <v>0.5</v>
      </c>
      <c r="E11" s="74">
        <v>0</v>
      </c>
      <c r="F11" s="74">
        <f t="shared" si="1"/>
        <v>0</v>
      </c>
      <c r="G11" s="74">
        <f t="shared" si="2"/>
        <v>0</v>
      </c>
      <c r="H11" s="74">
        <f t="shared" si="3"/>
        <v>0</v>
      </c>
      <c r="I11" s="89">
        <f t="shared" si="4"/>
        <v>0</v>
      </c>
      <c r="J11" s="1"/>
      <c r="K11" s="86"/>
      <c r="L11" s="87"/>
    </row>
    <row r="12" spans="1:12" ht="15.75">
      <c r="A12" s="77" t="s">
        <v>89</v>
      </c>
      <c r="B12" s="74">
        <v>0.5</v>
      </c>
      <c r="C12" s="74">
        <v>1</v>
      </c>
      <c r="D12" s="74">
        <f t="shared" si="0"/>
        <v>0.5</v>
      </c>
      <c r="E12" s="74">
        <v>0</v>
      </c>
      <c r="F12" s="74">
        <f t="shared" si="1"/>
        <v>0</v>
      </c>
      <c r="G12" s="74">
        <f t="shared" si="2"/>
        <v>0</v>
      </c>
      <c r="H12" s="74">
        <f t="shared" si="3"/>
        <v>0</v>
      </c>
      <c r="I12" s="89">
        <f t="shared" si="4"/>
        <v>0</v>
      </c>
      <c r="J12" s="1"/>
      <c r="K12" s="86"/>
      <c r="L12" s="87"/>
    </row>
    <row r="13" spans="1:12" ht="15.75">
      <c r="A13" s="77" t="s">
        <v>90</v>
      </c>
      <c r="B13" s="74">
        <v>0.5</v>
      </c>
      <c r="C13" s="74">
        <v>1</v>
      </c>
      <c r="D13" s="74">
        <f t="shared" si="0"/>
        <v>0.5</v>
      </c>
      <c r="E13" s="74">
        <v>0</v>
      </c>
      <c r="F13" s="74">
        <f t="shared" si="1"/>
        <v>0</v>
      </c>
      <c r="G13" s="74">
        <f t="shared" si="2"/>
        <v>0</v>
      </c>
      <c r="H13" s="74">
        <f t="shared" si="3"/>
        <v>0</v>
      </c>
      <c r="I13" s="89">
        <f t="shared" si="4"/>
        <v>0</v>
      </c>
      <c r="J13" s="1"/>
      <c r="K13" s="86"/>
      <c r="L13" s="87"/>
    </row>
    <row r="14" spans="1:12" ht="15.75">
      <c r="A14" s="77" t="s">
        <v>91</v>
      </c>
      <c r="B14" s="74">
        <v>0.5</v>
      </c>
      <c r="C14" s="74">
        <v>1.2</v>
      </c>
      <c r="D14" s="74">
        <f t="shared" si="0"/>
        <v>0.6</v>
      </c>
      <c r="E14" s="74">
        <v>0</v>
      </c>
      <c r="F14" s="74">
        <f t="shared" si="1"/>
        <v>0</v>
      </c>
      <c r="G14" s="74">
        <f t="shared" si="2"/>
        <v>0</v>
      </c>
      <c r="H14" s="74">
        <f t="shared" si="3"/>
        <v>0</v>
      </c>
      <c r="I14" s="89">
        <f t="shared" si="4"/>
        <v>0</v>
      </c>
      <c r="J14" s="1"/>
      <c r="K14" s="86"/>
      <c r="L14" s="87"/>
    </row>
    <row r="15" spans="1:12" ht="15.75">
      <c r="A15" s="77" t="s">
        <v>92</v>
      </c>
      <c r="B15" s="74">
        <v>8</v>
      </c>
      <c r="C15" s="74">
        <v>1.2</v>
      </c>
      <c r="D15" s="74">
        <f t="shared" si="0"/>
        <v>9.6</v>
      </c>
      <c r="E15" s="74">
        <v>0</v>
      </c>
      <c r="F15" s="74">
        <f t="shared" si="1"/>
        <v>0</v>
      </c>
      <c r="G15" s="74">
        <f t="shared" si="2"/>
        <v>0</v>
      </c>
      <c r="H15" s="74">
        <f t="shared" si="3"/>
        <v>0</v>
      </c>
      <c r="I15" s="89">
        <f t="shared" si="4"/>
        <v>0</v>
      </c>
      <c r="J15" s="1"/>
      <c r="K15" s="86"/>
      <c r="L15" s="87"/>
    </row>
    <row r="16" spans="1:12">
      <c r="A16" s="77" t="s">
        <v>93</v>
      </c>
      <c r="B16" s="73" t="s">
        <v>94</v>
      </c>
      <c r="C16" s="73"/>
      <c r="D16" s="73"/>
      <c r="E16" s="73"/>
      <c r="F16" s="73"/>
      <c r="G16" s="73"/>
      <c r="H16" s="73"/>
      <c r="I16" s="73"/>
      <c r="J16" s="1"/>
      <c r="K16" s="86"/>
      <c r="L16" s="87"/>
    </row>
    <row r="17" spans="1:12">
      <c r="A17" s="77" t="s">
        <v>95</v>
      </c>
      <c r="B17" s="74">
        <v>4</v>
      </c>
      <c r="C17" s="74">
        <v>1</v>
      </c>
      <c r="D17" s="74">
        <f t="shared" si="0"/>
        <v>4</v>
      </c>
      <c r="E17" s="74">
        <v>0</v>
      </c>
      <c r="F17" s="74">
        <f t="shared" ref="F17:F19" si="5">D17*E17</f>
        <v>0</v>
      </c>
      <c r="G17" s="74">
        <f t="shared" si="2"/>
        <v>0</v>
      </c>
      <c r="H17" s="74">
        <f t="shared" ref="H17:H19" si="6">F17*0.1</f>
        <v>0</v>
      </c>
      <c r="I17" s="89">
        <f>$L$6*F17+$L$5*G17+$L$7*H17</f>
        <v>0</v>
      </c>
      <c r="J17" s="1"/>
      <c r="K17" s="86"/>
      <c r="L17" s="87"/>
    </row>
    <row r="18" spans="1:12" ht="15.75">
      <c r="A18" s="77" t="s">
        <v>96</v>
      </c>
      <c r="B18" s="74">
        <v>2</v>
      </c>
      <c r="C18" s="74">
        <v>1</v>
      </c>
      <c r="D18" s="74">
        <f t="shared" si="0"/>
        <v>2</v>
      </c>
      <c r="E18" s="74">
        <v>21</v>
      </c>
      <c r="F18" s="74">
        <f t="shared" si="5"/>
        <v>42</v>
      </c>
      <c r="G18" s="74">
        <f>F18*0.05</f>
        <v>2.1</v>
      </c>
      <c r="H18" s="74">
        <f t="shared" si="6"/>
        <v>4.2</v>
      </c>
      <c r="I18" s="89">
        <f t="shared" ref="I18:I19" si="7">$L$6*F18+$L$5*G18+$L$7*H18</f>
        <v>2567.5860000000002</v>
      </c>
      <c r="J18" s="11"/>
      <c r="K18" s="94"/>
      <c r="L18" s="1"/>
    </row>
    <row r="19" spans="1:12" ht="19.5" customHeight="1">
      <c r="A19" s="77" t="s">
        <v>97</v>
      </c>
      <c r="B19" s="74">
        <v>4</v>
      </c>
      <c r="C19" s="74">
        <v>2</v>
      </c>
      <c r="D19" s="74">
        <f t="shared" si="0"/>
        <v>8</v>
      </c>
      <c r="E19" s="74">
        <v>41</v>
      </c>
      <c r="F19" s="74">
        <f t="shared" si="5"/>
        <v>328</v>
      </c>
      <c r="G19" s="74">
        <f t="shared" si="2"/>
        <v>16.400000000000002</v>
      </c>
      <c r="H19" s="74">
        <f t="shared" si="6"/>
        <v>32.800000000000004</v>
      </c>
      <c r="I19" s="89">
        <f t="shared" si="7"/>
        <v>20051.623999999996</v>
      </c>
      <c r="J19" s="11"/>
      <c r="K19" s="11"/>
      <c r="L19" s="2"/>
    </row>
    <row r="20" spans="1:12" ht="15.75">
      <c r="A20" s="81" t="s">
        <v>98</v>
      </c>
      <c r="B20" s="75"/>
      <c r="C20" s="75"/>
      <c r="D20" s="75"/>
      <c r="E20" s="75"/>
      <c r="F20" s="104">
        <f>ROUND(SUM(F4:H19),0)</f>
        <v>426</v>
      </c>
      <c r="G20" s="104"/>
      <c r="H20" s="104"/>
      <c r="I20" s="80">
        <f>ROUND(SUM(I4:I19),-2)</f>
        <v>22600</v>
      </c>
      <c r="J20" s="13"/>
      <c r="K20" s="13"/>
      <c r="L20" s="41"/>
    </row>
    <row r="21" spans="1:12" ht="9.75" customHeight="1">
      <c r="A21" s="106"/>
      <c r="B21" s="106"/>
      <c r="C21" s="106"/>
      <c r="D21" s="106"/>
      <c r="E21" s="106"/>
      <c r="F21" s="106"/>
      <c r="G21" s="106"/>
      <c r="H21" s="106"/>
      <c r="I21" s="106"/>
      <c r="J21" s="1"/>
      <c r="K21" s="1"/>
      <c r="L21" s="1"/>
    </row>
    <row r="22" spans="1:12" ht="18.75" customHeight="1">
      <c r="A22" s="105" t="s">
        <v>61</v>
      </c>
      <c r="B22" s="105"/>
      <c r="C22" s="105"/>
      <c r="D22" s="105"/>
      <c r="E22" s="105"/>
      <c r="F22" s="105"/>
      <c r="G22" s="105"/>
      <c r="H22" s="105"/>
      <c r="I22" s="105"/>
      <c r="J22" s="1"/>
      <c r="K22" s="1"/>
      <c r="L22" s="1"/>
    </row>
    <row r="23" spans="1:12" ht="32.25" customHeight="1">
      <c r="A23" s="109" t="s">
        <v>99</v>
      </c>
      <c r="B23" s="109"/>
      <c r="C23" s="109"/>
      <c r="D23" s="109"/>
      <c r="E23" s="109"/>
      <c r="F23" s="109"/>
      <c r="G23" s="109"/>
      <c r="H23" s="109"/>
      <c r="I23" s="109"/>
      <c r="J23" s="1"/>
      <c r="K23" s="1"/>
      <c r="L23" s="1"/>
    </row>
    <row r="24" spans="1:12" ht="49.5" customHeight="1">
      <c r="A24" s="108" t="s">
        <v>100</v>
      </c>
      <c r="B24" s="108"/>
      <c r="C24" s="108"/>
      <c r="D24" s="108"/>
      <c r="E24" s="108"/>
      <c r="F24" s="108"/>
      <c r="G24" s="108"/>
      <c r="H24" s="108"/>
      <c r="I24" s="108"/>
      <c r="J24" s="91"/>
      <c r="K24" s="1"/>
      <c r="L24" s="1"/>
    </row>
    <row r="25" spans="1:12" ht="15.75">
      <c r="A25" s="109" t="s">
        <v>101</v>
      </c>
      <c r="B25" s="109"/>
      <c r="C25" s="109"/>
      <c r="D25" s="109"/>
      <c r="E25" s="109"/>
      <c r="F25" s="109"/>
      <c r="G25" s="109"/>
      <c r="H25" s="109"/>
      <c r="I25" s="109"/>
      <c r="J25" s="1"/>
      <c r="K25" s="1"/>
      <c r="L25" s="1"/>
    </row>
    <row r="26" spans="1:12" ht="15" customHeight="1">
      <c r="A26" s="109" t="s">
        <v>102</v>
      </c>
      <c r="B26" s="109"/>
      <c r="C26" s="109"/>
      <c r="D26" s="109"/>
      <c r="E26" s="109"/>
      <c r="F26" s="109"/>
      <c r="G26" s="109"/>
      <c r="H26" s="109"/>
      <c r="I26" s="109"/>
      <c r="J26" s="1"/>
      <c r="K26" s="1"/>
      <c r="L26" s="1"/>
    </row>
    <row r="27" spans="1:12" ht="15.75">
      <c r="A27" s="107" t="s">
        <v>103</v>
      </c>
      <c r="B27" s="107"/>
      <c r="C27" s="107"/>
      <c r="D27" s="107"/>
      <c r="E27" s="107"/>
      <c r="F27" s="107"/>
      <c r="G27" s="107"/>
      <c r="H27" s="107"/>
      <c r="I27" s="107"/>
      <c r="J27" s="91"/>
      <c r="K27" s="1"/>
      <c r="L27" s="1"/>
    </row>
    <row r="28" spans="1:12" ht="15" customHeight="1">
      <c r="A28" s="107" t="s">
        <v>104</v>
      </c>
      <c r="B28" s="107"/>
      <c r="C28" s="107"/>
      <c r="D28" s="107"/>
      <c r="E28" s="107"/>
      <c r="F28" s="107"/>
      <c r="G28" s="107"/>
      <c r="H28" s="107"/>
      <c r="I28" s="107"/>
      <c r="J28" s="91"/>
      <c r="K28" s="1"/>
      <c r="L28" s="1"/>
    </row>
    <row r="29" spans="1:12" ht="15" customHeight="1">
      <c r="A29" s="107" t="s">
        <v>105</v>
      </c>
      <c r="B29" s="107"/>
      <c r="C29" s="107"/>
      <c r="D29" s="107"/>
      <c r="E29" s="107"/>
      <c r="F29" s="107"/>
      <c r="G29" s="107"/>
      <c r="H29" s="107"/>
      <c r="I29" s="107"/>
      <c r="J29" s="91"/>
      <c r="K29" s="1"/>
      <c r="L29" s="1"/>
    </row>
    <row r="30" spans="1:12" ht="15" customHeight="1">
      <c r="A30" s="83" t="s">
        <v>69</v>
      </c>
      <c r="B30" s="93"/>
      <c r="C30" s="93"/>
      <c r="D30" s="93"/>
      <c r="E30" s="93"/>
      <c r="F30" s="93"/>
      <c r="G30" s="93"/>
      <c r="H30" s="93"/>
      <c r="I30" s="93"/>
      <c r="J30" s="91"/>
      <c r="K30" s="1"/>
      <c r="L30" s="1"/>
    </row>
    <row r="31" spans="1:12" ht="15.75">
      <c r="A31" s="83" t="s">
        <v>70</v>
      </c>
      <c r="B31" s="1"/>
      <c r="C31" s="1"/>
      <c r="D31" s="1"/>
      <c r="E31" s="1"/>
      <c r="F31" s="1"/>
      <c r="G31" s="1"/>
      <c r="H31" s="1"/>
      <c r="I31" s="1"/>
      <c r="J31" s="1"/>
      <c r="K31" s="1"/>
      <c r="L31" s="1"/>
    </row>
    <row r="32" spans="1:12">
      <c r="A32" s="1"/>
      <c r="B32" s="1"/>
      <c r="C32" s="1"/>
      <c r="D32" s="1"/>
      <c r="E32" s="1"/>
      <c r="F32" s="1"/>
      <c r="G32" s="1"/>
      <c r="H32" s="1"/>
      <c r="I32" s="1"/>
      <c r="J32" s="1"/>
      <c r="K32" s="1"/>
      <c r="L32" s="1"/>
    </row>
    <row r="33" spans="1:12">
      <c r="A33" s="1"/>
      <c r="B33" s="1"/>
      <c r="C33" s="1"/>
      <c r="D33" s="1"/>
      <c r="E33" s="1"/>
      <c r="F33" s="1"/>
      <c r="G33" s="1"/>
      <c r="H33" s="1"/>
      <c r="I33" s="1"/>
      <c r="J33" s="1"/>
      <c r="K33" s="1"/>
      <c r="L33" s="1"/>
    </row>
    <row r="34" spans="1:12">
      <c r="A34" s="1"/>
      <c r="B34" s="71"/>
      <c r="C34" s="71"/>
      <c r="D34" s="1"/>
      <c r="E34" s="1"/>
      <c r="F34" s="1"/>
      <c r="G34" s="1"/>
      <c r="H34" s="1"/>
      <c r="I34" s="1"/>
      <c r="J34" s="1"/>
      <c r="K34" s="1"/>
      <c r="L34" s="1"/>
    </row>
    <row r="35" spans="1:12">
      <c r="A35" s="1"/>
      <c r="B35" s="71"/>
      <c r="C35" s="71"/>
      <c r="D35" s="1"/>
      <c r="E35" s="1"/>
      <c r="F35" s="1"/>
      <c r="G35" s="1"/>
      <c r="H35" s="1"/>
      <c r="I35" s="1"/>
      <c r="J35" s="1"/>
      <c r="K35" s="1"/>
      <c r="L35" s="1"/>
    </row>
    <row r="36" spans="1:12">
      <c r="A36" s="1"/>
      <c r="B36" s="71"/>
      <c r="C36" s="71"/>
      <c r="D36" s="1"/>
      <c r="E36" s="1"/>
      <c r="F36" s="1"/>
      <c r="G36" s="1"/>
      <c r="H36" s="1"/>
      <c r="I36" s="1"/>
      <c r="J36" s="1"/>
      <c r="K36" s="1"/>
      <c r="L36" s="1"/>
    </row>
    <row r="37" spans="1:12">
      <c r="A37" s="1"/>
      <c r="B37" s="1"/>
      <c r="C37" s="1"/>
      <c r="D37" s="1"/>
      <c r="E37" s="1"/>
      <c r="F37" s="1"/>
      <c r="G37" s="1"/>
      <c r="H37" s="1"/>
      <c r="I37" s="1"/>
      <c r="J37" s="1"/>
      <c r="K37" s="1"/>
      <c r="L37" s="1"/>
    </row>
    <row r="38" spans="1:12">
      <c r="B38" s="1"/>
      <c r="C38" s="1"/>
      <c r="D38" s="1"/>
      <c r="E38" s="1"/>
      <c r="F38" s="1"/>
      <c r="G38" s="1"/>
      <c r="H38" s="1"/>
      <c r="I38" s="1"/>
      <c r="J38" s="1"/>
      <c r="K38" s="1"/>
      <c r="L38" s="1"/>
    </row>
    <row r="39" spans="1:12">
      <c r="A39" s="1"/>
      <c r="B39" s="1"/>
      <c r="C39" s="1"/>
      <c r="D39" s="1"/>
      <c r="E39" s="1"/>
      <c r="F39" s="1"/>
      <c r="G39" s="1"/>
      <c r="H39" s="1"/>
      <c r="I39" s="1"/>
      <c r="J39" s="1"/>
      <c r="K39" s="1"/>
      <c r="L39" s="1"/>
    </row>
    <row r="40" spans="1:12">
      <c r="A40" s="1"/>
      <c r="B40" s="1"/>
      <c r="C40" s="1"/>
      <c r="D40" s="1"/>
      <c r="E40" s="1"/>
      <c r="F40" s="1"/>
      <c r="G40" s="1"/>
      <c r="H40" s="1"/>
      <c r="I40" s="1"/>
      <c r="J40" s="1"/>
      <c r="K40" s="1"/>
      <c r="L40" s="1"/>
    </row>
  </sheetData>
  <mergeCells count="11">
    <mergeCell ref="A29:I29"/>
    <mergeCell ref="A24:I24"/>
    <mergeCell ref="A23:I23"/>
    <mergeCell ref="A25:I25"/>
    <mergeCell ref="A26:I26"/>
    <mergeCell ref="A27:I27"/>
    <mergeCell ref="K4:L4"/>
    <mergeCell ref="A22:I22"/>
    <mergeCell ref="A21:I21"/>
    <mergeCell ref="F20:H20"/>
    <mergeCell ref="A28:I28"/>
  </mergeCells>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B3E3CA-182B-4F98-B2D0-1BA8517B03CE}">
  <dimension ref="A1:I9"/>
  <sheetViews>
    <sheetView zoomScale="90" zoomScaleNormal="90" workbookViewId="0"/>
  </sheetViews>
  <sheetFormatPr defaultColWidth="22" defaultRowHeight="12.75"/>
  <cols>
    <col min="1" max="1" width="13.140625" style="15" customWidth="1"/>
    <col min="2" max="2" width="16" style="15" customWidth="1"/>
    <col min="3" max="7" width="13.140625" style="15" customWidth="1"/>
    <col min="8" max="8" width="6" style="15" customWidth="1"/>
    <col min="9" max="16384" width="22" style="15"/>
  </cols>
  <sheetData>
    <row r="1" spans="1:9">
      <c r="A1" s="4"/>
      <c r="B1" s="5"/>
      <c r="C1" s="5"/>
    </row>
    <row r="2" spans="1:9">
      <c r="A2" s="110" t="s">
        <v>106</v>
      </c>
      <c r="B2" s="110"/>
      <c r="C2" s="110"/>
      <c r="D2" s="110"/>
      <c r="E2" s="110"/>
      <c r="F2" s="110"/>
      <c r="G2" s="111"/>
      <c r="H2" s="22"/>
    </row>
    <row r="3" spans="1:9">
      <c r="A3" s="98" t="s">
        <v>107</v>
      </c>
      <c r="B3" s="98" t="s">
        <v>108</v>
      </c>
      <c r="C3" s="98" t="s">
        <v>109</v>
      </c>
      <c r="D3" s="98" t="s">
        <v>110</v>
      </c>
      <c r="E3" s="98" t="s">
        <v>111</v>
      </c>
      <c r="F3" s="98" t="s">
        <v>112</v>
      </c>
      <c r="G3" s="98" t="s">
        <v>113</v>
      </c>
      <c r="H3" s="22"/>
    </row>
    <row r="4" spans="1:9" ht="46.5" customHeight="1">
      <c r="A4" s="98" t="s">
        <v>114</v>
      </c>
      <c r="B4" s="98" t="s">
        <v>115</v>
      </c>
      <c r="C4" s="98" t="s">
        <v>116</v>
      </c>
      <c r="D4" s="98" t="s">
        <v>117</v>
      </c>
      <c r="E4" s="98" t="s">
        <v>118</v>
      </c>
      <c r="F4" s="98" t="s">
        <v>119</v>
      </c>
      <c r="G4" s="98" t="s">
        <v>120</v>
      </c>
      <c r="H4" s="22"/>
    </row>
    <row r="5" spans="1:9" ht="38.25">
      <c r="A5" s="28" t="s">
        <v>121</v>
      </c>
      <c r="B5" s="29">
        <f>15000*(816/575.4)</f>
        <v>21272.158498435871</v>
      </c>
      <c r="C5" s="30">
        <v>0</v>
      </c>
      <c r="D5" s="95">
        <v>0</v>
      </c>
      <c r="E5" s="29">
        <f>5800*(816/575.4)</f>
        <v>8225.2346193952035</v>
      </c>
      <c r="F5" s="30">
        <v>41</v>
      </c>
      <c r="G5" s="29">
        <v>237800</v>
      </c>
      <c r="H5" s="23"/>
    </row>
    <row r="6" spans="1:9" ht="28.5">
      <c r="A6" s="20" t="s">
        <v>122</v>
      </c>
      <c r="B6" s="17"/>
      <c r="C6" s="17"/>
      <c r="D6" s="21">
        <f>SUM(D5)</f>
        <v>0</v>
      </c>
      <c r="E6" s="17"/>
      <c r="F6" s="17"/>
      <c r="G6" s="21">
        <f>ROUND(SUM(G5),-3)</f>
        <v>238000</v>
      </c>
      <c r="I6" s="62">
        <f>D6+G6</f>
        <v>238000</v>
      </c>
    </row>
    <row r="7" spans="1:9">
      <c r="A7" s="60" t="s">
        <v>123</v>
      </c>
      <c r="B7" s="61"/>
      <c r="C7" s="61"/>
      <c r="D7" s="24"/>
      <c r="E7" s="61"/>
      <c r="F7" s="61"/>
      <c r="G7" s="24"/>
    </row>
    <row r="8" spans="1:9" ht="15.75">
      <c r="A8" s="96" t="s">
        <v>124</v>
      </c>
      <c r="B8" s="39"/>
      <c r="C8" s="39"/>
      <c r="D8" s="39"/>
      <c r="E8" s="39"/>
      <c r="F8" s="39"/>
      <c r="G8" s="39"/>
    </row>
    <row r="9" spans="1:9" ht="15.75">
      <c r="A9" s="96" t="s">
        <v>125</v>
      </c>
    </row>
  </sheetData>
  <mergeCells count="1">
    <mergeCell ref="A2:G2"/>
  </mergeCells>
  <pageMargins left="0.7" right="0.7" top="0.75" bottom="0.75" header="0.3" footer="0.3"/>
  <pageSetup orientation="portrait"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A8CA8-D06D-48F9-AB41-065F033F135F}">
  <dimension ref="A1:F13"/>
  <sheetViews>
    <sheetView zoomScale="90" zoomScaleNormal="90" workbookViewId="0">
      <selection activeCell="G32" sqref="G32"/>
    </sheetView>
  </sheetViews>
  <sheetFormatPr defaultRowHeight="15"/>
  <cols>
    <col min="1" max="1" width="22.28515625" bestFit="1" customWidth="1"/>
    <col min="2" max="2" width="11.85546875" customWidth="1"/>
    <col min="3" max="3" width="12.7109375" customWidth="1"/>
    <col min="4" max="4" width="11.42578125" customWidth="1"/>
    <col min="5" max="5" width="14.7109375" customWidth="1"/>
  </cols>
  <sheetData>
    <row r="1" spans="1:6" s="15" customFormat="1" ht="15.75">
      <c r="A1" s="112" t="s">
        <v>6</v>
      </c>
      <c r="B1" s="112"/>
      <c r="C1" s="112"/>
      <c r="D1" s="112"/>
      <c r="E1" s="112"/>
    </row>
    <row r="2" spans="1:6" s="15" customFormat="1" ht="12.75">
      <c r="A2" s="16" t="s">
        <v>107</v>
      </c>
      <c r="B2" s="16" t="s">
        <v>108</v>
      </c>
      <c r="C2" s="16" t="s">
        <v>109</v>
      </c>
      <c r="D2" s="16" t="s">
        <v>110</v>
      </c>
      <c r="E2" s="16" t="s">
        <v>111</v>
      </c>
    </row>
    <row r="3" spans="1:6" s="15" customFormat="1" ht="102">
      <c r="A3" s="16" t="s">
        <v>126</v>
      </c>
      <c r="B3" s="16" t="s">
        <v>2</v>
      </c>
      <c r="C3" s="16" t="s">
        <v>127</v>
      </c>
      <c r="D3" s="16" t="s">
        <v>128</v>
      </c>
      <c r="E3" s="16" t="s">
        <v>129</v>
      </c>
    </row>
    <row r="4" spans="1:6" s="15" customFormat="1" ht="38.25">
      <c r="A4" s="19" t="s">
        <v>130</v>
      </c>
      <c r="B4" s="17">
        <v>0</v>
      </c>
      <c r="C4" s="17">
        <v>1</v>
      </c>
      <c r="D4" s="17">
        <v>0</v>
      </c>
      <c r="E4" s="17">
        <f>(B4*C4)+D4</f>
        <v>0</v>
      </c>
    </row>
    <row r="5" spans="1:6" s="15" customFormat="1" ht="25.5">
      <c r="A5" s="19" t="s">
        <v>131</v>
      </c>
      <c r="B5" s="17">
        <v>0</v>
      </c>
      <c r="C5" s="17">
        <v>1</v>
      </c>
      <c r="D5" s="17">
        <v>0</v>
      </c>
      <c r="E5" s="17">
        <f t="shared" ref="E5:E11" si="0">(B5*C5)+D5</f>
        <v>0</v>
      </c>
    </row>
    <row r="6" spans="1:6" s="15" customFormat="1" ht="25.5">
      <c r="A6" s="19" t="s">
        <v>37</v>
      </c>
      <c r="B6" s="17">
        <v>0</v>
      </c>
      <c r="C6" s="17">
        <v>1</v>
      </c>
      <c r="D6" s="17">
        <v>0</v>
      </c>
      <c r="E6" s="17">
        <f t="shared" si="0"/>
        <v>0</v>
      </c>
    </row>
    <row r="7" spans="1:6" s="15" customFormat="1" ht="25.5">
      <c r="A7" s="19" t="s">
        <v>132</v>
      </c>
      <c r="B7" s="17">
        <v>0</v>
      </c>
      <c r="C7" s="17">
        <v>1</v>
      </c>
      <c r="D7" s="17">
        <v>0</v>
      </c>
      <c r="E7" s="17">
        <f t="shared" si="0"/>
        <v>0</v>
      </c>
    </row>
    <row r="8" spans="1:6" s="15" customFormat="1" ht="25.5">
      <c r="A8" s="19" t="s">
        <v>39</v>
      </c>
      <c r="B8" s="17">
        <v>0</v>
      </c>
      <c r="C8" s="17">
        <v>1</v>
      </c>
      <c r="D8" s="17">
        <v>0</v>
      </c>
      <c r="E8" s="17">
        <f t="shared" si="0"/>
        <v>0</v>
      </c>
      <c r="F8" s="2"/>
    </row>
    <row r="9" spans="1:6" s="15" customFormat="1" ht="28.5" customHeight="1">
      <c r="A9" s="19" t="s">
        <v>42</v>
      </c>
      <c r="B9" s="17">
        <v>0</v>
      </c>
      <c r="C9" s="17">
        <v>1</v>
      </c>
      <c r="D9" s="17">
        <v>0</v>
      </c>
      <c r="E9" s="17">
        <f t="shared" si="0"/>
        <v>0</v>
      </c>
    </row>
    <row r="10" spans="1:6" s="15" customFormat="1" ht="28.5" customHeight="1">
      <c r="A10" s="19" t="s">
        <v>133</v>
      </c>
      <c r="B10" s="17">
        <v>21</v>
      </c>
      <c r="C10" s="17">
        <v>1</v>
      </c>
      <c r="D10" s="17">
        <v>0</v>
      </c>
      <c r="E10" s="17">
        <f t="shared" si="0"/>
        <v>21</v>
      </c>
    </row>
    <row r="11" spans="1:6" s="15" customFormat="1" ht="28.5" customHeight="1">
      <c r="A11" s="19" t="s">
        <v>44</v>
      </c>
      <c r="B11" s="17">
        <v>41</v>
      </c>
      <c r="C11" s="17">
        <v>2</v>
      </c>
      <c r="D11" s="17">
        <v>0</v>
      </c>
      <c r="E11" s="17">
        <f t="shared" si="0"/>
        <v>82</v>
      </c>
    </row>
    <row r="12" spans="1:6" s="15" customFormat="1" ht="29.25" customHeight="1">
      <c r="A12" s="82"/>
      <c r="B12" s="16"/>
      <c r="C12" s="16"/>
      <c r="D12" s="25" t="s">
        <v>134</v>
      </c>
      <c r="E12" s="98">
        <f>SUM(E4:E11)</f>
        <v>103</v>
      </c>
    </row>
    <row r="13" spans="1:6" s="15" customFormat="1" ht="9.75" customHeight="1">
      <c r="A13" s="63"/>
      <c r="B13" s="64"/>
      <c r="C13" s="64"/>
      <c r="D13" s="65"/>
      <c r="E13" s="66"/>
    </row>
  </sheetData>
  <mergeCells count="1">
    <mergeCell ref="A1:E1"/>
  </mergeCells>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E7754-04D5-4DBA-B79C-283E5E0BF946}">
  <dimension ref="A1:F9"/>
  <sheetViews>
    <sheetView zoomScale="90" zoomScaleNormal="90" workbookViewId="0">
      <selection activeCell="C9" sqref="C9"/>
    </sheetView>
  </sheetViews>
  <sheetFormatPr defaultColWidth="17.7109375" defaultRowHeight="31.9" customHeight="1"/>
  <sheetData>
    <row r="1" spans="1:6" s="15" customFormat="1" ht="31.9" customHeight="1">
      <c r="A1" s="112" t="s">
        <v>2</v>
      </c>
      <c r="B1" s="112"/>
      <c r="C1" s="112"/>
      <c r="D1" s="112"/>
      <c r="E1" s="112"/>
      <c r="F1" s="112"/>
    </row>
    <row r="2" spans="1:6" s="15" customFormat="1" ht="31.9" customHeight="1">
      <c r="A2" s="99"/>
      <c r="B2" s="113" t="s">
        <v>135</v>
      </c>
      <c r="C2" s="113"/>
      <c r="D2" s="99" t="s">
        <v>136</v>
      </c>
      <c r="E2" s="113"/>
      <c r="F2" s="113"/>
    </row>
    <row r="3" spans="1:6" s="15" customFormat="1" ht="31.9" customHeight="1">
      <c r="A3" s="99"/>
      <c r="B3" s="25" t="s">
        <v>107</v>
      </c>
      <c r="C3" s="25" t="s">
        <v>108</v>
      </c>
      <c r="D3" s="25" t="s">
        <v>109</v>
      </c>
      <c r="E3" s="25" t="s">
        <v>110</v>
      </c>
      <c r="F3" s="25" t="s">
        <v>111</v>
      </c>
    </row>
    <row r="4" spans="1:6" s="15" customFormat="1" ht="70.900000000000006" customHeight="1">
      <c r="A4" s="25" t="s">
        <v>137</v>
      </c>
      <c r="B4" s="99" t="s">
        <v>138</v>
      </c>
      <c r="C4" s="99" t="s">
        <v>139</v>
      </c>
      <c r="D4" s="99" t="s">
        <v>140</v>
      </c>
      <c r="E4" s="99" t="s">
        <v>141</v>
      </c>
      <c r="F4" s="99" t="s">
        <v>142</v>
      </c>
    </row>
    <row r="5" spans="1:6" s="15" customFormat="1" ht="31.9" customHeight="1">
      <c r="A5" s="16">
        <v>1</v>
      </c>
      <c r="B5" s="17">
        <v>0</v>
      </c>
      <c r="C5" s="17">
        <v>41</v>
      </c>
      <c r="D5" s="17">
        <v>0</v>
      </c>
      <c r="E5" s="17">
        <v>0</v>
      </c>
      <c r="F5" s="17">
        <v>41</v>
      </c>
    </row>
    <row r="6" spans="1:6" s="15" customFormat="1" ht="31.9" customHeight="1">
      <c r="A6" s="16">
        <v>2</v>
      </c>
      <c r="B6" s="17">
        <v>0</v>
      </c>
      <c r="C6" s="17">
        <v>41</v>
      </c>
      <c r="D6" s="17">
        <v>0</v>
      </c>
      <c r="E6" s="17">
        <v>0</v>
      </c>
      <c r="F6" s="17">
        <v>41</v>
      </c>
    </row>
    <row r="7" spans="1:6" s="15" customFormat="1" ht="31.9" customHeight="1">
      <c r="A7" s="16">
        <v>3</v>
      </c>
      <c r="B7" s="17">
        <v>0</v>
      </c>
      <c r="C7" s="17">
        <v>41</v>
      </c>
      <c r="D7" s="17">
        <v>0</v>
      </c>
      <c r="E7" s="17">
        <v>0</v>
      </c>
      <c r="F7" s="17">
        <v>41</v>
      </c>
    </row>
    <row r="8" spans="1:6" s="15" customFormat="1" ht="31.9" customHeight="1">
      <c r="A8" s="16" t="s">
        <v>143</v>
      </c>
      <c r="B8" s="17">
        <f>AVERAGE(B5:B7)</f>
        <v>0</v>
      </c>
      <c r="C8" s="17">
        <f>AVERAGE(C5:C7)</f>
        <v>41</v>
      </c>
      <c r="D8" s="17">
        <v>0</v>
      </c>
      <c r="E8" s="17">
        <v>0</v>
      </c>
      <c r="F8" s="98">
        <f>AVERAGE(F5:F7)</f>
        <v>41</v>
      </c>
    </row>
    <row r="9" spans="1:6" s="15" customFormat="1" ht="20.45" customHeight="1">
      <c r="A9" s="18" t="s">
        <v>144</v>
      </c>
    </row>
  </sheetData>
  <mergeCells count="3">
    <mergeCell ref="A1:F1"/>
    <mergeCell ref="B2:C2"/>
    <mergeCell ref="E2:F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2024-10-23T17:57:30+00:00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7986AD-AA78-4610-9871-4251A50CCA24}"/>
</file>

<file path=customXml/itemProps2.xml><?xml version="1.0" encoding="utf-8"?>
<ds:datastoreItem xmlns:ds="http://schemas.openxmlformats.org/officeDocument/2006/customXml" ds:itemID="{1788708A-52BB-4D0F-B232-80F9E123F193}"/>
</file>

<file path=customXml/itemProps3.xml><?xml version="1.0" encoding="utf-8"?>
<ds:datastoreItem xmlns:ds="http://schemas.openxmlformats.org/officeDocument/2006/customXml" ds:itemID="{8DCED415-8393-4634-9968-A495AFA0611E}"/>
</file>

<file path=customXml/itemProps4.xml><?xml version="1.0" encoding="utf-8"?>
<ds:datastoreItem xmlns:ds="http://schemas.openxmlformats.org/officeDocument/2006/customXml" ds:itemID="{B354EE7F-396C-4EA9-8101-F0631B91B75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Bevington</dc:creator>
  <cp:keywords/>
  <dc:description/>
  <cp:lastModifiedBy/>
  <cp:revision/>
  <dcterms:created xsi:type="dcterms:W3CDTF">2018-07-19T14:57:42Z</dcterms:created>
  <dcterms:modified xsi:type="dcterms:W3CDTF">2024-12-17T02:04:32Z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0x01010052C2644CEF3BE14BA984F9E32D274554</vt:lpwstr>
  </property>
  <property fmtid="{D5CDD505-2E9C-101B-9397-08002B2CF9AE}" pid="3" name="TaxKeyword">
    <vt:lpwstr/>
  </property>
</Properties>
</file>