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1.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S:\Tracy\ICRs - SPPD\FY2024\0746.12 Calciners and Dryers in Mineral Idustries NSPS\Send to EPA\"/>
    </mc:Choice>
  </mc:AlternateContent>
  <xr:revisionPtr revIDLastSave="0" documentId="13_ncr:1_{96D68EF1-79DF-450B-B5DF-49EAF47F517D}" xr6:coauthVersionLast="47" xr6:coauthVersionMax="47" xr10:uidLastSave="{00000000-0000-0000-0000-000000000000}"/>
  <bookViews>
    <workbookView xWindow="-28920" yWindow="-3765" windowWidth="29040" windowHeight="16440" xr2:uid="{D855CF00-F869-48B3-9963-4AD001D31E8A}"/>
  </bookViews>
  <sheets>
    <sheet name="Summary" sheetId="6" r:id="rId1"/>
    <sheet name="Table 1" sheetId="1" r:id="rId2"/>
    <sheet name="Table 2" sheetId="2" r:id="rId3"/>
    <sheet name="Capital O&amp;M" sheetId="3" r:id="rId4"/>
    <sheet name="Responses" sheetId="5" r:id="rId5"/>
    <sheet name="Respondents" sheetId="4" r:id="rId6"/>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I35" i="1" l="1"/>
  <c r="E5" i="3"/>
  <c r="B5" i="3"/>
  <c r="I17" i="2" l="1"/>
  <c r="I13" i="2"/>
  <c r="F18" i="2"/>
  <c r="K34" i="1"/>
  <c r="F35" i="1"/>
  <c r="I5" i="2" l="1"/>
  <c r="I5" i="1"/>
  <c r="G6" i="2" l="1"/>
  <c r="I6" i="2" s="1"/>
  <c r="H6" i="2"/>
  <c r="G8" i="2"/>
  <c r="F6" i="2"/>
  <c r="F8" i="2"/>
  <c r="H8" i="2" s="1"/>
  <c r="F9" i="2"/>
  <c r="G9" i="2" s="1"/>
  <c r="F10" i="2"/>
  <c r="H10" i="2" s="1"/>
  <c r="F11" i="2"/>
  <c r="F12" i="2"/>
  <c r="H12" i="2" s="1"/>
  <c r="D17" i="2"/>
  <c r="D16" i="2"/>
  <c r="F16" i="2" s="1"/>
  <c r="D15" i="2"/>
  <c r="F15" i="2" s="1"/>
  <c r="D14" i="2"/>
  <c r="F14" i="2" s="1"/>
  <c r="D13" i="2"/>
  <c r="F13" i="2" s="1"/>
  <c r="D12" i="2"/>
  <c r="D11" i="2"/>
  <c r="D10" i="2"/>
  <c r="D7" i="2"/>
  <c r="F7" i="2" s="1"/>
  <c r="D5" i="2"/>
  <c r="E31" i="1"/>
  <c r="D31" i="1"/>
  <c r="E23" i="1"/>
  <c r="D23" i="1"/>
  <c r="D22" i="1"/>
  <c r="F22" i="1" s="1"/>
  <c r="H22" i="1" s="1"/>
  <c r="D21" i="1"/>
  <c r="F21" i="1" s="1"/>
  <c r="H21" i="1" s="1"/>
  <c r="D20" i="1"/>
  <c r="F20" i="1" s="1"/>
  <c r="G20" i="1" s="1"/>
  <c r="D19" i="1"/>
  <c r="F19" i="1" s="1"/>
  <c r="H19" i="1" s="1"/>
  <c r="D18" i="1"/>
  <c r="F18" i="1" s="1"/>
  <c r="H18" i="1" s="1"/>
  <c r="D17" i="1"/>
  <c r="F17" i="1" s="1"/>
  <c r="H17" i="1" s="1"/>
  <c r="D16" i="1"/>
  <c r="F16" i="1" s="1"/>
  <c r="D12" i="1"/>
  <c r="F12" i="1" s="1"/>
  <c r="G12" i="1" s="1"/>
  <c r="D11" i="1"/>
  <c r="F11" i="1" s="1"/>
  <c r="H11" i="1" s="1"/>
  <c r="D10" i="1"/>
  <c r="F10" i="1" s="1"/>
  <c r="H10" i="1" s="1"/>
  <c r="D9" i="1"/>
  <c r="D8" i="1"/>
  <c r="D7" i="1"/>
  <c r="F7" i="1" s="1"/>
  <c r="G7" i="1" s="1"/>
  <c r="D5" i="1"/>
  <c r="G13" i="2" l="1"/>
  <c r="H13" i="2"/>
  <c r="I8" i="2"/>
  <c r="H7" i="2"/>
  <c r="G7" i="2"/>
  <c r="I7" i="2"/>
  <c r="G14" i="2"/>
  <c r="H14" i="2"/>
  <c r="I14" i="2" s="1"/>
  <c r="H15" i="2"/>
  <c r="G15" i="2"/>
  <c r="I15" i="2" s="1"/>
  <c r="I16" i="2"/>
  <c r="H16" i="2"/>
  <c r="G16" i="2"/>
  <c r="H11" i="2"/>
  <c r="G11" i="2"/>
  <c r="I11" i="2" s="1"/>
  <c r="G10" i="2"/>
  <c r="I10" i="2" s="1"/>
  <c r="H9" i="2"/>
  <c r="I9" i="2" s="1"/>
  <c r="G12" i="2"/>
  <c r="I12" i="2" s="1"/>
  <c r="F23" i="1"/>
  <c r="H23" i="1" s="1"/>
  <c r="G16" i="1"/>
  <c r="H20" i="1"/>
  <c r="H7" i="1"/>
  <c r="I7" i="1" s="1"/>
  <c r="G19" i="1"/>
  <c r="G22" i="1"/>
  <c r="G21" i="1"/>
  <c r="G18" i="1"/>
  <c r="I18" i="1" s="1"/>
  <c r="G17" i="1"/>
  <c r="I17" i="1" s="1"/>
  <c r="H16" i="1"/>
  <c r="H12" i="1"/>
  <c r="I12" i="1" s="1"/>
  <c r="G11" i="1"/>
  <c r="I11" i="1" s="1"/>
  <c r="G10" i="1"/>
  <c r="I10" i="1" s="1"/>
  <c r="I16" i="1" l="1"/>
  <c r="G23" i="1"/>
  <c r="B7" i="6" l="1"/>
  <c r="E10" i="5"/>
  <c r="E9" i="5"/>
  <c r="E8" i="5"/>
  <c r="E7" i="5"/>
  <c r="E6" i="5"/>
  <c r="E5" i="5"/>
  <c r="E4" i="5"/>
  <c r="E12" i="5" s="1"/>
  <c r="E11" i="5"/>
  <c r="G5" i="3"/>
  <c r="G6" i="3" s="1"/>
  <c r="C8" i="4"/>
  <c r="B8" i="4"/>
  <c r="F7" i="4"/>
  <c r="F6" i="4"/>
  <c r="F5" i="4"/>
  <c r="E9" i="1"/>
  <c r="D5" i="3"/>
  <c r="F9" i="1" l="1"/>
  <c r="F8" i="4"/>
  <c r="B3" i="6" s="1"/>
  <c r="H9" i="1" l="1"/>
  <c r="G9" i="1"/>
  <c r="E17" i="2"/>
  <c r="F17" i="2" s="1"/>
  <c r="H17" i="2" l="1"/>
  <c r="G17" i="2"/>
  <c r="I23" i="1"/>
  <c r="D6" i="3" l="1"/>
  <c r="B6" i="6" l="1"/>
  <c r="I6" i="3" l="1"/>
  <c r="I36" i="1"/>
  <c r="I37" i="1" s="1"/>
  <c r="I21" i="1" l="1"/>
  <c r="E5" i="1"/>
  <c r="F31" i="1" l="1"/>
  <c r="G31" i="1" s="1"/>
  <c r="I19" i="1"/>
  <c r="F5" i="1"/>
  <c r="H31" i="1" l="1"/>
  <c r="I31" i="1" s="1"/>
  <c r="H5" i="1"/>
  <c r="I20" i="1"/>
  <c r="I9" i="1"/>
  <c r="G5" i="1"/>
  <c r="F34" i="1" l="1"/>
  <c r="I34" i="1"/>
  <c r="E8" i="1" l="1"/>
  <c r="F5" i="2" l="1"/>
  <c r="G5" i="2" s="1"/>
  <c r="F8" i="1"/>
  <c r="H5" i="2" l="1"/>
  <c r="I18" i="2" s="1"/>
  <c r="H8" i="1"/>
  <c r="G8" i="1"/>
  <c r="F24" i="1" l="1"/>
  <c r="B4" i="6" s="1"/>
  <c r="I8" i="1"/>
  <c r="I24" i="1" s="1"/>
  <c r="B5" i="6" s="1"/>
  <c r="B2" i="6" l="1"/>
</calcChain>
</file>

<file path=xl/sharedStrings.xml><?xml version="1.0" encoding="utf-8"?>
<sst xmlns="http://schemas.openxmlformats.org/spreadsheetml/2006/main" count="175" uniqueCount="150">
  <si>
    <t>ICR Summary Information</t>
  </si>
  <si>
    <t>Hours per Response</t>
  </si>
  <si>
    <t>Number of Respondents</t>
  </si>
  <si>
    <t>Total Estimated Burden Hours</t>
  </si>
  <si>
    <t>Total Estimated Costs</t>
  </si>
  <si>
    <t>Annualized Capital O&amp;M</t>
  </si>
  <si>
    <t>Total Annual Responses</t>
  </si>
  <si>
    <t>Form Number</t>
  </si>
  <si>
    <t>Burden Item</t>
  </si>
  <si>
    <t>(A)
Person hours per occurrence</t>
  </si>
  <si>
    <t>(B)
No. of occurrences per respondent per year</t>
  </si>
  <si>
    <t>(C) 
Person hours per respondent per year 
(C=AxB)</t>
  </si>
  <si>
    <r>
      <t xml:space="preserve">(D)
Respondents per year </t>
    </r>
    <r>
      <rPr>
        <vertAlign val="superscript"/>
        <sz val="10"/>
        <color theme="1"/>
        <rFont val="Times New Roman"/>
        <family val="1"/>
      </rPr>
      <t>a</t>
    </r>
  </si>
  <si>
    <t>(E) 
Technical person- hours per year (E=CxD)</t>
  </si>
  <si>
    <t>(F)
Management person hours per year (Ex0.05)</t>
  </si>
  <si>
    <t>(G)
Clerical person hours per year (Ex0.1)</t>
  </si>
  <si>
    <r>
      <t xml:space="preserve">(H)
Cost, $ </t>
    </r>
    <r>
      <rPr>
        <vertAlign val="superscript"/>
        <sz val="10"/>
        <color theme="1"/>
        <rFont val="Times New Roman"/>
        <family val="1"/>
      </rPr>
      <t>b</t>
    </r>
  </si>
  <si>
    <t>1.  Reporting requirements</t>
  </si>
  <si>
    <t>Labor Rates</t>
  </si>
  <si>
    <t>Management</t>
  </si>
  <si>
    <t>Technical</t>
  </si>
  <si>
    <t>Clerical</t>
  </si>
  <si>
    <t>Subtotal for Reporting Requirements</t>
  </si>
  <si>
    <t>2.  Recordkeeping requirements</t>
  </si>
  <si>
    <t xml:space="preserve">Subtotal for Recordkeeping Requirements  </t>
  </si>
  <si>
    <t>hr/response</t>
  </si>
  <si>
    <t>Assumptions:</t>
  </si>
  <si>
    <t>Burden item</t>
  </si>
  <si>
    <t>(A)
 Person hours per occurrence</t>
  </si>
  <si>
    <t>(B) 
No. of occurrences per respondent per year</t>
  </si>
  <si>
    <t>(C) 
Person hours per respondent per year (C=AxB)</t>
  </si>
  <si>
    <r>
      <t xml:space="preserve">(D) 
Respondents per year  </t>
    </r>
    <r>
      <rPr>
        <vertAlign val="superscript"/>
        <sz val="10"/>
        <rFont val="Times New Roman"/>
        <family val="1"/>
      </rPr>
      <t>a</t>
    </r>
  </si>
  <si>
    <t>(F) 
Management person hours per year (Ex0.05)</t>
  </si>
  <si>
    <t>(G) 
Clerical person hours per year (Ex0.1)</t>
  </si>
  <si>
    <r>
      <t xml:space="preserve">(H) 
Cost, $ </t>
    </r>
    <r>
      <rPr>
        <vertAlign val="superscript"/>
        <sz val="10"/>
        <rFont val="Times New Roman"/>
        <family val="1"/>
      </rPr>
      <t>b</t>
    </r>
  </si>
  <si>
    <t xml:space="preserve">Technical </t>
  </si>
  <si>
    <r>
      <t>Capital/Startup vs. Operation and Maintenance (O&amp;M) Costs</t>
    </r>
    <r>
      <rPr>
        <sz val="10"/>
        <color theme="1"/>
        <rFont val="Times New Roman"/>
        <family val="1"/>
      </rPr>
      <t> </t>
    </r>
  </si>
  <si>
    <t>(A)</t>
  </si>
  <si>
    <t>(B)</t>
  </si>
  <si>
    <t>(C)</t>
  </si>
  <si>
    <t>(D)</t>
  </si>
  <si>
    <t>(E)</t>
  </si>
  <si>
    <t>(F)</t>
  </si>
  <si>
    <t>(G)</t>
  </si>
  <si>
    <t>Continuous Monitoring Device</t>
  </si>
  <si>
    <t>Total Capital/Startup Cost,  (B X C)</t>
  </si>
  <si>
    <t>Total O&amp;M, 
(E X F)</t>
  </si>
  <si>
    <t>Information Collection Activity</t>
  </si>
  <si>
    <t>Number of Responses</t>
  </si>
  <si>
    <t>Number of Existing Respondents That Keep Records But Do Not Submit Reports</t>
  </si>
  <si>
    <t>Total Annual Responses E=(BxC)+D</t>
  </si>
  <si>
    <t>Total</t>
  </si>
  <si>
    <t>Respondents That Submit Reports</t>
  </si>
  <si>
    <t>Respondents That Do Not Submit Any Reports</t>
  </si>
  <si>
    <t>Year</t>
  </si>
  <si>
    <r>
      <t xml:space="preserve">Number of New Respondents </t>
    </r>
    <r>
      <rPr>
        <b/>
        <vertAlign val="superscript"/>
        <sz val="10"/>
        <color rgb="FF000000"/>
        <rFont val="Times New Roman"/>
        <family val="1"/>
      </rPr>
      <t>a</t>
    </r>
  </si>
  <si>
    <t>Number of Existing Respondents</t>
  </si>
  <si>
    <t>Number of Existing Respondents that keep records but do not submit reports</t>
  </si>
  <si>
    <t>Number of Existing Respondents That Are Also New Respondents</t>
  </si>
  <si>
    <t>Number of Respondents (E=A+B+C-D)</t>
  </si>
  <si>
    <t>Average</t>
  </si>
  <si>
    <r>
      <t xml:space="preserve">a </t>
    </r>
    <r>
      <rPr>
        <sz val="10"/>
        <color rgb="FF000000"/>
        <rFont val="Times New Roman"/>
        <family val="1"/>
      </rPr>
      <t xml:space="preserve">  New respondents include sources with constructed and reconstructed affected facilities.</t>
    </r>
  </si>
  <si>
    <t>Table 1:  Annual Respondent Burden and Cost - NSPS for Calciners and Dryers in Mineral Industries (40 CFR Part 60, Subpart UUU) (Renewal)</t>
  </si>
  <si>
    <t>Table 2:  Average Annual EPA Burden - NSPS for Calciners and Dryers in Mineral Industries (40 CFR Part 60, Subpart UUU) (Renewal)</t>
  </si>
  <si>
    <t>CMS</t>
  </si>
  <si>
    <t>Number of New  Respondents</t>
  </si>
  <si>
    <t>Notification of construction/reconstruction or modification</t>
  </si>
  <si>
    <t>Notification of actual startup</t>
  </si>
  <si>
    <t>Notification of demonstration of CMS</t>
  </si>
  <si>
    <t>Notification of physical or operational change</t>
  </si>
  <si>
    <t>Notification of initial performance test</t>
  </si>
  <si>
    <t>Notification of the repeat of the performance test</t>
  </si>
  <si>
    <t>Repeat of performance test results</t>
  </si>
  <si>
    <t>Semiannual reports</t>
  </si>
  <si>
    <t>Not Applicable</t>
  </si>
  <si>
    <t xml:space="preserve">  B.  Required Activities</t>
  </si>
  <si>
    <r>
      <t xml:space="preserve">     Initial performance test </t>
    </r>
    <r>
      <rPr>
        <vertAlign val="superscript"/>
        <sz val="10"/>
        <color theme="1"/>
        <rFont val="Times New Roman"/>
        <family val="1"/>
      </rPr>
      <t>d</t>
    </r>
  </si>
  <si>
    <r>
      <t xml:space="preserve">     Repeat performance test </t>
    </r>
    <r>
      <rPr>
        <vertAlign val="superscript"/>
        <sz val="10"/>
        <color theme="1"/>
        <rFont val="Times New Roman"/>
        <family val="1"/>
      </rPr>
      <t>e</t>
    </r>
  </si>
  <si>
    <r>
      <t xml:space="preserve">     Scrubber demonstration </t>
    </r>
    <r>
      <rPr>
        <vertAlign val="superscript"/>
        <sz val="10"/>
        <color theme="1"/>
        <rFont val="Times New Roman"/>
        <family val="1"/>
      </rPr>
      <t>f</t>
    </r>
  </si>
  <si>
    <r>
      <t xml:space="preserve">     Reference Method 9 text </t>
    </r>
    <r>
      <rPr>
        <vertAlign val="superscript"/>
        <sz val="10"/>
        <color theme="1"/>
        <rFont val="Times New Roman"/>
        <family val="1"/>
      </rPr>
      <t>g,h</t>
    </r>
  </si>
  <si>
    <r>
      <t xml:space="preserve">     Re-calibration of continuous opacity monitors (COM) </t>
    </r>
    <r>
      <rPr>
        <vertAlign val="superscript"/>
        <sz val="10"/>
        <color theme="1"/>
        <rFont val="Times New Roman"/>
        <family val="1"/>
      </rPr>
      <t>i</t>
    </r>
  </si>
  <si>
    <r>
      <t xml:space="preserve">     Re-calibration of scrubber </t>
    </r>
    <r>
      <rPr>
        <vertAlign val="superscript"/>
        <sz val="10"/>
        <color theme="1"/>
        <rFont val="Times New Roman"/>
        <family val="1"/>
      </rPr>
      <t>i,j</t>
    </r>
  </si>
  <si>
    <t xml:space="preserve">  C.  Create Information</t>
  </si>
  <si>
    <t xml:space="preserve">  D.  Gather existing information</t>
  </si>
  <si>
    <t xml:space="preserve">  E.  Write report</t>
  </si>
  <si>
    <t xml:space="preserve">     Notification of construction/reconstruction or modification</t>
  </si>
  <si>
    <t xml:space="preserve">     Notification of actual startup</t>
  </si>
  <si>
    <t xml:space="preserve">     Notification of demonstration of CMS</t>
  </si>
  <si>
    <r>
      <t xml:space="preserve">     Notification of physical or operation change </t>
    </r>
    <r>
      <rPr>
        <vertAlign val="superscript"/>
        <sz val="10"/>
        <color theme="1"/>
        <rFont val="Times New Roman"/>
        <family val="1"/>
      </rPr>
      <t>k</t>
    </r>
  </si>
  <si>
    <t xml:space="preserve">     Notification of initial performance test </t>
  </si>
  <si>
    <t xml:space="preserve">     Notification of repeat performance test</t>
  </si>
  <si>
    <t xml:space="preserve">     Performance test report</t>
  </si>
  <si>
    <r>
      <t xml:space="preserve">     Semiannual reports </t>
    </r>
    <r>
      <rPr>
        <vertAlign val="superscript"/>
        <sz val="10"/>
        <color theme="1"/>
        <rFont val="Times New Roman"/>
        <family val="1"/>
      </rPr>
      <t>l</t>
    </r>
  </si>
  <si>
    <t>See 3B</t>
  </si>
  <si>
    <r>
      <t xml:space="preserve">  A.  Familiarization with Regulatory Requirements</t>
    </r>
    <r>
      <rPr>
        <vertAlign val="superscript"/>
        <sz val="10"/>
        <color theme="1"/>
        <rFont val="Times New Roman"/>
        <family val="1"/>
      </rPr>
      <t xml:space="preserve"> c</t>
    </r>
  </si>
  <si>
    <t xml:space="preserve">  B.  Plan activities</t>
  </si>
  <si>
    <t xml:space="preserve">  C.  Implement activities</t>
  </si>
  <si>
    <t xml:space="preserve">  D.  Develop record system</t>
  </si>
  <si>
    <t xml:space="preserve">  E.  Time to enter information</t>
  </si>
  <si>
    <t>See 3A</t>
  </si>
  <si>
    <t>N/A</t>
  </si>
  <si>
    <r>
      <t xml:space="preserve">     Records of startup, shutdowns, malfunctions </t>
    </r>
    <r>
      <rPr>
        <vertAlign val="superscript"/>
        <sz val="10"/>
        <color theme="1"/>
        <rFont val="Times New Roman"/>
        <family val="1"/>
      </rPr>
      <t>m</t>
    </r>
  </si>
  <si>
    <t xml:space="preserve">  F.  Train to train personnel</t>
  </si>
  <si>
    <t xml:space="preserve">  G.  Audits</t>
  </si>
  <si>
    <r>
      <rPr>
        <vertAlign val="superscript"/>
        <sz val="10"/>
        <color theme="1"/>
        <rFont val="Times New Roman"/>
        <family val="1"/>
      </rPr>
      <t>a</t>
    </r>
    <r>
      <rPr>
        <sz val="10"/>
        <color theme="1"/>
        <rFont val="Times New Roman"/>
        <family val="1"/>
      </rPr>
      <t xml:space="preserve">  We have assumed that the average number of respondents that will be subject to the rule over the three-year period of this ICR will be 167.  It is estimated that no additional respondents will become subject to the regulation in the next three years.</t>
    </r>
  </si>
  <si>
    <r>
      <t>b</t>
    </r>
    <r>
      <rPr>
        <sz val="10"/>
        <rFont val="Times New Roman"/>
        <family val="1"/>
      </rPr>
      <t xml:space="preserve">  This ICR uses the following labor rates: Managerial $163.17 ($77.70 + 110%); Technical $130.28 ($62.04 + 110%); and Clerical $65.71 ($31.29 + 110%). These rates are from the United States Department of Labor, Bureau of Labor Statistics, September 2022, “Table 2. Civilian Workers, by occupational and industry group.” The rates are from column 1, “Total compensation.” The rates have been increased by 110 percent to account for varying industry wage rates and the additional overhead business costs of employing workers beyond their wages and benefits, including business expenses associated with hiring, training, and equipping their employees.</t>
    </r>
  </si>
  <si>
    <r>
      <t>A.  Familiarization with regulatory requirements</t>
    </r>
    <r>
      <rPr>
        <vertAlign val="superscript"/>
        <sz val="10"/>
        <color theme="1"/>
        <rFont val="Times New Roman"/>
        <family val="1"/>
      </rPr>
      <t>c</t>
    </r>
  </si>
  <si>
    <r>
      <rPr>
        <vertAlign val="superscript"/>
        <sz val="10"/>
        <color theme="1"/>
        <rFont val="Times New Roman"/>
        <family val="1"/>
      </rPr>
      <t>c</t>
    </r>
    <r>
      <rPr>
        <sz val="10"/>
        <color theme="1"/>
        <rFont val="Times New Roman"/>
        <family val="1"/>
      </rPr>
      <t xml:space="preserve">  We assume that each respondent will have to familiarize with the regulatory requirements each year. </t>
    </r>
  </si>
  <si>
    <r>
      <rPr>
        <vertAlign val="superscript"/>
        <sz val="10"/>
        <color theme="1"/>
        <rFont val="Times New Roman"/>
        <family val="1"/>
      </rPr>
      <t>d</t>
    </r>
    <r>
      <rPr>
        <sz val="10"/>
        <color theme="1"/>
        <rFont val="Times New Roman"/>
        <family val="1"/>
      </rPr>
      <t xml:space="preserve">  We have assumed that it will take 330 hours to complete a performance test.</t>
    </r>
  </si>
  <si>
    <r>
      <rPr>
        <vertAlign val="superscript"/>
        <sz val="10"/>
        <color theme="1"/>
        <rFont val="Times New Roman"/>
        <family val="1"/>
      </rPr>
      <t>e</t>
    </r>
    <r>
      <rPr>
        <sz val="10"/>
        <color theme="1"/>
        <rFont val="Times New Roman"/>
        <family val="1"/>
      </rPr>
      <t xml:space="preserve">  We have assumed that 20 percent of new respondents will have to conduct a CMS demonstration.</t>
    </r>
  </si>
  <si>
    <r>
      <rPr>
        <vertAlign val="superscript"/>
        <sz val="10"/>
        <color theme="1"/>
        <rFont val="Times New Roman"/>
        <family val="1"/>
      </rPr>
      <t>f</t>
    </r>
    <r>
      <rPr>
        <sz val="10"/>
        <color theme="1"/>
        <rFont val="Times New Roman"/>
        <family val="1"/>
      </rPr>
      <t xml:space="preserve">  We have assumed that 20 percent of new respondents will take two hours to conduct a scrubber demonstration.</t>
    </r>
  </si>
  <si>
    <r>
      <rPr>
        <vertAlign val="superscript"/>
        <sz val="10"/>
        <color theme="1"/>
        <rFont val="Times New Roman"/>
        <family val="1"/>
      </rPr>
      <t>g</t>
    </r>
    <r>
      <rPr>
        <sz val="10"/>
        <color theme="1"/>
        <rFont val="Times New Roman"/>
        <family val="1"/>
      </rPr>
      <t xml:space="preserve">  We have assumed that 80 percent of new respondents will conduct a reference Method 9 test.</t>
    </r>
  </si>
  <si>
    <r>
      <rPr>
        <vertAlign val="superscript"/>
        <sz val="10"/>
        <color theme="1"/>
        <rFont val="Times New Roman"/>
        <family val="1"/>
      </rPr>
      <t>j</t>
    </r>
    <r>
      <rPr>
        <sz val="10"/>
        <color theme="1"/>
        <rFont val="Times New Roman"/>
        <family val="1"/>
      </rPr>
      <t xml:space="preserve">  We have assumed that 20 percent of new respondents will re-calibrate the scrubber.</t>
    </r>
  </si>
  <si>
    <r>
      <rPr>
        <vertAlign val="superscript"/>
        <sz val="10"/>
        <color theme="1"/>
        <rFont val="Times New Roman"/>
        <family val="1"/>
      </rPr>
      <t>k</t>
    </r>
    <r>
      <rPr>
        <sz val="10"/>
        <color theme="1"/>
        <rFont val="Times New Roman"/>
        <family val="1"/>
      </rPr>
      <t xml:space="preserve">  We have assumed that one respondent will notify the Agency regarding a physical or operational change.</t>
    </r>
  </si>
  <si>
    <r>
      <rPr>
        <vertAlign val="superscript"/>
        <sz val="10"/>
        <color theme="1"/>
        <rFont val="Times New Roman"/>
        <family val="1"/>
      </rPr>
      <t xml:space="preserve">l </t>
    </r>
    <r>
      <rPr>
        <sz val="10"/>
        <color theme="1"/>
        <rFont val="Times New Roman"/>
        <family val="1"/>
      </rPr>
      <t xml:space="preserve"> We have assumed that it will take 16 hours for each respondent to complete the semiannual report of exceedances.</t>
    </r>
  </si>
  <si>
    <r>
      <rPr>
        <vertAlign val="superscript"/>
        <sz val="10"/>
        <color theme="1"/>
        <rFont val="Times New Roman"/>
        <family val="1"/>
      </rPr>
      <t>n</t>
    </r>
    <r>
      <rPr>
        <sz val="10"/>
        <color theme="1"/>
        <rFont val="Times New Roman"/>
        <family val="1"/>
      </rPr>
      <t xml:space="preserve">  Totals have been rounded to 3 significant figures. Figures may not add exactly due to rounding.</t>
    </r>
  </si>
  <si>
    <r>
      <rPr>
        <vertAlign val="superscript"/>
        <sz val="10"/>
        <color theme="1"/>
        <rFont val="Times New Roman"/>
        <family val="1"/>
      </rPr>
      <t>m</t>
    </r>
    <r>
      <rPr>
        <sz val="10"/>
        <color theme="1"/>
        <rFont val="Times New Roman"/>
        <family val="1"/>
      </rPr>
      <t xml:space="preserve">  We have assumed that it will take each respondent 1.5 hours to record SSM information.</t>
    </r>
  </si>
  <si>
    <r>
      <rPr>
        <vertAlign val="superscript"/>
        <sz val="10"/>
        <color theme="1"/>
        <rFont val="Times New Roman"/>
        <family val="1"/>
      </rPr>
      <t xml:space="preserve">h </t>
    </r>
    <r>
      <rPr>
        <sz val="10"/>
        <color theme="1"/>
        <rFont val="Times New Roman"/>
        <family val="1"/>
      </rPr>
      <t xml:space="preserve"> We have assumed that it will take respondents 18 hours to conduct a reference Method 9 test.</t>
    </r>
  </si>
  <si>
    <r>
      <rPr>
        <vertAlign val="superscript"/>
        <sz val="10"/>
        <color theme="1"/>
        <rFont val="Times New Roman"/>
        <family val="1"/>
      </rPr>
      <t xml:space="preserve">i </t>
    </r>
    <r>
      <rPr>
        <sz val="10"/>
        <color theme="1"/>
        <rFont val="Times New Roman"/>
        <family val="1"/>
      </rPr>
      <t xml:space="preserve"> We have assumed that it will take 4 hours to re-calibrate either the COM or the scrubber.</t>
    </r>
  </si>
  <si>
    <t>Initial performance tests</t>
  </si>
  <si>
    <t xml:space="preserve">   New or modified facility</t>
  </si>
  <si>
    <t>Repeat performance tests</t>
  </si>
  <si>
    <t>Report review</t>
  </si>
  <si>
    <t xml:space="preserve">   Modification of construction/reconstruction or modification</t>
  </si>
  <si>
    <t xml:space="preserve">   Notification of actual startup</t>
  </si>
  <si>
    <t xml:space="preserve">   Notification of demonstration of CMS</t>
  </si>
  <si>
    <r>
      <t xml:space="preserve">   Notification of physical or operational change </t>
    </r>
    <r>
      <rPr>
        <vertAlign val="superscript"/>
        <sz val="10"/>
        <color theme="1"/>
        <rFont val="Times New Roman"/>
        <family val="1"/>
      </rPr>
      <t>c</t>
    </r>
  </si>
  <si>
    <t xml:space="preserve">   Notification of initial performance test</t>
  </si>
  <si>
    <r>
      <t xml:space="preserve">   Review demonstration of CMS </t>
    </r>
    <r>
      <rPr>
        <vertAlign val="superscript"/>
        <sz val="10"/>
        <color theme="1"/>
        <rFont val="Times New Roman"/>
        <family val="1"/>
      </rPr>
      <t>d</t>
    </r>
  </si>
  <si>
    <r>
      <t xml:space="preserve">   Review test results </t>
    </r>
    <r>
      <rPr>
        <vertAlign val="superscript"/>
        <sz val="10"/>
        <color theme="1"/>
        <rFont val="Times New Roman"/>
        <family val="1"/>
      </rPr>
      <t>e</t>
    </r>
  </si>
  <si>
    <r>
      <t xml:space="preserve">   Review of semiannual report of exceedances </t>
    </r>
    <r>
      <rPr>
        <vertAlign val="superscript"/>
        <sz val="10"/>
        <color theme="1"/>
        <rFont val="Times New Roman"/>
        <family val="1"/>
      </rPr>
      <t>f</t>
    </r>
  </si>
  <si>
    <r>
      <t>a</t>
    </r>
    <r>
      <rPr>
        <sz val="10"/>
        <rFont val="Times New Roman"/>
        <family val="1"/>
      </rPr>
      <t xml:space="preserve">  We have assumed that the average number of respondents that will be subject to the rule over the three-year period of this ICR will be 167.  It is estimated that no additional respondents will become subject to the regulation in the next three years.</t>
    </r>
  </si>
  <si>
    <r>
      <t>b</t>
    </r>
    <r>
      <rPr>
        <sz val="10"/>
        <rFont val="Times New Roman"/>
        <family val="1"/>
      </rPr>
      <t xml:space="preserve">  This cost is based on the average hourly labor rate as follows: Managerial $73.46 (GS-13, Step 5, $45.91 + 60%); Technical $54.51 (GS-12, Step 1, $34.07 + 60%); and Clerical $29.50 (GS-6, Step 3, $18.44 + 60%). This ICR assumes that Managerial hours are 5 percent of Technical hours, and Clerical hours are 10 percent of Technical hours. These rates are from the Office of Personnel Management (OPM), 2023 General Schedule, which excludes locality, rates of pay. The rates have been increased by 60 percent to account for the benefit packages available to government employees.  </t>
    </r>
  </si>
  <si>
    <r>
      <t>c</t>
    </r>
    <r>
      <rPr>
        <sz val="10"/>
        <rFont val="Times New Roman"/>
        <family val="1"/>
      </rPr>
      <t xml:space="preserve">  We have assumed that one respondent will submit a notification of physical or operational change.</t>
    </r>
  </si>
  <si>
    <r>
      <t>d</t>
    </r>
    <r>
      <rPr>
        <sz val="10"/>
        <rFont val="Times New Roman"/>
        <family val="1"/>
      </rPr>
      <t xml:space="preserve">  We have assumed that it will take four hours to review the CMS demonstration report.</t>
    </r>
  </si>
  <si>
    <r>
      <t>e</t>
    </r>
    <r>
      <rPr>
        <sz val="10"/>
        <rFont val="Times New Roman"/>
        <family val="1"/>
      </rPr>
      <t xml:space="preserve">  We have assumed that it will take eight hours to review the performance test results.</t>
    </r>
  </si>
  <si>
    <r>
      <t>g</t>
    </r>
    <r>
      <rPr>
        <sz val="10"/>
        <rFont val="Times New Roman"/>
        <family val="1"/>
      </rPr>
      <t xml:space="preserve">  Totals have been rounded to 3 significant figures. Figures may not add exactly due to rounding.</t>
    </r>
  </si>
  <si>
    <r>
      <t>f</t>
    </r>
    <r>
      <rPr>
        <sz val="10"/>
        <rFont val="Times New Roman"/>
        <family val="1"/>
      </rPr>
      <t xml:space="preserve">   We have assumed that it will take eight hours to review semiannual report of exceedances.</t>
    </r>
  </si>
  <si>
    <r>
      <t xml:space="preserve">TOTAL (rounded) </t>
    </r>
    <r>
      <rPr>
        <b/>
        <vertAlign val="superscript"/>
        <sz val="10"/>
        <rFont val="Times New Roman"/>
        <family val="1"/>
      </rPr>
      <t>g</t>
    </r>
  </si>
  <si>
    <r>
      <t xml:space="preserve">Total Labor Burden and Costs (rounded) </t>
    </r>
    <r>
      <rPr>
        <b/>
        <vertAlign val="superscript"/>
        <sz val="10"/>
        <rFont val="Times New Roman"/>
        <family val="1"/>
      </rPr>
      <t>n</t>
    </r>
  </si>
  <si>
    <r>
      <t>Total Capital and O&amp;M Cost (rounded)</t>
    </r>
    <r>
      <rPr>
        <b/>
        <vertAlign val="superscript"/>
        <sz val="10"/>
        <rFont val="Times New Roman"/>
        <family val="1"/>
      </rPr>
      <t xml:space="preserve"> n</t>
    </r>
  </si>
  <si>
    <r>
      <t xml:space="preserve">GRAND TOTAL (rounded) </t>
    </r>
    <r>
      <rPr>
        <b/>
        <vertAlign val="superscript"/>
        <sz val="10"/>
        <rFont val="Times New Roman"/>
        <family val="1"/>
      </rPr>
      <t>n</t>
    </r>
  </si>
  <si>
    <t>2008 Average CEPCI</t>
  </si>
  <si>
    <t>2022 CEPCI</t>
  </si>
  <si>
    <r>
      <t>Totals</t>
    </r>
    <r>
      <rPr>
        <sz val="10"/>
        <color theme="1"/>
        <rFont val="Times New Roman"/>
        <family val="1"/>
      </rPr>
      <t xml:space="preserve"> (rounded)</t>
    </r>
    <r>
      <rPr>
        <b/>
        <sz val="10"/>
        <color theme="1"/>
        <rFont val="Times New Roman"/>
        <family val="1"/>
      </rPr>
      <t xml:space="preserve"> </t>
    </r>
    <r>
      <rPr>
        <b/>
        <vertAlign val="superscript"/>
        <sz val="10"/>
        <color theme="1"/>
        <rFont val="Times New Roman"/>
        <family val="1"/>
      </rPr>
      <t>b</t>
    </r>
  </si>
  <si>
    <r>
      <rPr>
        <vertAlign val="superscript"/>
        <sz val="10"/>
        <color theme="1"/>
        <rFont val="Times New Roman"/>
        <family val="1"/>
      </rPr>
      <t>b</t>
    </r>
    <r>
      <rPr>
        <sz val="10"/>
        <color theme="1"/>
        <rFont val="Times New Roman"/>
        <family val="1"/>
      </rPr>
      <t xml:space="preserve"> Totals have been rounded to 3 significant digits. Figures may not add exactly due to rounding. </t>
    </r>
  </si>
  <si>
    <r>
      <t xml:space="preserve">Capital/Startup Cost for One Respondent </t>
    </r>
    <r>
      <rPr>
        <b/>
        <vertAlign val="superscript"/>
        <sz val="10"/>
        <color theme="1"/>
        <rFont val="Times New Roman"/>
        <family val="1"/>
      </rPr>
      <t>a</t>
    </r>
  </si>
  <si>
    <t>Number of Respondents with O&amp;M</t>
  </si>
  <si>
    <r>
      <t xml:space="preserve">Annual O&amp;M Costs for One Respondent </t>
    </r>
    <r>
      <rPr>
        <b/>
        <vertAlign val="superscript"/>
        <sz val="10"/>
        <color theme="1"/>
        <rFont val="Times New Roman"/>
        <family val="1"/>
      </rPr>
      <t>a</t>
    </r>
  </si>
  <si>
    <r>
      <rPr>
        <vertAlign val="superscript"/>
        <sz val="10"/>
        <color theme="1"/>
        <rFont val="Times New Roman"/>
        <family val="1"/>
      </rPr>
      <t>a</t>
    </r>
    <r>
      <rPr>
        <sz val="10"/>
        <color theme="1"/>
        <rFont val="Times New Roman"/>
        <family val="1"/>
      </rPr>
      <t xml:space="preserve"> Costs have been increased from 2008 to 2022 $ using the CEPCI Equipment Cost Index.</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</si>
</sst>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_);[Red]\(&quot;$&quot;#,##0\)"/>
    <numFmt numFmtId="8" formatCode="&quot;$&quot;#,##0.00_);[Red]\(&quot;$&quot;#,##0.00\)"/>
    <numFmt numFmtId="41" formatCode="_(* #,##0_);_(* \(#,##0\);_(* &quot;-&quot;_);_(@_)"/>
    <numFmt numFmtId="164" formatCode="General_)"/>
    <numFmt numFmtId="165" formatCode="&quot;$&quot;#,##0.00"/>
    <numFmt numFmtId="166" formatCode="&quot;$&quot;#,##0"/>
    <numFmt numFmtId="167" formatCode="0.0"/>
  </numFmts>
  <fonts count="28" x14ac:knownFonts="1">
    <font>
      <sz val="11"/>
      <color theme="1"/>
      <name val="Calibri"/>
      <family val="2"/>
      <scheme val="minor"/>
    </font>
    <font>
      <b/>
      <sz val="12"/>
      <color theme="1"/>
      <name val="Times New Roman"/>
      <family val="1"/>
    </font>
    <font>
      <sz val="10"/>
      <color theme="1"/>
      <name val="Times New Roman"/>
      <family val="1"/>
    </font>
    <font>
      <b/>
      <sz val="10"/>
      <color theme="1"/>
      <name val="Times New Roman"/>
      <family val="1"/>
    </font>
    <font>
      <b/>
      <vertAlign val="superscript"/>
      <sz val="10"/>
      <color theme="1"/>
      <name val="Times New Roman"/>
      <family val="1"/>
    </font>
    <font>
      <vertAlign val="superscript"/>
      <sz val="10"/>
      <color theme="1"/>
      <name val="Times New Roman"/>
      <family val="1"/>
    </font>
    <font>
      <b/>
      <i/>
      <sz val="10"/>
      <color theme="1"/>
      <name val="Times New Roman"/>
      <family val="1"/>
    </font>
    <font>
      <i/>
      <sz val="10"/>
      <color theme="1"/>
      <name val="Times New Roman"/>
      <family val="1"/>
    </font>
    <font>
      <sz val="10"/>
      <color rgb="FFFF0000"/>
      <name val="Times New Roman"/>
      <family val="1"/>
    </font>
    <font>
      <sz val="10"/>
      <name val="Times New Roman"/>
      <family val="1"/>
    </font>
    <font>
      <sz val="8"/>
      <name val="Helv"/>
    </font>
    <font>
      <b/>
      <sz val="10"/>
      <name val="Times New Roman"/>
      <family val="1"/>
    </font>
    <font>
      <b/>
      <u/>
      <sz val="10"/>
      <name val="Times New Roman"/>
      <family val="1"/>
    </font>
    <font>
      <b/>
      <sz val="12"/>
      <color rgb="FF000000"/>
      <name val="Times New Roman"/>
      <family val="1"/>
    </font>
    <font>
      <sz val="10"/>
      <color rgb="FF000000"/>
      <name val="Times New Roman"/>
      <family val="1"/>
    </font>
    <font>
      <b/>
      <sz val="10"/>
      <color rgb="FF000000"/>
      <name val="Times New Roman"/>
      <family val="1"/>
    </font>
    <font>
      <b/>
      <vertAlign val="superscript"/>
      <sz val="10"/>
      <color rgb="FF000000"/>
      <name val="Times New Roman"/>
      <family val="1"/>
    </font>
    <font>
      <b/>
      <sz val="10"/>
      <color rgb="FFFF0000"/>
      <name val="Times New Roman"/>
      <family val="1"/>
    </font>
    <font>
      <vertAlign val="superscript"/>
      <sz val="10"/>
      <name val="Times New Roman"/>
      <family val="1"/>
    </font>
    <font>
      <b/>
      <vertAlign val="superscript"/>
      <sz val="10"/>
      <name val="Times New Roman"/>
      <family val="1"/>
    </font>
    <font>
      <b/>
      <sz val="16"/>
      <color theme="1"/>
      <name val="Times New Roman"/>
      <family val="1"/>
    </font>
    <font>
      <vertAlign val="superscript"/>
      <sz val="10"/>
      <color rgb="FF000000"/>
      <name val="Times New Roman"/>
      <family val="1"/>
    </font>
    <font>
      <sz val="10"/>
      <color theme="1"/>
      <name val="Calibri"/>
      <family val="2"/>
      <scheme val="minor"/>
    </font>
    <font>
      <sz val="10"/>
      <color rgb="FFFF0000"/>
      <name val="Calibri"/>
      <family val="2"/>
      <scheme val="minor"/>
    </font>
    <font>
      <sz val="8"/>
      <name val="Calibri"/>
      <family val="2"/>
      <scheme val="minor"/>
    </font>
    <font>
      <sz val="12"/>
      <color theme="1"/>
      <name val="Times New Roman"/>
      <family val="1"/>
    </font>
    <font>
      <sz val="12"/>
      <color rgb="FF000000"/>
      <name val="Times New Roman"/>
      <family val="1"/>
    </font>
    <font>
      <b/>
      <sz val="11"/>
      <color theme="1"/>
      <name val="Calibri"/>
      <family val="2"/>
      <scheme val="minor"/>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style="thin">
        <color indexed="64"/>
      </top>
      <bottom/>
      <diagonal/>
    </border>
  </borders>
  <cellStyleXfs count="2">
    <xf numFmtId="0" fontId="0" fillId="0" borderId="0"/>
    <xf numFmtId="164" fontId="10" fillId="0" borderId="0"/>
  </cellStyleXfs>
  <cellXfs count="136">
    <xf numFmtId="0" fontId="0" fillId="0" borderId="0" xfId="0"/>
    <xf numFmtId="0" fontId="2" fillId="0" borderId="0" xfId="0" applyFont="1"/>
    <xf numFmtId="0" fontId="2" fillId="0" borderId="1" xfId="0" applyFont="1" applyBorder="1" applyAlignment="1">
      <alignment horizontal="center" wrapText="1"/>
    </xf>
    <xf numFmtId="0" fontId="8" fillId="0" borderId="0" xfId="0" applyFont="1"/>
    <xf numFmtId="164" fontId="12" fillId="0" borderId="0" xfId="1" applyFont="1" applyAlignment="1">
      <alignment horizontal="center" vertical="center" wrapText="1"/>
    </xf>
    <xf numFmtId="164" fontId="9" fillId="0" borderId="0" xfId="1" applyFont="1" applyAlignment="1">
      <alignment horizontal="center" vertical="center" wrapText="1"/>
    </xf>
    <xf numFmtId="165" fontId="9" fillId="0" borderId="0" xfId="1" applyNumberFormat="1" applyFont="1" applyAlignment="1">
      <alignment horizontal="right" wrapText="1"/>
    </xf>
    <xf numFmtId="0" fontId="9" fillId="0" borderId="0" xfId="0" applyFont="1"/>
    <xf numFmtId="0" fontId="2" fillId="0" borderId="0" xfId="0" applyFont="1" applyAlignment="1">
      <alignment horizontal="right"/>
    </xf>
    <xf numFmtId="0" fontId="8" fillId="0" borderId="0" xfId="0" applyFont="1" applyAlignment="1">
      <alignment wrapText="1"/>
    </xf>
    <xf numFmtId="0" fontId="9" fillId="0" borderId="1" xfId="0" applyFont="1" applyBorder="1" applyAlignment="1">
      <alignment horizontal="center" wrapText="1"/>
    </xf>
    <xf numFmtId="8" fontId="9" fillId="0" borderId="1" xfId="0" applyNumberFormat="1" applyFont="1" applyBorder="1" applyAlignment="1">
      <alignment horizontal="right" wrapText="1"/>
    </xf>
    <xf numFmtId="0" fontId="17" fillId="0" borderId="0" xfId="0" applyFont="1"/>
    <xf numFmtId="0" fontId="14" fillId="0" borderId="1" xfId="0" applyFont="1" applyBorder="1"/>
    <xf numFmtId="41" fontId="17" fillId="0" borderId="0" xfId="0" applyNumberFormat="1" applyFont="1"/>
    <xf numFmtId="41" fontId="17" fillId="0" borderId="5" xfId="0" applyNumberFormat="1" applyFont="1" applyBorder="1"/>
    <xf numFmtId="164" fontId="12" fillId="0" borderId="0" xfId="1" applyFont="1" applyAlignment="1">
      <alignment wrapText="1"/>
    </xf>
    <xf numFmtId="0" fontId="22" fillId="0" borderId="0" xfId="0" applyFont="1"/>
    <xf numFmtId="0" fontId="14" fillId="0" borderId="1" xfId="0" applyFont="1" applyBorder="1" applyAlignment="1">
      <alignment horizontal="center" vertical="center" wrapText="1"/>
    </xf>
    <xf numFmtId="0" fontId="2" fillId="0" borderId="1" xfId="0" applyFont="1" applyBorder="1" applyAlignment="1">
      <alignment horizontal="center" vertical="center" wrapText="1"/>
    </xf>
    <xf numFmtId="0" fontId="21" fillId="0" borderId="0" xfId="0" applyFont="1" applyAlignment="1">
      <alignment vertical="center"/>
    </xf>
    <xf numFmtId="0" fontId="2" fillId="0" borderId="1" xfId="0" applyFont="1" applyBorder="1" applyAlignment="1">
      <alignment vertical="center" wrapText="1"/>
    </xf>
    <xf numFmtId="0" fontId="3" fillId="0" borderId="1" xfId="0" applyFont="1" applyBorder="1" applyAlignment="1">
      <alignment horizontal="center" vertical="center" wrapText="1"/>
    </xf>
    <xf numFmtId="6" fontId="2" fillId="0" borderId="1" xfId="0" applyNumberFormat="1" applyFont="1" applyBorder="1" applyAlignment="1">
      <alignment horizontal="center" vertical="center" wrapText="1"/>
    </xf>
    <xf numFmtId="0" fontId="3" fillId="0" borderId="1" xfId="0" applyFont="1" applyBorder="1" applyAlignment="1">
      <alignment vertical="center" wrapText="1"/>
    </xf>
    <xf numFmtId="6" fontId="3" fillId="0" borderId="1" xfId="0" applyNumberFormat="1" applyFont="1" applyBorder="1" applyAlignment="1">
      <alignment horizontal="center" vertical="center" wrapText="1"/>
    </xf>
    <xf numFmtId="0" fontId="3" fillId="0" borderId="0" xfId="0" applyFont="1" applyAlignment="1">
      <alignment horizontal="center" vertical="center" wrapText="1"/>
    </xf>
    <xf numFmtId="6" fontId="2" fillId="0" borderId="0" xfId="0" applyNumberFormat="1" applyFont="1" applyAlignment="1">
      <alignment horizontal="center" vertical="center" wrapText="1"/>
    </xf>
    <xf numFmtId="6" fontId="3" fillId="0" borderId="0" xfId="0" applyNumberFormat="1" applyFont="1" applyAlignment="1">
      <alignment horizontal="center" vertical="center" wrapText="1"/>
    </xf>
    <xf numFmtId="0" fontId="15" fillId="0" borderId="1" xfId="0" applyFont="1" applyBorder="1" applyAlignment="1">
      <alignment vertical="center" wrapText="1"/>
    </xf>
    <xf numFmtId="0" fontId="15" fillId="0" borderId="1" xfId="0" applyFont="1" applyBorder="1" applyAlignment="1">
      <alignment horizontal="center" vertical="center" wrapText="1"/>
    </xf>
    <xf numFmtId="0" fontId="14" fillId="0" borderId="0" xfId="0" applyFont="1" applyAlignment="1">
      <alignment vertical="top" wrapText="1"/>
    </xf>
    <xf numFmtId="165" fontId="9" fillId="0" borderId="1" xfId="0" applyNumberFormat="1" applyFont="1" applyBorder="1"/>
    <xf numFmtId="0" fontId="9" fillId="0" borderId="1" xfId="0" applyFont="1" applyBorder="1" applyAlignment="1">
      <alignment horizontal="left" vertical="center" wrapText="1"/>
    </xf>
    <xf numFmtId="6" fontId="9" fillId="0" borderId="1" xfId="0" applyNumberFormat="1" applyFont="1" applyBorder="1" applyAlignment="1">
      <alignment horizontal="center" vertical="center" wrapText="1"/>
    </xf>
    <xf numFmtId="0" fontId="9" fillId="0" borderId="1" xfId="0" applyFont="1" applyBorder="1" applyAlignment="1">
      <alignment horizontal="center" vertical="center" wrapText="1"/>
    </xf>
    <xf numFmtId="0" fontId="2" fillId="0" borderId="1" xfId="0" applyFont="1" applyBorder="1" applyAlignment="1">
      <alignment horizontal="left" vertical="center" wrapText="1"/>
    </xf>
    <xf numFmtId="0" fontId="1" fillId="0" borderId="0" xfId="0" applyFont="1"/>
    <xf numFmtId="0" fontId="2" fillId="0" borderId="1" xfId="0" applyFont="1" applyBorder="1" applyAlignment="1">
      <alignment horizontal="right" wrapText="1"/>
    </xf>
    <xf numFmtId="0" fontId="2" fillId="0" borderId="1" xfId="0" applyFont="1" applyBorder="1" applyAlignment="1">
      <alignment horizontal="left" vertical="center" wrapText="1" indent="1"/>
    </xf>
    <xf numFmtId="8" fontId="2" fillId="0" borderId="1" xfId="0" applyNumberFormat="1" applyFont="1" applyBorder="1" applyAlignment="1">
      <alignment horizontal="right" vertical="center" wrapText="1"/>
    </xf>
    <xf numFmtId="1" fontId="2" fillId="0" borderId="1" xfId="0" applyNumberFormat="1" applyFont="1" applyBorder="1" applyAlignment="1">
      <alignment horizontal="center" vertical="center" wrapText="1"/>
    </xf>
    <xf numFmtId="0" fontId="2" fillId="0" borderId="1" xfId="0" applyFont="1" applyBorder="1" applyAlignment="1">
      <alignment horizontal="left" vertical="top" wrapText="1"/>
    </xf>
    <xf numFmtId="0" fontId="2" fillId="0" borderId="1" xfId="0" applyFont="1" applyBorder="1" applyAlignment="1">
      <alignment horizontal="left" vertical="top" wrapText="1" indent="1"/>
    </xf>
    <xf numFmtId="8" fontId="2" fillId="0" borderId="1" xfId="0" applyNumberFormat="1" applyFont="1" applyBorder="1" applyAlignment="1">
      <alignment horizontal="right" wrapText="1"/>
    </xf>
    <xf numFmtId="0" fontId="9" fillId="0" borderId="1" xfId="0" applyFont="1" applyBorder="1" applyAlignment="1">
      <alignment horizontal="right" wrapText="1"/>
    </xf>
    <xf numFmtId="3" fontId="2" fillId="0" borderId="0" xfId="0" applyNumberFormat="1" applyFont="1"/>
    <xf numFmtId="0" fontId="3" fillId="0" borderId="0" xfId="0" applyFont="1"/>
    <xf numFmtId="41" fontId="9" fillId="0" borderId="0" xfId="0" applyNumberFormat="1" applyFont="1"/>
    <xf numFmtId="0" fontId="11" fillId="0" borderId="1" xfId="0" applyFont="1" applyBorder="1" applyAlignment="1">
      <alignment wrapText="1"/>
    </xf>
    <xf numFmtId="3" fontId="8" fillId="0" borderId="0" xfId="0" applyNumberFormat="1" applyFont="1"/>
    <xf numFmtId="0" fontId="20" fillId="0" borderId="0" xfId="0" applyFont="1"/>
    <xf numFmtId="0" fontId="3" fillId="0" borderId="0" xfId="0" applyFont="1" applyAlignment="1">
      <alignment horizontal="center" wrapText="1"/>
    </xf>
    <xf numFmtId="0" fontId="2" fillId="0" borderId="0" xfId="0" applyFont="1" applyAlignment="1">
      <alignment horizontal="left" vertical="top" wrapText="1" indent="1"/>
    </xf>
    <xf numFmtId="0" fontId="2" fillId="0" borderId="0" xfId="0" applyFont="1" applyAlignment="1">
      <alignment horizontal="center" wrapText="1"/>
    </xf>
    <xf numFmtId="0" fontId="2" fillId="0" borderId="0" xfId="0" applyFont="1" applyAlignment="1">
      <alignment horizontal="right" wrapText="1"/>
    </xf>
    <xf numFmtId="3" fontId="2" fillId="0" borderId="0" xfId="0" applyNumberFormat="1" applyFont="1" applyAlignment="1">
      <alignment horizontal="center" wrapText="1"/>
    </xf>
    <xf numFmtId="166" fontId="2" fillId="0" borderId="0" xfId="0" applyNumberFormat="1" applyFont="1" applyAlignment="1">
      <alignment horizontal="right" wrapText="1"/>
    </xf>
    <xf numFmtId="1" fontId="2" fillId="0" borderId="0" xfId="0" applyNumberFormat="1" applyFont="1" applyAlignment="1">
      <alignment horizontal="center" wrapText="1"/>
    </xf>
    <xf numFmtId="167" fontId="2" fillId="0" borderId="0" xfId="0" applyNumberFormat="1" applyFont="1" applyAlignment="1">
      <alignment horizontal="center" wrapText="1"/>
    </xf>
    <xf numFmtId="0" fontId="7" fillId="0" borderId="0" xfId="0" applyFont="1" applyAlignment="1">
      <alignment vertical="top" wrapText="1"/>
    </xf>
    <xf numFmtId="3" fontId="6" fillId="0" borderId="0" xfId="0" applyNumberFormat="1" applyFont="1" applyAlignment="1">
      <alignment wrapText="1"/>
    </xf>
    <xf numFmtId="6" fontId="6" fillId="0" borderId="0" xfId="0" applyNumberFormat="1" applyFont="1" applyAlignment="1">
      <alignment horizontal="right" wrapText="1"/>
    </xf>
    <xf numFmtId="0" fontId="3" fillId="0" borderId="0" xfId="0" applyFont="1" applyAlignment="1">
      <alignment wrapText="1"/>
    </xf>
    <xf numFmtId="3" fontId="2" fillId="0" borderId="1" xfId="0" applyNumberFormat="1" applyFont="1" applyBorder="1" applyAlignment="1">
      <alignment horizontal="center" vertical="center" wrapText="1"/>
    </xf>
    <xf numFmtId="3" fontId="9" fillId="0" borderId="1" xfId="0" applyNumberFormat="1" applyFont="1" applyBorder="1" applyAlignment="1">
      <alignment horizontal="center" wrapText="1"/>
    </xf>
    <xf numFmtId="164" fontId="8" fillId="0" borderId="0" xfId="1" applyFont="1" applyAlignment="1">
      <alignment vertical="center"/>
    </xf>
    <xf numFmtId="164" fontId="8" fillId="0" borderId="0" xfId="1" applyFont="1"/>
    <xf numFmtId="0" fontId="25" fillId="0" borderId="0" xfId="0" applyFont="1" applyAlignment="1">
      <alignment vertical="center" wrapText="1"/>
    </xf>
    <xf numFmtId="0" fontId="26" fillId="0" borderId="0" xfId="0" applyFont="1" applyAlignment="1">
      <alignment vertical="center" wrapText="1"/>
    </xf>
    <xf numFmtId="0" fontId="3" fillId="0" borderId="0" xfId="0" applyFont="1" applyAlignment="1">
      <alignment vertical="center" wrapText="1"/>
    </xf>
    <xf numFmtId="0" fontId="2" fillId="0" borderId="0" xfId="0" applyFont="1" applyAlignment="1">
      <alignment horizontal="center" vertical="center" wrapText="1"/>
    </xf>
    <xf numFmtId="6" fontId="22" fillId="0" borderId="0" xfId="0" applyNumberFormat="1" applyFont="1"/>
    <xf numFmtId="0" fontId="2" fillId="0" borderId="6" xfId="0" applyFont="1" applyBorder="1" applyAlignment="1">
      <alignment vertical="center" wrapText="1"/>
    </xf>
    <xf numFmtId="0" fontId="2" fillId="0" borderId="6" xfId="0" applyFont="1" applyBorder="1" applyAlignment="1">
      <alignment horizontal="center" vertical="center" wrapText="1"/>
    </xf>
    <xf numFmtId="0" fontId="3" fillId="0" borderId="6" xfId="0" applyFont="1" applyBorder="1" applyAlignment="1">
      <alignment horizontal="center" vertical="center" wrapText="1"/>
    </xf>
    <xf numFmtId="1" fontId="3" fillId="0" borderId="6" xfId="0" applyNumberFormat="1" applyFont="1" applyBorder="1" applyAlignment="1">
      <alignment horizontal="center" vertical="center" wrapText="1"/>
    </xf>
    <xf numFmtId="0" fontId="2" fillId="0" borderId="1" xfId="0" applyFont="1" applyBorder="1" applyAlignment="1">
      <alignment horizontal="center" vertical="top" wrapText="1"/>
    </xf>
    <xf numFmtId="0" fontId="9" fillId="0" borderId="1" xfId="0" applyFont="1" applyBorder="1" applyAlignment="1">
      <alignment horizontal="center" vertical="top" wrapText="1"/>
    </xf>
    <xf numFmtId="164" fontId="8" fillId="0" borderId="0" xfId="1" applyFont="1" applyAlignment="1">
      <alignment horizontal="left" vertical="center"/>
    </xf>
    <xf numFmtId="6" fontId="11" fillId="0" borderId="1" xfId="0" applyNumberFormat="1" applyFont="1" applyBorder="1" applyAlignment="1">
      <alignment horizontal="right" wrapText="1"/>
    </xf>
    <xf numFmtId="41" fontId="0" fillId="0" borderId="0" xfId="0" applyNumberFormat="1"/>
    <xf numFmtId="3" fontId="0" fillId="0" borderId="0" xfId="0" applyNumberFormat="1"/>
    <xf numFmtId="6" fontId="0" fillId="0" borderId="0" xfId="0" applyNumberFormat="1"/>
    <xf numFmtId="1" fontId="0" fillId="0" borderId="0" xfId="0" applyNumberFormat="1"/>
    <xf numFmtId="8" fontId="2" fillId="0" borderId="0" xfId="0" applyNumberFormat="1" applyFont="1"/>
    <xf numFmtId="0" fontId="18" fillId="0" borderId="0" xfId="0" applyFont="1" applyAlignment="1">
      <alignment wrapText="1"/>
    </xf>
    <xf numFmtId="0" fontId="18" fillId="0" borderId="0" xfId="0" applyFont="1" applyAlignment="1">
      <alignment horizontal="left" wrapText="1"/>
    </xf>
    <xf numFmtId="6" fontId="2" fillId="0" borderId="1" xfId="0" applyNumberFormat="1" applyFont="1" applyBorder="1" applyAlignment="1">
      <alignment horizontal="right" vertical="center" wrapText="1"/>
    </xf>
    <xf numFmtId="0" fontId="14" fillId="0" borderId="0" xfId="0" applyFont="1"/>
    <xf numFmtId="165" fontId="9" fillId="0" borderId="0" xfId="0" applyNumberFormat="1" applyFont="1"/>
    <xf numFmtId="0" fontId="18" fillId="0" borderId="0" xfId="0" applyFont="1"/>
    <xf numFmtId="6" fontId="9" fillId="0" borderId="1" xfId="0" applyNumberFormat="1" applyFont="1" applyBorder="1" applyAlignment="1">
      <alignment horizontal="right" vertical="center" wrapText="1"/>
    </xf>
    <xf numFmtId="8" fontId="9" fillId="0" borderId="1" xfId="0" applyNumberFormat="1" applyFont="1" applyBorder="1" applyAlignment="1">
      <alignment horizontal="right" vertical="center" wrapText="1"/>
    </xf>
    <xf numFmtId="0" fontId="2" fillId="0" borderId="1" xfId="0" applyFont="1" applyBorder="1" applyAlignment="1">
      <alignment horizontal="justify" vertical="center" wrapText="1"/>
    </xf>
    <xf numFmtId="0" fontId="23" fillId="0" borderId="0" xfId="0" applyFont="1"/>
    <xf numFmtId="6" fontId="3" fillId="0" borderId="1" xfId="0" applyNumberFormat="1" applyFont="1" applyBorder="1" applyAlignment="1">
      <alignment horizontal="right" wrapText="1"/>
    </xf>
    <xf numFmtId="0" fontId="11" fillId="0" borderId="1" xfId="0" applyFont="1" applyBorder="1" applyAlignment="1">
      <alignment vertical="top" wrapText="1"/>
    </xf>
    <xf numFmtId="6" fontId="11" fillId="0" borderId="2" xfId="0" applyNumberFormat="1" applyFont="1" applyBorder="1" applyAlignment="1">
      <alignment horizontal="right" wrapText="1"/>
    </xf>
    <xf numFmtId="0" fontId="11" fillId="0" borderId="1" xfId="0" applyFont="1" applyBorder="1" applyAlignment="1">
      <alignment horizontal="left" vertical="top" wrapText="1"/>
    </xf>
    <xf numFmtId="0" fontId="27" fillId="0" borderId="1" xfId="0" applyFont="1" applyBorder="1" applyAlignment="1">
      <alignment horizontal="center" vertical="center"/>
    </xf>
    <xf numFmtId="0" fontId="0" fillId="0" borderId="0" xfId="0" applyAlignment="1">
      <alignment horizontal="center"/>
    </xf>
    <xf numFmtId="0" fontId="2" fillId="0" borderId="5" xfId="0" applyFont="1" applyBorder="1" applyAlignment="1">
      <alignment horizontal="left" vertical="top" wrapText="1"/>
    </xf>
    <xf numFmtId="0" fontId="2" fillId="0" borderId="0" xfId="0" applyFont="1" applyAlignment="1">
      <alignment horizontal="left" vertical="top" wrapText="1"/>
    </xf>
    <xf numFmtId="0" fontId="2" fillId="0" borderId="0" xfId="0" applyFont="1" applyAlignment="1">
      <alignment horizontal="left" wrapText="1"/>
    </xf>
    <xf numFmtId="0" fontId="14" fillId="0" borderId="1" xfId="0" applyFont="1" applyBorder="1" applyAlignment="1">
      <alignment horizontal="center"/>
    </xf>
    <xf numFmtId="0" fontId="18" fillId="0" borderId="0" xfId="0" applyFont="1" applyAlignment="1">
      <alignment horizontal="left" vertical="top" wrapText="1"/>
    </xf>
    <xf numFmtId="0" fontId="3" fillId="0" borderId="2" xfId="0" applyFont="1" applyBorder="1" applyAlignment="1">
      <alignment horizontal="left" vertical="top" wrapTex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3" fontId="15" fillId="0" borderId="2" xfId="0" applyNumberFormat="1" applyFont="1" applyBorder="1" applyAlignment="1">
      <alignment horizontal="center" wrapText="1"/>
    </xf>
    <xf numFmtId="3" fontId="15" fillId="0" borderId="3" xfId="0" applyNumberFormat="1" applyFont="1" applyBorder="1" applyAlignment="1">
      <alignment horizontal="center" wrapText="1"/>
    </xf>
    <xf numFmtId="3" fontId="15" fillId="0" borderId="4" xfId="0" applyNumberFormat="1" applyFont="1" applyBorder="1" applyAlignment="1">
      <alignment horizontal="center" wrapText="1"/>
    </xf>
    <xf numFmtId="0" fontId="11" fillId="0" borderId="2" xfId="0" applyFont="1" applyBorder="1" applyAlignment="1">
      <alignment horizontal="center" vertical="top" wrapText="1"/>
    </xf>
    <xf numFmtId="0" fontId="11" fillId="0" borderId="3" xfId="0" applyFont="1" applyBorder="1" applyAlignment="1">
      <alignment horizontal="center" vertical="top" wrapText="1"/>
    </xf>
    <xf numFmtId="0" fontId="11" fillId="0" borderId="4" xfId="0" applyFont="1" applyBorder="1" applyAlignment="1">
      <alignment horizontal="center" vertical="top" wrapText="1"/>
    </xf>
    <xf numFmtId="0" fontId="11" fillId="0" borderId="2" xfId="0" applyFont="1" applyBorder="1" applyAlignment="1">
      <alignment horizontal="center" wrapText="1"/>
    </xf>
    <xf numFmtId="0" fontId="11" fillId="0" borderId="3" xfId="0" applyFont="1" applyBorder="1" applyAlignment="1">
      <alignment horizontal="center" wrapText="1"/>
    </xf>
    <xf numFmtId="0" fontId="11" fillId="0" borderId="4" xfId="0" applyFont="1" applyBorder="1" applyAlignment="1">
      <alignment horizontal="center" wrapText="1"/>
    </xf>
    <xf numFmtId="3" fontId="11" fillId="0" borderId="2" xfId="0" applyNumberFormat="1" applyFont="1" applyBorder="1" applyAlignment="1">
      <alignment horizontal="center" wrapText="1"/>
    </xf>
    <xf numFmtId="3" fontId="11" fillId="0" borderId="3" xfId="0" applyNumberFormat="1" applyFont="1" applyBorder="1" applyAlignment="1">
      <alignment horizontal="center" wrapText="1"/>
    </xf>
    <xf numFmtId="3" fontId="11" fillId="0" borderId="4" xfId="0" applyNumberFormat="1" applyFont="1" applyBorder="1" applyAlignment="1">
      <alignment horizontal="center" wrapText="1"/>
    </xf>
    <xf numFmtId="0" fontId="2" fillId="0" borderId="1" xfId="0" applyFont="1" applyBorder="1" applyAlignment="1">
      <alignment horizontal="center" vertical="top" wrapText="1"/>
    </xf>
    <xf numFmtId="0" fontId="18" fillId="0" borderId="0" xfId="0" applyFont="1" applyAlignment="1">
      <alignment horizontal="left" wrapText="1"/>
    </xf>
    <xf numFmtId="0" fontId="11" fillId="0" borderId="1" xfId="0" applyFont="1" applyBorder="1" applyAlignment="1">
      <alignment horizontal="center" wrapText="1"/>
    </xf>
    <xf numFmtId="3" fontId="11" fillId="0" borderId="1" xfId="0" applyNumberFormat="1" applyFont="1" applyBorder="1" applyAlignment="1">
      <alignment horizontal="center" wrapText="1"/>
    </xf>
    <xf numFmtId="0" fontId="11" fillId="0" borderId="0" xfId="0" applyFont="1" applyAlignment="1">
      <alignment horizontal="left"/>
    </xf>
    <xf numFmtId="0" fontId="9" fillId="0" borderId="6" xfId="0" applyFont="1" applyBorder="1" applyAlignment="1">
      <alignment horizontal="left" vertical="top"/>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2" fillId="0" borderId="0" xfId="0" applyFont="1" applyAlignment="1">
      <alignment horizontal="left"/>
    </xf>
    <xf numFmtId="0" fontId="13" fillId="0" borderId="1" xfId="0" applyFont="1" applyBorder="1" applyAlignment="1">
      <alignment horizontal="center" vertical="center" wrapText="1"/>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4" xfId="0" applyFont="1" applyBorder="1" applyAlignment="1">
      <alignment horizontal="center" vertical="center" wrapText="1"/>
    </xf>
  </cellXfs>
  <cellStyles count="2">
    <cellStyle name="Normal" xfId="0" builtinId="0"/>
    <cellStyle name="Normal_SSI Burden Estimate BML 060710" xfId="1" xr:uid="{A07D4530-980E-478C-AD05-99F0F1CD2970}"/>
  </cellStyles>
  <dxfs count="0"/>
  <tableStyles count="0" defaultTableStyle="TableStyleMedium2" defaultPivotStyle="PivotStyleLight16"/>
  <colors>
    <mruColors>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711E90-6FAB-477D-9C4D-FB71EFB87D93}">
  <dimension ref="A1:B8"/>
  <sheetViews>
    <sheetView tabSelected="1" workbookViewId="0">
      <selection activeCell="A14" sqref="A14"/>
    </sheetView>
  </sheetViews>
  <sheetFormatPr defaultRowHeight="15" x14ac:dyDescent="0.25"/>
  <cols>
    <col min="1" max="1" width="27.85546875" bestFit="1" customWidth="1"/>
    <col min="2" max="2" width="14.5703125" customWidth="1"/>
  </cols>
  <sheetData>
    <row r="1" spans="1:2" x14ac:dyDescent="0.25">
      <c r="A1" s="101" t="s">
        <v>0</v>
      </c>
      <c r="B1" s="101"/>
    </row>
    <row r="2" spans="1:2" x14ac:dyDescent="0.25">
      <c r="A2" t="s">
        <v>1</v>
      </c>
      <c r="B2" s="81">
        <f>'Table 1'!K34</f>
        <v>19.791044776119403</v>
      </c>
    </row>
    <row r="3" spans="1:2" x14ac:dyDescent="0.25">
      <c r="A3" t="s">
        <v>2</v>
      </c>
      <c r="B3">
        <f>Respondents!F8</f>
        <v>167</v>
      </c>
    </row>
    <row r="4" spans="1:2" x14ac:dyDescent="0.25">
      <c r="A4" t="s">
        <v>3</v>
      </c>
      <c r="B4" s="82">
        <f>'Table 1'!F35</f>
        <v>6630</v>
      </c>
    </row>
    <row r="5" spans="1:2" x14ac:dyDescent="0.25">
      <c r="A5" t="s">
        <v>4</v>
      </c>
      <c r="B5" s="83">
        <f>'Table 1'!I37</f>
        <v>990000</v>
      </c>
    </row>
    <row r="6" spans="1:2" x14ac:dyDescent="0.25">
      <c r="A6" t="s">
        <v>5</v>
      </c>
      <c r="B6" s="83">
        <f>'Capital O&amp;M'!D6+'Capital O&amp;M'!G6</f>
        <v>154000</v>
      </c>
    </row>
    <row r="7" spans="1:2" x14ac:dyDescent="0.25">
      <c r="A7" t="s">
        <v>6</v>
      </c>
      <c r="B7" s="84">
        <f>Responses!E12</f>
        <v>335</v>
      </c>
    </row>
    <row r="8" spans="1:2" x14ac:dyDescent="0.25">
      <c r="A8" t="s">
        <v>7</v>
      </c>
      <c r="B8" t="s">
        <v>74</v>
      </c>
    </row>
  </sheetData>
  <mergeCells count="1">
    <mergeCell ref="A1:B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C54DA1-2EC2-470A-B0BB-BC64BD0BE2BC}">
  <dimension ref="A1:U70"/>
  <sheetViews>
    <sheetView zoomScaleNormal="100" workbookViewId="0"/>
  </sheetViews>
  <sheetFormatPr defaultRowHeight="15" x14ac:dyDescent="0.25"/>
  <cols>
    <col min="1" max="1" width="46.85546875" customWidth="1"/>
    <col min="2" max="8" width="11" customWidth="1"/>
    <col min="9" max="9" width="12.7109375" customWidth="1"/>
    <col min="10" max="10" width="6.7109375" customWidth="1"/>
    <col min="11" max="11" width="11.42578125" customWidth="1"/>
    <col min="12" max="12" width="7.7109375" customWidth="1"/>
    <col min="13" max="13" width="47.85546875" customWidth="1"/>
    <col min="14" max="14" width="12.140625" customWidth="1"/>
    <col min="21" max="21" width="11.7109375" customWidth="1"/>
  </cols>
  <sheetData>
    <row r="1" spans="1:21" ht="20.25" x14ac:dyDescent="0.3">
      <c r="A1" s="37" t="s">
        <v>62</v>
      </c>
      <c r="B1" s="1"/>
      <c r="C1" s="1"/>
      <c r="D1" s="1"/>
      <c r="E1" s="1"/>
      <c r="F1" s="1"/>
      <c r="G1" s="1"/>
      <c r="H1" s="1"/>
      <c r="I1" s="8"/>
      <c r="J1" s="1"/>
      <c r="K1" s="1"/>
      <c r="L1" s="1"/>
      <c r="M1" s="51"/>
      <c r="N1" s="12"/>
    </row>
    <row r="2" spans="1:21" s="1" customFormat="1" ht="12.75" x14ac:dyDescent="0.2">
      <c r="F2" s="7"/>
      <c r="G2" s="7"/>
      <c r="H2" s="7"/>
      <c r="I2" s="8"/>
      <c r="J2" s="3"/>
    </row>
    <row r="3" spans="1:21" s="1" customFormat="1" ht="76.5" x14ac:dyDescent="0.2">
      <c r="A3" s="19" t="s">
        <v>8</v>
      </c>
      <c r="B3" s="77" t="s">
        <v>9</v>
      </c>
      <c r="C3" s="77" t="s">
        <v>10</v>
      </c>
      <c r="D3" s="77" t="s">
        <v>11</v>
      </c>
      <c r="E3" s="77" t="s">
        <v>12</v>
      </c>
      <c r="F3" s="77" t="s">
        <v>13</v>
      </c>
      <c r="G3" s="77" t="s">
        <v>14</v>
      </c>
      <c r="H3" s="77" t="s">
        <v>15</v>
      </c>
      <c r="I3" s="77" t="s">
        <v>16</v>
      </c>
      <c r="J3" s="3"/>
      <c r="M3" s="52"/>
      <c r="N3" s="52"/>
      <c r="O3" s="52"/>
      <c r="P3" s="52"/>
      <c r="Q3" s="52"/>
      <c r="R3" s="52"/>
      <c r="S3" s="52"/>
      <c r="T3" s="52"/>
      <c r="U3" s="52"/>
    </row>
    <row r="4" spans="1:21" s="1" customFormat="1" ht="12.75" x14ac:dyDescent="0.2">
      <c r="A4" s="36" t="s">
        <v>17</v>
      </c>
      <c r="B4" s="2"/>
      <c r="C4" s="2"/>
      <c r="D4" s="2"/>
      <c r="E4" s="2"/>
      <c r="F4" s="2"/>
      <c r="G4" s="2"/>
      <c r="H4" s="2"/>
      <c r="I4" s="38"/>
      <c r="J4" s="3"/>
      <c r="K4" s="105" t="s">
        <v>18</v>
      </c>
      <c r="L4" s="105"/>
      <c r="O4" s="54"/>
      <c r="P4" s="54"/>
      <c r="Q4" s="54"/>
      <c r="R4" s="54"/>
      <c r="S4" s="54"/>
      <c r="T4" s="54"/>
      <c r="U4" s="55"/>
    </row>
    <row r="5" spans="1:21" s="1" customFormat="1" ht="15.75" x14ac:dyDescent="0.2">
      <c r="A5" s="39" t="s">
        <v>106</v>
      </c>
      <c r="B5" s="19">
        <v>1</v>
      </c>
      <c r="C5" s="19">
        <v>1</v>
      </c>
      <c r="D5" s="19">
        <f>+B5*C5</f>
        <v>1</v>
      </c>
      <c r="E5" s="19">
        <f>Respondents!F8</f>
        <v>167</v>
      </c>
      <c r="F5" s="64">
        <f>D5*E5</f>
        <v>167</v>
      </c>
      <c r="G5" s="41">
        <f>F5*0.05</f>
        <v>8.35</v>
      </c>
      <c r="H5" s="41">
        <f>F5*0.1</f>
        <v>16.7</v>
      </c>
      <c r="I5" s="40">
        <f>F5*$L$6+G5*$L$5+H5*$L$7</f>
        <v>24216.586499999998</v>
      </c>
      <c r="J5" s="9"/>
      <c r="K5" s="13" t="s">
        <v>19</v>
      </c>
      <c r="L5" s="32">
        <v>163.16999999999999</v>
      </c>
      <c r="M5" s="53"/>
      <c r="N5" s="54"/>
      <c r="O5" s="54"/>
      <c r="P5" s="54"/>
      <c r="Q5" s="54"/>
      <c r="R5" s="56"/>
      <c r="S5" s="54"/>
      <c r="T5" s="54"/>
      <c r="U5" s="57"/>
    </row>
    <row r="6" spans="1:21" s="1" customFormat="1" ht="12.75" x14ac:dyDescent="0.2">
      <c r="A6" s="43" t="s">
        <v>75</v>
      </c>
      <c r="B6" s="19"/>
      <c r="C6" s="19"/>
      <c r="D6" s="19"/>
      <c r="E6" s="19"/>
      <c r="F6" s="19"/>
      <c r="G6" s="19"/>
      <c r="H6" s="19"/>
      <c r="I6" s="40"/>
      <c r="J6" s="3"/>
      <c r="K6" s="13" t="s">
        <v>20</v>
      </c>
      <c r="L6" s="32">
        <v>130.28</v>
      </c>
      <c r="M6" s="53"/>
      <c r="N6" s="54"/>
      <c r="O6" s="54"/>
      <c r="P6" s="54"/>
      <c r="Q6" s="54"/>
      <c r="R6" s="54"/>
      <c r="S6" s="54"/>
      <c r="T6" s="54"/>
      <c r="U6" s="57"/>
    </row>
    <row r="7" spans="1:21" s="1" customFormat="1" ht="15.75" x14ac:dyDescent="0.2">
      <c r="A7" s="43" t="s">
        <v>76</v>
      </c>
      <c r="B7" s="77">
        <v>330</v>
      </c>
      <c r="C7" s="77">
        <v>1</v>
      </c>
      <c r="D7" s="19">
        <f t="shared" ref="D7:D12" si="0">+B7*C7</f>
        <v>330</v>
      </c>
      <c r="E7" s="19">
        <v>0</v>
      </c>
      <c r="F7" s="64">
        <f t="shared" ref="F7:F12" si="1">D7*E7</f>
        <v>0</v>
      </c>
      <c r="G7" s="41">
        <f t="shared" ref="G7:G12" si="2">F7*0.05</f>
        <v>0</v>
      </c>
      <c r="H7" s="41">
        <f t="shared" ref="H7:H12" si="3">F7*0.1</f>
        <v>0</v>
      </c>
      <c r="I7" s="88">
        <f>F7*$L$6+G7*$L$5+H7*$L$7</f>
        <v>0</v>
      </c>
      <c r="J7" s="3"/>
      <c r="K7" s="13" t="s">
        <v>21</v>
      </c>
      <c r="L7" s="32">
        <v>65.709999999999994</v>
      </c>
      <c r="M7" s="53"/>
      <c r="N7" s="54"/>
      <c r="O7" s="54"/>
      <c r="P7" s="54"/>
      <c r="Q7" s="54"/>
      <c r="R7" s="54"/>
      <c r="S7" s="54"/>
      <c r="T7" s="54"/>
      <c r="U7" s="57"/>
    </row>
    <row r="8" spans="1:21" s="1" customFormat="1" ht="15.75" x14ac:dyDescent="0.2">
      <c r="A8" s="43" t="s">
        <v>77</v>
      </c>
      <c r="B8" s="77">
        <v>330</v>
      </c>
      <c r="C8" s="77">
        <v>1</v>
      </c>
      <c r="D8" s="19">
        <f t="shared" si="0"/>
        <v>330</v>
      </c>
      <c r="E8" s="19">
        <f>Responses!B4</f>
        <v>0</v>
      </c>
      <c r="F8" s="64">
        <f t="shared" si="1"/>
        <v>0</v>
      </c>
      <c r="G8" s="41">
        <f t="shared" si="2"/>
        <v>0</v>
      </c>
      <c r="H8" s="41">
        <f t="shared" si="3"/>
        <v>0</v>
      </c>
      <c r="I8" s="88">
        <f>F8*$L$6+G8*$L$5+H8*$L$7</f>
        <v>0</v>
      </c>
      <c r="J8" s="3"/>
      <c r="K8" s="67"/>
      <c r="L8" s="16"/>
      <c r="M8" s="53"/>
      <c r="N8" s="54"/>
      <c r="O8" s="54"/>
      <c r="P8" s="54"/>
      <c r="Q8" s="58"/>
      <c r="R8" s="58"/>
      <c r="S8" s="58"/>
      <c r="T8" s="58"/>
      <c r="U8" s="57"/>
    </row>
    <row r="9" spans="1:21" s="1" customFormat="1" ht="15.75" x14ac:dyDescent="0.2">
      <c r="A9" s="43" t="s">
        <v>78</v>
      </c>
      <c r="B9" s="77">
        <v>2</v>
      </c>
      <c r="C9" s="77">
        <v>1</v>
      </c>
      <c r="D9" s="19">
        <f t="shared" si="0"/>
        <v>2</v>
      </c>
      <c r="E9" s="19">
        <f>Responses!B5</f>
        <v>0</v>
      </c>
      <c r="F9" s="64">
        <f t="shared" si="1"/>
        <v>0</v>
      </c>
      <c r="G9" s="41">
        <f t="shared" si="2"/>
        <v>0</v>
      </c>
      <c r="H9" s="41">
        <f t="shared" si="3"/>
        <v>0</v>
      </c>
      <c r="I9" s="88">
        <f>F9*$L$6+G9*$L$5+H9*$L$7</f>
        <v>0</v>
      </c>
      <c r="J9" s="3"/>
      <c r="K9" s="79"/>
      <c r="L9" s="4"/>
      <c r="M9" s="53"/>
      <c r="N9" s="54"/>
      <c r="O9" s="54"/>
      <c r="P9" s="54"/>
      <c r="Q9" s="58"/>
      <c r="R9" s="58"/>
      <c r="S9" s="58"/>
      <c r="T9" s="58"/>
      <c r="U9" s="57"/>
    </row>
    <row r="10" spans="1:21" s="1" customFormat="1" ht="15.75" x14ac:dyDescent="0.2">
      <c r="A10" s="43" t="s">
        <v>79</v>
      </c>
      <c r="B10" s="77">
        <v>18</v>
      </c>
      <c r="C10" s="77">
        <v>1</v>
      </c>
      <c r="D10" s="19">
        <f t="shared" si="0"/>
        <v>18</v>
      </c>
      <c r="E10" s="19">
        <v>0</v>
      </c>
      <c r="F10" s="64">
        <f t="shared" si="1"/>
        <v>0</v>
      </c>
      <c r="G10" s="41">
        <f t="shared" si="2"/>
        <v>0</v>
      </c>
      <c r="H10" s="41">
        <f t="shared" si="3"/>
        <v>0</v>
      </c>
      <c r="I10" s="88">
        <f t="shared" ref="I10:I12" si="4">F10*$L$6+G10*$L$5+H10*$L$7</f>
        <v>0</v>
      </c>
      <c r="J10" s="3"/>
      <c r="K10" s="79"/>
      <c r="L10" s="4"/>
      <c r="M10" s="53"/>
      <c r="N10" s="54"/>
      <c r="O10" s="54"/>
      <c r="P10" s="54"/>
      <c r="Q10" s="58"/>
      <c r="R10" s="58"/>
      <c r="S10" s="58"/>
      <c r="T10" s="58"/>
      <c r="U10" s="57"/>
    </row>
    <row r="11" spans="1:21" s="1" customFormat="1" ht="28.5" x14ac:dyDescent="0.2">
      <c r="A11" s="43" t="s">
        <v>80</v>
      </c>
      <c r="B11" s="19">
        <v>4</v>
      </c>
      <c r="C11" s="19">
        <v>2</v>
      </c>
      <c r="D11" s="19">
        <f t="shared" si="0"/>
        <v>8</v>
      </c>
      <c r="E11" s="19">
        <v>0</v>
      </c>
      <c r="F11" s="64">
        <f t="shared" si="1"/>
        <v>0</v>
      </c>
      <c r="G11" s="41">
        <f t="shared" si="2"/>
        <v>0</v>
      </c>
      <c r="H11" s="41">
        <f t="shared" si="3"/>
        <v>0</v>
      </c>
      <c r="I11" s="88">
        <f t="shared" si="4"/>
        <v>0</v>
      </c>
      <c r="J11" s="3"/>
      <c r="K11" s="79"/>
      <c r="L11" s="4"/>
      <c r="M11" s="53"/>
      <c r="N11" s="54"/>
      <c r="O11" s="54"/>
      <c r="P11" s="54"/>
      <c r="Q11" s="58"/>
      <c r="R11" s="58"/>
      <c r="S11" s="58"/>
      <c r="T11" s="58"/>
      <c r="U11" s="57"/>
    </row>
    <row r="12" spans="1:21" s="1" customFormat="1" ht="15.75" x14ac:dyDescent="0.2">
      <c r="A12" s="43" t="s">
        <v>81</v>
      </c>
      <c r="B12" s="77">
        <v>4</v>
      </c>
      <c r="C12" s="77">
        <v>2</v>
      </c>
      <c r="D12" s="19">
        <f t="shared" si="0"/>
        <v>8</v>
      </c>
      <c r="E12" s="19">
        <v>0</v>
      </c>
      <c r="F12" s="64">
        <f t="shared" si="1"/>
        <v>0</v>
      </c>
      <c r="G12" s="41">
        <f t="shared" si="2"/>
        <v>0</v>
      </c>
      <c r="H12" s="41">
        <f t="shared" si="3"/>
        <v>0</v>
      </c>
      <c r="I12" s="88">
        <f t="shared" si="4"/>
        <v>0</v>
      </c>
      <c r="J12" s="3"/>
      <c r="K12" s="79"/>
      <c r="L12" s="4"/>
      <c r="M12" s="53"/>
      <c r="N12" s="54"/>
      <c r="O12" s="54"/>
      <c r="P12" s="54"/>
      <c r="Q12" s="58"/>
      <c r="R12" s="58"/>
      <c r="S12" s="58"/>
      <c r="T12" s="58"/>
      <c r="U12" s="57"/>
    </row>
    <row r="13" spans="1:21" s="1" customFormat="1" ht="12.75" x14ac:dyDescent="0.2">
      <c r="A13" s="43" t="s">
        <v>82</v>
      </c>
      <c r="B13" s="122" t="s">
        <v>93</v>
      </c>
      <c r="C13" s="122"/>
      <c r="D13" s="19"/>
      <c r="E13" s="19"/>
      <c r="F13" s="19"/>
      <c r="G13" s="19"/>
      <c r="H13" s="19"/>
      <c r="I13" s="88"/>
      <c r="J13" s="3"/>
      <c r="K13" s="79"/>
      <c r="L13" s="4"/>
      <c r="M13" s="53"/>
      <c r="N13" s="54"/>
      <c r="O13" s="54"/>
      <c r="P13" s="54"/>
      <c r="Q13" s="58"/>
      <c r="R13" s="58"/>
      <c r="S13" s="58"/>
      <c r="T13" s="58"/>
      <c r="U13" s="57"/>
    </row>
    <row r="14" spans="1:21" s="1" customFormat="1" ht="12.75" x14ac:dyDescent="0.2">
      <c r="A14" s="43" t="s">
        <v>83</v>
      </c>
      <c r="B14" s="122" t="s">
        <v>93</v>
      </c>
      <c r="C14" s="122"/>
      <c r="D14" s="19"/>
      <c r="E14" s="19"/>
      <c r="F14" s="19"/>
      <c r="G14" s="19"/>
      <c r="H14" s="19"/>
      <c r="I14" s="88"/>
      <c r="J14" s="3"/>
      <c r="K14" s="79"/>
      <c r="L14" s="4"/>
      <c r="M14" s="53"/>
      <c r="N14" s="54"/>
      <c r="O14" s="54"/>
      <c r="P14" s="54"/>
      <c r="Q14" s="58"/>
      <c r="R14" s="58"/>
      <c r="S14" s="58"/>
      <c r="T14" s="58"/>
      <c r="U14" s="57"/>
    </row>
    <row r="15" spans="1:21" s="1" customFormat="1" ht="12.75" x14ac:dyDescent="0.2">
      <c r="A15" s="43" t="s">
        <v>84</v>
      </c>
      <c r="B15" s="19"/>
      <c r="C15" s="19"/>
      <c r="D15" s="19"/>
      <c r="E15" s="19"/>
      <c r="F15" s="19"/>
      <c r="G15" s="19"/>
      <c r="H15" s="19"/>
      <c r="I15" s="88"/>
      <c r="J15" s="3"/>
      <c r="K15" s="79"/>
      <c r="L15" s="4"/>
      <c r="M15" s="53"/>
      <c r="N15" s="54"/>
      <c r="O15" s="54"/>
      <c r="P15" s="54"/>
      <c r="Q15" s="58"/>
      <c r="R15" s="58"/>
      <c r="S15" s="58"/>
      <c r="T15" s="58"/>
      <c r="U15" s="57"/>
    </row>
    <row r="16" spans="1:21" s="1" customFormat="1" ht="25.5" x14ac:dyDescent="0.2">
      <c r="A16" s="43" t="s">
        <v>85</v>
      </c>
      <c r="B16" s="19">
        <v>2</v>
      </c>
      <c r="C16" s="19">
        <v>1</v>
      </c>
      <c r="D16" s="19">
        <f t="shared" ref="D16:D23" si="5">+B16*C16</f>
        <v>2</v>
      </c>
      <c r="E16" s="19">
        <v>0</v>
      </c>
      <c r="F16" s="64">
        <f t="shared" ref="F16:F23" si="6">D16*E16</f>
        <v>0</v>
      </c>
      <c r="G16" s="41">
        <f t="shared" ref="G16:G23" si="7">F16*0.05</f>
        <v>0</v>
      </c>
      <c r="H16" s="41">
        <f t="shared" ref="H16:H23" si="8">F16*0.1</f>
        <v>0</v>
      </c>
      <c r="I16" s="88">
        <f t="shared" ref="I16:I18" si="9">F16*$L$6+G16*$L$5+H16*$L$7</f>
        <v>0</v>
      </c>
      <c r="J16" s="3"/>
      <c r="K16" s="79"/>
      <c r="L16" s="4"/>
      <c r="M16" s="53"/>
      <c r="N16" s="54"/>
      <c r="O16" s="54"/>
      <c r="P16" s="54"/>
      <c r="Q16" s="58"/>
      <c r="R16" s="58"/>
      <c r="S16" s="58"/>
      <c r="T16" s="58"/>
      <c r="U16" s="57"/>
    </row>
    <row r="17" spans="1:21" s="1" customFormat="1" ht="12.75" x14ac:dyDescent="0.2">
      <c r="A17" s="43" t="s">
        <v>86</v>
      </c>
      <c r="B17" s="77">
        <v>2</v>
      </c>
      <c r="C17" s="77">
        <v>1</v>
      </c>
      <c r="D17" s="19">
        <f t="shared" si="5"/>
        <v>2</v>
      </c>
      <c r="E17" s="19">
        <v>0</v>
      </c>
      <c r="F17" s="64">
        <f t="shared" si="6"/>
        <v>0</v>
      </c>
      <c r="G17" s="41">
        <f t="shared" si="7"/>
        <v>0</v>
      </c>
      <c r="H17" s="41">
        <f t="shared" si="8"/>
        <v>0</v>
      </c>
      <c r="I17" s="88">
        <f t="shared" si="9"/>
        <v>0</v>
      </c>
      <c r="J17" s="3"/>
      <c r="K17" s="79"/>
      <c r="L17" s="4"/>
      <c r="M17" s="53"/>
      <c r="N17" s="54"/>
      <c r="O17" s="54"/>
      <c r="P17" s="54"/>
      <c r="Q17" s="58"/>
      <c r="R17" s="58"/>
      <c r="S17" s="58"/>
      <c r="T17" s="58"/>
      <c r="U17" s="57"/>
    </row>
    <row r="18" spans="1:21" s="1" customFormat="1" ht="12.75" x14ac:dyDescent="0.2">
      <c r="A18" s="43" t="s">
        <v>87</v>
      </c>
      <c r="B18" s="77">
        <v>2</v>
      </c>
      <c r="C18" s="77">
        <v>1</v>
      </c>
      <c r="D18" s="19">
        <f t="shared" si="5"/>
        <v>2</v>
      </c>
      <c r="E18" s="19">
        <v>0</v>
      </c>
      <c r="F18" s="64">
        <f t="shared" si="6"/>
        <v>0</v>
      </c>
      <c r="G18" s="41">
        <f t="shared" si="7"/>
        <v>0</v>
      </c>
      <c r="H18" s="41">
        <f t="shared" si="8"/>
        <v>0</v>
      </c>
      <c r="I18" s="88">
        <f t="shared" si="9"/>
        <v>0</v>
      </c>
      <c r="J18" s="3"/>
      <c r="K18" s="79"/>
      <c r="L18" s="4"/>
      <c r="M18" s="53"/>
      <c r="N18" s="54"/>
      <c r="O18" s="54"/>
      <c r="P18" s="54"/>
      <c r="Q18" s="58"/>
      <c r="R18" s="58"/>
      <c r="S18" s="58"/>
      <c r="T18" s="58"/>
      <c r="U18" s="57"/>
    </row>
    <row r="19" spans="1:21" s="1" customFormat="1" ht="15.75" x14ac:dyDescent="0.2">
      <c r="A19" s="43" t="s">
        <v>88</v>
      </c>
      <c r="B19" s="77">
        <v>2</v>
      </c>
      <c r="C19" s="77">
        <v>1</v>
      </c>
      <c r="D19" s="19">
        <f t="shared" si="5"/>
        <v>2</v>
      </c>
      <c r="E19" s="19">
        <v>1</v>
      </c>
      <c r="F19" s="64">
        <f t="shared" si="6"/>
        <v>2</v>
      </c>
      <c r="G19" s="41">
        <f t="shared" si="7"/>
        <v>0.1</v>
      </c>
      <c r="H19" s="41">
        <f t="shared" si="8"/>
        <v>0.2</v>
      </c>
      <c r="I19" s="40">
        <f>F19*$L$6+G19*$L$5+H19*$L$7</f>
        <v>290.01900000000001</v>
      </c>
      <c r="J19" s="3"/>
      <c r="K19" s="4"/>
      <c r="L19" s="4"/>
      <c r="M19" s="53"/>
      <c r="N19" s="54"/>
      <c r="O19" s="54"/>
      <c r="P19" s="54"/>
      <c r="Q19" s="58"/>
      <c r="R19" s="58"/>
      <c r="S19" s="58"/>
      <c r="T19" s="58"/>
      <c r="U19" s="57"/>
    </row>
    <row r="20" spans="1:21" s="1" customFormat="1" ht="12.75" x14ac:dyDescent="0.2">
      <c r="A20" s="43" t="s">
        <v>89</v>
      </c>
      <c r="B20" s="77">
        <v>2</v>
      </c>
      <c r="C20" s="77">
        <v>1</v>
      </c>
      <c r="D20" s="19">
        <f t="shared" si="5"/>
        <v>2</v>
      </c>
      <c r="E20" s="19">
        <v>0</v>
      </c>
      <c r="F20" s="64">
        <f t="shared" si="6"/>
        <v>0</v>
      </c>
      <c r="G20" s="41">
        <f t="shared" si="7"/>
        <v>0</v>
      </c>
      <c r="H20" s="41">
        <f t="shared" si="8"/>
        <v>0</v>
      </c>
      <c r="I20" s="88">
        <f>F20*$L$6+G20*$L$5+H20*$L$7</f>
        <v>0</v>
      </c>
      <c r="J20" s="3"/>
      <c r="K20" s="5"/>
      <c r="L20" s="6"/>
      <c r="M20" s="53"/>
      <c r="N20" s="54"/>
      <c r="O20" s="54"/>
      <c r="P20" s="54"/>
      <c r="Q20" s="58"/>
      <c r="R20" s="58"/>
      <c r="S20" s="59"/>
      <c r="T20" s="59"/>
      <c r="U20" s="57"/>
    </row>
    <row r="21" spans="1:21" s="1" customFormat="1" ht="12.75" x14ac:dyDescent="0.2">
      <c r="A21" s="43" t="s">
        <v>90</v>
      </c>
      <c r="B21" s="77">
        <v>2</v>
      </c>
      <c r="C21" s="77">
        <v>0.2</v>
      </c>
      <c r="D21" s="19">
        <f t="shared" si="5"/>
        <v>0.4</v>
      </c>
      <c r="E21" s="19">
        <v>0</v>
      </c>
      <c r="F21" s="64">
        <f t="shared" si="6"/>
        <v>0</v>
      </c>
      <c r="G21" s="41">
        <f t="shared" si="7"/>
        <v>0</v>
      </c>
      <c r="H21" s="41">
        <f t="shared" si="8"/>
        <v>0</v>
      </c>
      <c r="I21" s="88">
        <f>F21*$L$6+G21*$L$5+H21*$L$7</f>
        <v>0</v>
      </c>
      <c r="J21" s="3"/>
      <c r="K21" s="5"/>
      <c r="L21" s="6"/>
      <c r="M21" s="53"/>
      <c r="N21" s="54"/>
      <c r="O21" s="54"/>
      <c r="P21" s="54"/>
      <c r="Q21" s="58"/>
      <c r="R21" s="58"/>
      <c r="S21" s="59"/>
      <c r="T21" s="59"/>
      <c r="U21" s="57"/>
    </row>
    <row r="22" spans="1:21" s="1" customFormat="1" ht="12.75" x14ac:dyDescent="0.2">
      <c r="A22" s="43" t="s">
        <v>91</v>
      </c>
      <c r="B22" s="77">
        <v>8</v>
      </c>
      <c r="C22" s="77">
        <v>1</v>
      </c>
      <c r="D22" s="19">
        <f t="shared" si="5"/>
        <v>8</v>
      </c>
      <c r="E22" s="19">
        <v>0</v>
      </c>
      <c r="F22" s="64">
        <f t="shared" si="6"/>
        <v>0</v>
      </c>
      <c r="G22" s="41">
        <f t="shared" si="7"/>
        <v>0</v>
      </c>
      <c r="H22" s="41">
        <f t="shared" si="8"/>
        <v>0</v>
      </c>
      <c r="I22" s="40"/>
      <c r="J22" s="3"/>
      <c r="K22" s="5"/>
      <c r="L22" s="6"/>
      <c r="M22" s="53"/>
      <c r="N22" s="54"/>
      <c r="O22" s="54"/>
      <c r="P22" s="54"/>
      <c r="Q22" s="54"/>
      <c r="R22" s="54"/>
      <c r="S22" s="54"/>
      <c r="T22" s="54"/>
      <c r="U22" s="57"/>
    </row>
    <row r="23" spans="1:21" s="1" customFormat="1" ht="18" customHeight="1" x14ac:dyDescent="0.2">
      <c r="A23" s="43" t="s">
        <v>92</v>
      </c>
      <c r="B23" s="77">
        <v>16</v>
      </c>
      <c r="C23" s="77">
        <v>2</v>
      </c>
      <c r="D23" s="19">
        <f t="shared" si="5"/>
        <v>32</v>
      </c>
      <c r="E23" s="19">
        <f>Respondents!F8</f>
        <v>167</v>
      </c>
      <c r="F23" s="64">
        <f t="shared" si="6"/>
        <v>5344</v>
      </c>
      <c r="G23" s="41">
        <f t="shared" si="7"/>
        <v>267.2</v>
      </c>
      <c r="H23" s="41">
        <f t="shared" si="8"/>
        <v>534.4</v>
      </c>
      <c r="I23" s="40">
        <f t="shared" ref="I23" si="10">F23*$L$6+G23*$L$5+H23*$L$7</f>
        <v>774930.76799999992</v>
      </c>
      <c r="J23" s="9"/>
      <c r="K23" s="66"/>
      <c r="L23" s="6"/>
      <c r="M23" s="53"/>
      <c r="N23" s="54"/>
      <c r="O23" s="54"/>
      <c r="P23" s="54"/>
      <c r="Q23" s="54"/>
      <c r="R23" s="54"/>
      <c r="S23" s="54"/>
      <c r="T23" s="54"/>
      <c r="U23" s="57"/>
    </row>
    <row r="24" spans="1:21" s="1" customFormat="1" ht="12.75" x14ac:dyDescent="0.2">
      <c r="A24" s="107" t="s">
        <v>22</v>
      </c>
      <c r="B24" s="108"/>
      <c r="C24" s="108"/>
      <c r="D24" s="108"/>
      <c r="E24" s="109"/>
      <c r="F24" s="110">
        <f>SUM(F5:H23)</f>
        <v>6339.95</v>
      </c>
      <c r="G24" s="111"/>
      <c r="H24" s="112"/>
      <c r="I24" s="96">
        <f>SUM(I5:I23)</f>
        <v>799437.37349999987</v>
      </c>
      <c r="J24" s="3"/>
      <c r="M24" s="53"/>
      <c r="N24" s="54"/>
      <c r="O24" s="54"/>
      <c r="P24" s="54"/>
      <c r="Q24" s="54"/>
      <c r="R24" s="54"/>
      <c r="S24" s="54"/>
      <c r="T24" s="54"/>
      <c r="U24" s="57"/>
    </row>
    <row r="25" spans="1:21" s="1" customFormat="1" ht="12.75" x14ac:dyDescent="0.2">
      <c r="A25" s="42" t="s">
        <v>23</v>
      </c>
      <c r="B25" s="2"/>
      <c r="C25" s="2"/>
      <c r="D25" s="2"/>
      <c r="E25" s="2"/>
      <c r="F25" s="2"/>
      <c r="G25" s="2"/>
      <c r="H25" s="2"/>
      <c r="I25" s="38"/>
      <c r="J25" s="3"/>
      <c r="M25" s="53"/>
      <c r="N25" s="54"/>
      <c r="O25" s="54"/>
      <c r="P25" s="54"/>
      <c r="Q25" s="54"/>
      <c r="R25" s="56"/>
      <c r="S25" s="54"/>
      <c r="T25" s="54"/>
      <c r="U25" s="57"/>
    </row>
    <row r="26" spans="1:21" s="1" customFormat="1" ht="15.75" x14ac:dyDescent="0.25">
      <c r="A26" s="43" t="s">
        <v>94</v>
      </c>
      <c r="B26" s="122" t="s">
        <v>99</v>
      </c>
      <c r="C26" s="122"/>
      <c r="D26" s="2"/>
      <c r="E26" s="2"/>
      <c r="F26" s="2"/>
      <c r="G26" s="2"/>
      <c r="H26" s="2"/>
      <c r="I26" s="44"/>
      <c r="J26" s="3"/>
      <c r="K26" s="3"/>
      <c r="M26" s="60"/>
      <c r="N26" s="60"/>
      <c r="O26" s="60"/>
      <c r="P26" s="60"/>
      <c r="Q26" s="60"/>
      <c r="R26" s="61"/>
      <c r="S26" s="61"/>
      <c r="T26" s="61"/>
      <c r="U26" s="62"/>
    </row>
    <row r="27" spans="1:21" s="1" customFormat="1" ht="12.75" x14ac:dyDescent="0.2">
      <c r="A27" s="43" t="s">
        <v>95</v>
      </c>
      <c r="B27" s="122" t="s">
        <v>93</v>
      </c>
      <c r="C27" s="122"/>
      <c r="D27" s="10"/>
      <c r="E27" s="10"/>
      <c r="F27" s="10"/>
      <c r="G27" s="10"/>
      <c r="H27" s="10"/>
      <c r="I27" s="11"/>
      <c r="J27" s="3"/>
      <c r="K27" s="3"/>
      <c r="M27" s="53"/>
      <c r="N27" s="54"/>
      <c r="O27" s="54"/>
      <c r="P27" s="54"/>
      <c r="Q27" s="54"/>
      <c r="R27" s="54"/>
      <c r="S27" s="54"/>
      <c r="T27" s="54"/>
      <c r="U27" s="55"/>
    </row>
    <row r="28" spans="1:21" s="1" customFormat="1" ht="12.75" x14ac:dyDescent="0.2">
      <c r="A28" s="43" t="s">
        <v>96</v>
      </c>
      <c r="B28" s="122" t="s">
        <v>93</v>
      </c>
      <c r="C28" s="122"/>
      <c r="D28" s="10"/>
      <c r="E28" s="10"/>
      <c r="F28" s="65"/>
      <c r="G28" s="10"/>
      <c r="H28" s="10"/>
      <c r="I28" s="11"/>
      <c r="J28" s="3"/>
      <c r="K28" s="3"/>
      <c r="M28" s="53"/>
      <c r="N28" s="54"/>
      <c r="O28" s="54"/>
      <c r="P28" s="54"/>
      <c r="Q28" s="54"/>
      <c r="R28" s="54"/>
      <c r="S28" s="54"/>
      <c r="T28" s="54"/>
      <c r="U28" s="57"/>
    </row>
    <row r="29" spans="1:21" s="1" customFormat="1" ht="12.75" x14ac:dyDescent="0.2">
      <c r="A29" s="43" t="s">
        <v>97</v>
      </c>
      <c r="B29" s="122" t="s">
        <v>100</v>
      </c>
      <c r="C29" s="122"/>
      <c r="D29" s="10"/>
      <c r="E29" s="10"/>
      <c r="F29" s="10"/>
      <c r="G29" s="10"/>
      <c r="H29" s="10"/>
      <c r="I29" s="45"/>
      <c r="J29" s="3"/>
      <c r="M29" s="53"/>
      <c r="N29" s="54"/>
      <c r="O29" s="54"/>
      <c r="P29" s="54"/>
      <c r="Q29" s="54"/>
      <c r="R29" s="54"/>
      <c r="S29" s="54"/>
      <c r="T29" s="54"/>
      <c r="U29" s="57"/>
    </row>
    <row r="30" spans="1:21" s="1" customFormat="1" ht="12.75" x14ac:dyDescent="0.2">
      <c r="A30" s="43" t="s">
        <v>98</v>
      </c>
      <c r="B30" s="10"/>
      <c r="C30" s="10"/>
      <c r="D30" s="10"/>
      <c r="E30" s="10"/>
      <c r="F30" s="10"/>
      <c r="G30" s="10"/>
      <c r="H30" s="10"/>
      <c r="I30" s="11"/>
      <c r="J30" s="3"/>
      <c r="K30" s="3"/>
      <c r="M30" s="53"/>
      <c r="N30" s="54"/>
      <c r="O30" s="54"/>
      <c r="P30" s="54"/>
      <c r="Q30" s="54"/>
      <c r="R30" s="56"/>
      <c r="S30" s="54"/>
      <c r="T30" s="54"/>
      <c r="U30" s="57"/>
    </row>
    <row r="31" spans="1:21" s="1" customFormat="1" ht="15.75" x14ac:dyDescent="0.2">
      <c r="A31" s="43" t="s">
        <v>101</v>
      </c>
      <c r="B31" s="77">
        <v>1.5</v>
      </c>
      <c r="C31" s="77">
        <v>1</v>
      </c>
      <c r="D31" s="77">
        <f t="shared" ref="D31" si="11">B31*C31</f>
        <v>1.5</v>
      </c>
      <c r="E31" s="19">
        <f>Respondents!F8</f>
        <v>167</v>
      </c>
      <c r="F31" s="10">
        <f t="shared" ref="F31" si="12">D31*E31</f>
        <v>250.5</v>
      </c>
      <c r="G31" s="10">
        <f t="shared" ref="G31" si="13">F31*0.05</f>
        <v>12.525</v>
      </c>
      <c r="H31" s="10">
        <f t="shared" ref="H31" si="14">F31*0.1</f>
        <v>25.05</v>
      </c>
      <c r="I31" s="11">
        <f>F31*$L$6+G31*$L$5+H31*$L$7</f>
        <v>36324.87975</v>
      </c>
      <c r="J31" s="3"/>
      <c r="K31" s="3"/>
      <c r="M31" s="53"/>
      <c r="N31" s="54"/>
      <c r="O31" s="54"/>
      <c r="P31" s="54"/>
      <c r="Q31" s="54"/>
      <c r="R31" s="54"/>
      <c r="S31" s="54"/>
      <c r="T31" s="54"/>
      <c r="U31" s="57"/>
    </row>
    <row r="32" spans="1:21" s="1" customFormat="1" ht="12.75" x14ac:dyDescent="0.2">
      <c r="A32" s="43" t="s">
        <v>102</v>
      </c>
      <c r="B32" s="77" t="s">
        <v>100</v>
      </c>
      <c r="C32" s="77"/>
      <c r="D32" s="77"/>
      <c r="E32" s="10"/>
      <c r="F32" s="10"/>
      <c r="G32" s="10"/>
      <c r="H32" s="10"/>
      <c r="I32" s="11"/>
      <c r="J32" s="3"/>
      <c r="K32" s="3"/>
      <c r="M32" s="53"/>
      <c r="N32" s="54"/>
      <c r="O32" s="54"/>
      <c r="P32" s="54"/>
      <c r="Q32" s="54"/>
      <c r="R32" s="54"/>
      <c r="S32" s="54"/>
      <c r="T32" s="54"/>
      <c r="U32" s="57"/>
    </row>
    <row r="33" spans="1:21" s="1" customFormat="1" ht="12.75" x14ac:dyDescent="0.2">
      <c r="A33" s="43" t="s">
        <v>103</v>
      </c>
      <c r="B33" s="77" t="s">
        <v>100</v>
      </c>
      <c r="C33" s="43"/>
      <c r="D33" s="43"/>
      <c r="E33" s="10"/>
      <c r="F33" s="10"/>
      <c r="G33" s="10"/>
      <c r="H33" s="10"/>
      <c r="I33" s="45"/>
      <c r="J33" s="3"/>
      <c r="K33" s="3"/>
      <c r="M33" s="53"/>
      <c r="N33" s="54"/>
      <c r="O33" s="54"/>
      <c r="P33" s="54"/>
      <c r="Q33" s="54"/>
      <c r="R33" s="54"/>
      <c r="S33" s="54"/>
      <c r="T33" s="54"/>
      <c r="U33" s="57"/>
    </row>
    <row r="34" spans="1:21" s="1" customFormat="1" ht="12.75" x14ac:dyDescent="0.2">
      <c r="A34" s="97" t="s">
        <v>24</v>
      </c>
      <c r="B34" s="113"/>
      <c r="C34" s="114"/>
      <c r="D34" s="114"/>
      <c r="E34" s="115"/>
      <c r="F34" s="119">
        <f>SUM(F26:H33)</f>
        <v>288.07499999999999</v>
      </c>
      <c r="G34" s="120"/>
      <c r="H34" s="121"/>
      <c r="I34" s="98">
        <f>SUM(I26:I33)</f>
        <v>36324.87975</v>
      </c>
      <c r="J34" s="15"/>
      <c r="K34" s="48">
        <f>F35/Responses!E12</f>
        <v>19.791044776119403</v>
      </c>
      <c r="L34" s="48" t="s">
        <v>25</v>
      </c>
      <c r="M34" s="53"/>
      <c r="N34" s="54"/>
      <c r="O34" s="54"/>
      <c r="P34" s="54"/>
      <c r="Q34" s="54"/>
      <c r="R34" s="54"/>
      <c r="S34" s="54"/>
      <c r="T34" s="54"/>
      <c r="U34" s="57"/>
    </row>
    <row r="35" spans="1:21" s="1" customFormat="1" ht="15.75" x14ac:dyDescent="0.2">
      <c r="A35" s="99" t="s">
        <v>139</v>
      </c>
      <c r="B35" s="116"/>
      <c r="C35" s="117"/>
      <c r="D35" s="117"/>
      <c r="E35" s="118"/>
      <c r="F35" s="119">
        <f>ROUND(SUM(F24,F34), -1)</f>
        <v>6630</v>
      </c>
      <c r="G35" s="120"/>
      <c r="H35" s="121"/>
      <c r="I35" s="98">
        <f>ROUND(SUM(I34,I24), -3)</f>
        <v>836000</v>
      </c>
      <c r="J35" s="15"/>
      <c r="K35" s="14"/>
      <c r="L35" s="3"/>
      <c r="M35" s="53"/>
      <c r="N35" s="54"/>
      <c r="O35" s="54"/>
      <c r="P35" s="54"/>
      <c r="Q35" s="54"/>
      <c r="R35" s="54"/>
      <c r="S35" s="54"/>
      <c r="T35" s="54"/>
      <c r="U35" s="57"/>
    </row>
    <row r="36" spans="1:21" s="1" customFormat="1" ht="13.5" customHeight="1" x14ac:dyDescent="0.25">
      <c r="A36" s="49" t="s">
        <v>140</v>
      </c>
      <c r="B36" s="116"/>
      <c r="C36" s="117"/>
      <c r="D36" s="117"/>
      <c r="E36" s="117"/>
      <c r="F36" s="117"/>
      <c r="G36" s="117"/>
      <c r="H36" s="118"/>
      <c r="I36" s="80">
        <f>ROUND('Capital O&amp;M'!G6+'Capital O&amp;M'!D6,-3)</f>
        <v>154000</v>
      </c>
      <c r="J36" s="3"/>
      <c r="M36" s="60"/>
      <c r="N36" s="60"/>
      <c r="O36" s="60"/>
      <c r="P36" s="60"/>
      <c r="Q36" s="60"/>
      <c r="R36" s="61"/>
      <c r="S36" s="61"/>
      <c r="T36" s="61"/>
      <c r="U36" s="62"/>
    </row>
    <row r="37" spans="1:21" s="1" customFormat="1" ht="13.5" customHeight="1" x14ac:dyDescent="0.25">
      <c r="A37" s="49" t="s">
        <v>141</v>
      </c>
      <c r="B37" s="116"/>
      <c r="C37" s="117"/>
      <c r="D37" s="117"/>
      <c r="E37" s="117"/>
      <c r="F37" s="117"/>
      <c r="G37" s="117"/>
      <c r="H37" s="118"/>
      <c r="I37" s="80">
        <f>ROUND(SUM(I35:I36), -3)</f>
        <v>990000</v>
      </c>
      <c r="J37" s="3"/>
      <c r="M37" s="63"/>
      <c r="N37" s="63"/>
      <c r="O37" s="63"/>
      <c r="P37" s="63"/>
      <c r="Q37" s="63"/>
      <c r="R37" s="61"/>
      <c r="S37" s="61"/>
      <c r="T37" s="61"/>
      <c r="U37" s="62"/>
    </row>
    <row r="38" spans="1:21" s="1" customFormat="1" ht="13.5" x14ac:dyDescent="0.25">
      <c r="G38" s="46"/>
      <c r="I38" s="8"/>
      <c r="J38" s="3"/>
      <c r="M38" s="63"/>
      <c r="N38" s="63"/>
      <c r="O38" s="63"/>
      <c r="P38" s="63"/>
      <c r="Q38" s="63"/>
      <c r="R38" s="63"/>
      <c r="S38" s="63"/>
      <c r="T38" s="63"/>
      <c r="U38" s="62"/>
    </row>
    <row r="39" spans="1:21" s="1" customFormat="1" ht="13.5" x14ac:dyDescent="0.25">
      <c r="A39" s="47" t="s">
        <v>26</v>
      </c>
      <c r="I39" s="8"/>
      <c r="J39" s="3"/>
      <c r="M39" s="63"/>
      <c r="N39" s="63"/>
      <c r="O39" s="63"/>
      <c r="P39" s="63"/>
      <c r="Q39" s="63"/>
      <c r="R39" s="63"/>
      <c r="S39" s="63"/>
      <c r="T39" s="63"/>
      <c r="U39" s="62"/>
    </row>
    <row r="40" spans="1:21" s="1" customFormat="1" ht="34.5" customHeight="1" x14ac:dyDescent="0.2">
      <c r="A40" s="104" t="s">
        <v>104</v>
      </c>
      <c r="B40" s="104"/>
      <c r="C40" s="104"/>
      <c r="D40" s="104"/>
      <c r="E40" s="104"/>
      <c r="F40" s="104"/>
      <c r="G40" s="104"/>
      <c r="H40" s="104"/>
      <c r="I40" s="104"/>
      <c r="J40" s="3"/>
      <c r="M40" s="31"/>
      <c r="N40" s="31"/>
      <c r="O40" s="31"/>
      <c r="P40" s="31"/>
      <c r="Q40" s="31"/>
      <c r="R40" s="31"/>
      <c r="S40" s="31"/>
      <c r="T40" s="31"/>
      <c r="U40" s="31"/>
    </row>
    <row r="41" spans="1:21" s="1" customFormat="1" ht="59.25" customHeight="1" x14ac:dyDescent="0.2">
      <c r="A41" s="106" t="s">
        <v>105</v>
      </c>
      <c r="B41" s="106"/>
      <c r="C41" s="106"/>
      <c r="D41" s="106"/>
      <c r="E41" s="106"/>
      <c r="F41" s="106"/>
      <c r="G41" s="106"/>
      <c r="H41" s="106"/>
      <c r="I41" s="106"/>
      <c r="J41" s="3"/>
      <c r="M41" s="31"/>
      <c r="N41" s="31"/>
      <c r="O41" s="31"/>
      <c r="P41" s="31"/>
      <c r="Q41" s="31"/>
      <c r="R41" s="31"/>
      <c r="S41" s="31"/>
      <c r="T41" s="31"/>
      <c r="U41" s="31"/>
    </row>
    <row r="42" spans="1:21" s="1" customFormat="1" ht="19.899999999999999" customHeight="1" x14ac:dyDescent="0.2">
      <c r="A42" s="102" t="s">
        <v>107</v>
      </c>
      <c r="B42" s="103"/>
      <c r="C42" s="103"/>
      <c r="D42" s="103"/>
      <c r="E42" s="103"/>
      <c r="F42" s="103"/>
      <c r="G42" s="103"/>
      <c r="H42" s="103"/>
      <c r="I42" s="103"/>
      <c r="J42" s="9"/>
      <c r="M42" s="31"/>
      <c r="N42" s="31"/>
      <c r="O42" s="31"/>
      <c r="P42" s="31"/>
      <c r="Q42" s="31"/>
      <c r="R42" s="31"/>
      <c r="S42" s="31"/>
      <c r="T42" s="31"/>
      <c r="U42" s="31"/>
    </row>
    <row r="43" spans="1:21" s="1" customFormat="1" ht="19.899999999999999" customHeight="1" x14ac:dyDescent="0.2">
      <c r="A43" s="102" t="s">
        <v>108</v>
      </c>
      <c r="B43" s="103"/>
      <c r="C43" s="103"/>
      <c r="D43" s="103"/>
      <c r="E43" s="103"/>
      <c r="F43" s="103"/>
      <c r="G43" s="103"/>
      <c r="H43" s="103"/>
      <c r="I43" s="103"/>
      <c r="J43" s="9"/>
      <c r="M43" s="31"/>
      <c r="N43" s="31"/>
      <c r="O43" s="31"/>
      <c r="P43" s="31"/>
      <c r="Q43" s="31"/>
      <c r="R43" s="31"/>
      <c r="S43" s="31"/>
      <c r="T43" s="31"/>
      <c r="U43" s="31"/>
    </row>
    <row r="44" spans="1:21" s="1" customFormat="1" ht="19.899999999999999" customHeight="1" x14ac:dyDescent="0.2">
      <c r="A44" s="102" t="s">
        <v>109</v>
      </c>
      <c r="B44" s="103"/>
      <c r="C44" s="103"/>
      <c r="D44" s="103"/>
      <c r="E44" s="103"/>
      <c r="F44" s="103"/>
      <c r="G44" s="103"/>
      <c r="H44" s="103"/>
      <c r="I44" s="103"/>
      <c r="J44" s="9"/>
      <c r="M44" s="31"/>
      <c r="N44" s="31"/>
      <c r="O44" s="31"/>
      <c r="P44" s="31"/>
      <c r="Q44" s="31"/>
      <c r="R44" s="31"/>
      <c r="S44" s="31"/>
      <c r="T44" s="31"/>
      <c r="U44" s="31"/>
    </row>
    <row r="45" spans="1:21" s="1" customFormat="1" ht="19.899999999999999" customHeight="1" x14ac:dyDescent="0.2">
      <c r="A45" s="102" t="s">
        <v>110</v>
      </c>
      <c r="B45" s="103"/>
      <c r="C45" s="103"/>
      <c r="D45" s="103"/>
      <c r="E45" s="103"/>
      <c r="F45" s="103"/>
      <c r="G45" s="103"/>
      <c r="H45" s="103"/>
      <c r="I45" s="103"/>
      <c r="J45" s="9"/>
      <c r="M45" s="31"/>
      <c r="N45" s="31"/>
      <c r="O45" s="31"/>
      <c r="P45" s="31"/>
      <c r="Q45" s="31"/>
      <c r="R45" s="31"/>
      <c r="S45" s="31"/>
      <c r="T45" s="31"/>
      <c r="U45" s="31"/>
    </row>
    <row r="46" spans="1:21" s="1" customFormat="1" ht="19.899999999999999" customHeight="1" x14ac:dyDescent="0.2">
      <c r="A46" s="102" t="s">
        <v>111</v>
      </c>
      <c r="B46" s="103"/>
      <c r="C46" s="103"/>
      <c r="D46" s="103"/>
      <c r="E46" s="103"/>
      <c r="F46" s="103"/>
      <c r="G46" s="103"/>
      <c r="H46" s="103"/>
      <c r="I46" s="103"/>
      <c r="J46" s="9"/>
      <c r="M46" s="31"/>
      <c r="N46" s="31"/>
      <c r="O46" s="31"/>
      <c r="P46" s="31"/>
      <c r="Q46" s="31"/>
      <c r="R46" s="31"/>
      <c r="S46" s="31"/>
      <c r="T46" s="31"/>
      <c r="U46" s="31"/>
    </row>
    <row r="47" spans="1:21" s="1" customFormat="1" ht="19.899999999999999" customHeight="1" x14ac:dyDescent="0.2">
      <c r="A47" s="102" t="s">
        <v>117</v>
      </c>
      <c r="B47" s="103"/>
      <c r="C47" s="103"/>
      <c r="D47" s="103"/>
      <c r="E47" s="103"/>
      <c r="F47" s="103"/>
      <c r="G47" s="103"/>
      <c r="H47" s="103"/>
      <c r="I47" s="103"/>
      <c r="J47" s="9"/>
      <c r="M47" s="31"/>
      <c r="N47" s="31"/>
      <c r="O47" s="31"/>
      <c r="P47" s="31"/>
      <c r="Q47" s="31"/>
      <c r="R47" s="31"/>
      <c r="S47" s="31"/>
      <c r="T47" s="31"/>
      <c r="U47" s="31"/>
    </row>
    <row r="48" spans="1:21" s="1" customFormat="1" ht="19.899999999999999" customHeight="1" x14ac:dyDescent="0.2">
      <c r="A48" s="102" t="s">
        <v>118</v>
      </c>
      <c r="B48" s="103"/>
      <c r="C48" s="103"/>
      <c r="D48" s="103"/>
      <c r="E48" s="103"/>
      <c r="F48" s="103"/>
      <c r="G48" s="103"/>
      <c r="H48" s="103"/>
      <c r="I48" s="103"/>
      <c r="J48" s="9"/>
      <c r="M48" s="31"/>
      <c r="N48" s="31"/>
      <c r="O48" s="31"/>
      <c r="P48" s="31"/>
      <c r="Q48" s="31"/>
      <c r="R48" s="31"/>
      <c r="S48" s="31"/>
      <c r="T48" s="31"/>
      <c r="U48" s="31"/>
    </row>
    <row r="49" spans="1:21" s="1" customFormat="1" ht="19.899999999999999" customHeight="1" x14ac:dyDescent="0.2">
      <c r="A49" s="102" t="s">
        <v>112</v>
      </c>
      <c r="B49" s="103"/>
      <c r="C49" s="103"/>
      <c r="D49" s="103"/>
      <c r="E49" s="103"/>
      <c r="F49" s="103"/>
      <c r="G49" s="103"/>
      <c r="H49" s="103"/>
      <c r="I49" s="103"/>
      <c r="J49" s="9"/>
      <c r="M49" s="31"/>
      <c r="N49" s="31"/>
      <c r="O49" s="31"/>
      <c r="P49" s="31"/>
      <c r="Q49" s="31"/>
      <c r="R49" s="31"/>
      <c r="S49" s="31"/>
      <c r="T49" s="31"/>
      <c r="U49" s="31"/>
    </row>
    <row r="50" spans="1:21" s="1" customFormat="1" ht="19.899999999999999" customHeight="1" x14ac:dyDescent="0.2">
      <c r="A50" s="102" t="s">
        <v>113</v>
      </c>
      <c r="B50" s="103"/>
      <c r="C50" s="103"/>
      <c r="D50" s="103"/>
      <c r="E50" s="103"/>
      <c r="F50" s="103"/>
      <c r="G50" s="103"/>
      <c r="H50" s="103"/>
      <c r="I50" s="103"/>
      <c r="J50" s="9"/>
      <c r="M50" s="31"/>
      <c r="N50" s="31"/>
      <c r="O50" s="31"/>
      <c r="P50" s="31"/>
      <c r="Q50" s="31"/>
      <c r="R50" s="31"/>
      <c r="S50" s="31"/>
      <c r="T50" s="31"/>
      <c r="U50" s="31"/>
    </row>
    <row r="51" spans="1:21" s="1" customFormat="1" ht="19.899999999999999" customHeight="1" x14ac:dyDescent="0.2">
      <c r="A51" s="102" t="s">
        <v>114</v>
      </c>
      <c r="B51" s="103"/>
      <c r="C51" s="103"/>
      <c r="D51" s="103"/>
      <c r="E51" s="103"/>
      <c r="F51" s="103"/>
      <c r="G51" s="103"/>
      <c r="H51" s="103"/>
      <c r="I51" s="103"/>
      <c r="J51" s="9"/>
      <c r="M51" s="31"/>
      <c r="N51" s="31"/>
      <c r="O51" s="31"/>
      <c r="P51" s="31"/>
      <c r="Q51" s="31"/>
      <c r="R51" s="31"/>
      <c r="S51" s="31"/>
      <c r="T51" s="31"/>
      <c r="U51" s="31"/>
    </row>
    <row r="52" spans="1:21" s="1" customFormat="1" ht="19.899999999999999" customHeight="1" x14ac:dyDescent="0.2">
      <c r="A52" s="102" t="s">
        <v>116</v>
      </c>
      <c r="B52" s="103"/>
      <c r="C52" s="103"/>
      <c r="D52" s="103"/>
      <c r="E52" s="103"/>
      <c r="F52" s="103"/>
      <c r="G52" s="103"/>
      <c r="H52" s="103"/>
      <c r="I52" s="103"/>
      <c r="J52" s="3"/>
      <c r="M52" s="31"/>
      <c r="N52" s="31"/>
      <c r="O52" s="31"/>
      <c r="P52" s="31"/>
      <c r="Q52" s="31"/>
      <c r="R52" s="31"/>
      <c r="S52" s="31"/>
      <c r="T52" s="31"/>
      <c r="U52" s="31"/>
    </row>
    <row r="53" spans="1:21" s="1" customFormat="1" ht="19.899999999999999" customHeight="1" x14ac:dyDescent="0.2">
      <c r="A53" s="102" t="s">
        <v>115</v>
      </c>
      <c r="B53" s="103"/>
      <c r="C53" s="103"/>
      <c r="D53" s="103"/>
      <c r="E53" s="103"/>
      <c r="F53" s="103"/>
      <c r="G53" s="103"/>
      <c r="H53" s="103"/>
      <c r="I53" s="103"/>
      <c r="J53" s="95"/>
      <c r="M53" s="31"/>
      <c r="N53" s="31"/>
      <c r="O53" s="31"/>
      <c r="P53" s="31"/>
      <c r="Q53" s="31"/>
      <c r="R53" s="31"/>
      <c r="S53" s="31"/>
      <c r="T53" s="31"/>
      <c r="U53" s="31"/>
    </row>
    <row r="54" spans="1:21" x14ac:dyDescent="0.25">
      <c r="A54" s="17"/>
    </row>
    <row r="56" spans="1:21" ht="15.75" x14ac:dyDescent="0.25">
      <c r="A56" s="68"/>
      <c r="B56" s="68"/>
      <c r="C56" s="68"/>
    </row>
    <row r="57" spans="1:21" ht="15.75" x14ac:dyDescent="0.25">
      <c r="A57" s="68"/>
      <c r="B57" s="68"/>
      <c r="C57" s="68"/>
    </row>
    <row r="58" spans="1:21" ht="15.75" x14ac:dyDescent="0.25">
      <c r="A58" s="68"/>
      <c r="B58" s="68"/>
      <c r="C58" s="68"/>
    </row>
    <row r="59" spans="1:21" ht="15.75" x14ac:dyDescent="0.25">
      <c r="A59" s="69"/>
      <c r="B59" s="69"/>
      <c r="C59" s="69"/>
    </row>
    <row r="60" spans="1:21" ht="15.75" x14ac:dyDescent="0.25">
      <c r="A60" s="68"/>
      <c r="B60" s="68"/>
      <c r="C60" s="68"/>
    </row>
    <row r="61" spans="1:21" ht="15.75" x14ac:dyDescent="0.25">
      <c r="A61" s="68"/>
      <c r="B61" s="68"/>
      <c r="C61" s="68"/>
    </row>
    <row r="62" spans="1:21" ht="15.75" x14ac:dyDescent="0.25">
      <c r="A62" s="69"/>
      <c r="B62" s="69"/>
      <c r="C62" s="69"/>
    </row>
    <row r="63" spans="1:21" ht="15.75" x14ac:dyDescent="0.25">
      <c r="A63" s="69"/>
      <c r="B63" s="69"/>
      <c r="C63" s="69"/>
    </row>
    <row r="64" spans="1:21" ht="15.75" customHeight="1" x14ac:dyDescent="0.25">
      <c r="A64" s="68"/>
      <c r="B64" s="68"/>
      <c r="C64" s="68"/>
    </row>
    <row r="65" spans="1:3" ht="15" customHeight="1" x14ac:dyDescent="0.25">
      <c r="A65" s="68"/>
      <c r="B65" s="68"/>
      <c r="C65" s="68"/>
    </row>
    <row r="66" spans="1:3" ht="15.75" x14ac:dyDescent="0.25">
      <c r="A66" s="68"/>
      <c r="B66" s="68"/>
      <c r="C66" s="68"/>
    </row>
    <row r="67" spans="1:3" ht="15.75" x14ac:dyDescent="0.25">
      <c r="A67" s="69"/>
      <c r="B67" s="69"/>
      <c r="C67" s="69"/>
    </row>
    <row r="68" spans="1:3" ht="15.75" x14ac:dyDescent="0.25">
      <c r="A68" s="69"/>
      <c r="B68" s="68"/>
      <c r="C68" s="68"/>
    </row>
    <row r="69" spans="1:3" ht="15.75" x14ac:dyDescent="0.25">
      <c r="A69" s="68"/>
      <c r="B69" s="68"/>
      <c r="C69" s="68"/>
    </row>
    <row r="70" spans="1:3" ht="15.75" x14ac:dyDescent="0.25">
      <c r="A70" s="69"/>
      <c r="B70" s="68"/>
      <c r="C70" s="68"/>
    </row>
  </sheetData>
  <sortState xmlns:xlrd2="http://schemas.microsoft.com/office/spreadsheetml/2017/richdata2" ref="A55:C70">
    <sortCondition ref="C55:C70"/>
  </sortState>
  <mergeCells count="29">
    <mergeCell ref="A44:I44"/>
    <mergeCell ref="A50:I50"/>
    <mergeCell ref="A51:I51"/>
    <mergeCell ref="A45:I45"/>
    <mergeCell ref="A46:I46"/>
    <mergeCell ref="A47:I47"/>
    <mergeCell ref="A48:I48"/>
    <mergeCell ref="A49:I49"/>
    <mergeCell ref="B28:C28"/>
    <mergeCell ref="B29:C29"/>
    <mergeCell ref="A42:I42"/>
    <mergeCell ref="A43:I43"/>
    <mergeCell ref="B27:C27"/>
    <mergeCell ref="A52:I52"/>
    <mergeCell ref="A53:I53"/>
    <mergeCell ref="A40:I40"/>
    <mergeCell ref="K4:L4"/>
    <mergeCell ref="A41:I41"/>
    <mergeCell ref="A24:E24"/>
    <mergeCell ref="F24:H24"/>
    <mergeCell ref="B34:E34"/>
    <mergeCell ref="B35:E35"/>
    <mergeCell ref="B36:H36"/>
    <mergeCell ref="B37:H37"/>
    <mergeCell ref="F34:H34"/>
    <mergeCell ref="F35:H35"/>
    <mergeCell ref="B13:C13"/>
    <mergeCell ref="B14:C14"/>
    <mergeCell ref="B26:C26"/>
  </mergeCells>
  <phoneticPr fontId="24" type="noConversion"/>
  <pageMargins left="0.7" right="0.7" top="0.75" bottom="0.75" header="0.3" footer="0.3"/>
  <pageSetup orientation="portrait" horizontalDpi="4294967293"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C8443F-7CF2-4AB9-A4F5-AA1F42586018}">
  <dimension ref="A1:L37"/>
  <sheetViews>
    <sheetView topLeftCell="A11" zoomScaleNormal="100" workbookViewId="0">
      <selection activeCell="L16" sqref="L16"/>
    </sheetView>
  </sheetViews>
  <sheetFormatPr defaultRowHeight="15" x14ac:dyDescent="0.25"/>
  <cols>
    <col min="1" max="1" width="37.5703125" customWidth="1"/>
    <col min="2" max="2" width="11.7109375" customWidth="1"/>
    <col min="3" max="3" width="12.5703125" customWidth="1"/>
    <col min="4" max="8" width="11.7109375" customWidth="1"/>
    <col min="9" max="9" width="13.28515625" customWidth="1"/>
    <col min="10" max="10" width="8.140625" customWidth="1"/>
    <col min="11" max="11" width="11.85546875" customWidth="1"/>
  </cols>
  <sheetData>
    <row r="1" spans="1:12" ht="15.75" x14ac:dyDescent="0.25">
      <c r="A1" s="37" t="s">
        <v>63</v>
      </c>
      <c r="B1" s="1"/>
      <c r="C1" s="1"/>
      <c r="D1" s="1"/>
      <c r="E1" s="1"/>
      <c r="F1" s="1"/>
      <c r="G1" s="1"/>
      <c r="H1" s="1"/>
      <c r="I1" s="1"/>
    </row>
    <row r="2" spans="1:12" x14ac:dyDescent="0.25">
      <c r="A2" s="1"/>
      <c r="B2" s="1"/>
      <c r="C2" s="1"/>
      <c r="D2" s="1"/>
      <c r="E2" s="1"/>
      <c r="F2" s="7"/>
      <c r="G2" s="7"/>
      <c r="H2" s="7"/>
      <c r="I2" s="7"/>
    </row>
    <row r="3" spans="1:12" ht="76.5" x14ac:dyDescent="0.25">
      <c r="A3" s="35" t="s">
        <v>27</v>
      </c>
      <c r="B3" s="78" t="s">
        <v>28</v>
      </c>
      <c r="C3" s="78" t="s">
        <v>29</v>
      </c>
      <c r="D3" s="78" t="s">
        <v>30</v>
      </c>
      <c r="E3" s="78" t="s">
        <v>31</v>
      </c>
      <c r="F3" s="78" t="s">
        <v>13</v>
      </c>
      <c r="G3" s="78" t="s">
        <v>32</v>
      </c>
      <c r="H3" s="78" t="s">
        <v>33</v>
      </c>
      <c r="I3" s="78" t="s">
        <v>34</v>
      </c>
      <c r="J3" s="1"/>
      <c r="K3" s="1"/>
      <c r="L3" s="1"/>
    </row>
    <row r="4" spans="1:12" x14ac:dyDescent="0.25">
      <c r="A4" s="94" t="s">
        <v>119</v>
      </c>
      <c r="B4" s="10"/>
      <c r="C4" s="10"/>
      <c r="D4" s="10"/>
      <c r="E4" s="10"/>
      <c r="F4" s="10"/>
      <c r="G4" s="10"/>
      <c r="H4" s="10"/>
      <c r="I4" s="11"/>
      <c r="J4" s="1"/>
      <c r="K4" s="105" t="s">
        <v>18</v>
      </c>
      <c r="L4" s="105"/>
    </row>
    <row r="5" spans="1:12" x14ac:dyDescent="0.25">
      <c r="A5" s="94" t="s">
        <v>120</v>
      </c>
      <c r="B5" s="19">
        <v>40</v>
      </c>
      <c r="C5" s="19">
        <v>1</v>
      </c>
      <c r="D5" s="19">
        <f>B5*C5</f>
        <v>40</v>
      </c>
      <c r="E5" s="19">
        <v>0</v>
      </c>
      <c r="F5" s="35">
        <f t="shared" ref="F5:F16" si="0">D5*E5</f>
        <v>0</v>
      </c>
      <c r="G5" s="35">
        <f t="shared" ref="G5" si="1">F5*0.05</f>
        <v>0</v>
      </c>
      <c r="H5" s="35">
        <f t="shared" ref="H5" si="2">F5*0.1</f>
        <v>0</v>
      </c>
      <c r="I5" s="92">
        <f>F5*$L$6+G5*$L$5+H5*$L$7</f>
        <v>0</v>
      </c>
      <c r="J5" s="1"/>
      <c r="K5" s="13" t="s">
        <v>19</v>
      </c>
      <c r="L5" s="32">
        <v>73.459999999999994</v>
      </c>
    </row>
    <row r="6" spans="1:12" x14ac:dyDescent="0.25">
      <c r="A6" s="94" t="s">
        <v>121</v>
      </c>
      <c r="B6" s="19"/>
      <c r="C6" s="19"/>
      <c r="D6" s="19"/>
      <c r="E6" s="19"/>
      <c r="F6" s="35">
        <f t="shared" si="0"/>
        <v>0</v>
      </c>
      <c r="G6" s="35">
        <f t="shared" ref="G6:G17" si="3">F6*0.05</f>
        <v>0</v>
      </c>
      <c r="H6" s="35">
        <f t="shared" ref="H6:H17" si="4">F6*0.1</f>
        <v>0</v>
      </c>
      <c r="I6" s="92">
        <f t="shared" ref="I6:I16" si="5">F6*$L$6+G6*$L$5+H6*$L$7</f>
        <v>0</v>
      </c>
      <c r="J6" s="1"/>
      <c r="K6" s="13" t="s">
        <v>35</v>
      </c>
      <c r="L6" s="32">
        <v>54.51</v>
      </c>
    </row>
    <row r="7" spans="1:12" x14ac:dyDescent="0.25">
      <c r="A7" s="94" t="s">
        <v>120</v>
      </c>
      <c r="B7" s="19">
        <v>40</v>
      </c>
      <c r="C7" s="19">
        <v>0.2</v>
      </c>
      <c r="D7" s="19">
        <f t="shared" ref="D7:D17" si="6">B7*C7</f>
        <v>8</v>
      </c>
      <c r="E7" s="19">
        <v>0</v>
      </c>
      <c r="F7" s="35">
        <f t="shared" si="0"/>
        <v>0</v>
      </c>
      <c r="G7" s="35">
        <f t="shared" si="3"/>
        <v>0</v>
      </c>
      <c r="H7" s="35">
        <f t="shared" si="4"/>
        <v>0</v>
      </c>
      <c r="I7" s="92">
        <f t="shared" si="5"/>
        <v>0</v>
      </c>
      <c r="J7" s="1"/>
      <c r="K7" s="13" t="s">
        <v>21</v>
      </c>
      <c r="L7" s="32">
        <v>29.5</v>
      </c>
    </row>
    <row r="8" spans="1:12" x14ac:dyDescent="0.25">
      <c r="A8" s="94" t="s">
        <v>122</v>
      </c>
      <c r="B8" s="19"/>
      <c r="C8" s="19"/>
      <c r="D8" s="19"/>
      <c r="E8" s="41"/>
      <c r="F8" s="35">
        <f t="shared" si="0"/>
        <v>0</v>
      </c>
      <c r="G8" s="35">
        <f t="shared" si="3"/>
        <v>0</v>
      </c>
      <c r="H8" s="35">
        <f t="shared" si="4"/>
        <v>0</v>
      </c>
      <c r="I8" s="92">
        <f t="shared" si="5"/>
        <v>0</v>
      </c>
      <c r="J8" s="1"/>
      <c r="K8" s="89"/>
      <c r="L8" s="90"/>
    </row>
    <row r="9" spans="1:12" x14ac:dyDescent="0.25">
      <c r="A9" s="94" t="s">
        <v>120</v>
      </c>
      <c r="B9" s="19"/>
      <c r="C9" s="19"/>
      <c r="D9" s="19"/>
      <c r="E9" s="41"/>
      <c r="F9" s="35">
        <f t="shared" si="0"/>
        <v>0</v>
      </c>
      <c r="G9" s="35">
        <f t="shared" si="3"/>
        <v>0</v>
      </c>
      <c r="H9" s="35">
        <f t="shared" si="4"/>
        <v>0</v>
      </c>
      <c r="I9" s="92">
        <f t="shared" si="5"/>
        <v>0</v>
      </c>
      <c r="J9" s="1"/>
      <c r="K9" s="89"/>
      <c r="L9" s="90"/>
    </row>
    <row r="10" spans="1:12" ht="25.5" x14ac:dyDescent="0.25">
      <c r="A10" s="36" t="s">
        <v>123</v>
      </c>
      <c r="B10" s="19">
        <v>2</v>
      </c>
      <c r="C10" s="19">
        <v>1</v>
      </c>
      <c r="D10" s="19">
        <f t="shared" ref="D10:D15" si="7">B10*C10</f>
        <v>2</v>
      </c>
      <c r="E10" s="19">
        <v>0</v>
      </c>
      <c r="F10" s="35">
        <f t="shared" si="0"/>
        <v>0</v>
      </c>
      <c r="G10" s="35">
        <f t="shared" si="3"/>
        <v>0</v>
      </c>
      <c r="H10" s="35">
        <f t="shared" si="4"/>
        <v>0</v>
      </c>
      <c r="I10" s="92">
        <f t="shared" si="5"/>
        <v>0</v>
      </c>
      <c r="J10" s="1"/>
      <c r="K10" s="89"/>
      <c r="L10" s="90"/>
    </row>
    <row r="11" spans="1:12" x14ac:dyDescent="0.25">
      <c r="A11" s="94" t="s">
        <v>124</v>
      </c>
      <c r="B11" s="19">
        <v>2</v>
      </c>
      <c r="C11" s="19">
        <v>1</v>
      </c>
      <c r="D11" s="19">
        <f t="shared" si="7"/>
        <v>2</v>
      </c>
      <c r="E11" s="19">
        <v>0</v>
      </c>
      <c r="F11" s="35">
        <f t="shared" si="0"/>
        <v>0</v>
      </c>
      <c r="G11" s="35">
        <f t="shared" si="3"/>
        <v>0</v>
      </c>
      <c r="H11" s="35">
        <f t="shared" si="4"/>
        <v>0</v>
      </c>
      <c r="I11" s="92">
        <f t="shared" si="5"/>
        <v>0</v>
      </c>
      <c r="J11" s="1"/>
      <c r="K11" s="89"/>
      <c r="L11" s="90"/>
    </row>
    <row r="12" spans="1:12" x14ac:dyDescent="0.25">
      <c r="A12" s="94" t="s">
        <v>125</v>
      </c>
      <c r="B12" s="19">
        <v>2</v>
      </c>
      <c r="C12" s="19">
        <v>1</v>
      </c>
      <c r="D12" s="19">
        <f t="shared" si="7"/>
        <v>2</v>
      </c>
      <c r="E12" s="19">
        <v>0</v>
      </c>
      <c r="F12" s="35">
        <f t="shared" si="0"/>
        <v>0</v>
      </c>
      <c r="G12" s="35">
        <f t="shared" si="3"/>
        <v>0</v>
      </c>
      <c r="H12" s="35">
        <f t="shared" si="4"/>
        <v>0</v>
      </c>
      <c r="I12" s="92">
        <f t="shared" si="5"/>
        <v>0</v>
      </c>
      <c r="J12" s="1"/>
      <c r="K12" s="89"/>
      <c r="L12" s="90"/>
    </row>
    <row r="13" spans="1:12" ht="13.15" customHeight="1" x14ac:dyDescent="0.25">
      <c r="A13" s="94" t="s">
        <v>126</v>
      </c>
      <c r="B13" s="19">
        <v>2</v>
      </c>
      <c r="C13" s="19">
        <v>1</v>
      </c>
      <c r="D13" s="19">
        <f t="shared" si="7"/>
        <v>2</v>
      </c>
      <c r="E13" s="19">
        <v>1</v>
      </c>
      <c r="F13" s="35">
        <f t="shared" si="0"/>
        <v>2</v>
      </c>
      <c r="G13" s="35">
        <f t="shared" si="3"/>
        <v>0.1</v>
      </c>
      <c r="H13" s="35">
        <f t="shared" si="4"/>
        <v>0.2</v>
      </c>
      <c r="I13" s="93">
        <f>F13*$L$6+G13*$L$5+H13*$L$7</f>
        <v>122.26600000000001</v>
      </c>
      <c r="J13" s="12"/>
      <c r="K13" s="12"/>
      <c r="L13" s="1"/>
    </row>
    <row r="14" spans="1:12" ht="19.5" customHeight="1" x14ac:dyDescent="0.25">
      <c r="A14" s="94" t="s">
        <v>127</v>
      </c>
      <c r="B14" s="19">
        <v>2</v>
      </c>
      <c r="C14" s="19">
        <v>1</v>
      </c>
      <c r="D14" s="19">
        <f t="shared" si="7"/>
        <v>2</v>
      </c>
      <c r="E14" s="19">
        <v>0</v>
      </c>
      <c r="F14" s="35">
        <f t="shared" si="0"/>
        <v>0</v>
      </c>
      <c r="G14" s="35">
        <f t="shared" si="3"/>
        <v>0</v>
      </c>
      <c r="H14" s="35">
        <f t="shared" si="4"/>
        <v>0</v>
      </c>
      <c r="I14" s="92">
        <f t="shared" si="5"/>
        <v>0</v>
      </c>
      <c r="J14" s="12"/>
      <c r="K14" s="12"/>
      <c r="L14" s="3"/>
    </row>
    <row r="15" spans="1:12" ht="15.75" x14ac:dyDescent="0.25">
      <c r="A15" s="94" t="s">
        <v>128</v>
      </c>
      <c r="B15" s="19">
        <v>4</v>
      </c>
      <c r="C15" s="19">
        <v>1</v>
      </c>
      <c r="D15" s="19">
        <f t="shared" si="7"/>
        <v>4</v>
      </c>
      <c r="E15" s="19">
        <v>0</v>
      </c>
      <c r="F15" s="35">
        <f t="shared" si="0"/>
        <v>0</v>
      </c>
      <c r="G15" s="35">
        <f t="shared" si="3"/>
        <v>0</v>
      </c>
      <c r="H15" s="35">
        <f t="shared" si="4"/>
        <v>0</v>
      </c>
      <c r="I15" s="92">
        <f t="shared" si="5"/>
        <v>0</v>
      </c>
      <c r="J15" s="14"/>
      <c r="K15" s="14"/>
      <c r="L15" s="50"/>
    </row>
    <row r="16" spans="1:12" ht="15.75" x14ac:dyDescent="0.25">
      <c r="A16" s="94" t="s">
        <v>129</v>
      </c>
      <c r="B16" s="19">
        <v>8</v>
      </c>
      <c r="C16" s="19">
        <v>1.2</v>
      </c>
      <c r="D16" s="19">
        <f t="shared" si="6"/>
        <v>9.6</v>
      </c>
      <c r="E16" s="19">
        <v>0</v>
      </c>
      <c r="F16" s="35">
        <f t="shared" si="0"/>
        <v>0</v>
      </c>
      <c r="G16" s="35">
        <f t="shared" si="3"/>
        <v>0</v>
      </c>
      <c r="H16" s="35">
        <f t="shared" si="4"/>
        <v>0</v>
      </c>
      <c r="I16" s="92">
        <f t="shared" si="5"/>
        <v>0</v>
      </c>
      <c r="J16" s="14"/>
      <c r="K16" s="14"/>
      <c r="L16" s="50"/>
    </row>
    <row r="17" spans="1:12" ht="18.600000000000001" customHeight="1" x14ac:dyDescent="0.25">
      <c r="A17" s="94" t="s">
        <v>130</v>
      </c>
      <c r="B17" s="19">
        <v>8</v>
      </c>
      <c r="C17" s="19">
        <v>2</v>
      </c>
      <c r="D17" s="19">
        <f t="shared" si="6"/>
        <v>16</v>
      </c>
      <c r="E17" s="19">
        <f>'Table 1'!E23</f>
        <v>167</v>
      </c>
      <c r="F17" s="19">
        <f t="shared" ref="F17" si="8">D17*E17</f>
        <v>2672</v>
      </c>
      <c r="G17" s="19">
        <f t="shared" si="3"/>
        <v>133.6</v>
      </c>
      <c r="H17" s="19">
        <f t="shared" si="4"/>
        <v>267.2</v>
      </c>
      <c r="I17" s="93">
        <f>F17*$L$6+G17*$L$5+H17*$L$7</f>
        <v>163347.37599999999</v>
      </c>
      <c r="J17" s="1"/>
      <c r="K17" s="1"/>
      <c r="L17" s="1"/>
    </row>
    <row r="18" spans="1:12" ht="16.5" x14ac:dyDescent="0.25">
      <c r="A18" s="49" t="s">
        <v>138</v>
      </c>
      <c r="B18" s="124"/>
      <c r="C18" s="124"/>
      <c r="D18" s="124"/>
      <c r="E18" s="124"/>
      <c r="F18" s="125">
        <f>ROUND(SUM(F4:H17), -1)</f>
        <v>3080</v>
      </c>
      <c r="G18" s="125"/>
      <c r="H18" s="125"/>
      <c r="I18" s="80">
        <f>ROUND(SUM(I4:I17), -3)</f>
        <v>163000</v>
      </c>
      <c r="J18" s="1"/>
      <c r="K18" s="1"/>
      <c r="L18" s="1"/>
    </row>
    <row r="19" spans="1:12" x14ac:dyDescent="0.25">
      <c r="A19" s="127"/>
      <c r="B19" s="127"/>
      <c r="C19" s="127"/>
      <c r="D19" s="127"/>
      <c r="E19" s="127"/>
      <c r="F19" s="127"/>
      <c r="G19" s="127"/>
      <c r="H19" s="127"/>
      <c r="I19" s="127"/>
      <c r="J19" s="1"/>
      <c r="K19" s="1"/>
      <c r="L19" s="1"/>
    </row>
    <row r="20" spans="1:12" x14ac:dyDescent="0.25">
      <c r="A20" s="126" t="s">
        <v>26</v>
      </c>
      <c r="B20" s="126"/>
      <c r="C20" s="126"/>
      <c r="D20" s="126"/>
      <c r="E20" s="126"/>
      <c r="F20" s="126"/>
      <c r="G20" s="126"/>
      <c r="H20" s="126"/>
      <c r="I20" s="126"/>
      <c r="J20" s="1"/>
      <c r="K20" s="1"/>
      <c r="L20" s="1"/>
    </row>
    <row r="21" spans="1:12" ht="31.15" customHeight="1" x14ac:dyDescent="0.25">
      <c r="A21" s="123" t="s">
        <v>131</v>
      </c>
      <c r="B21" s="123"/>
      <c r="C21" s="123"/>
      <c r="D21" s="123"/>
      <c r="E21" s="123"/>
      <c r="F21" s="123"/>
      <c r="G21" s="123"/>
      <c r="H21" s="123"/>
      <c r="I21" s="87"/>
      <c r="J21" s="1"/>
      <c r="K21" s="1"/>
      <c r="L21" s="1"/>
    </row>
    <row r="22" spans="1:12" ht="66.75" customHeight="1" x14ac:dyDescent="0.25">
      <c r="A22" s="123" t="s">
        <v>132</v>
      </c>
      <c r="B22" s="123"/>
      <c r="C22" s="123"/>
      <c r="D22" s="123"/>
      <c r="E22" s="123"/>
      <c r="F22" s="123"/>
      <c r="G22" s="123"/>
      <c r="H22" s="123"/>
      <c r="I22" s="87"/>
      <c r="J22" s="1"/>
      <c r="K22" s="1"/>
      <c r="L22" s="1"/>
    </row>
    <row r="23" spans="1:12" ht="15.6" customHeight="1" x14ac:dyDescent="0.25">
      <c r="A23" s="123" t="s">
        <v>133</v>
      </c>
      <c r="B23" s="123"/>
      <c r="C23" s="123"/>
      <c r="D23" s="123"/>
      <c r="E23" s="123"/>
      <c r="F23" s="123"/>
      <c r="G23" s="123"/>
      <c r="H23" s="123"/>
      <c r="I23" s="86"/>
      <c r="J23" s="1"/>
      <c r="K23" s="1"/>
      <c r="L23" s="1"/>
    </row>
    <row r="24" spans="1:12" ht="19.899999999999999" customHeight="1" x14ac:dyDescent="0.25">
      <c r="A24" s="91" t="s">
        <v>134</v>
      </c>
      <c r="B24" s="86"/>
      <c r="C24" s="86"/>
      <c r="D24" s="86"/>
      <c r="E24" s="86"/>
      <c r="F24" s="86"/>
      <c r="G24" s="86"/>
      <c r="H24" s="86"/>
      <c r="I24" s="86"/>
      <c r="J24" s="1"/>
      <c r="K24" s="1"/>
      <c r="L24" s="1"/>
    </row>
    <row r="25" spans="1:12" ht="16.5" x14ac:dyDescent="0.25">
      <c r="A25" s="123" t="s">
        <v>135</v>
      </c>
      <c r="B25" s="123"/>
      <c r="C25" s="123"/>
      <c r="D25" s="123"/>
      <c r="E25" s="123"/>
      <c r="F25" s="123"/>
      <c r="G25" s="123"/>
      <c r="H25" s="123"/>
      <c r="I25" s="86"/>
      <c r="J25" s="1"/>
      <c r="K25" s="1"/>
      <c r="L25" s="1"/>
    </row>
    <row r="26" spans="1:12" ht="16.5" x14ac:dyDescent="0.25">
      <c r="A26" s="91" t="s">
        <v>137</v>
      </c>
      <c r="B26" s="86"/>
      <c r="C26" s="86"/>
      <c r="D26" s="86"/>
      <c r="E26" s="86"/>
      <c r="F26" s="86"/>
      <c r="G26" s="86"/>
      <c r="H26" s="86"/>
      <c r="I26" s="86"/>
      <c r="J26" s="1"/>
      <c r="K26" s="1"/>
      <c r="L26" s="1"/>
    </row>
    <row r="27" spans="1:12" ht="16.5" x14ac:dyDescent="0.25">
      <c r="A27" s="91" t="s">
        <v>136</v>
      </c>
      <c r="B27" s="86"/>
      <c r="C27" s="86"/>
      <c r="D27" s="86"/>
      <c r="E27" s="95"/>
      <c r="F27" s="86"/>
      <c r="G27" s="86"/>
      <c r="H27" s="86"/>
      <c r="I27" s="86"/>
      <c r="J27" s="1"/>
      <c r="K27" s="1"/>
      <c r="L27" s="1"/>
    </row>
    <row r="28" spans="1:12" x14ac:dyDescent="0.25">
      <c r="A28" s="1"/>
      <c r="B28" s="1"/>
      <c r="C28" s="1"/>
      <c r="D28" s="1"/>
      <c r="E28" s="1"/>
      <c r="F28" s="1"/>
      <c r="G28" s="1"/>
      <c r="H28" s="1"/>
      <c r="I28" s="1"/>
      <c r="J28" s="1"/>
      <c r="K28" s="1"/>
      <c r="L28" s="1"/>
    </row>
    <row r="29" spans="1:12" x14ac:dyDescent="0.25">
      <c r="A29" s="1"/>
      <c r="B29" s="1"/>
      <c r="C29" s="1"/>
      <c r="D29" s="1"/>
      <c r="E29" s="1"/>
      <c r="F29" s="1"/>
      <c r="G29" s="1"/>
      <c r="H29" s="1"/>
      <c r="I29" s="1"/>
      <c r="J29" s="1"/>
      <c r="K29" s="1"/>
      <c r="L29" s="1"/>
    </row>
    <row r="30" spans="1:12" x14ac:dyDescent="0.25">
      <c r="A30" s="1"/>
      <c r="B30" s="1"/>
      <c r="C30" s="1"/>
      <c r="D30" s="1"/>
      <c r="E30" s="1"/>
      <c r="F30" s="1"/>
      <c r="G30" s="1"/>
      <c r="H30" s="1"/>
      <c r="I30" s="1"/>
      <c r="J30" s="1"/>
      <c r="K30" s="1"/>
      <c r="L30" s="1"/>
    </row>
    <row r="31" spans="1:12" x14ac:dyDescent="0.25">
      <c r="A31" s="1"/>
      <c r="B31" s="85"/>
      <c r="C31" s="85"/>
      <c r="D31" s="1"/>
      <c r="E31" s="1"/>
      <c r="F31" s="1"/>
      <c r="G31" s="1"/>
      <c r="H31" s="1"/>
      <c r="I31" s="1"/>
      <c r="J31" s="1"/>
      <c r="K31" s="1"/>
      <c r="L31" s="1"/>
    </row>
    <row r="32" spans="1:12" x14ac:dyDescent="0.25">
      <c r="A32" s="1"/>
      <c r="B32" s="85"/>
      <c r="C32" s="85"/>
      <c r="D32" s="1"/>
      <c r="E32" s="1"/>
      <c r="F32" s="1"/>
      <c r="G32" s="1"/>
      <c r="H32" s="1"/>
      <c r="I32" s="1"/>
      <c r="J32" s="1"/>
      <c r="K32" s="1"/>
      <c r="L32" s="1"/>
    </row>
    <row r="33" spans="1:12" x14ac:dyDescent="0.25">
      <c r="A33" s="1"/>
      <c r="B33" s="85"/>
      <c r="C33" s="85"/>
      <c r="D33" s="1"/>
      <c r="E33" s="1"/>
      <c r="F33" s="1"/>
      <c r="G33" s="1"/>
      <c r="H33" s="1"/>
      <c r="I33" s="1"/>
      <c r="J33" s="1"/>
      <c r="K33" s="1"/>
      <c r="L33" s="1"/>
    </row>
    <row r="34" spans="1:12" x14ac:dyDescent="0.25">
      <c r="A34" s="1"/>
      <c r="B34" s="1"/>
      <c r="C34" s="1"/>
      <c r="D34" s="1"/>
      <c r="E34" s="1"/>
      <c r="F34" s="1"/>
      <c r="G34" s="1"/>
      <c r="H34" s="1"/>
      <c r="I34" s="1"/>
      <c r="J34" s="1"/>
      <c r="K34" s="1"/>
      <c r="L34" s="1"/>
    </row>
    <row r="35" spans="1:12" x14ac:dyDescent="0.25">
      <c r="A35" s="1"/>
      <c r="B35" s="1"/>
      <c r="C35" s="1"/>
      <c r="D35" s="1"/>
      <c r="E35" s="1"/>
      <c r="F35" s="1"/>
      <c r="G35" s="1"/>
      <c r="H35" s="1"/>
      <c r="I35" s="1"/>
      <c r="J35" s="1"/>
      <c r="K35" s="1"/>
      <c r="L35" s="1"/>
    </row>
    <row r="36" spans="1:12" x14ac:dyDescent="0.25">
      <c r="A36" s="1"/>
      <c r="B36" s="1"/>
      <c r="C36" s="1"/>
      <c r="D36" s="1"/>
      <c r="E36" s="1"/>
      <c r="F36" s="1"/>
      <c r="G36" s="1"/>
      <c r="H36" s="1"/>
      <c r="I36" s="1"/>
      <c r="J36" s="1"/>
      <c r="K36" s="1"/>
      <c r="L36" s="1"/>
    </row>
    <row r="37" spans="1:12" x14ac:dyDescent="0.25">
      <c r="A37" s="1"/>
      <c r="B37" s="1"/>
      <c r="C37" s="1"/>
      <c r="D37" s="1"/>
      <c r="E37" s="1"/>
      <c r="F37" s="1"/>
      <c r="G37" s="1"/>
      <c r="H37" s="1"/>
      <c r="I37" s="1"/>
    </row>
  </sheetData>
  <mergeCells count="9">
    <mergeCell ref="A23:H23"/>
    <mergeCell ref="A25:H25"/>
    <mergeCell ref="A21:H21"/>
    <mergeCell ref="A22:H22"/>
    <mergeCell ref="K4:L4"/>
    <mergeCell ref="B18:E18"/>
    <mergeCell ref="F18:H18"/>
    <mergeCell ref="A20:I20"/>
    <mergeCell ref="A19:I19"/>
  </mergeCells>
  <pageMargins left="0.7" right="0.7" top="0.75" bottom="0.75" header="0.3" footer="0.3"/>
  <pageSetup orientation="portrait" horizontalDpi="4294967293"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B3E3CA-182B-4F98-B2D0-1BA8517B03CE}">
  <dimension ref="A1:K9"/>
  <sheetViews>
    <sheetView zoomScaleNormal="100" workbookViewId="0">
      <selection activeCell="A9" sqref="A9:G9"/>
    </sheetView>
  </sheetViews>
  <sheetFormatPr defaultColWidth="22" defaultRowHeight="12.75" x14ac:dyDescent="0.2"/>
  <cols>
    <col min="1" max="1" width="22" style="17"/>
    <col min="2" max="2" width="17.5703125" style="17" customWidth="1"/>
    <col min="3" max="3" width="17.28515625" style="17" customWidth="1"/>
    <col min="4" max="4" width="22" style="17"/>
    <col min="5" max="5" width="19.85546875" style="17" customWidth="1"/>
    <col min="6" max="7" width="16.85546875" style="17" customWidth="1"/>
    <col min="8" max="8" width="6" style="17" customWidth="1"/>
    <col min="9" max="16384" width="22" style="17"/>
  </cols>
  <sheetData>
    <row r="1" spans="1:11" x14ac:dyDescent="0.2">
      <c r="A1" s="5"/>
      <c r="B1" s="6"/>
      <c r="C1" s="6"/>
    </row>
    <row r="2" spans="1:11" x14ac:dyDescent="0.2">
      <c r="A2" s="128" t="s">
        <v>36</v>
      </c>
      <c r="B2" s="128"/>
      <c r="C2" s="128"/>
      <c r="D2" s="128"/>
      <c r="E2" s="128"/>
      <c r="F2" s="128"/>
      <c r="G2" s="129"/>
      <c r="H2" s="26"/>
    </row>
    <row r="3" spans="1:11" x14ac:dyDescent="0.2">
      <c r="A3" s="22" t="s">
        <v>37</v>
      </c>
      <c r="B3" s="22" t="s">
        <v>38</v>
      </c>
      <c r="C3" s="22" t="s">
        <v>39</v>
      </c>
      <c r="D3" s="22" t="s">
        <v>40</v>
      </c>
      <c r="E3" s="22" t="s">
        <v>41</v>
      </c>
      <c r="F3" s="22" t="s">
        <v>42</v>
      </c>
      <c r="G3" s="22" t="s">
        <v>43</v>
      </c>
      <c r="H3" s="26"/>
      <c r="J3" s="17" t="s">
        <v>142</v>
      </c>
      <c r="K3" s="17" t="s">
        <v>143</v>
      </c>
    </row>
    <row r="4" spans="1:11" ht="46.5" customHeight="1" x14ac:dyDescent="0.2">
      <c r="A4" s="22" t="s">
        <v>44</v>
      </c>
      <c r="B4" s="22" t="s">
        <v>146</v>
      </c>
      <c r="C4" s="22" t="s">
        <v>65</v>
      </c>
      <c r="D4" s="22" t="s">
        <v>45</v>
      </c>
      <c r="E4" s="22" t="s">
        <v>148</v>
      </c>
      <c r="F4" s="22" t="s">
        <v>147</v>
      </c>
      <c r="G4" s="22" t="s">
        <v>46</v>
      </c>
      <c r="H4" s="26"/>
      <c r="J4" s="100">
        <v>575.4</v>
      </c>
      <c r="K4" s="100">
        <v>816</v>
      </c>
    </row>
    <row r="5" spans="1:11" ht="36.75" customHeight="1" x14ac:dyDescent="0.2">
      <c r="A5" s="33" t="s">
        <v>64</v>
      </c>
      <c r="B5" s="34">
        <f>4000*(K4/J4)</f>
        <v>5672.5755995828986</v>
      </c>
      <c r="C5" s="35">
        <v>0</v>
      </c>
      <c r="D5" s="23">
        <f>B5*C5</f>
        <v>0</v>
      </c>
      <c r="E5" s="23">
        <f>650*(K4/J4)</f>
        <v>921.79353493222106</v>
      </c>
      <c r="F5" s="35">
        <v>167</v>
      </c>
      <c r="G5" s="23">
        <f>ROUND(E5*F5,-3)</f>
        <v>154000</v>
      </c>
      <c r="H5" s="27"/>
    </row>
    <row r="6" spans="1:11" ht="15.75" x14ac:dyDescent="0.2">
      <c r="A6" s="24" t="s">
        <v>144</v>
      </c>
      <c r="B6" s="19"/>
      <c r="C6" s="19"/>
      <c r="D6" s="25">
        <f>ROUND(SUM(D5:D5), -3)</f>
        <v>0</v>
      </c>
      <c r="E6" s="19"/>
      <c r="F6" s="19"/>
      <c r="G6" s="25">
        <f>+G5</f>
        <v>154000</v>
      </c>
      <c r="I6" s="72">
        <f>D6+G6</f>
        <v>154000</v>
      </c>
    </row>
    <row r="7" spans="1:11" ht="5.45" customHeight="1" x14ac:dyDescent="0.2">
      <c r="A7" s="70"/>
      <c r="B7" s="71"/>
      <c r="C7" s="71"/>
      <c r="D7" s="28"/>
      <c r="E7" s="71"/>
      <c r="F7" s="71"/>
      <c r="G7" s="28"/>
    </row>
    <row r="8" spans="1:11" ht="18.600000000000001" customHeight="1" x14ac:dyDescent="0.2">
      <c r="A8" s="130" t="s">
        <v>149</v>
      </c>
      <c r="B8" s="130"/>
      <c r="C8" s="130"/>
      <c r="D8" s="130"/>
      <c r="E8" s="130"/>
      <c r="F8" s="130"/>
      <c r="G8" s="130"/>
    </row>
    <row r="9" spans="1:11" ht="18.75" customHeight="1" x14ac:dyDescent="0.2">
      <c r="A9" s="103" t="s">
        <v>145</v>
      </c>
      <c r="B9" s="103"/>
      <c r="C9" s="103"/>
      <c r="D9" s="103"/>
      <c r="E9" s="103"/>
      <c r="F9" s="103"/>
      <c r="G9" s="103"/>
    </row>
  </sheetData>
  <mergeCells count="3">
    <mergeCell ref="A9:G9"/>
    <mergeCell ref="A2:G2"/>
    <mergeCell ref="A8:G8"/>
  </mergeCells>
  <pageMargins left="0.7" right="0.7" top="0.75" bottom="0.75" header="0.3" footer="0.3"/>
  <pageSetup orientation="portrait" horizontalDpi="4294967293"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CA8CA8-D06D-48F9-AB41-065F033F135F}">
  <dimension ref="A1:F13"/>
  <sheetViews>
    <sheetView topLeftCell="A3" zoomScale="90" zoomScaleNormal="90" workbookViewId="0">
      <selection activeCell="B7" sqref="B7"/>
    </sheetView>
  </sheetViews>
  <sheetFormatPr defaultRowHeight="15" x14ac:dyDescent="0.25"/>
  <cols>
    <col min="1" max="1" width="22.28515625" bestFit="1" customWidth="1"/>
    <col min="2" max="2" width="11.85546875" customWidth="1"/>
    <col min="3" max="3" width="12.7109375" customWidth="1"/>
    <col min="4" max="4" width="11.42578125" customWidth="1"/>
    <col min="5" max="5" width="14.7109375" customWidth="1"/>
  </cols>
  <sheetData>
    <row r="1" spans="1:6" s="17" customFormat="1" ht="15.75" x14ac:dyDescent="0.2">
      <c r="A1" s="131" t="s">
        <v>6</v>
      </c>
      <c r="B1" s="131"/>
      <c r="C1" s="131"/>
      <c r="D1" s="131"/>
      <c r="E1" s="131"/>
    </row>
    <row r="2" spans="1:6" s="17" customFormat="1" ht="12.75" x14ac:dyDescent="0.2">
      <c r="A2" s="18" t="s">
        <v>37</v>
      </c>
      <c r="B2" s="18" t="s">
        <v>38</v>
      </c>
      <c r="C2" s="18" t="s">
        <v>39</v>
      </c>
      <c r="D2" s="18" t="s">
        <v>40</v>
      </c>
      <c r="E2" s="18" t="s">
        <v>41</v>
      </c>
    </row>
    <row r="3" spans="1:6" s="17" customFormat="1" ht="102" x14ac:dyDescent="0.2">
      <c r="A3" s="18" t="s">
        <v>47</v>
      </c>
      <c r="B3" s="18" t="s">
        <v>2</v>
      </c>
      <c r="C3" s="18" t="s">
        <v>48</v>
      </c>
      <c r="D3" s="18" t="s">
        <v>49</v>
      </c>
      <c r="E3" s="18" t="s">
        <v>50</v>
      </c>
    </row>
    <row r="4" spans="1:6" s="17" customFormat="1" ht="38.25" x14ac:dyDescent="0.2">
      <c r="A4" s="21" t="s">
        <v>66</v>
      </c>
      <c r="B4" s="19">
        <v>0</v>
      </c>
      <c r="C4" s="19">
        <v>0</v>
      </c>
      <c r="D4" s="19">
        <v>0</v>
      </c>
      <c r="E4" s="19">
        <f t="shared" ref="E4:E10" si="0">+B4*C4</f>
        <v>0</v>
      </c>
    </row>
    <row r="5" spans="1:6" s="17" customFormat="1" ht="25.5" x14ac:dyDescent="0.2">
      <c r="A5" s="21" t="s">
        <v>67</v>
      </c>
      <c r="B5" s="19">
        <v>0</v>
      </c>
      <c r="C5" s="19">
        <v>0</v>
      </c>
      <c r="D5" s="19">
        <v>0</v>
      </c>
      <c r="E5" s="19">
        <f t="shared" si="0"/>
        <v>0</v>
      </c>
    </row>
    <row r="6" spans="1:6" s="17" customFormat="1" ht="25.5" x14ac:dyDescent="0.2">
      <c r="A6" s="21" t="s">
        <v>68</v>
      </c>
      <c r="B6" s="19">
        <v>0</v>
      </c>
      <c r="C6" s="19">
        <v>0</v>
      </c>
      <c r="D6" s="19">
        <v>0</v>
      </c>
      <c r="E6" s="19">
        <f t="shared" si="0"/>
        <v>0</v>
      </c>
    </row>
    <row r="7" spans="1:6" s="17" customFormat="1" ht="25.5" x14ac:dyDescent="0.2">
      <c r="A7" s="21" t="s">
        <v>69</v>
      </c>
      <c r="B7" s="19">
        <v>1</v>
      </c>
      <c r="C7" s="19">
        <v>1</v>
      </c>
      <c r="D7" s="19">
        <v>0</v>
      </c>
      <c r="E7" s="19">
        <f t="shared" si="0"/>
        <v>1</v>
      </c>
    </row>
    <row r="8" spans="1:6" s="17" customFormat="1" ht="25.5" x14ac:dyDescent="0.2">
      <c r="A8" s="21" t="s">
        <v>70</v>
      </c>
      <c r="B8" s="19">
        <v>0</v>
      </c>
      <c r="C8" s="19">
        <v>0</v>
      </c>
      <c r="D8" s="19">
        <v>0</v>
      </c>
      <c r="E8" s="19">
        <f t="shared" si="0"/>
        <v>0</v>
      </c>
      <c r="F8" s="3"/>
    </row>
    <row r="9" spans="1:6" s="17" customFormat="1" ht="28.5" customHeight="1" x14ac:dyDescent="0.2">
      <c r="A9" s="21" t="s">
        <v>71</v>
      </c>
      <c r="B9" s="19">
        <v>0</v>
      </c>
      <c r="C9" s="19">
        <v>0</v>
      </c>
      <c r="D9" s="19">
        <v>0</v>
      </c>
      <c r="E9" s="19">
        <f t="shared" si="0"/>
        <v>0</v>
      </c>
    </row>
    <row r="10" spans="1:6" s="17" customFormat="1" ht="28.5" customHeight="1" x14ac:dyDescent="0.2">
      <c r="A10" s="21" t="s">
        <v>72</v>
      </c>
      <c r="B10" s="19">
        <v>0</v>
      </c>
      <c r="C10" s="19">
        <v>0</v>
      </c>
      <c r="D10" s="19">
        <v>0</v>
      </c>
      <c r="E10" s="19">
        <f t="shared" si="0"/>
        <v>0</v>
      </c>
    </row>
    <row r="11" spans="1:6" s="17" customFormat="1" ht="28.5" customHeight="1" x14ac:dyDescent="0.2">
      <c r="A11" s="21" t="s">
        <v>73</v>
      </c>
      <c r="B11" s="19">
        <v>167</v>
      </c>
      <c r="C11" s="19">
        <v>2</v>
      </c>
      <c r="D11" s="19">
        <v>0</v>
      </c>
      <c r="E11" s="19">
        <f>+B11*C11</f>
        <v>334</v>
      </c>
    </row>
    <row r="12" spans="1:6" s="17" customFormat="1" ht="29.25" customHeight="1" x14ac:dyDescent="0.2">
      <c r="A12" s="21"/>
      <c r="B12" s="19"/>
      <c r="C12" s="19"/>
      <c r="D12" s="19" t="s">
        <v>51</v>
      </c>
      <c r="E12" s="19">
        <f>SUM(E4:E11)</f>
        <v>335</v>
      </c>
    </row>
    <row r="13" spans="1:6" s="17" customFormat="1" ht="9.75" customHeight="1" x14ac:dyDescent="0.2">
      <c r="A13" s="73"/>
      <c r="B13" s="74"/>
      <c r="C13" s="74"/>
      <c r="D13" s="75"/>
      <c r="E13" s="76"/>
    </row>
  </sheetData>
  <mergeCells count="1">
    <mergeCell ref="A1:E1"/>
  </mergeCells>
  <pageMargins left="0.7" right="0.7" top="0.75" bottom="0.75" header="0.3" footer="0.3"/>
  <pageSetup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4E7754-04D5-4DBA-B79C-283E5E0BF946}">
  <dimension ref="A1:F9"/>
  <sheetViews>
    <sheetView zoomScale="90" zoomScaleNormal="90" workbookViewId="0">
      <selection activeCell="B11" sqref="B11"/>
    </sheetView>
  </sheetViews>
  <sheetFormatPr defaultColWidth="17.7109375" defaultRowHeight="31.9" customHeight="1" x14ac:dyDescent="0.25"/>
  <sheetData>
    <row r="1" spans="1:6" s="17" customFormat="1" ht="31.9" customHeight="1" x14ac:dyDescent="0.2">
      <c r="A1" s="131" t="s">
        <v>2</v>
      </c>
      <c r="B1" s="131"/>
      <c r="C1" s="131"/>
      <c r="D1" s="131"/>
      <c r="E1" s="131"/>
      <c r="F1" s="131"/>
    </row>
    <row r="2" spans="1:6" s="17" customFormat="1" ht="12.75" x14ac:dyDescent="0.2">
      <c r="A2" s="29"/>
      <c r="B2" s="132" t="s">
        <v>52</v>
      </c>
      <c r="C2" s="132"/>
      <c r="D2" s="133" t="s">
        <v>53</v>
      </c>
      <c r="E2" s="134"/>
      <c r="F2" s="135"/>
    </row>
    <row r="3" spans="1:6" s="17" customFormat="1" ht="12.75" x14ac:dyDescent="0.2">
      <c r="A3" s="29"/>
      <c r="B3" s="30" t="s">
        <v>37</v>
      </c>
      <c r="C3" s="30" t="s">
        <v>38</v>
      </c>
      <c r="D3" s="30" t="s">
        <v>39</v>
      </c>
      <c r="E3" s="30" t="s">
        <v>40</v>
      </c>
      <c r="F3" s="30" t="s">
        <v>41</v>
      </c>
    </row>
    <row r="4" spans="1:6" s="17" customFormat="1" ht="51" x14ac:dyDescent="0.2">
      <c r="A4" s="30" t="s">
        <v>54</v>
      </c>
      <c r="B4" s="29" t="s">
        <v>55</v>
      </c>
      <c r="C4" s="29" t="s">
        <v>56</v>
      </c>
      <c r="D4" s="29" t="s">
        <v>57</v>
      </c>
      <c r="E4" s="29" t="s">
        <v>58</v>
      </c>
      <c r="F4" s="29" t="s">
        <v>59</v>
      </c>
    </row>
    <row r="5" spans="1:6" s="17" customFormat="1" ht="12.75" x14ac:dyDescent="0.2">
      <c r="A5" s="18">
        <v>1</v>
      </c>
      <c r="B5" s="19">
        <v>0</v>
      </c>
      <c r="C5" s="19">
        <v>167</v>
      </c>
      <c r="D5" s="19">
        <v>0</v>
      </c>
      <c r="E5" s="19">
        <v>0</v>
      </c>
      <c r="F5" s="19">
        <f>B5+C5+D5-E5</f>
        <v>167</v>
      </c>
    </row>
    <row r="6" spans="1:6" s="17" customFormat="1" ht="12.75" x14ac:dyDescent="0.2">
      <c r="A6" s="18">
        <v>2</v>
      </c>
      <c r="B6" s="19">
        <v>0</v>
      </c>
      <c r="C6" s="19">
        <v>167</v>
      </c>
      <c r="D6" s="19">
        <v>0</v>
      </c>
      <c r="E6" s="19">
        <v>0</v>
      </c>
      <c r="F6" s="19">
        <f>B6+C6+D6-E6</f>
        <v>167</v>
      </c>
    </row>
    <row r="7" spans="1:6" s="17" customFormat="1" ht="12.75" x14ac:dyDescent="0.2">
      <c r="A7" s="18">
        <v>3</v>
      </c>
      <c r="B7" s="19">
        <v>0</v>
      </c>
      <c r="C7" s="19">
        <v>167</v>
      </c>
      <c r="D7" s="19">
        <v>0</v>
      </c>
      <c r="E7" s="19">
        <v>0</v>
      </c>
      <c r="F7" s="19">
        <f>B7+C7+D7-E7</f>
        <v>167</v>
      </c>
    </row>
    <row r="8" spans="1:6" s="17" customFormat="1" ht="12.75" x14ac:dyDescent="0.2">
      <c r="A8" s="18" t="s">
        <v>60</v>
      </c>
      <c r="B8" s="19">
        <f>AVERAGE(B5:B7)</f>
        <v>0</v>
      </c>
      <c r="C8" s="19">
        <f>AVERAGE(C5:C7)</f>
        <v>167</v>
      </c>
      <c r="D8" s="19">
        <v>0</v>
      </c>
      <c r="E8" s="19">
        <v>0</v>
      </c>
      <c r="F8" s="22">
        <f>AVERAGE(F5:F7)</f>
        <v>167</v>
      </c>
    </row>
    <row r="9" spans="1:6" s="17" customFormat="1" ht="15.75" x14ac:dyDescent="0.2">
      <c r="A9" s="20" t="s">
        <v>61</v>
      </c>
    </row>
  </sheetData>
  <mergeCells count="3">
    <mergeCell ref="A1:F1"/>
    <mergeCell ref="B2:C2"/>
    <mergeCell ref="D2:F2"/>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Source xmlns="http://schemas.microsoft.com/sharepoint/v3/fields" xsi:nil="true"/>
    <Language xmlns="http://schemas.microsoft.com/sharepoint/v3">English</Language>
    <_ip_UnifiedCompliancePolicyUIAction xmlns="http://schemas.microsoft.com/sharepoint/v3" xsi:nil="true"/>
    <j747ac98061d40f0aa7bd47e1db5675d xmlns="4ffa91fb-a0ff-4ac5-b2db-65c790d184a4">
      <Terms xmlns="http://schemas.microsoft.com/office/infopath/2007/PartnerControls"/>
    </j747ac98061d40f0aa7bd47e1db5675d>
    <External_x0020_Contributor xmlns="4ffa91fb-a0ff-4ac5-b2db-65c790d184a4" xsi:nil="true"/>
    <TaxKeywordTaxHTField xmlns="4ffa91fb-a0ff-4ac5-b2db-65c790d184a4">
      <Terms xmlns="http://schemas.microsoft.com/office/infopath/2007/PartnerControls"/>
    </TaxKeywordTaxHTField>
    <Record xmlns="4ffa91fb-a0ff-4ac5-b2db-65c790d184a4">Shared</Record>
    <_ip_UnifiedCompliancePolicyProperties xmlns="http://schemas.microsoft.com/sharepoint/v3" xsi:nil="true"/>
    <Rights xmlns="4ffa91fb-a0ff-4ac5-b2db-65c790d184a4" xsi:nil="true"/>
    <Document_x0020_Creation_x0020_Date xmlns="4ffa91fb-a0ff-4ac5-b2db-65c790d184a4">2024-10-23T20:37:14+00:00</Document_x0020_Creation_x0020_Date>
    <EPA_x0020_Office xmlns="4ffa91fb-a0ff-4ac5-b2db-65c790d184a4" xsi:nil="true"/>
    <CategoryDescription xmlns="http://schemas.microsoft.com/sharepoint.v3" xsi:nil="true"/>
    <Identifier xmlns="4ffa91fb-a0ff-4ac5-b2db-65c790d184a4" xsi:nil="true"/>
    <_Coverage xmlns="http://schemas.microsoft.com/sharepoint/v3/fields" xsi:nil="true"/>
    <Creator xmlns="4ffa91fb-a0ff-4ac5-b2db-65c790d184a4">
      <UserInfo>
        <DisplayName/>
        <AccountId xsi:nil="true"/>
        <AccountType/>
      </UserInfo>
    </Creator>
    <EPA_x0020_Related_x0020_Documents xmlns="4ffa91fb-a0ff-4ac5-b2db-65c790d184a4" xsi:nil="true"/>
    <EPA_x0020_Contributor xmlns="4ffa91fb-a0ff-4ac5-b2db-65c790d184a4">
      <UserInfo>
        <DisplayName/>
        <AccountId xsi:nil="true"/>
        <AccountType/>
      </UserInfo>
    </EPA_x0020_Contributor>
    <TaxCatchAll xmlns="4ffa91fb-a0ff-4ac5-b2db-65c790d184a4"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52C2644CEF3BE14BA984F9E32D274554" ma:contentTypeVersion="16" ma:contentTypeDescription="Create a new document." ma:contentTypeScope="" ma:versionID="d513bca65c16c20fa6621e38b2352deb">
  <xsd:schema xmlns:xsd="http://www.w3.org/2001/XMLSchema" xmlns:xs="http://www.w3.org/2001/XMLSchema" xmlns:p="http://schemas.microsoft.com/office/2006/metadata/properties" xmlns:ns1="http://schemas.microsoft.com/sharepoint/v3" xmlns:ns2="4ffa91fb-a0ff-4ac5-b2db-65c790d184a4" xmlns:ns3="http://schemas.microsoft.com/sharepoint.v3" xmlns:ns4="http://schemas.microsoft.com/sharepoint/v3/fields" xmlns:ns5="02fe02c4-dc41-46ff-9d52-90c0a1b1f611" xmlns:ns6="96fc5250-dc30-4f01-945b-7e46a880eeb3" targetNamespace="http://schemas.microsoft.com/office/2006/metadata/properties" ma:root="true" ma:fieldsID="a96de173cb04a30135a30bb001169eca" ns1:_="" ns2:_="" ns3:_="" ns4:_="" ns5:_="" ns6:_="">
    <xsd:import namespace="http://schemas.microsoft.com/sharepoint/v3"/>
    <xsd:import namespace="4ffa91fb-a0ff-4ac5-b2db-65c790d184a4"/>
    <xsd:import namespace="http://schemas.microsoft.com/sharepoint.v3"/>
    <xsd:import namespace="http://schemas.microsoft.com/sharepoint/v3/fields"/>
    <xsd:import namespace="02fe02c4-dc41-46ff-9d52-90c0a1b1f611"/>
    <xsd:import namespace="96fc5250-dc30-4f01-945b-7e46a880eeb3"/>
    <xsd:element name="properties">
      <xsd:complexType>
        <xsd:sequence>
          <xsd:element name="documentManagement">
            <xsd:complexType>
              <xsd:all>
                <xsd:element ref="ns2:Document_x0020_Creation_x0020_Date" minOccurs="0"/>
                <xsd:element ref="ns2:Creator" minOccurs="0"/>
                <xsd:element ref="ns2:EPA_x0020_Office" minOccurs="0"/>
                <xsd:element ref="ns2:Record" minOccurs="0"/>
                <xsd:element ref="ns3:CategoryDescription" minOccurs="0"/>
                <xsd:element ref="ns2:Identifier" minOccurs="0"/>
                <xsd:element ref="ns2:EPA_x0020_Contributor" minOccurs="0"/>
                <xsd:element ref="ns2:External_x0020_Contributor" minOccurs="0"/>
                <xsd:element ref="ns4:_Coverage" minOccurs="0"/>
                <xsd:element ref="ns2:EPA_x0020_Related_x0020_Documents" minOccurs="0"/>
                <xsd:element ref="ns4:_Source" minOccurs="0"/>
                <xsd:element ref="ns2:Rights" minOccurs="0"/>
                <xsd:element ref="ns1:Language" minOccurs="0"/>
                <xsd:element ref="ns2:j747ac98061d40f0aa7bd47e1db5675d" minOccurs="0"/>
                <xsd:element ref="ns2:TaxKeywordTaxHTField" minOccurs="0"/>
                <xsd:element ref="ns2:TaxCatchAllLabel" minOccurs="0"/>
                <xsd:element ref="ns2:TaxCatchAll" minOccurs="0"/>
                <xsd:element ref="ns5:MediaServiceMetadata" minOccurs="0"/>
                <xsd:element ref="ns5:MediaServiceFastMetadata" minOccurs="0"/>
                <xsd:element ref="ns6:SharedWithUsers" minOccurs="0"/>
                <xsd:element ref="ns6:SharedWithDetails" minOccurs="0"/>
                <xsd:element ref="ns5:MediaServiceDateTaken" minOccurs="0"/>
                <xsd:element ref="ns5:MediaServiceAutoTags" minOccurs="0"/>
                <xsd:element ref="ns5:MediaServiceOCR" minOccurs="0"/>
                <xsd:element ref="ns5:MediaServiceGenerationTime" minOccurs="0"/>
                <xsd:element ref="ns5:MediaServiceEventHashCode" minOccurs="0"/>
                <xsd:element ref="ns1:_ip_UnifiedCompliancePolicyProperties" minOccurs="0"/>
                <xsd:element ref="ns1:_ip_UnifiedCompliancePolicyUIAction" minOccurs="0"/>
                <xsd:element ref="ns5:MediaLengthInSeconds" minOccurs="0"/>
                <xsd:element ref="ns5:MediaServiceObjectDetectorVersions" minOccurs="0"/>
                <xsd:element ref="ns5: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Language" ma:index="17" nillable="true" ma:displayName="Language" ma:default="English" ma:description="Select the document language from the drop down." ma:format="Dropdown" ma:internalName="Language" ma:readOnly="false">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element>
    <xsd:element name="_ip_UnifiedCompliancePolicyProperties" ma:index="37" nillable="true" ma:displayName="Unified Compliance Policy Properties" ma:hidden="true" ma:internalName="_ip_UnifiedCompliancePolicyProperties">
      <xsd:simpleType>
        <xsd:restriction base="dms:Note"/>
      </xsd:simpleType>
    </xsd:element>
    <xsd:element name="_ip_UnifiedCompliancePolicyUIAction" ma:index="38"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ffa91fb-a0ff-4ac5-b2db-65c790d184a4" elementFormDefault="qualified">
    <xsd:import namespace="http://schemas.microsoft.com/office/2006/documentManagement/types"/>
    <xsd:import namespace="http://schemas.microsoft.com/office/infopath/2007/PartnerControls"/>
    <xsd:element name="Document_x0020_Creation_x0020_Date" ma:index="2" nillable="true" ma:displayName="Document Date" ma:default="[today]" ma:description="Enter the date this document was last modified. The upload date has been entered by default." ma:format="DateOnly" ma:internalName="Document_x0020_Creation_x0020_Date" ma:readOnly="false">
      <xsd:simpleType>
        <xsd:restriction base="dms:DateTime"/>
      </xsd:simpleType>
    </xsd:element>
    <xsd:element name="Creator" ma:index="3" nillable="true" ma:displayName="Creator" ma:description="Enter the person primarily responsible for the document. The name of the person uploading the document has been entered by default." ma:list="UserInfo" ma:SharePointGroup="0" ma:internalName="Crea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PA_x0020_Office" ma:index="4" nillable="true" ma:displayName="EPA Office" ma:description="Enter the EPA organization primarily responsible for the document. The office of the person uploading the document has been entered by default." ma:internalName="EPA_x0020_Office" ma:readOnly="false">
      <xsd:simpleType>
        <xsd:restriction base="dms:Text">
          <xsd:maxLength value="255"/>
        </xsd:restriction>
      </xsd:simpleType>
    </xsd:element>
    <xsd:element name="Record" ma:index="5" nillable="true" ma:displayName="Record" ma:default="Shared" ma:description="For documents that provide evidence of EPA decisions and actions, select &quot;Shared&quot; (open access) or &quot;Private&quot; (restricted access)." ma:format="Dropdown" ma:internalName="Record">
      <xsd:simpleType>
        <xsd:restriction base="dms:Choice">
          <xsd:enumeration value="None"/>
          <xsd:enumeration value="Shared"/>
          <xsd:enumeration value="Private"/>
        </xsd:restriction>
      </xsd:simpleType>
    </xsd:element>
    <xsd:element name="Identifier" ma:index="9" nillable="true" ma:displayName="Identifier" ma:description="Enter all EPA identification numbers applicable to this document, one on each line." ma:internalName="Identifier" ma:readOnly="false">
      <xsd:simpleType>
        <xsd:restriction base="dms:Note">
          <xsd:maxLength value="255"/>
        </xsd:restriction>
      </xsd:simpleType>
    </xsd:element>
    <xsd:element name="EPA_x0020_Contributor" ma:index="11" nillable="true" ma:displayName="EPA Contributor" ma:description="Enter an EPA person who contributed to the creation of the document but is not the primary author." ma:list="UserInfo" ma:SharePointGroup="0" ma:internalName="EPA_x0020_Contribu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xternal_x0020_Contributor" ma:index="12" nillable="true" ma:displayName="External Contributor" ma:description="Enter a non-EPA person who contributed to the creation of the document but is not the primary author." ma:internalName="External_x0020_Contributor" ma:readOnly="false">
      <xsd:simpleType>
        <xsd:restriction base="dms:Note">
          <xsd:maxLength value="255"/>
        </xsd:restriction>
      </xsd:simpleType>
    </xsd:element>
    <xsd:element name="EPA_x0020_Related_x0020_Documents" ma:index="14" nillable="true" ma:displayName="Other Related Documents" ma:description="Enter any related document." ma:internalName="EPA_x0020_Related_x0020_Documents" ma:readOnly="false">
      <xsd:simpleType>
        <xsd:restriction base="dms:Note">
          <xsd:maxLength value="255"/>
        </xsd:restriction>
      </xsd:simpleType>
    </xsd:element>
    <xsd:element name="Rights" ma:index="16" nillable="true" ma:displayName="Rights" ma:description="Enter information about intellectual property rights held over the document (e.g. copyright, patent, trademark)." ma:internalName="Rights" ma:readOnly="false">
      <xsd:simpleType>
        <xsd:restriction base="dms:Note">
          <xsd:maxLength value="255"/>
        </xsd:restriction>
      </xsd:simpleType>
    </xsd:element>
    <xsd:element name="j747ac98061d40f0aa7bd47e1db5675d" ma:index="19" nillable="true" ma:taxonomy="true" ma:internalName="j747ac98061d40f0aa7bd47e1db5675d" ma:taxonomyFieldName="Document_x0020_Type" ma:displayName="Document Type" ma:readOnly="false" ma:default="" ma:fieldId="{3747ac98-061d-40f0-aa7b-d47e1db5675d}" ma:sspId="29f62856-1543-49d4-a736-4569d363f533" ma:termSetId="e06cd6a9-a175-4da0-81cb-8dba7aa394ab" ma:anchorId="00000000-0000-0000-0000-000000000000" ma:open="false" ma:isKeyword="false">
      <xsd:complexType>
        <xsd:sequence>
          <xsd:element ref="pc:Terms" minOccurs="0" maxOccurs="1"/>
        </xsd:sequence>
      </xsd:complexType>
    </xsd:element>
    <xsd:element name="TaxKeywordTaxHTField" ma:index="21" nillable="true" ma:taxonomy="true" ma:internalName="TaxKeywordTaxHTField" ma:taxonomyFieldName="TaxKeyword" ma:displayName="Enterprise Keywords" ma:readOnly="false" ma:fieldId="{23f27201-bee3-471e-b2e7-b64fd8b7ca38}" ma:taxonomyMulti="true" ma:sspId="29f62856-1543-49d4-a736-4569d363f533" ma:termSetId="00000000-0000-0000-0000-000000000000" ma:anchorId="00000000-0000-0000-0000-000000000000" ma:open="true" ma:isKeyword="true">
      <xsd:complexType>
        <xsd:sequence>
          <xsd:element ref="pc:Terms" minOccurs="0" maxOccurs="1"/>
        </xsd:sequence>
      </xsd:complexType>
    </xsd:element>
    <xsd:element name="TaxCatchAllLabel" ma:index="23" nillable="true" ma:displayName="Taxonomy Catch All Column1" ma:hidden="true" ma:list="{9205dcaf-ae28-4449-b177-6e6c07e37888}" ma:internalName="TaxCatchAllLabel" ma:readOnly="true" ma:showField="CatchAllDataLabel" ma:web="96fc5250-dc30-4f01-945b-7e46a880eeb3">
      <xsd:complexType>
        <xsd:complexContent>
          <xsd:extension base="dms:MultiChoiceLookup">
            <xsd:sequence>
              <xsd:element name="Value" type="dms:Lookup" maxOccurs="unbounded" minOccurs="0" nillable="true"/>
            </xsd:sequence>
          </xsd:extension>
        </xsd:complexContent>
      </xsd:complexType>
    </xsd:element>
    <xsd:element name="TaxCatchAll" ma:index="24" nillable="true" ma:displayName="Taxonomy Catch All Column" ma:hidden="true" ma:list="{9205dcaf-ae28-4449-b177-6e6c07e37888}" ma:internalName="TaxCatchAll" ma:showField="CatchAllData" ma:web="96fc5250-dc30-4f01-945b-7e46a880eeb3">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ategoryDescription" ma:index="6" nillable="true" ma:displayName="Description" ma:description="Enter a brief description." ma:internalName="CategoryDescription"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Coverage" ma:index="13" nillable="true" ma:displayName="Coverage" ma:description="Enter the geographic location, jurisdiction, or time period for which the document is relevant." ma:internalName="_Coverage" ma:readOnly="false">
      <xsd:simpleType>
        <xsd:restriction base="dms:Text">
          <xsd:maxLength value="255"/>
        </xsd:restriction>
      </xsd:simpleType>
    </xsd:element>
    <xsd:element name="_Source" ma:index="15" nillable="true" ma:displayName="Source" ma:description="Enter a source from which the document is derived." ma:internalName="_Source"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2fe02c4-dc41-46ff-9d52-90c0a1b1f611" elementFormDefault="qualified">
    <xsd:import namespace="http://schemas.microsoft.com/office/2006/documentManagement/types"/>
    <xsd:import namespace="http://schemas.microsoft.com/office/infopath/2007/PartnerControls"/>
    <xsd:element name="MediaServiceMetadata" ma:index="28" nillable="true" ma:displayName="MediaServiceMetadata" ma:hidden="true" ma:internalName="MediaServiceMetadata" ma:readOnly="true">
      <xsd:simpleType>
        <xsd:restriction base="dms:Note"/>
      </xsd:simpleType>
    </xsd:element>
    <xsd:element name="MediaServiceFastMetadata" ma:index="29" nillable="true" ma:displayName="MediaServiceFastMetadata" ma:hidden="true" ma:internalName="MediaServiceFastMetadata" ma:readOnly="true">
      <xsd:simpleType>
        <xsd:restriction base="dms:Note"/>
      </xsd:simpleType>
    </xsd:element>
    <xsd:element name="MediaServiceDateTaken" ma:index="32" nillable="true" ma:displayName="MediaServiceDateTaken" ma:hidden="true" ma:internalName="MediaServiceDateTaken" ma:readOnly="true">
      <xsd:simpleType>
        <xsd:restriction base="dms:Text"/>
      </xsd:simpleType>
    </xsd:element>
    <xsd:element name="MediaServiceAutoTags" ma:index="33" nillable="true" ma:displayName="Tags" ma:internalName="MediaServiceAutoTags" ma:readOnly="true">
      <xsd:simpleType>
        <xsd:restriction base="dms:Text"/>
      </xsd:simpleType>
    </xsd:element>
    <xsd:element name="MediaServiceOCR" ma:index="34" nillable="true" ma:displayName="Extracted Text" ma:internalName="MediaServiceOCR" ma:readOnly="true">
      <xsd:simpleType>
        <xsd:restriction base="dms:Note">
          <xsd:maxLength value="255"/>
        </xsd:restriction>
      </xsd:simpleType>
    </xsd:element>
    <xsd:element name="MediaServiceGenerationTime" ma:index="35" nillable="true" ma:displayName="MediaServiceGenerationTime" ma:hidden="true" ma:internalName="MediaServiceGenerationTime" ma:readOnly="true">
      <xsd:simpleType>
        <xsd:restriction base="dms:Text"/>
      </xsd:simpleType>
    </xsd:element>
    <xsd:element name="MediaServiceEventHashCode" ma:index="36" nillable="true" ma:displayName="MediaServiceEventHashCode" ma:hidden="true" ma:internalName="MediaServiceEventHashCode" ma:readOnly="true">
      <xsd:simpleType>
        <xsd:restriction base="dms:Text"/>
      </xsd:simpleType>
    </xsd:element>
    <xsd:element name="MediaLengthInSeconds" ma:index="39" nillable="true" ma:displayName="MediaLengthInSeconds" ma:hidden="true" ma:internalName="MediaLengthInSeconds" ma:readOnly="true">
      <xsd:simpleType>
        <xsd:restriction base="dms:Unknown"/>
      </xsd:simpleType>
    </xsd:element>
    <xsd:element name="MediaServiceObjectDetectorVersions" ma:index="40" nillable="true" ma:displayName="MediaServiceObjectDetectorVersions" ma:hidden="true" ma:indexed="true" ma:internalName="MediaServiceObjectDetectorVersions" ma:readOnly="true">
      <xsd:simpleType>
        <xsd:restriction base="dms:Text"/>
      </xsd:simpleType>
    </xsd:element>
    <xsd:element name="MediaServiceSearchProperties" ma:index="4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6fc5250-dc30-4f01-945b-7e46a880eeb3" elementFormDefault="qualified">
    <xsd:import namespace="http://schemas.microsoft.com/office/2006/documentManagement/types"/>
    <xsd:import namespace="http://schemas.microsoft.com/office/infopath/2007/PartnerControls"/>
    <xsd:element name="SharedWithUsers" ma:index="3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5"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haredContentType xmlns="Microsoft.SharePoint.Taxonomy.ContentTypeSync" SourceId="29f62856-1543-49d4-a736-4569d363f533" ContentTypeId="0x0101" PreviousValue="false"/>
</file>

<file path=customXml/itemProps1.xml><?xml version="1.0" encoding="utf-8"?>
<ds:datastoreItem xmlns:ds="http://schemas.openxmlformats.org/officeDocument/2006/customXml" ds:itemID="{1788708A-52BB-4D0F-B232-80F9E123F193}">
  <ds:schemaRefs>
    <ds:schemaRef ds:uri="http://purl.org/dc/terms/"/>
    <ds:schemaRef ds:uri="4d6aed1e-57d3-46e3-9aba-f706adbce63b"/>
    <ds:schemaRef ds:uri="http://purl.org/dc/elements/1.1/"/>
    <ds:schemaRef ds:uri="http://www.w3.org/XML/1998/namespace"/>
    <ds:schemaRef ds:uri="http://schemas.openxmlformats.org/package/2006/metadata/core-properties"/>
    <ds:schemaRef ds:uri="http://schemas.microsoft.com/office/2006/metadata/properties"/>
    <ds:schemaRef ds:uri="http://schemas.microsoft.com/office/2006/documentManagement/types"/>
    <ds:schemaRef ds:uri="http://schemas.microsoft.com/office/infopath/2007/PartnerControls"/>
    <ds:schemaRef ds:uri="1891fcec-84c2-4840-9468-b51a784ab0d1"/>
    <ds:schemaRef ds:uri="http://purl.org/dc/dcmitype/"/>
  </ds:schemaRefs>
</ds:datastoreItem>
</file>

<file path=customXml/itemProps2.xml><?xml version="1.0" encoding="utf-8"?>
<ds:datastoreItem xmlns:ds="http://schemas.openxmlformats.org/officeDocument/2006/customXml" ds:itemID="{2335A08A-C9A8-4AFD-B213-57E4DBA9E595}"/>
</file>

<file path=customXml/itemProps3.xml><?xml version="1.0" encoding="utf-8"?>
<ds:datastoreItem xmlns:ds="http://schemas.openxmlformats.org/officeDocument/2006/customXml" ds:itemID="{8DCED415-8393-4634-9968-A495AFA0611E}">
  <ds:schemaRefs>
    <ds:schemaRef ds:uri="http://schemas.microsoft.com/sharepoint/v3/contenttype/forms"/>
  </ds:schemaRefs>
</ds:datastoreItem>
</file>

<file path=customXml/itemProps4.xml><?xml version="1.0" encoding="utf-8"?>
<ds:datastoreItem xmlns:ds="http://schemas.openxmlformats.org/officeDocument/2006/customXml" ds:itemID="{A1B66A2E-A141-45F5-A9E6-B65A0E009B2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Summary</vt:lpstr>
      <vt:lpstr>Table 1</vt:lpstr>
      <vt:lpstr>Table 2</vt:lpstr>
      <vt:lpstr>Capital O&amp;M</vt:lpstr>
      <vt:lpstr>Responses</vt:lpstr>
      <vt:lpstr>Respondents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Denise Bevington</dc:creator>
  <cp:keywords/>
  <dc:description/>
  <cp:lastModifiedBy>ERG</cp:lastModifiedBy>
  <cp:revision/>
  <dcterms:created xsi:type="dcterms:W3CDTF">2018-07-19T14:57:42Z</dcterms:created>
  <dcterms:modified xsi:type="dcterms:W3CDTF">2023-10-19T03:21:13Z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0x01010052C2644CEF3BE14BA984F9E32D274554</vt:lpwstr>
  </property>
  <property fmtid="{D5CDD505-2E9C-101B-9397-08002B2CF9AE}" pid="3" name="TaxKeyword">
    <vt:lpwstr/>
  </property>
</Properties>
</file>