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S:\Tracy\ICRs - SPPD\FY2025\2677.03 NESHAP for Carbon Black Production\Send to EPA\"/>
    </mc:Choice>
  </mc:AlternateContent>
  <xr:revisionPtr revIDLastSave="0" documentId="13_ncr:1_{EA0321BB-0D80-4DF9-B258-7E538F808E8C}" xr6:coauthVersionLast="47" xr6:coauthVersionMax="47" xr10:uidLastSave="{00000000-0000-0000-0000-000000000000}"/>
  <bookViews>
    <workbookView xWindow="22932" yWindow="-108" windowWidth="23256" windowHeight="12456" xr2:uid="{00000000-000D-0000-FFFF-FFFF00000000}"/>
  </bookViews>
  <sheets>
    <sheet name="Summary" sheetId="7" r:id="rId1"/>
    <sheet name="Table 1" sheetId="1" r:id="rId2"/>
    <sheet name="Table 2" sheetId="2" r:id="rId3"/>
    <sheet name="Capital O&amp;M" sheetId="6" r:id="rId4"/>
    <sheet name="Responses" sheetId="3" r:id="rId5"/>
    <sheet name="Respondents" sheetId="4" r:id="rId6"/>
  </sheets>
  <definedNames>
    <definedName name="OLE_LINK1" localSheetId="2">'Table 2'!$A$24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0" i="2" l="1"/>
  <c r="I40" i="1"/>
  <c r="G8" i="6"/>
  <c r="I38" i="1"/>
  <c r="E10" i="3"/>
  <c r="E9" i="3"/>
  <c r="E7" i="6"/>
  <c r="E5" i="6"/>
  <c r="L6" i="6"/>
  <c r="D17" i="2"/>
  <c r="F17" i="2" s="1"/>
  <c r="H17" i="2" s="1"/>
  <c r="F38" i="1"/>
  <c r="H24" i="1"/>
  <c r="F24" i="1"/>
  <c r="D24" i="1"/>
  <c r="G17" i="2" l="1"/>
  <c r="I17" i="2" s="1"/>
  <c r="G24" i="1"/>
  <c r="I24" i="1" s="1"/>
  <c r="D18" i="2"/>
  <c r="F18" i="2" s="1"/>
  <c r="D13" i="2"/>
  <c r="F13" i="2" s="1"/>
  <c r="D9" i="2"/>
  <c r="F9" i="2" s="1"/>
  <c r="D33" i="1"/>
  <c r="F33" i="1" s="1"/>
  <c r="D32" i="1"/>
  <c r="D19" i="1"/>
  <c r="F19" i="1" s="1"/>
  <c r="D8" i="1"/>
  <c r="F8" i="1" s="1"/>
  <c r="H18" i="2" l="1"/>
  <c r="G18" i="2"/>
  <c r="G13" i="2"/>
  <c r="H13" i="2"/>
  <c r="H9" i="2"/>
  <c r="G9" i="2"/>
  <c r="G33" i="1"/>
  <c r="H33" i="1"/>
  <c r="G19" i="1"/>
  <c r="H19" i="1"/>
  <c r="H8" i="1"/>
  <c r="G8" i="1"/>
  <c r="I8" i="1" s="1"/>
  <c r="I33" i="1" l="1"/>
  <c r="I9" i="2"/>
  <c r="I18" i="2"/>
  <c r="I13" i="2"/>
  <c r="I19" i="1"/>
  <c r="D7" i="6" l="1"/>
  <c r="G7" i="6"/>
  <c r="D5" i="6"/>
  <c r="E8" i="4"/>
  <c r="D8" i="4"/>
  <c r="B8" i="4"/>
  <c r="F5" i="4"/>
  <c r="C6" i="4" s="1"/>
  <c r="F6" i="4" l="1"/>
  <c r="D8" i="6"/>
  <c r="G5" i="6"/>
  <c r="C7" i="4" l="1"/>
  <c r="H8" i="6"/>
  <c r="B6" i="7" s="1"/>
  <c r="F7" i="4" l="1"/>
  <c r="F8" i="4" s="1"/>
  <c r="B3" i="7" s="1"/>
  <c r="C8" i="4"/>
  <c r="I39" i="1"/>
  <c r="E7" i="3"/>
  <c r="E8" i="3"/>
  <c r="E6" i="3"/>
  <c r="E5" i="3"/>
  <c r="E4" i="3"/>
  <c r="K38" i="1" l="1"/>
  <c r="D10" i="2" l="1"/>
  <c r="F10" i="2" s="1"/>
  <c r="D14" i="2"/>
  <c r="F14" i="2" s="1"/>
  <c r="D15" i="2"/>
  <c r="F15" i="2" s="1"/>
  <c r="D16" i="2"/>
  <c r="F16" i="2" s="1"/>
  <c r="D19" i="2"/>
  <c r="F19" i="2" s="1"/>
  <c r="D6" i="2"/>
  <c r="F6" i="2" s="1"/>
  <c r="G19" i="2" l="1"/>
  <c r="G10" i="2"/>
  <c r="G16" i="2"/>
  <c r="G15" i="2"/>
  <c r="G14" i="2"/>
  <c r="G6" i="2"/>
  <c r="H6" i="2"/>
  <c r="H19" i="2"/>
  <c r="H16" i="2"/>
  <c r="H15" i="2"/>
  <c r="H14" i="2"/>
  <c r="H10" i="2"/>
  <c r="D35" i="1"/>
  <c r="F35" i="1" s="1"/>
  <c r="D15" i="1"/>
  <c r="F15" i="1" s="1"/>
  <c r="D16" i="1"/>
  <c r="F16" i="1" s="1"/>
  <c r="D17" i="1"/>
  <c r="F17" i="1" s="1"/>
  <c r="D23" i="1"/>
  <c r="F23" i="1" s="1"/>
  <c r="F32" i="1"/>
  <c r="I19" i="2" l="1"/>
  <c r="I14" i="2"/>
  <c r="I10" i="2"/>
  <c r="I15" i="2"/>
  <c r="I6" i="2"/>
  <c r="I16" i="2"/>
  <c r="F20" i="2"/>
  <c r="G16" i="1"/>
  <c r="G23" i="1"/>
  <c r="G15" i="1"/>
  <c r="H17" i="1"/>
  <c r="G17" i="1"/>
  <c r="G35" i="1"/>
  <c r="H35" i="1"/>
  <c r="G32" i="1"/>
  <c r="H32" i="1"/>
  <c r="H23" i="1"/>
  <c r="H16" i="1"/>
  <c r="H15" i="1"/>
  <c r="I23" i="1" l="1"/>
  <c r="F37" i="1"/>
  <c r="F25" i="1"/>
  <c r="I16" i="1"/>
  <c r="I17" i="1"/>
  <c r="I15" i="1"/>
  <c r="I35" i="1"/>
  <c r="I32" i="1"/>
  <c r="I37" i="1" l="1"/>
  <c r="I25" i="1"/>
  <c r="L38" i="1"/>
  <c r="B2" i="7" s="1"/>
  <c r="B5" i="7" l="1"/>
  <c r="B4" i="7"/>
</calcChain>
</file>

<file path=xl/sharedStrings.xml><?xml version="1.0" encoding="utf-8"?>
<sst xmlns="http://schemas.openxmlformats.org/spreadsheetml/2006/main" count="200" uniqueCount="160">
  <si>
    <t>ICR Summary Information</t>
  </si>
  <si>
    <t>Hours Per Response</t>
  </si>
  <si>
    <t>Number of Respondents</t>
  </si>
  <si>
    <t>Total Estimated Burden Hours</t>
  </si>
  <si>
    <t>Total Estimated Costs</t>
  </si>
  <si>
    <t>Annualized Capital O&amp;M</t>
  </si>
  <si>
    <t>Form Number</t>
  </si>
  <si>
    <t>Burden Item</t>
  </si>
  <si>
    <t xml:space="preserve">(A) </t>
  </si>
  <si>
    <t xml:space="preserve">(B) </t>
  </si>
  <si>
    <t xml:space="preserve">(C) </t>
  </si>
  <si>
    <t>(D)</t>
  </si>
  <si>
    <t xml:space="preserve">(E) </t>
  </si>
  <si>
    <t>(F)</t>
  </si>
  <si>
    <t>(G)</t>
  </si>
  <si>
    <t xml:space="preserve">(H) </t>
  </si>
  <si>
    <t>Person-hours per occurrence</t>
  </si>
  <si>
    <t>No. of occurrences per respondent per year</t>
  </si>
  <si>
    <t>Person- hours per respondent per year (C=AxB)</t>
  </si>
  <si>
    <r>
      <t xml:space="preserve">Respondents per year </t>
    </r>
    <r>
      <rPr>
        <b/>
        <vertAlign val="superscript"/>
        <sz val="10"/>
        <color rgb="FF000000"/>
        <rFont val="Times New Roman"/>
        <family val="1"/>
      </rPr>
      <t>a</t>
    </r>
  </si>
  <si>
    <t>Technical person- hours per year 
(E=CxD)</t>
  </si>
  <si>
    <t>Management person-hours per year 
(F=Ex0.05)</t>
  </si>
  <si>
    <t>Clerical person-hours per year 
(G=Ex0.1)</t>
  </si>
  <si>
    <r>
      <t xml:space="preserve">Cost ($) </t>
    </r>
    <r>
      <rPr>
        <b/>
        <vertAlign val="superscript"/>
        <sz val="10"/>
        <color rgb="FF000000"/>
        <rFont val="Times New Roman"/>
        <family val="1"/>
      </rPr>
      <t>b</t>
    </r>
  </si>
  <si>
    <t>1. Applications</t>
  </si>
  <si>
    <t>N/A</t>
  </si>
  <si>
    <t>2. Surveys and Studies</t>
  </si>
  <si>
    <t>3. Reporting Requirements</t>
  </si>
  <si>
    <t>Labor Rates</t>
  </si>
  <si>
    <t xml:space="preserve">Technical </t>
  </si>
  <si>
    <t xml:space="preserve">Management </t>
  </si>
  <si>
    <t xml:space="preserve">Clerical </t>
  </si>
  <si>
    <t>Subtotal for Reporting Requirements</t>
  </si>
  <si>
    <t xml:space="preserve">4. Recordkeeping Requirements </t>
  </si>
  <si>
    <t>Subtotal for Recordkeeping Requirements</t>
  </si>
  <si>
    <t>Responses</t>
  </si>
  <si>
    <t>Hr/Response</t>
  </si>
  <si>
    <t>Assumptions:</t>
  </si>
  <si>
    <r>
      <t>b</t>
    </r>
    <r>
      <rPr>
        <sz val="10"/>
        <color theme="1"/>
        <rFont val="Times New Roman"/>
        <family val="1"/>
      </rPr>
      <t xml:space="preserve">  This ICR uses the following labor rates: Managerial $172.41 ($82.10+ 110%); Technical $141.75 ($67.50 + 110%); and Clerical $71.36 ($33.98 + 110%). These rates are from the United States Department of Labor, Bureau of Labor Statistics, December 2023, “Table 2. Civilian workers by occupational and industry group.” The rates are from column 1, “Total compensation.” The rates are increased by 110 percent to account for varying industry wage rates and the additional overhead business costs of employing workers beyond their wages and benefits, including business expenses associated with hiring, training, and equipping their employees.</t>
    </r>
  </si>
  <si>
    <t xml:space="preserve">Activity </t>
  </si>
  <si>
    <t xml:space="preserve">(D) </t>
  </si>
  <si>
    <t>(H)</t>
  </si>
  <si>
    <t>EPA person- hours per occurrence</t>
  </si>
  <si>
    <t>No. of occurrences per plant per year</t>
  </si>
  <si>
    <t>EPA person- hours per plant-year 
(C=AxB)</t>
  </si>
  <si>
    <r>
      <t xml:space="preserve">Plants per year </t>
    </r>
    <r>
      <rPr>
        <b/>
        <vertAlign val="superscript"/>
        <sz val="10"/>
        <color rgb="FF000000"/>
        <rFont val="Times New Roman"/>
        <family val="1"/>
      </rPr>
      <t>a</t>
    </r>
  </si>
  <si>
    <t>Technical person- hours per year (E=CxD)</t>
  </si>
  <si>
    <t>Management person-hours per year (F=Ex0.05)</t>
  </si>
  <si>
    <t>Clerical person-hours per year (G=Ex0.1)</t>
  </si>
  <si>
    <r>
      <t xml:space="preserve">Cost ($) </t>
    </r>
    <r>
      <rPr>
        <b/>
        <vertAlign val="superscript"/>
        <sz val="10"/>
        <color rgb="FF000000"/>
        <rFont val="Times New Roman"/>
        <family val="1"/>
      </rPr>
      <t>b</t>
    </r>
    <r>
      <rPr>
        <b/>
        <sz val="10"/>
        <color rgb="FF000000"/>
        <rFont val="Times New Roman"/>
        <family val="1"/>
      </rPr>
      <t xml:space="preserve"> </t>
    </r>
  </si>
  <si>
    <t>Managerial</t>
  </si>
  <si>
    <t>Technical</t>
  </si>
  <si>
    <t>Clerical</t>
  </si>
  <si>
    <r>
      <t>b</t>
    </r>
    <r>
      <rPr>
        <sz val="10"/>
        <color theme="1"/>
        <rFont val="Times New Roman"/>
        <family val="1"/>
      </rPr>
      <t xml:space="preserve">  This cost is based on the average hourly labor rate as follows: Managerial $76.92 (GS-13, Step 5, $48.07 + 60%); Technical $57.07 (GS-12, Step 1, $35.67 + 60%); and Clerical $30.88 (GS-6, Step 3, $19.30+ 60%). This ICR assumes that Managerial hours are 5 percent of Technical hours, and Clerical hours are 10 percent of Technical hours. These rates are from the Office of Personnel Management (OPM), 2024 General Schedule, which excludes locality, rates of pay. The rates have been increased by 60 percent to account for the benefit packages available to government employees.</t>
    </r>
  </si>
  <si>
    <t>Capital/Startup vs. Operation and Maintenance (O&amp;M) Costs</t>
  </si>
  <si>
    <t>(A)</t>
  </si>
  <si>
    <t>(B)</t>
  </si>
  <si>
    <t>(C)</t>
  </si>
  <si>
    <t>(E)</t>
  </si>
  <si>
    <t>Continuous Monitoring Device</t>
  </si>
  <si>
    <t>Capital/Startup Cost for One Respondent</t>
  </si>
  <si>
    <t xml:space="preserve">Number of New Respondents </t>
  </si>
  <si>
    <t>Total Capital/Startup Cost, (B X C)</t>
  </si>
  <si>
    <t>Annual O&amp;M Costs for One Respondent</t>
  </si>
  <si>
    <t>Number of Respondents with O&amp;M</t>
  </si>
  <si>
    <t>Total O&amp;M,
(E x F)</t>
  </si>
  <si>
    <t>Totals</t>
  </si>
  <si>
    <t>Total Annual Responses</t>
  </si>
  <si>
    <t>Information Collection Activity</t>
  </si>
  <si>
    <t>Number of Responses</t>
  </si>
  <si>
    <t>Number of Existing Respondents That Keep Records But Do Not Submit Reports</t>
  </si>
  <si>
    <t>Total Annual Responses
E=(BxC)+D</t>
  </si>
  <si>
    <t>Total (rounded)</t>
  </si>
  <si>
    <t>Respondents That Submit Reports</t>
  </si>
  <si>
    <t>Respondents That Do Not Submit Any Reports</t>
  </si>
  <si>
    <t>Year</t>
  </si>
  <si>
    <r>
      <t xml:space="preserve">Number of New Respondents </t>
    </r>
    <r>
      <rPr>
        <vertAlign val="superscript"/>
        <sz val="10"/>
        <color rgb="FF000000"/>
        <rFont val="Times New Roman"/>
        <family val="1"/>
      </rPr>
      <t>1</t>
    </r>
  </si>
  <si>
    <t>Number of Existing Respondents</t>
  </si>
  <si>
    <t>Number of Existing Respondents that keep records but do not submit reports</t>
  </si>
  <si>
    <t>Number of Existing Respondents That Are Also New Respondents</t>
  </si>
  <si>
    <t>Number of Respondents
(E=A+B+C-D)</t>
  </si>
  <si>
    <t>Average</t>
  </si>
  <si>
    <r>
      <t>1</t>
    </r>
    <r>
      <rPr>
        <sz val="10"/>
        <color rgb="FF000000"/>
        <rFont val="Times New Roman"/>
        <family val="1"/>
      </rPr>
      <t xml:space="preserve"> New respondents include sources with constructed, reconstructed and modified affected facilities. </t>
    </r>
  </si>
  <si>
    <t xml:space="preserve">   B. Required activities </t>
  </si>
  <si>
    <t xml:space="preserve">   1. Initial Performance Tests  </t>
  </si>
  <si>
    <t xml:space="preserve">   2. Periodic 5-year Performance Testing</t>
  </si>
  <si>
    <t>C. Create Information</t>
  </si>
  <si>
    <t>D. Gather Information</t>
  </si>
  <si>
    <t xml:space="preserve">      4. Notification of Compliance Status</t>
  </si>
  <si>
    <t xml:space="preserve">         b. Initial Performance Test (Applicability Assessment)</t>
  </si>
  <si>
    <t xml:space="preserve">   5. Periodic Reports</t>
  </si>
  <si>
    <t xml:space="preserve">      a. Periodic 5-year Performance Test Results</t>
  </si>
  <si>
    <t xml:space="preserve">   A. Read Instructions</t>
  </si>
  <si>
    <t xml:space="preserve">   B. Plan activities</t>
  </si>
  <si>
    <t xml:space="preserve">   C. Implement activities</t>
  </si>
  <si>
    <r>
      <t xml:space="preserve">   D. Develop record system</t>
    </r>
    <r>
      <rPr>
        <vertAlign val="superscript"/>
        <sz val="10"/>
        <color rgb="FF000000"/>
        <rFont val="Times New Roman"/>
        <family val="1"/>
      </rPr>
      <t xml:space="preserve"> </t>
    </r>
  </si>
  <si>
    <t xml:space="preserve">   E. Record Information</t>
  </si>
  <si>
    <t xml:space="preserve">   F. Train Personnel</t>
  </si>
  <si>
    <t xml:space="preserve">   G. Audits</t>
  </si>
  <si>
    <t>See 3E</t>
  </si>
  <si>
    <t>See 3E.1</t>
  </si>
  <si>
    <t>See 3E.2</t>
  </si>
  <si>
    <t>See 3A</t>
  </si>
  <si>
    <t>Method 25A</t>
  </si>
  <si>
    <r>
      <t xml:space="preserve">Periodic 5-Year Test </t>
    </r>
    <r>
      <rPr>
        <b/>
        <vertAlign val="superscript"/>
        <sz val="10"/>
        <color theme="1"/>
        <rFont val="Times New Roman"/>
        <family val="1"/>
      </rPr>
      <t>a</t>
    </r>
  </si>
  <si>
    <t xml:space="preserve">Method 25A </t>
  </si>
  <si>
    <r>
      <t xml:space="preserve">New Initial Performance Testing </t>
    </r>
    <r>
      <rPr>
        <b/>
        <vertAlign val="superscript"/>
        <sz val="10"/>
        <color theme="1"/>
        <rFont val="Times New Roman"/>
        <family val="1"/>
      </rPr>
      <t>b</t>
    </r>
  </si>
  <si>
    <r>
      <t xml:space="preserve">Totals (rounded) </t>
    </r>
    <r>
      <rPr>
        <vertAlign val="superscript"/>
        <sz val="10"/>
        <color rgb="FF000000"/>
        <rFont val="Times New Roman"/>
        <family val="1"/>
      </rPr>
      <t>c</t>
    </r>
  </si>
  <si>
    <r>
      <rPr>
        <vertAlign val="superscript"/>
        <sz val="10"/>
        <color rgb="FF000000"/>
        <rFont val="Times New Roman"/>
        <family val="1"/>
      </rPr>
      <t>c</t>
    </r>
    <r>
      <rPr>
        <sz val="10"/>
        <color rgb="FF000000"/>
        <rFont val="Times New Roman"/>
        <family val="1"/>
      </rPr>
      <t xml:space="preserve">  Totals have been rounded to 3 significant figures. Figures may not add exactly due to rounding.</t>
    </r>
  </si>
  <si>
    <r>
      <t>a</t>
    </r>
    <r>
      <rPr>
        <sz val="10"/>
        <color theme="1"/>
        <rFont val="Times New Roman"/>
        <family val="1"/>
      </rPr>
      <t xml:space="preserve">  Assumes that there is an average of 15 respondents per year subject to the standards and that no additional respondents per year will become subject to the standards. </t>
    </r>
  </si>
  <si>
    <r>
      <t xml:space="preserve">   A. Read Rule </t>
    </r>
    <r>
      <rPr>
        <vertAlign val="superscript"/>
        <sz val="10"/>
        <color rgb="FF000000"/>
        <rFont val="Times New Roman"/>
        <family val="1"/>
      </rPr>
      <t>c</t>
    </r>
  </si>
  <si>
    <r>
      <t xml:space="preserve">   1. Report of Initial Performance Test Results (Applicability Assessment) </t>
    </r>
    <r>
      <rPr>
        <vertAlign val="superscript"/>
        <sz val="10"/>
        <color rgb="FF000000"/>
        <rFont val="Times New Roman"/>
        <family val="1"/>
      </rPr>
      <t>c</t>
    </r>
  </si>
  <si>
    <r>
      <t xml:space="preserve">         a. Initial Boiler Tune Up </t>
    </r>
    <r>
      <rPr>
        <vertAlign val="superscript"/>
        <sz val="10"/>
        <color rgb="FF000000"/>
        <rFont val="Times New Roman"/>
        <family val="1"/>
      </rPr>
      <t>c</t>
    </r>
  </si>
  <si>
    <r>
      <t xml:space="preserve">      1. Understand Requirements and Adjust Compliance Plan </t>
    </r>
    <r>
      <rPr>
        <vertAlign val="superscript"/>
        <sz val="10"/>
        <color rgb="FF000000"/>
        <rFont val="Times New Roman"/>
        <family val="1"/>
      </rPr>
      <t>c</t>
    </r>
  </si>
  <si>
    <r>
      <t>d</t>
    </r>
    <r>
      <rPr>
        <sz val="10"/>
        <color theme="1"/>
        <rFont val="Times New Roman"/>
        <family val="1"/>
      </rPr>
      <t xml:space="preserve">  We estimate that 20% (3) respondents will perform the 5-year periodic performance test annually.</t>
    </r>
  </si>
  <si>
    <r>
      <t xml:space="preserve">   2. Report of Periodic Performance Test Results </t>
    </r>
    <r>
      <rPr>
        <vertAlign val="superscript"/>
        <sz val="10"/>
        <color rgb="FF000000"/>
        <rFont val="Times New Roman"/>
        <family val="1"/>
      </rPr>
      <t>d</t>
    </r>
  </si>
  <si>
    <r>
      <t xml:space="preserve">   3. Notification of Performance Test Dates </t>
    </r>
    <r>
      <rPr>
        <vertAlign val="superscript"/>
        <sz val="10"/>
        <color rgb="FF000000"/>
        <rFont val="Times New Roman"/>
        <family val="1"/>
      </rPr>
      <t>c,d</t>
    </r>
  </si>
  <si>
    <r>
      <t xml:space="preserve">   1. Performance Test Report Records </t>
    </r>
    <r>
      <rPr>
        <vertAlign val="superscript"/>
        <sz val="10"/>
        <color rgb="FF000000"/>
        <rFont val="Times New Roman"/>
        <family val="1"/>
      </rPr>
      <t>c,d</t>
    </r>
  </si>
  <si>
    <r>
      <t>e</t>
    </r>
    <r>
      <rPr>
        <sz val="10"/>
        <rFont val="Times New Roman"/>
        <family val="1"/>
      </rPr>
      <t xml:space="preserve">  We assume all respondents will comply with the rule by venting tail gas to process boilers for use as fuel gas, and as such will need to document and report boiler tune-ups.</t>
    </r>
  </si>
  <si>
    <r>
      <t xml:space="preserve">      b. Subsequent Boiler Tune Up </t>
    </r>
    <r>
      <rPr>
        <vertAlign val="superscript"/>
        <sz val="10"/>
        <color rgb="FF000000"/>
        <rFont val="Times New Roman"/>
        <family val="1"/>
      </rPr>
      <t>e</t>
    </r>
  </si>
  <si>
    <r>
      <t xml:space="preserve">      2. Boiler Tune-Up Records </t>
    </r>
    <r>
      <rPr>
        <vertAlign val="superscript"/>
        <sz val="10"/>
        <color rgb="FF000000"/>
        <rFont val="Times New Roman"/>
        <family val="1"/>
      </rPr>
      <t>e</t>
    </r>
  </si>
  <si>
    <r>
      <t xml:space="preserve">f  </t>
    </r>
    <r>
      <rPr>
        <sz val="10"/>
        <color theme="1"/>
        <rFont val="Times New Roman"/>
        <family val="1"/>
      </rPr>
      <t xml:space="preserve">Totals have been rounded to 3 significant figures. Figures may not add exactly due to rounding. </t>
    </r>
  </si>
  <si>
    <r>
      <t xml:space="preserve">TOTAL LABOR BURDEN AND COST (rounded) </t>
    </r>
    <r>
      <rPr>
        <b/>
        <vertAlign val="superscript"/>
        <sz val="10"/>
        <color rgb="FF000000"/>
        <rFont val="Times New Roman"/>
        <family val="1"/>
      </rPr>
      <t>f</t>
    </r>
  </si>
  <si>
    <r>
      <t xml:space="preserve">TOTAL CAPITAL AND O&amp;M COSTS (rounded) </t>
    </r>
    <r>
      <rPr>
        <b/>
        <vertAlign val="superscript"/>
        <sz val="10"/>
        <color rgb="FF000000"/>
        <rFont val="Times New Roman"/>
        <family val="1"/>
      </rPr>
      <t>f</t>
    </r>
  </si>
  <si>
    <r>
      <t xml:space="preserve">GRAND TOTAL (rounded) </t>
    </r>
    <r>
      <rPr>
        <b/>
        <vertAlign val="superscript"/>
        <sz val="10"/>
        <color rgb="FF000000"/>
        <rFont val="Times New Roman"/>
        <family val="1"/>
      </rPr>
      <t>f</t>
    </r>
  </si>
  <si>
    <r>
      <t xml:space="preserve">Table 1: Annual Respondent Burden and Cost – </t>
    </r>
    <r>
      <rPr>
        <b/>
        <sz val="12"/>
        <color theme="1"/>
        <rFont val="Times New Roman"/>
        <family val="1"/>
      </rPr>
      <t>NESHAP for Carbon Black Production (40 CFR Part 63, Subpart YY) (Renewal)</t>
    </r>
  </si>
  <si>
    <t>Table 2: Average Annual EPA Burden and Cost – NESHAP for Carbon Black Production (40 CFR Part 63, Subpart YY) (Renewal)</t>
  </si>
  <si>
    <t>3. Required Activities</t>
  </si>
  <si>
    <t>A. Create Information</t>
  </si>
  <si>
    <t>B. Gather Information</t>
  </si>
  <si>
    <t>C. Report Reviews</t>
  </si>
  <si>
    <t>1. Notification of Performance Test Dates</t>
  </si>
  <si>
    <t>2. Review Report of Initial Performance Test</t>
  </si>
  <si>
    <t>3. Report of Periodic 5-Year Performance Testing</t>
  </si>
  <si>
    <t>4. Review of Notification of Compliance Status Report</t>
  </si>
  <si>
    <t>D. Prepare Annual Summary Report</t>
  </si>
  <si>
    <r>
      <t xml:space="preserve">2. Read and Understand Rule Requirements </t>
    </r>
    <r>
      <rPr>
        <vertAlign val="superscript"/>
        <sz val="10"/>
        <color rgb="FF000000"/>
        <rFont val="Times New Roman"/>
        <family val="1"/>
      </rPr>
      <t>c</t>
    </r>
  </si>
  <si>
    <r>
      <t>c</t>
    </r>
    <r>
      <rPr>
        <sz val="10"/>
        <color theme="1"/>
        <rFont val="Times New Roman"/>
        <family val="1"/>
      </rPr>
      <t xml:space="preserve">  Assumes that each state and EPA region with affected sources will read the new rule requirements (6 states + 4 EPA regions = 10 respondents). This is a one-time cost and will not need to be performed in future ICR renewals. </t>
    </r>
  </si>
  <si>
    <r>
      <t xml:space="preserve">1. Initial Performance Testing (Applicability Assessment) </t>
    </r>
    <r>
      <rPr>
        <vertAlign val="superscript"/>
        <sz val="10"/>
        <color rgb="FF000000"/>
        <rFont val="Times New Roman"/>
        <family val="1"/>
      </rPr>
      <t>d</t>
    </r>
  </si>
  <si>
    <r>
      <t xml:space="preserve">2. Periodic (Every 5 Years) Performance Testing </t>
    </r>
    <r>
      <rPr>
        <vertAlign val="superscript"/>
        <sz val="10"/>
        <color rgb="FF000000"/>
        <rFont val="Times New Roman"/>
        <family val="1"/>
      </rPr>
      <t>d</t>
    </r>
  </si>
  <si>
    <r>
      <t>d</t>
    </r>
    <r>
      <rPr>
        <sz val="10"/>
        <color theme="1"/>
        <rFont val="Times New Roman"/>
        <family val="1"/>
      </rPr>
      <t xml:space="preserve">  Assumes that agency personnel will choose to observe 10% of performance tests conducted.</t>
    </r>
  </si>
  <si>
    <t xml:space="preserve">Report of Periodic Performance Test Results </t>
  </si>
  <si>
    <t>Notification of complaince status for subsequent boiler tune up</t>
  </si>
  <si>
    <r>
      <rPr>
        <vertAlign val="superscript"/>
        <sz val="10"/>
        <color rgb="FF000000"/>
        <rFont val="Times New Roman"/>
        <family val="1"/>
      </rPr>
      <t>a</t>
    </r>
    <r>
      <rPr>
        <sz val="10"/>
        <color rgb="FF000000"/>
        <rFont val="Times New Roman"/>
        <family val="1"/>
      </rPr>
      <t xml:space="preserve"> This is a one time cost associated with the new regulations. Exisiting facilities will not be required to complete this burden item in future ICR renewals.</t>
    </r>
  </si>
  <si>
    <r>
      <t xml:space="preserve">Report of Initial Performance Test Results (Applicability Assessment) </t>
    </r>
    <r>
      <rPr>
        <vertAlign val="superscript"/>
        <sz val="10"/>
        <color theme="1"/>
        <rFont val="Times New Roman"/>
        <family val="1"/>
      </rPr>
      <t>a</t>
    </r>
  </si>
  <si>
    <r>
      <t xml:space="preserve">Notification of Performance Test Dates </t>
    </r>
    <r>
      <rPr>
        <vertAlign val="superscript"/>
        <sz val="10"/>
        <color theme="1"/>
        <rFont val="Times New Roman"/>
        <family val="1"/>
      </rPr>
      <t>a</t>
    </r>
  </si>
  <si>
    <r>
      <t xml:space="preserve">Notification of compliance status for initial boiler tune up </t>
    </r>
    <r>
      <rPr>
        <vertAlign val="superscript"/>
        <sz val="10"/>
        <color theme="1"/>
        <rFont val="Times New Roman"/>
        <family val="1"/>
      </rPr>
      <t>a</t>
    </r>
  </si>
  <si>
    <t>E. Report Preparation</t>
  </si>
  <si>
    <r>
      <t>c</t>
    </r>
    <r>
      <rPr>
        <sz val="10"/>
        <color theme="1"/>
        <rFont val="Times New Roman"/>
        <family val="1"/>
      </rPr>
      <t xml:space="preserve">  We assume all facilities will refamiliarize with the rule each year, and all other initial requirements will not occur over the three year period of this ICR. </t>
    </r>
  </si>
  <si>
    <t>5. Review of Subsequent Boiler Tuneup Report</t>
  </si>
  <si>
    <t>c. Periodic Reports</t>
  </si>
  <si>
    <r>
      <t xml:space="preserve">e  </t>
    </r>
    <r>
      <rPr>
        <sz val="10"/>
        <color theme="1"/>
        <rFont val="Times New Roman"/>
        <family val="1"/>
      </rPr>
      <t>We assume all respondents will comply with the rule by venting tail gas to process boilers for use as fuel gas, and as such will need to document and report boiler tune-ups.</t>
    </r>
  </si>
  <si>
    <r>
      <t>f</t>
    </r>
    <r>
      <rPr>
        <sz val="10"/>
        <color theme="1"/>
        <rFont val="Times New Roman"/>
        <family val="1"/>
      </rPr>
      <t xml:space="preserve">  Assumes that periodic reports will be submitted for review two times per year per facility.</t>
    </r>
  </si>
  <si>
    <r>
      <t xml:space="preserve">6. Review Periodic Report </t>
    </r>
    <r>
      <rPr>
        <vertAlign val="superscript"/>
        <sz val="10"/>
        <color rgb="FF000000"/>
        <rFont val="Times New Roman"/>
        <family val="1"/>
      </rPr>
      <t>f</t>
    </r>
  </si>
  <si>
    <r>
      <t xml:space="preserve">g </t>
    </r>
    <r>
      <rPr>
        <sz val="10"/>
        <color theme="1"/>
        <rFont val="Times New Roman"/>
        <family val="1"/>
      </rPr>
      <t xml:space="preserve">Totals have been rounded to 3 significant figures. Figures may not add exactly due to rounding. </t>
    </r>
  </si>
  <si>
    <r>
      <t xml:space="preserve">TOTAL  (rounded) </t>
    </r>
    <r>
      <rPr>
        <b/>
        <vertAlign val="superscript"/>
        <sz val="10"/>
        <color rgb="FF000000"/>
        <rFont val="Times New Roman"/>
        <family val="1"/>
      </rPr>
      <t>g</t>
    </r>
  </si>
  <si>
    <r>
      <rPr>
        <vertAlign val="superscript"/>
        <sz val="10"/>
        <color rgb="FF000000"/>
        <rFont val="Times New Roman"/>
        <family val="1"/>
      </rPr>
      <t>a</t>
    </r>
    <r>
      <rPr>
        <sz val="10"/>
        <color rgb="FF000000"/>
        <rFont val="Times New Roman"/>
        <family val="1"/>
      </rPr>
      <t xml:space="preserve">  The estimated cost of this test would be $17,176 and is required once every 5 years. We assume 20% (3) facilities will annually perform the Periodic 5-year test. </t>
    </r>
  </si>
  <si>
    <t>Periodic reports</t>
  </si>
  <si>
    <r>
      <t xml:space="preserve">b  </t>
    </r>
    <r>
      <rPr>
        <sz val="10"/>
        <color rgb="FF000000"/>
        <rFont val="Times New Roman"/>
        <family val="1"/>
      </rPr>
      <t>This is a one time cost associated with the new regulations. The 15 existing facilities are required to perform initial performance testing on vents downstream from the main filter unit (MFU) to determine applicability in the first year. The cost of this test would be $24,061. Existing facilities will not be required to perform this test in future ICR renewals.</t>
    </r>
  </si>
  <si>
    <t>5900-484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</si>
</sst>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8" formatCode="&quot;$&quot;#,##0.00_);[Red]\(&quot;$&quot;#,##0.00\)"/>
    <numFmt numFmtId="164" formatCode="0.0"/>
    <numFmt numFmtId="165" formatCode="#,##0.0"/>
    <numFmt numFmtId="166" formatCode="&quot;$&quot;#,##0.00"/>
  </numFmts>
  <fonts count="27" x14ac:knownFonts="1">
    <font>
      <sz val="11"/>
      <color theme="1"/>
      <name val="Calibri"/>
      <family val="2"/>
      <scheme val="minor"/>
    </font>
    <font>
      <b/>
      <sz val="11"/>
      <color theme="1"/>
      <name val="Calibri"/>
      <family val="2"/>
      <scheme val="minor"/>
    </font>
    <font>
      <b/>
      <sz val="12"/>
      <color theme="1"/>
      <name val="Times New Roman"/>
      <family val="1"/>
    </font>
    <font>
      <b/>
      <sz val="12"/>
      <color rgb="FF000000"/>
      <name val="Times New Roman"/>
      <family val="1"/>
    </font>
    <font>
      <sz val="10"/>
      <color theme="1"/>
      <name val="Times New Roman"/>
      <family val="1"/>
    </font>
    <font>
      <b/>
      <sz val="10"/>
      <color rgb="FF000000"/>
      <name val="Times New Roman"/>
      <family val="1"/>
    </font>
    <font>
      <b/>
      <vertAlign val="superscript"/>
      <sz val="10"/>
      <color rgb="FF000000"/>
      <name val="Times New Roman"/>
      <family val="1"/>
    </font>
    <font>
      <sz val="10"/>
      <color rgb="FF000000"/>
      <name val="Times New Roman"/>
      <family val="1"/>
    </font>
    <font>
      <vertAlign val="superscript"/>
      <sz val="10"/>
      <color rgb="FF000000"/>
      <name val="Times New Roman"/>
      <family val="1"/>
    </font>
    <font>
      <i/>
      <sz val="10"/>
      <color rgb="FF000000"/>
      <name val="Times New Roman"/>
      <family val="1"/>
    </font>
    <font>
      <b/>
      <i/>
      <sz val="10"/>
      <color rgb="FF000000"/>
      <name val="Times New Roman"/>
      <family val="1"/>
    </font>
    <font>
      <b/>
      <i/>
      <sz val="10"/>
      <color theme="1"/>
      <name val="Times New Roman"/>
      <family val="1"/>
    </font>
    <font>
      <b/>
      <sz val="10"/>
      <color theme="1"/>
      <name val="Times New Roman"/>
      <family val="1"/>
    </font>
    <font>
      <vertAlign val="superscript"/>
      <sz val="10"/>
      <color theme="1"/>
      <name val="Times New Roman"/>
      <family val="1"/>
    </font>
    <font>
      <sz val="11"/>
      <color theme="1"/>
      <name val="Calibri"/>
      <family val="2"/>
      <scheme val="minor"/>
    </font>
    <font>
      <sz val="11"/>
      <color rgb="FFFF0000"/>
      <name val="Calibri"/>
      <family val="2"/>
      <scheme val="minor"/>
    </font>
    <font>
      <b/>
      <sz val="10"/>
      <color rgb="FFFF0000"/>
      <name val="Times New Roman"/>
      <family val="1"/>
    </font>
    <font>
      <sz val="10"/>
      <color rgb="FFFF0000"/>
      <name val="Times New Roman"/>
      <family val="1"/>
    </font>
    <font>
      <b/>
      <sz val="10"/>
      <color rgb="FF7030A0"/>
      <name val="Times New Roman"/>
      <family val="1"/>
    </font>
    <font>
      <sz val="10"/>
      <name val="Times New Roman"/>
      <family val="1"/>
    </font>
    <font>
      <vertAlign val="superscript"/>
      <sz val="10"/>
      <name val="Times New Roman"/>
      <family val="1"/>
    </font>
    <font>
      <sz val="11"/>
      <color rgb="FF000000"/>
      <name val="Calibri"/>
      <family val="2"/>
      <scheme val="minor"/>
    </font>
    <font>
      <sz val="11"/>
      <color theme="1"/>
      <name val="Times New Roman"/>
      <family val="1"/>
    </font>
    <font>
      <b/>
      <sz val="10"/>
      <name val="Times New Roman"/>
      <family val="1"/>
    </font>
    <font>
      <b/>
      <sz val="11"/>
      <color rgb="FF000000"/>
      <name val="Times New Roman"/>
      <family val="1"/>
    </font>
    <font>
      <sz val="10"/>
      <color rgb="FF1B1B1B"/>
      <name val="Arial"/>
      <family val="2"/>
    </font>
    <font>
      <b/>
      <vertAlign val="superscript"/>
      <sz val="10"/>
      <color theme="1"/>
      <name val="Times New Roman"/>
      <family val="1"/>
    </font>
  </fonts>
  <fills count="2">
    <fill>
      <patternFill patternType="none"/>
    </fill>
    <fill>
      <patternFill patternType="gray125"/>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style="medium">
        <color indexed="64"/>
      </left>
      <right/>
      <top style="medium">
        <color indexed="64"/>
      </top>
      <bottom/>
      <diagonal/>
    </border>
  </borders>
  <cellStyleXfs count="2">
    <xf numFmtId="0" fontId="0" fillId="0" borderId="0"/>
    <xf numFmtId="9" fontId="14" fillId="0" borderId="0" applyFont="0" applyFill="0" applyBorder="0" applyAlignment="0" applyProtection="0"/>
  </cellStyleXfs>
  <cellXfs count="87">
    <xf numFmtId="0" fontId="0" fillId="0" borderId="0" xfId="0"/>
    <xf numFmtId="0" fontId="3" fillId="0" borderId="0" xfId="0" applyFont="1" applyAlignment="1">
      <alignment horizontal="left" vertical="center"/>
    </xf>
    <xf numFmtId="0" fontId="5" fillId="0" borderId="1" xfId="0" applyFont="1" applyBorder="1" applyAlignment="1">
      <alignment horizontal="center" vertical="center" wrapText="1"/>
    </xf>
    <xf numFmtId="0" fontId="7" fillId="0" borderId="1" xfId="0" applyFont="1" applyBorder="1" applyAlignment="1">
      <alignment vertical="center"/>
    </xf>
    <xf numFmtId="0" fontId="7" fillId="0" borderId="1" xfId="0" applyFont="1" applyBorder="1" applyAlignment="1">
      <alignment horizontal="center" vertical="center"/>
    </xf>
    <xf numFmtId="0" fontId="7" fillId="0" borderId="1" xfId="0" applyFont="1" applyBorder="1" applyAlignment="1">
      <alignment horizontal="right" vertical="center"/>
    </xf>
    <xf numFmtId="8" fontId="7" fillId="0" borderId="1" xfId="0" applyNumberFormat="1" applyFont="1" applyBorder="1" applyAlignment="1">
      <alignment horizontal="right" vertical="center"/>
    </xf>
    <xf numFmtId="3" fontId="7" fillId="0" borderId="1" xfId="0" applyNumberFormat="1" applyFont="1" applyBorder="1" applyAlignment="1">
      <alignment horizontal="center" vertical="center"/>
    </xf>
    <xf numFmtId="0" fontId="9" fillId="0" borderId="1" xfId="0" applyFont="1" applyBorder="1" applyAlignment="1">
      <alignment horizontal="center" vertical="center"/>
    </xf>
    <xf numFmtId="0" fontId="5" fillId="0" borderId="1" xfId="0" applyFont="1" applyBorder="1" applyAlignment="1">
      <alignment vertical="center"/>
    </xf>
    <xf numFmtId="6" fontId="5" fillId="0" borderId="1" xfId="0" applyNumberFormat="1" applyFont="1" applyBorder="1" applyAlignment="1">
      <alignment horizontal="right" vertical="center"/>
    </xf>
    <xf numFmtId="0" fontId="11" fillId="0" borderId="1" xfId="0" applyFont="1" applyBorder="1" applyAlignment="1">
      <alignment vertical="center" wrapText="1"/>
    </xf>
    <xf numFmtId="0" fontId="12" fillId="0" borderId="0" xfId="0" applyFont="1" applyAlignment="1">
      <alignment vertical="center"/>
    </xf>
    <xf numFmtId="0" fontId="5" fillId="0" borderId="1" xfId="0" applyFont="1" applyBorder="1" applyAlignment="1">
      <alignment horizontal="center" vertical="center"/>
    </xf>
    <xf numFmtId="0" fontId="1" fillId="0" borderId="0" xfId="0" applyFont="1"/>
    <xf numFmtId="0" fontId="10" fillId="0" borderId="1" xfId="0" applyFont="1" applyBorder="1" applyAlignment="1">
      <alignment horizontal="center" vertical="center"/>
    </xf>
    <xf numFmtId="0" fontId="7" fillId="0" borderId="1" xfId="0" applyFont="1" applyBorder="1" applyAlignment="1">
      <alignment horizontal="left" vertical="center" indent="1"/>
    </xf>
    <xf numFmtId="6" fontId="7" fillId="0" borderId="1" xfId="0" applyNumberFormat="1" applyFont="1" applyBorder="1" applyAlignment="1">
      <alignment horizontal="right" vertical="center"/>
    </xf>
    <xf numFmtId="8" fontId="0" fillId="0" borderId="0" xfId="0" applyNumberFormat="1"/>
    <xf numFmtId="2" fontId="0" fillId="0" borderId="0" xfId="0" applyNumberFormat="1"/>
    <xf numFmtId="165" fontId="7" fillId="0" borderId="1" xfId="0" applyNumberFormat="1" applyFont="1" applyBorder="1" applyAlignment="1">
      <alignment horizontal="center" vertical="center"/>
    </xf>
    <xf numFmtId="0" fontId="5" fillId="0" borderId="0" xfId="0" applyFont="1" applyAlignment="1">
      <alignment horizontal="center" vertical="center" wrapText="1"/>
    </xf>
    <xf numFmtId="9" fontId="0" fillId="0" borderId="0" xfId="1" applyFont="1"/>
    <xf numFmtId="10" fontId="0" fillId="0" borderId="0" xfId="0" applyNumberFormat="1"/>
    <xf numFmtId="0" fontId="15" fillId="0" borderId="0" xfId="0" applyFont="1"/>
    <xf numFmtId="0" fontId="16" fillId="0" borderId="2" xfId="0" applyFont="1" applyBorder="1" applyAlignment="1">
      <alignment horizontal="center" vertical="center" wrapText="1"/>
    </xf>
    <xf numFmtId="0" fontId="7" fillId="0" borderId="0" xfId="0" applyFont="1"/>
    <xf numFmtId="0" fontId="5" fillId="0" borderId="1" xfId="0" applyFont="1" applyBorder="1" applyAlignment="1">
      <alignment vertical="center" wrapText="1"/>
    </xf>
    <xf numFmtId="0" fontId="7" fillId="0" borderId="1" xfId="0" applyFont="1" applyBorder="1" applyAlignment="1">
      <alignment vertical="center" wrapText="1"/>
    </xf>
    <xf numFmtId="0" fontId="7" fillId="0" borderId="1" xfId="0" applyFont="1" applyBorder="1" applyAlignment="1">
      <alignment horizontal="center" vertical="center" wrapText="1"/>
    </xf>
    <xf numFmtId="0" fontId="4" fillId="0" borderId="1" xfId="0" applyFont="1" applyBorder="1" applyAlignment="1">
      <alignment vertical="center" wrapText="1"/>
    </xf>
    <xf numFmtId="6" fontId="4" fillId="0" borderId="1" xfId="0" applyNumberFormat="1" applyFont="1" applyBorder="1" applyAlignment="1">
      <alignment horizontal="center" vertical="center" wrapText="1"/>
    </xf>
    <xf numFmtId="0" fontId="4" fillId="0" borderId="1" xfId="0" applyFont="1" applyBorder="1" applyAlignment="1">
      <alignment horizontal="center" vertical="center" wrapText="1"/>
    </xf>
    <xf numFmtId="0" fontId="17" fillId="0" borderId="0" xfId="0" applyFont="1"/>
    <xf numFmtId="6" fontId="7" fillId="0" borderId="1" xfId="0" applyNumberFormat="1" applyFont="1" applyBorder="1" applyAlignment="1">
      <alignment horizontal="center" vertical="center" wrapText="1"/>
    </xf>
    <xf numFmtId="0" fontId="18" fillId="0" borderId="0" xfId="0" applyFont="1"/>
    <xf numFmtId="6" fontId="7" fillId="0" borderId="0" xfId="0" applyNumberFormat="1" applyFont="1"/>
    <xf numFmtId="164" fontId="7" fillId="0" borderId="1" xfId="0" applyNumberFormat="1" applyFont="1" applyBorder="1" applyAlignment="1">
      <alignment horizontal="center" vertical="center"/>
    </xf>
    <xf numFmtId="0" fontId="7" fillId="0" borderId="1" xfId="0" applyFont="1" applyBorder="1" applyAlignment="1">
      <alignment horizontal="left" vertical="center" wrapText="1" indent="1"/>
    </xf>
    <xf numFmtId="0" fontId="21" fillId="0" borderId="0" xfId="0" applyFont="1" applyAlignment="1">
      <alignment vertical="top" wrapText="1"/>
    </xf>
    <xf numFmtId="166" fontId="0" fillId="0" borderId="0" xfId="0" applyNumberFormat="1"/>
    <xf numFmtId="0" fontId="0" fillId="0" borderId="9" xfId="0" applyBorder="1"/>
    <xf numFmtId="166" fontId="0" fillId="0" borderId="10" xfId="0" applyNumberFormat="1" applyBorder="1"/>
    <xf numFmtId="0" fontId="0" fillId="0" borderId="11" xfId="0" applyBorder="1"/>
    <xf numFmtId="166" fontId="0" fillId="0" borderId="12" xfId="0" applyNumberFormat="1" applyBorder="1"/>
    <xf numFmtId="8" fontId="0" fillId="0" borderId="10" xfId="0" applyNumberFormat="1" applyBorder="1"/>
    <xf numFmtId="8" fontId="0" fillId="0" borderId="12" xfId="0" applyNumberFormat="1" applyBorder="1"/>
    <xf numFmtId="0" fontId="21" fillId="0" borderId="0" xfId="0" applyFont="1" applyAlignment="1">
      <alignment vertical="center" wrapText="1"/>
    </xf>
    <xf numFmtId="6" fontId="7" fillId="0" borderId="4" xfId="0" applyNumberFormat="1" applyFont="1" applyBorder="1" applyAlignment="1">
      <alignment horizontal="center" vertical="center" wrapText="1"/>
    </xf>
    <xf numFmtId="6" fontId="23" fillId="0" borderId="13" xfId="0" applyNumberFormat="1" applyFont="1" applyBorder="1" applyAlignment="1">
      <alignment horizontal="center"/>
    </xf>
    <xf numFmtId="0" fontId="23" fillId="0" borderId="6" xfId="0" applyFont="1" applyBorder="1" applyAlignment="1">
      <alignment horizontal="center"/>
    </xf>
    <xf numFmtId="0" fontId="22" fillId="0" borderId="0" xfId="0" applyFont="1" applyAlignment="1">
      <alignment vertical="center" wrapText="1"/>
    </xf>
    <xf numFmtId="0" fontId="22" fillId="0" borderId="0" xfId="0" applyFont="1"/>
    <xf numFmtId="1" fontId="22" fillId="0" borderId="0" xfId="0" applyNumberFormat="1" applyFont="1"/>
    <xf numFmtId="3" fontId="22" fillId="0" borderId="0" xfId="0" applyNumberFormat="1" applyFont="1"/>
    <xf numFmtId="0" fontId="1" fillId="0" borderId="0" xfId="0" applyFont="1" applyAlignment="1">
      <alignment horizontal="center"/>
    </xf>
    <xf numFmtId="1" fontId="0" fillId="0" borderId="0" xfId="0" applyNumberFormat="1" applyAlignment="1">
      <alignment horizontal="center"/>
    </xf>
    <xf numFmtId="6" fontId="22" fillId="0" borderId="0" xfId="0" applyNumberFormat="1" applyFont="1"/>
    <xf numFmtId="0" fontId="0" fillId="0" borderId="0" xfId="0" applyAlignment="1">
      <alignment horizontal="center"/>
    </xf>
    <xf numFmtId="8" fontId="0" fillId="0" borderId="14" xfId="0" applyNumberFormat="1" applyBorder="1" applyAlignment="1">
      <alignment vertical="center"/>
    </xf>
    <xf numFmtId="0" fontId="25" fillId="0" borderId="0" xfId="0" applyFont="1"/>
    <xf numFmtId="0" fontId="12" fillId="0" borderId="1" xfId="0" applyFont="1" applyBorder="1" applyAlignment="1">
      <alignment vertical="center" wrapText="1"/>
    </xf>
    <xf numFmtId="0" fontId="0" fillId="0" borderId="15" xfId="0" applyBorder="1"/>
    <xf numFmtId="0" fontId="7" fillId="0" borderId="1" xfId="0" applyFont="1" applyBorder="1" applyAlignment="1">
      <alignment horizontal="left" vertical="center"/>
    </xf>
    <xf numFmtId="0" fontId="7" fillId="0" borderId="1" xfId="0" applyFont="1" applyBorder="1" applyAlignment="1">
      <alignment horizontal="left" vertical="center" indent="2"/>
    </xf>
    <xf numFmtId="0" fontId="7" fillId="0" borderId="1" xfId="0" applyFont="1" applyBorder="1" applyAlignment="1">
      <alignment horizontal="left" vertical="center" wrapText="1" indent="2"/>
    </xf>
    <xf numFmtId="2" fontId="7" fillId="0" borderId="1" xfId="0" applyNumberFormat="1" applyFont="1" applyBorder="1" applyAlignment="1">
      <alignment horizontal="center" vertical="center"/>
    </xf>
    <xf numFmtId="0" fontId="7" fillId="0" borderId="1" xfId="0" applyFont="1" applyBorder="1" applyAlignment="1">
      <alignment horizontal="left" vertical="center" indent="3"/>
    </xf>
    <xf numFmtId="2" fontId="7" fillId="0" borderId="0" xfId="0" applyNumberFormat="1" applyFont="1"/>
    <xf numFmtId="0" fontId="24" fillId="0" borderId="0" xfId="0" applyFont="1" applyAlignment="1">
      <alignment horizontal="center"/>
    </xf>
    <xf numFmtId="3" fontId="5" fillId="0" borderId="1" xfId="0" applyNumberFormat="1" applyFont="1" applyBorder="1" applyAlignment="1">
      <alignment horizontal="center" vertical="center"/>
    </xf>
    <xf numFmtId="0" fontId="5" fillId="0" borderId="1" xfId="0" applyFont="1" applyBorder="1" applyAlignment="1">
      <alignment horizontal="center" vertical="center" wrapText="1"/>
    </xf>
    <xf numFmtId="0" fontId="13" fillId="0" borderId="0" xfId="0" applyFont="1" applyAlignment="1">
      <alignment horizontal="left" vertical="top" wrapText="1"/>
    </xf>
    <xf numFmtId="0" fontId="20" fillId="0" borderId="0" xfId="0" applyFont="1" applyAlignment="1">
      <alignment horizontal="left" vertical="top" wrapText="1"/>
    </xf>
    <xf numFmtId="0" fontId="12" fillId="0" borderId="0" xfId="0" applyFont="1" applyAlignment="1">
      <alignment horizontal="left" vertical="top"/>
    </xf>
    <xf numFmtId="0" fontId="1" fillId="0" borderId="7" xfId="0" applyFont="1" applyBorder="1" applyAlignment="1">
      <alignment horizontal="center" vertical="center"/>
    </xf>
    <xf numFmtId="0" fontId="1" fillId="0" borderId="8" xfId="0" applyFont="1" applyBorder="1" applyAlignment="1">
      <alignment horizontal="center" vertical="center"/>
    </xf>
    <xf numFmtId="0" fontId="5" fillId="0" borderId="1" xfId="0" applyFont="1" applyBorder="1" applyAlignment="1">
      <alignment horizontal="center" vertical="center"/>
    </xf>
    <xf numFmtId="0" fontId="7" fillId="0" borderId="0" xfId="0" applyFont="1" applyAlignment="1">
      <alignment horizontal="left" wrapText="1"/>
    </xf>
    <xf numFmtId="0" fontId="3" fillId="0" borderId="1" xfId="0" applyFont="1" applyBorder="1" applyAlignment="1">
      <alignment horizontal="center" vertical="center" wrapText="1"/>
    </xf>
    <xf numFmtId="0" fontId="8" fillId="0" borderId="0" xfId="0" applyFont="1" applyAlignment="1">
      <alignment horizontal="left" vertical="top" wrapText="1"/>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7" fillId="0" borderId="0" xfId="0" applyFont="1" applyAlignment="1">
      <alignment horizontal="left" vertical="top" wrapText="1"/>
    </xf>
    <xf numFmtId="0" fontId="7" fillId="0" borderId="1" xfId="0" applyFont="1" applyBorder="1" applyAlignment="1">
      <alignment vertical="center" wrapText="1"/>
    </xf>
    <xf numFmtId="0" fontId="8" fillId="0" borderId="3" xfId="0" applyFont="1" applyBorder="1" applyAlignment="1">
      <alignment horizontal="left" vertical="top" wrapText="1"/>
    </xf>
    <xf numFmtId="0" fontId="22" fillId="0" borderId="0" xfId="0" applyFont="1" applyAlignment="1">
      <alignment horizontal="right"/>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719F6E-1C7C-46AF-9671-1EEC01066C6A}">
  <dimension ref="A1:B7"/>
  <sheetViews>
    <sheetView tabSelected="1" workbookViewId="0">
      <selection activeCell="A10" sqref="A10"/>
    </sheetView>
  </sheetViews>
  <sheetFormatPr defaultRowHeight="15" x14ac:dyDescent="0.25"/>
  <cols>
    <col min="1" max="1" width="27.140625" bestFit="1" customWidth="1"/>
    <col min="2" max="2" width="13.7109375" bestFit="1" customWidth="1"/>
  </cols>
  <sheetData>
    <row r="1" spans="1:2" x14ac:dyDescent="0.25">
      <c r="A1" s="69" t="s">
        <v>0</v>
      </c>
      <c r="B1" s="69"/>
    </row>
    <row r="2" spans="1:2" x14ac:dyDescent="0.25">
      <c r="A2" s="51" t="s">
        <v>1</v>
      </c>
      <c r="B2" s="53">
        <f>'Table 1'!L38</f>
        <v>4.7058823529411766</v>
      </c>
    </row>
    <row r="3" spans="1:2" x14ac:dyDescent="0.25">
      <c r="A3" s="51" t="s">
        <v>2</v>
      </c>
      <c r="B3" s="52">
        <f>Respondents!F8</f>
        <v>15</v>
      </c>
    </row>
    <row r="4" spans="1:2" x14ac:dyDescent="0.25">
      <c r="A4" s="51" t="s">
        <v>3</v>
      </c>
      <c r="B4" s="54">
        <f>'Table 1'!F38</f>
        <v>240</v>
      </c>
    </row>
    <row r="5" spans="1:2" x14ac:dyDescent="0.25">
      <c r="A5" s="51" t="s">
        <v>4</v>
      </c>
      <c r="B5" s="57">
        <f>'Table 1'!I40</f>
        <v>84300</v>
      </c>
    </row>
    <row r="6" spans="1:2" x14ac:dyDescent="0.25">
      <c r="A6" s="51" t="s">
        <v>5</v>
      </c>
      <c r="B6" s="57">
        <f>'Capital O&amp;M'!H8</f>
        <v>51500</v>
      </c>
    </row>
    <row r="7" spans="1:2" x14ac:dyDescent="0.25">
      <c r="A7" s="51" t="s">
        <v>6</v>
      </c>
      <c r="B7" s="86" t="s">
        <v>159</v>
      </c>
    </row>
  </sheetData>
  <mergeCells count="1">
    <mergeCell ref="A1:B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48"/>
  <sheetViews>
    <sheetView zoomScaleNormal="100" workbookViewId="0">
      <selection activeCell="A2" sqref="A2"/>
    </sheetView>
  </sheetViews>
  <sheetFormatPr defaultRowHeight="15" x14ac:dyDescent="0.25"/>
  <cols>
    <col min="1" max="1" width="47.42578125" customWidth="1"/>
    <col min="2" max="2" width="10.28515625" customWidth="1"/>
    <col min="3" max="3" width="13.140625" customWidth="1"/>
    <col min="4" max="4" width="13.7109375" customWidth="1"/>
    <col min="5" max="6" width="12.5703125" customWidth="1"/>
    <col min="7" max="7" width="12.42578125" customWidth="1"/>
    <col min="8" max="8" width="12.7109375" customWidth="1"/>
    <col min="9" max="9" width="15" customWidth="1"/>
    <col min="10" max="10" width="3.5703125" style="24" customWidth="1"/>
    <col min="11" max="11" width="14.5703125" bestFit="1" customWidth="1"/>
    <col min="12" max="13" width="13.5703125" bestFit="1" customWidth="1"/>
  </cols>
  <sheetData>
    <row r="1" spans="1:13" ht="15.75" x14ac:dyDescent="0.25">
      <c r="A1" s="1" t="s">
        <v>125</v>
      </c>
    </row>
    <row r="2" spans="1:13" x14ac:dyDescent="0.25">
      <c r="F2" s="40"/>
      <c r="G2" s="40"/>
      <c r="H2" s="40"/>
    </row>
    <row r="3" spans="1:13" ht="15" customHeight="1" x14ac:dyDescent="0.25">
      <c r="A3" s="71" t="s">
        <v>7</v>
      </c>
      <c r="B3" s="2" t="s">
        <v>8</v>
      </c>
      <c r="C3" s="2" t="s">
        <v>9</v>
      </c>
      <c r="D3" s="2" t="s">
        <v>10</v>
      </c>
      <c r="E3" s="2" t="s">
        <v>11</v>
      </c>
      <c r="F3" s="2" t="s">
        <v>12</v>
      </c>
      <c r="G3" s="2" t="s">
        <v>13</v>
      </c>
      <c r="H3" s="2" t="s">
        <v>14</v>
      </c>
      <c r="I3" s="2" t="s">
        <v>15</v>
      </c>
    </row>
    <row r="4" spans="1:13" ht="62.25" customHeight="1" x14ac:dyDescent="0.25">
      <c r="A4" s="71"/>
      <c r="B4" s="2" t="s">
        <v>16</v>
      </c>
      <c r="C4" s="2" t="s">
        <v>17</v>
      </c>
      <c r="D4" s="2" t="s">
        <v>18</v>
      </c>
      <c r="E4" s="2" t="s">
        <v>19</v>
      </c>
      <c r="F4" s="2" t="s">
        <v>20</v>
      </c>
      <c r="G4" s="2" t="s">
        <v>21</v>
      </c>
      <c r="H4" s="2" t="s">
        <v>22</v>
      </c>
      <c r="I4" s="2" t="s">
        <v>23</v>
      </c>
      <c r="J4" s="25"/>
    </row>
    <row r="5" spans="1:13" x14ac:dyDescent="0.25">
      <c r="A5" s="3" t="s">
        <v>24</v>
      </c>
      <c r="B5" s="4" t="s">
        <v>25</v>
      </c>
      <c r="C5" s="4"/>
      <c r="D5" s="4"/>
      <c r="E5" s="4"/>
      <c r="F5" s="4"/>
      <c r="G5" s="4"/>
      <c r="H5" s="4"/>
      <c r="I5" s="5"/>
    </row>
    <row r="6" spans="1:13" x14ac:dyDescent="0.25">
      <c r="A6" s="3" t="s">
        <v>26</v>
      </c>
      <c r="B6" s="4" t="s">
        <v>25</v>
      </c>
      <c r="C6" s="4"/>
      <c r="D6" s="4"/>
      <c r="E6" s="4"/>
      <c r="F6" s="4"/>
      <c r="G6" s="4"/>
      <c r="H6" s="4"/>
      <c r="I6" s="5"/>
    </row>
    <row r="7" spans="1:13" x14ac:dyDescent="0.25">
      <c r="A7" s="3" t="s">
        <v>27</v>
      </c>
      <c r="B7" s="4"/>
      <c r="C7" s="4"/>
      <c r="D7" s="4"/>
      <c r="E7" s="4"/>
      <c r="F7" s="4"/>
      <c r="G7" s="4"/>
      <c r="H7" s="4"/>
      <c r="I7" s="5"/>
    </row>
    <row r="8" spans="1:13" ht="16.5" thickBot="1" x14ac:dyDescent="0.3">
      <c r="A8" s="3" t="s">
        <v>110</v>
      </c>
      <c r="B8" s="4">
        <v>8</v>
      </c>
      <c r="C8" s="4">
        <v>1</v>
      </c>
      <c r="D8" s="4">
        <f t="shared" ref="D8" si="0">+B8*C8</f>
        <v>8</v>
      </c>
      <c r="E8" s="4">
        <v>15</v>
      </c>
      <c r="F8" s="4">
        <f t="shared" ref="F8" si="1">+D8*E8</f>
        <v>120</v>
      </c>
      <c r="G8" s="4">
        <f t="shared" ref="G8" si="2">+F8*0.05</f>
        <v>6</v>
      </c>
      <c r="H8" s="4">
        <f t="shared" ref="H8" si="3">+F8*0.1</f>
        <v>12</v>
      </c>
      <c r="I8" s="6">
        <f>+$M$9*F8+$M$10*G8+$M$11*H8</f>
        <v>18900.78</v>
      </c>
    </row>
    <row r="9" spans="1:13" x14ac:dyDescent="0.25">
      <c r="A9" s="3" t="s">
        <v>83</v>
      </c>
      <c r="B9" s="4"/>
      <c r="C9" s="4"/>
      <c r="D9" s="4"/>
      <c r="E9" s="4"/>
      <c r="F9" s="4"/>
      <c r="G9" s="4"/>
      <c r="H9" s="4"/>
      <c r="I9" s="6"/>
      <c r="L9" s="62" t="s">
        <v>29</v>
      </c>
      <c r="M9" s="59">
        <v>141.75</v>
      </c>
    </row>
    <row r="10" spans="1:13" x14ac:dyDescent="0.25">
      <c r="A10" s="16" t="s">
        <v>84</v>
      </c>
      <c r="B10" s="4" t="s">
        <v>99</v>
      </c>
      <c r="C10" s="4"/>
      <c r="D10" s="4"/>
      <c r="E10" s="4"/>
      <c r="F10" s="4"/>
      <c r="G10" s="4"/>
      <c r="H10" s="4"/>
      <c r="I10" s="6"/>
      <c r="L10" s="41" t="s">
        <v>30</v>
      </c>
      <c r="M10" s="42">
        <v>172.41</v>
      </c>
    </row>
    <row r="11" spans="1:13" ht="15.75" thickBot="1" x14ac:dyDescent="0.3">
      <c r="A11" s="16" t="s">
        <v>85</v>
      </c>
      <c r="B11" s="4" t="s">
        <v>99</v>
      </c>
      <c r="C11" s="4"/>
      <c r="D11" s="4"/>
      <c r="E11" s="4"/>
      <c r="F11" s="4"/>
      <c r="G11" s="4"/>
      <c r="H11" s="4"/>
      <c r="I11" s="6"/>
      <c r="L11" s="43" t="s">
        <v>31</v>
      </c>
      <c r="M11" s="44">
        <v>71.36</v>
      </c>
    </row>
    <row r="12" spans="1:13" x14ac:dyDescent="0.25">
      <c r="A12" s="16" t="s">
        <v>86</v>
      </c>
      <c r="B12" s="4" t="s">
        <v>99</v>
      </c>
      <c r="C12" s="4"/>
      <c r="D12" s="7"/>
      <c r="E12" s="4"/>
      <c r="F12" s="7"/>
      <c r="G12" s="4"/>
      <c r="H12" s="4"/>
      <c r="I12" s="6"/>
      <c r="K12" s="18"/>
      <c r="L12" s="19"/>
      <c r="M12" s="18"/>
    </row>
    <row r="13" spans="1:13" x14ac:dyDescent="0.25">
      <c r="A13" s="16" t="s">
        <v>87</v>
      </c>
      <c r="B13" s="4" t="s">
        <v>99</v>
      </c>
      <c r="C13" s="4"/>
      <c r="D13" s="7"/>
      <c r="E13" s="4"/>
      <c r="F13" s="7"/>
      <c r="G13" s="7"/>
      <c r="H13" s="7"/>
      <c r="I13" s="6"/>
      <c r="K13" s="18"/>
      <c r="L13" s="18"/>
    </row>
    <row r="14" spans="1:13" ht="16.5" customHeight="1" x14ac:dyDescent="0.25">
      <c r="A14" s="16" t="s">
        <v>147</v>
      </c>
      <c r="B14" s="4"/>
      <c r="C14" s="4"/>
      <c r="D14" s="4"/>
      <c r="E14" s="4"/>
      <c r="F14" s="7"/>
      <c r="G14" s="4"/>
      <c r="H14" s="20"/>
      <c r="I14" s="6"/>
      <c r="K14" s="18"/>
    </row>
    <row r="15" spans="1:13" ht="31.15" customHeight="1" x14ac:dyDescent="0.25">
      <c r="A15" s="38" t="s">
        <v>111</v>
      </c>
      <c r="B15" s="4">
        <v>4</v>
      </c>
      <c r="C15" s="4">
        <v>1</v>
      </c>
      <c r="D15" s="4">
        <f t="shared" ref="D15:D35" si="4">+B15*C15</f>
        <v>4</v>
      </c>
      <c r="E15" s="4">
        <v>0</v>
      </c>
      <c r="F15" s="7">
        <f t="shared" ref="F15:F17" si="5">+D15*E15</f>
        <v>0</v>
      </c>
      <c r="G15" s="7">
        <f t="shared" ref="G15:G17" si="6">+F15*0.05</f>
        <v>0</v>
      </c>
      <c r="H15" s="7">
        <f t="shared" ref="H15:H17" si="7">+F15*0.1</f>
        <v>0</v>
      </c>
      <c r="I15" s="17">
        <f t="shared" ref="I15:I17" si="8">+$M$9*F15+$M$10*G15+$M$11*H15</f>
        <v>0</v>
      </c>
      <c r="K15" s="18"/>
    </row>
    <row r="16" spans="1:13" ht="15.75" x14ac:dyDescent="0.25">
      <c r="A16" s="16" t="s">
        <v>115</v>
      </c>
      <c r="B16" s="4">
        <v>8</v>
      </c>
      <c r="C16" s="4">
        <v>1</v>
      </c>
      <c r="D16" s="7">
        <f t="shared" si="4"/>
        <v>8</v>
      </c>
      <c r="E16" s="4">
        <v>3</v>
      </c>
      <c r="F16" s="7">
        <f t="shared" si="5"/>
        <v>24</v>
      </c>
      <c r="G16" s="4">
        <f t="shared" si="6"/>
        <v>1.2000000000000002</v>
      </c>
      <c r="H16" s="4">
        <f t="shared" si="7"/>
        <v>2.4000000000000004</v>
      </c>
      <c r="I16" s="6">
        <f t="shared" si="8"/>
        <v>3780.1559999999999</v>
      </c>
    </row>
    <row r="17" spans="1:9" ht="15.75" x14ac:dyDescent="0.25">
      <c r="A17" s="16" t="s">
        <v>116</v>
      </c>
      <c r="B17" s="4">
        <v>1</v>
      </c>
      <c r="C17" s="4">
        <v>1</v>
      </c>
      <c r="D17" s="7">
        <f t="shared" si="4"/>
        <v>1</v>
      </c>
      <c r="E17" s="4">
        <v>3</v>
      </c>
      <c r="F17" s="7">
        <f t="shared" si="5"/>
        <v>3</v>
      </c>
      <c r="G17" s="4">
        <f t="shared" si="6"/>
        <v>0.15000000000000002</v>
      </c>
      <c r="H17" s="7">
        <f t="shared" si="7"/>
        <v>0.30000000000000004</v>
      </c>
      <c r="I17" s="6">
        <f t="shared" si="8"/>
        <v>472.51949999999999</v>
      </c>
    </row>
    <row r="18" spans="1:9" x14ac:dyDescent="0.25">
      <c r="A18" s="3" t="s">
        <v>88</v>
      </c>
      <c r="B18" s="4"/>
      <c r="C18" s="4"/>
      <c r="D18" s="4"/>
      <c r="E18" s="4"/>
      <c r="F18" s="4"/>
      <c r="G18" s="4"/>
      <c r="H18" s="4"/>
      <c r="I18" s="6"/>
    </row>
    <row r="19" spans="1:9" ht="15.75" x14ac:dyDescent="0.25">
      <c r="A19" s="3" t="s">
        <v>112</v>
      </c>
      <c r="B19" s="4">
        <v>3</v>
      </c>
      <c r="C19" s="4">
        <v>1</v>
      </c>
      <c r="D19" s="7">
        <f t="shared" ref="D19" si="9">+B19*C19</f>
        <v>3</v>
      </c>
      <c r="E19" s="4">
        <v>0</v>
      </c>
      <c r="F19" s="7">
        <f t="shared" ref="F19" si="10">+D19*E19</f>
        <v>0</v>
      </c>
      <c r="G19" s="4">
        <f t="shared" ref="G19" si="11">+F19*0.05</f>
        <v>0</v>
      </c>
      <c r="H19" s="7">
        <f t="shared" ref="H19" si="12">+F19*0.1</f>
        <v>0</v>
      </c>
      <c r="I19" s="17">
        <f t="shared" ref="I19" si="13">+$M$9*F19+$M$10*G19+$M$11*H19</f>
        <v>0</v>
      </c>
    </row>
    <row r="20" spans="1:9" x14ac:dyDescent="0.25">
      <c r="A20" s="3" t="s">
        <v>89</v>
      </c>
      <c r="B20" s="4" t="s">
        <v>100</v>
      </c>
      <c r="C20" s="4"/>
      <c r="D20" s="4"/>
      <c r="E20" s="4"/>
      <c r="F20" s="4"/>
      <c r="G20" s="4"/>
      <c r="H20" s="4"/>
      <c r="I20" s="6"/>
    </row>
    <row r="21" spans="1:9" x14ac:dyDescent="0.25">
      <c r="A21" s="16" t="s">
        <v>90</v>
      </c>
      <c r="B21" s="4"/>
      <c r="C21" s="4"/>
      <c r="D21" s="4"/>
      <c r="E21" s="4"/>
      <c r="F21" s="4"/>
      <c r="G21" s="4"/>
      <c r="H21" s="4"/>
      <c r="I21" s="6"/>
    </row>
    <row r="22" spans="1:9" x14ac:dyDescent="0.25">
      <c r="A22" s="16" t="s">
        <v>91</v>
      </c>
      <c r="B22" s="4" t="s">
        <v>101</v>
      </c>
      <c r="C22" s="4"/>
      <c r="D22" s="4"/>
      <c r="E22" s="4"/>
      <c r="F22" s="4"/>
      <c r="G22" s="4"/>
      <c r="H22" s="4"/>
      <c r="I22" s="6"/>
    </row>
    <row r="23" spans="1:9" ht="15.75" x14ac:dyDescent="0.25">
      <c r="A23" s="16" t="s">
        <v>119</v>
      </c>
      <c r="B23" s="4">
        <v>1</v>
      </c>
      <c r="C23" s="4">
        <v>2</v>
      </c>
      <c r="D23" s="4">
        <f>+B23*C23</f>
        <v>2</v>
      </c>
      <c r="E23" s="4">
        <v>15</v>
      </c>
      <c r="F23" s="4">
        <f>+D23*E23</f>
        <v>30</v>
      </c>
      <c r="G23" s="4">
        <f>+F23*0.05</f>
        <v>1.5</v>
      </c>
      <c r="H23" s="4">
        <f>+F23*0.1</f>
        <v>3</v>
      </c>
      <c r="I23" s="6">
        <f>+$M$9*F23+$M$10*G23+$M$11*H23</f>
        <v>4725.1949999999997</v>
      </c>
    </row>
    <row r="24" spans="1:9" x14ac:dyDescent="0.25">
      <c r="A24" s="67" t="s">
        <v>150</v>
      </c>
      <c r="B24" s="4">
        <v>8</v>
      </c>
      <c r="C24" s="4">
        <v>2</v>
      </c>
      <c r="D24" s="4">
        <f>+B24*C24</f>
        <v>16</v>
      </c>
      <c r="E24" s="4">
        <v>15</v>
      </c>
      <c r="F24" s="4">
        <f>+D24*E24</f>
        <v>240</v>
      </c>
      <c r="G24" s="4">
        <f>+F24*0.05</f>
        <v>12</v>
      </c>
      <c r="H24" s="4">
        <f>+F24*0.1</f>
        <v>24</v>
      </c>
      <c r="I24" s="6">
        <f>+$M$9*F24+$M$10*G24+$M$11*H24</f>
        <v>37801.56</v>
      </c>
    </row>
    <row r="25" spans="1:9" x14ac:dyDescent="0.25">
      <c r="A25" s="11" t="s">
        <v>32</v>
      </c>
      <c r="B25" s="8"/>
      <c r="C25" s="8"/>
      <c r="D25" s="4"/>
      <c r="E25" s="8"/>
      <c r="F25" s="70">
        <f>SUM(F5:H23)</f>
        <v>203.55</v>
      </c>
      <c r="G25" s="70"/>
      <c r="H25" s="70"/>
      <c r="I25" s="10">
        <f>SUM(I5:I23)</f>
        <v>27878.650499999996</v>
      </c>
    </row>
    <row r="26" spans="1:9" x14ac:dyDescent="0.25">
      <c r="A26" s="3" t="s">
        <v>33</v>
      </c>
      <c r="B26" s="4"/>
      <c r="C26" s="4"/>
      <c r="D26" s="4"/>
      <c r="E26" s="4"/>
      <c r="F26" s="4"/>
      <c r="G26" s="4"/>
      <c r="H26" s="4"/>
      <c r="I26" s="5"/>
    </row>
    <row r="27" spans="1:9" x14ac:dyDescent="0.25">
      <c r="A27" s="3" t="s">
        <v>92</v>
      </c>
      <c r="B27" s="4" t="s">
        <v>102</v>
      </c>
      <c r="C27" s="4"/>
      <c r="D27" s="4"/>
      <c r="E27" s="4"/>
      <c r="F27" s="4"/>
      <c r="G27" s="4"/>
      <c r="H27" s="4"/>
      <c r="I27" s="5"/>
    </row>
    <row r="28" spans="1:9" x14ac:dyDescent="0.25">
      <c r="A28" s="3" t="s">
        <v>93</v>
      </c>
      <c r="B28" s="4" t="s">
        <v>99</v>
      </c>
      <c r="C28" s="4"/>
      <c r="D28" s="4"/>
      <c r="E28" s="4"/>
      <c r="F28" s="4"/>
      <c r="G28" s="4"/>
      <c r="H28" s="4"/>
      <c r="I28" s="5"/>
    </row>
    <row r="29" spans="1:9" x14ac:dyDescent="0.25">
      <c r="A29" s="3" t="s">
        <v>94</v>
      </c>
      <c r="B29" s="4" t="s">
        <v>99</v>
      </c>
      <c r="C29" s="4"/>
      <c r="D29" s="4"/>
      <c r="E29" s="4"/>
      <c r="F29" s="7"/>
      <c r="G29" s="4"/>
      <c r="H29" s="4"/>
      <c r="I29" s="6"/>
    </row>
    <row r="30" spans="1:9" ht="15.75" x14ac:dyDescent="0.25">
      <c r="A30" s="3" t="s">
        <v>95</v>
      </c>
      <c r="B30" s="4" t="s">
        <v>25</v>
      </c>
      <c r="C30" s="4"/>
      <c r="D30" s="4"/>
      <c r="E30" s="4"/>
      <c r="F30" s="4"/>
      <c r="G30" s="4"/>
      <c r="H30" s="4"/>
      <c r="I30" s="6"/>
    </row>
    <row r="31" spans="1:9" x14ac:dyDescent="0.25">
      <c r="A31" s="3" t="s">
        <v>96</v>
      </c>
      <c r="B31" s="4"/>
      <c r="C31" s="4"/>
      <c r="D31" s="4"/>
      <c r="E31" s="4"/>
      <c r="F31" s="4"/>
      <c r="G31" s="4"/>
      <c r="H31" s="4"/>
      <c r="I31" s="6"/>
    </row>
    <row r="32" spans="1:9" ht="15.75" x14ac:dyDescent="0.25">
      <c r="A32" s="16" t="s">
        <v>117</v>
      </c>
      <c r="B32" s="4">
        <v>0.5</v>
      </c>
      <c r="C32" s="4">
        <v>1</v>
      </c>
      <c r="D32" s="4">
        <f t="shared" si="4"/>
        <v>0.5</v>
      </c>
      <c r="E32" s="4">
        <v>3</v>
      </c>
      <c r="F32" s="7">
        <f t="shared" ref="F32" si="14">+D32*E32</f>
        <v>1.5</v>
      </c>
      <c r="G32" s="4">
        <f t="shared" ref="G32" si="15">+F32*0.05</f>
        <v>7.5000000000000011E-2</v>
      </c>
      <c r="H32" s="4">
        <f t="shared" ref="H32" si="16">+F32*0.1</f>
        <v>0.15000000000000002</v>
      </c>
      <c r="I32" s="6">
        <f t="shared" ref="I32:I35" si="17">+$M$9*F32+$M$10*G32+$M$11*H32</f>
        <v>236.25975</v>
      </c>
    </row>
    <row r="33" spans="1:14" ht="15.75" x14ac:dyDescent="0.25">
      <c r="A33" s="3" t="s">
        <v>120</v>
      </c>
      <c r="B33" s="4">
        <v>2</v>
      </c>
      <c r="C33" s="4">
        <v>1</v>
      </c>
      <c r="D33" s="4">
        <f t="shared" ref="D33" si="18">+B33*C33</f>
        <v>2</v>
      </c>
      <c r="E33" s="4">
        <v>15</v>
      </c>
      <c r="F33" s="7">
        <f t="shared" ref="F33" si="19">+D33*E33</f>
        <v>30</v>
      </c>
      <c r="G33" s="4">
        <f t="shared" ref="G33" si="20">+F33*0.05</f>
        <v>1.5</v>
      </c>
      <c r="H33" s="4">
        <f t="shared" ref="H33" si="21">+F33*0.1</f>
        <v>3</v>
      </c>
      <c r="I33" s="6">
        <f t="shared" ref="I33" si="22">+$M$9*F33+$M$10*G33+$M$11*H33</f>
        <v>4725.1949999999997</v>
      </c>
    </row>
    <row r="34" spans="1:14" x14ac:dyDescent="0.25">
      <c r="A34" s="3" t="s">
        <v>97</v>
      </c>
      <c r="B34" s="4"/>
      <c r="C34" s="4"/>
      <c r="D34" s="4"/>
      <c r="E34" s="4"/>
      <c r="F34" s="4"/>
      <c r="G34" s="4"/>
      <c r="H34" s="4"/>
      <c r="I34" s="6"/>
    </row>
    <row r="35" spans="1:14" ht="15.75" x14ac:dyDescent="0.25">
      <c r="A35" s="3" t="s">
        <v>113</v>
      </c>
      <c r="B35" s="4">
        <v>20</v>
      </c>
      <c r="C35" s="4">
        <v>1</v>
      </c>
      <c r="D35" s="4">
        <f t="shared" si="4"/>
        <v>20</v>
      </c>
      <c r="E35" s="4">
        <v>0</v>
      </c>
      <c r="F35" s="4">
        <f t="shared" ref="F35" si="23">+D35*E35</f>
        <v>0</v>
      </c>
      <c r="G35" s="4">
        <f t="shared" ref="G35" si="24">+F35*0.05</f>
        <v>0</v>
      </c>
      <c r="H35" s="4">
        <f t="shared" ref="H35" si="25">+F35*0.1</f>
        <v>0</v>
      </c>
      <c r="I35" s="6">
        <f t="shared" si="17"/>
        <v>0</v>
      </c>
    </row>
    <row r="36" spans="1:14" x14ac:dyDescent="0.25">
      <c r="A36" s="3" t="s">
        <v>98</v>
      </c>
      <c r="B36" s="4" t="s">
        <v>25</v>
      </c>
      <c r="C36" s="4"/>
      <c r="D36" s="4"/>
      <c r="E36" s="4"/>
      <c r="F36" s="4"/>
      <c r="G36" s="4"/>
      <c r="H36" s="4"/>
      <c r="I36" s="5"/>
    </row>
    <row r="37" spans="1:14" x14ac:dyDescent="0.25">
      <c r="A37" s="11" t="s">
        <v>34</v>
      </c>
      <c r="B37" s="8"/>
      <c r="C37" s="8"/>
      <c r="D37" s="8"/>
      <c r="E37" s="8"/>
      <c r="F37" s="70">
        <f>SUM(F26:H36)</f>
        <v>36.225000000000001</v>
      </c>
      <c r="G37" s="70"/>
      <c r="H37" s="70"/>
      <c r="I37" s="10">
        <f>SUM(I26:I36)</f>
        <v>4961.4547499999999</v>
      </c>
      <c r="K37" s="55" t="s">
        <v>35</v>
      </c>
      <c r="L37" s="55" t="s">
        <v>36</v>
      </c>
    </row>
    <row r="38" spans="1:14" ht="15.75" x14ac:dyDescent="0.25">
      <c r="A38" s="9" t="s">
        <v>122</v>
      </c>
      <c r="B38" s="9"/>
      <c r="C38" s="9"/>
      <c r="D38" s="9"/>
      <c r="E38" s="9"/>
      <c r="F38" s="70">
        <f>ROUND(F25+F37,0)</f>
        <v>240</v>
      </c>
      <c r="G38" s="70"/>
      <c r="H38" s="70"/>
      <c r="I38" s="10">
        <f>+ROUND(I25+I37,-2)</f>
        <v>32800</v>
      </c>
      <c r="K38" s="58">
        <f>Responses!E10</f>
        <v>51</v>
      </c>
      <c r="L38" s="56">
        <f>+F38/K38</f>
        <v>4.7058823529411766</v>
      </c>
    </row>
    <row r="39" spans="1:14" ht="15.75" x14ac:dyDescent="0.25">
      <c r="A39" s="9" t="s">
        <v>123</v>
      </c>
      <c r="B39" s="9"/>
      <c r="C39" s="9"/>
      <c r="D39" s="9"/>
      <c r="E39" s="9"/>
      <c r="F39" s="13"/>
      <c r="G39" s="13"/>
      <c r="H39" s="13"/>
      <c r="I39" s="10">
        <f>'Capital O&amp;M'!H8</f>
        <v>51500</v>
      </c>
    </row>
    <row r="40" spans="1:14" ht="15.75" x14ac:dyDescent="0.25">
      <c r="A40" s="9" t="s">
        <v>124</v>
      </c>
      <c r="B40" s="9"/>
      <c r="C40" s="9"/>
      <c r="D40" s="9"/>
      <c r="E40" s="9"/>
      <c r="F40" s="13"/>
      <c r="G40" s="13"/>
      <c r="H40" s="13"/>
      <c r="I40" s="10">
        <f>+ROUND(I38+I39,-2)</f>
        <v>84300</v>
      </c>
    </row>
    <row r="42" spans="1:14" x14ac:dyDescent="0.25">
      <c r="A42" s="74" t="s">
        <v>37</v>
      </c>
      <c r="B42" s="74"/>
      <c r="C42" s="74"/>
      <c r="D42" s="74"/>
      <c r="E42" s="74"/>
      <c r="F42" s="74"/>
      <c r="G42" s="74"/>
      <c r="H42" s="74"/>
      <c r="I42" s="74"/>
    </row>
    <row r="43" spans="1:14" ht="15.75" x14ac:dyDescent="0.25">
      <c r="A43" s="72" t="s">
        <v>109</v>
      </c>
      <c r="B43" s="72"/>
      <c r="C43" s="72"/>
      <c r="D43" s="72"/>
      <c r="E43" s="72"/>
      <c r="F43" s="72"/>
      <c r="G43" s="72"/>
      <c r="H43" s="72"/>
      <c r="I43" s="72"/>
    </row>
    <row r="44" spans="1:14" ht="48" customHeight="1" x14ac:dyDescent="0.25">
      <c r="A44" s="72" t="s">
        <v>38</v>
      </c>
      <c r="B44" s="72"/>
      <c r="C44" s="72"/>
      <c r="D44" s="72"/>
      <c r="E44" s="72"/>
      <c r="F44" s="72"/>
      <c r="G44" s="72"/>
      <c r="H44" s="72"/>
      <c r="I44" s="72"/>
    </row>
    <row r="45" spans="1:14" ht="15.75" x14ac:dyDescent="0.25">
      <c r="A45" s="72" t="s">
        <v>148</v>
      </c>
      <c r="B45" s="72"/>
      <c r="C45" s="72"/>
      <c r="D45" s="72"/>
      <c r="E45" s="72"/>
      <c r="F45" s="72"/>
      <c r="G45" s="72"/>
      <c r="H45" s="72"/>
      <c r="I45" s="72"/>
    </row>
    <row r="46" spans="1:14" ht="15.75" x14ac:dyDescent="0.25">
      <c r="A46" s="72" t="s">
        <v>114</v>
      </c>
      <c r="B46" s="72"/>
      <c r="C46" s="72"/>
      <c r="D46" s="72"/>
      <c r="E46" s="72"/>
      <c r="F46" s="72"/>
      <c r="G46" s="72"/>
      <c r="H46" s="72"/>
      <c r="I46" s="72"/>
      <c r="K46" s="39"/>
      <c r="L46" s="39"/>
      <c r="M46" s="39"/>
      <c r="N46" s="39"/>
    </row>
    <row r="47" spans="1:14" ht="20.45" customHeight="1" x14ac:dyDescent="0.25">
      <c r="A47" s="73" t="s">
        <v>118</v>
      </c>
      <c r="B47" s="73"/>
      <c r="C47" s="73"/>
      <c r="D47" s="73"/>
      <c r="E47" s="73"/>
      <c r="F47" s="73"/>
      <c r="G47" s="73"/>
      <c r="H47" s="73"/>
      <c r="I47" s="73"/>
      <c r="K47" s="39"/>
      <c r="L47" s="39"/>
      <c r="M47" s="39"/>
      <c r="N47" s="39"/>
    </row>
    <row r="48" spans="1:14" ht="15.75" x14ac:dyDescent="0.25">
      <c r="A48" s="72" t="s">
        <v>121</v>
      </c>
      <c r="B48" s="72"/>
      <c r="C48" s="72"/>
      <c r="D48" s="72"/>
      <c r="E48" s="72"/>
      <c r="F48" s="72"/>
      <c r="G48" s="72"/>
      <c r="H48" s="72"/>
      <c r="I48" s="72"/>
    </row>
  </sheetData>
  <mergeCells count="11">
    <mergeCell ref="A46:I46"/>
    <mergeCell ref="A47:I47"/>
    <mergeCell ref="A48:I48"/>
    <mergeCell ref="A42:I42"/>
    <mergeCell ref="A44:I44"/>
    <mergeCell ref="A45:I45"/>
    <mergeCell ref="F37:H37"/>
    <mergeCell ref="F38:H38"/>
    <mergeCell ref="A3:A4"/>
    <mergeCell ref="F25:H25"/>
    <mergeCell ref="A43:I43"/>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29"/>
  <sheetViews>
    <sheetView topLeftCell="A13" zoomScale="109" zoomScaleNormal="109" workbookViewId="0">
      <selection activeCell="A9" sqref="A9"/>
    </sheetView>
  </sheetViews>
  <sheetFormatPr defaultRowHeight="15" x14ac:dyDescent="0.25"/>
  <cols>
    <col min="1" max="1" width="45" customWidth="1"/>
    <col min="2" max="2" width="10" customWidth="1"/>
    <col min="3" max="3" width="10.5703125" customWidth="1"/>
    <col min="9" max="9" width="12.5703125" customWidth="1"/>
    <col min="11" max="11" width="10.85546875" bestFit="1" customWidth="1"/>
    <col min="12" max="12" width="7.28515625" bestFit="1" customWidth="1"/>
    <col min="13" max="13" width="11.85546875" customWidth="1"/>
    <col min="15" max="15" width="18.140625" customWidth="1"/>
  </cols>
  <sheetData>
    <row r="1" spans="1:15" x14ac:dyDescent="0.25">
      <c r="A1" s="14" t="s">
        <v>126</v>
      </c>
    </row>
    <row r="3" spans="1:15" ht="15" customHeight="1" x14ac:dyDescent="0.25">
      <c r="A3" s="71" t="s">
        <v>39</v>
      </c>
      <c r="B3" s="2" t="s">
        <v>8</v>
      </c>
      <c r="C3" s="2" t="s">
        <v>9</v>
      </c>
      <c r="D3" s="2" t="s">
        <v>10</v>
      </c>
      <c r="E3" s="2" t="s">
        <v>40</v>
      </c>
      <c r="F3" s="2" t="s">
        <v>12</v>
      </c>
      <c r="G3" s="2" t="s">
        <v>13</v>
      </c>
      <c r="H3" s="2" t="s">
        <v>14</v>
      </c>
      <c r="I3" s="2" t="s">
        <v>41</v>
      </c>
    </row>
    <row r="4" spans="1:15" ht="77.25" thickBot="1" x14ac:dyDescent="0.3">
      <c r="A4" s="71"/>
      <c r="B4" s="2" t="s">
        <v>42</v>
      </c>
      <c r="C4" s="2" t="s">
        <v>43</v>
      </c>
      <c r="D4" s="2" t="s">
        <v>44</v>
      </c>
      <c r="E4" s="2" t="s">
        <v>45</v>
      </c>
      <c r="F4" s="2" t="s">
        <v>46</v>
      </c>
      <c r="G4" s="2" t="s">
        <v>47</v>
      </c>
      <c r="H4" s="2" t="s">
        <v>48</v>
      </c>
      <c r="I4" s="2" t="s">
        <v>49</v>
      </c>
      <c r="L4" s="21"/>
    </row>
    <row r="5" spans="1:15" ht="15.75" thickBot="1" x14ac:dyDescent="0.3">
      <c r="A5" s="3" t="s">
        <v>24</v>
      </c>
      <c r="B5" s="4" t="s">
        <v>25</v>
      </c>
      <c r="C5" s="4"/>
      <c r="D5" s="4"/>
      <c r="E5" s="4"/>
      <c r="F5" s="4"/>
      <c r="G5" s="4"/>
      <c r="H5" s="4"/>
      <c r="I5" s="5"/>
      <c r="K5" s="75" t="s">
        <v>28</v>
      </c>
      <c r="L5" s="76"/>
    </row>
    <row r="6" spans="1:15" ht="15.75" x14ac:dyDescent="0.25">
      <c r="A6" s="3" t="s">
        <v>136</v>
      </c>
      <c r="B6" s="4">
        <v>8</v>
      </c>
      <c r="C6" s="4">
        <v>1</v>
      </c>
      <c r="D6" s="4">
        <f>+B6*C6</f>
        <v>8</v>
      </c>
      <c r="E6" s="4">
        <v>0</v>
      </c>
      <c r="F6" s="4">
        <f>+D6*E6</f>
        <v>0</v>
      </c>
      <c r="G6" s="4">
        <f>+F6*0.05</f>
        <v>0</v>
      </c>
      <c r="H6" s="4">
        <f>+F6*0.1</f>
        <v>0</v>
      </c>
      <c r="I6" s="17">
        <f>+$L$7*F6+$L$6*G6+$L$8*H6</f>
        <v>0</v>
      </c>
      <c r="K6" s="41" t="s">
        <v>50</v>
      </c>
      <c r="L6" s="45">
        <v>76.912000000000006</v>
      </c>
    </row>
    <row r="7" spans="1:15" x14ac:dyDescent="0.25">
      <c r="A7" s="63" t="s">
        <v>127</v>
      </c>
      <c r="B7" s="4"/>
      <c r="C7" s="4"/>
      <c r="D7" s="4"/>
      <c r="E7" s="4"/>
      <c r="F7" s="4"/>
      <c r="G7" s="4"/>
      <c r="H7" s="4"/>
      <c r="I7" s="17"/>
      <c r="K7" s="41" t="s">
        <v>51</v>
      </c>
      <c r="L7" s="45">
        <v>57.072000000000003</v>
      </c>
      <c r="M7" s="22"/>
      <c r="O7" s="23"/>
    </row>
    <row r="8" spans="1:15" ht="15.75" thickBot="1" x14ac:dyDescent="0.3">
      <c r="A8" s="16" t="s">
        <v>128</v>
      </c>
      <c r="B8" s="4"/>
      <c r="C8" s="4"/>
      <c r="D8" s="4"/>
      <c r="E8" s="4"/>
      <c r="F8" s="4"/>
      <c r="G8" s="4"/>
      <c r="H8" s="4"/>
      <c r="I8" s="17"/>
      <c r="K8" s="43" t="s">
        <v>52</v>
      </c>
      <c r="L8" s="46">
        <v>30.880000000000003</v>
      </c>
      <c r="M8" s="22"/>
      <c r="O8" s="23"/>
    </row>
    <row r="9" spans="1:15" ht="31.15" customHeight="1" x14ac:dyDescent="0.25">
      <c r="A9" s="65" t="s">
        <v>138</v>
      </c>
      <c r="B9" s="4">
        <v>5.5</v>
      </c>
      <c r="C9" s="4">
        <v>1</v>
      </c>
      <c r="D9" s="4">
        <f t="shared" ref="D9" si="0">+B9*C9</f>
        <v>5.5</v>
      </c>
      <c r="E9" s="4">
        <v>0</v>
      </c>
      <c r="F9" s="37">
        <f t="shared" ref="F9" si="1">+D9*E9</f>
        <v>0</v>
      </c>
      <c r="G9" s="37">
        <f t="shared" ref="G9" si="2">+F9*0.05</f>
        <v>0</v>
      </c>
      <c r="H9" s="66">
        <f t="shared" ref="H9" si="3">+F9*0.1</f>
        <v>0</v>
      </c>
      <c r="I9" s="17">
        <f t="shared" ref="I9" si="4">+$L$7*F9+$L$6*G9+$L$8*H9</f>
        <v>0</v>
      </c>
    </row>
    <row r="10" spans="1:15" ht="15.75" x14ac:dyDescent="0.25">
      <c r="A10" s="64" t="s">
        <v>139</v>
      </c>
      <c r="B10" s="4">
        <v>8</v>
      </c>
      <c r="C10" s="4">
        <v>1</v>
      </c>
      <c r="D10" s="4">
        <f t="shared" ref="D10:D19" si="5">+B10*C10</f>
        <v>8</v>
      </c>
      <c r="E10" s="4">
        <v>0.3</v>
      </c>
      <c r="F10" s="4">
        <f t="shared" ref="F10:F19" si="6">+D10*E10</f>
        <v>2.4</v>
      </c>
      <c r="G10" s="37">
        <f t="shared" ref="G10:G19" si="7">+F10*0.05</f>
        <v>0.12</v>
      </c>
      <c r="H10" s="37">
        <f t="shared" ref="H10:H19" si="8">+F10*0.1</f>
        <v>0.24</v>
      </c>
      <c r="I10" s="17">
        <f t="shared" ref="I10:I19" si="9">+$L$7*F10+$L$6*G10+$L$8*H10</f>
        <v>153.61344000000003</v>
      </c>
    </row>
    <row r="11" spans="1:15" x14ac:dyDescent="0.25">
      <c r="A11" s="16" t="s">
        <v>129</v>
      </c>
      <c r="B11" s="4" t="s">
        <v>25</v>
      </c>
      <c r="C11" s="4"/>
      <c r="D11" s="4"/>
      <c r="E11" s="4"/>
      <c r="F11" s="4"/>
      <c r="G11" s="4"/>
      <c r="H11" s="4"/>
      <c r="I11" s="17"/>
    </row>
    <row r="12" spans="1:15" x14ac:dyDescent="0.25">
      <c r="A12" s="38" t="s">
        <v>130</v>
      </c>
      <c r="B12" s="4"/>
      <c r="C12" s="4"/>
      <c r="D12" s="4"/>
      <c r="E12" s="4"/>
      <c r="F12" s="4"/>
      <c r="G12" s="4"/>
      <c r="H12" s="4"/>
      <c r="I12" s="17"/>
    </row>
    <row r="13" spans="1:15" x14ac:dyDescent="0.25">
      <c r="A13" s="64" t="s">
        <v>131</v>
      </c>
      <c r="B13" s="4">
        <v>0.5</v>
      </c>
      <c r="C13" s="4">
        <v>1</v>
      </c>
      <c r="D13" s="4">
        <f t="shared" ref="D13" si="10">+B13*C13</f>
        <v>0.5</v>
      </c>
      <c r="E13" s="4">
        <v>3</v>
      </c>
      <c r="F13" s="4">
        <f t="shared" ref="F13" si="11">+D13*E13</f>
        <v>1.5</v>
      </c>
      <c r="G13" s="4">
        <f t="shared" ref="G13" si="12">+F13*0.05</f>
        <v>7.5000000000000011E-2</v>
      </c>
      <c r="H13" s="4">
        <f t="shared" ref="H13" si="13">+F13*0.1</f>
        <v>0.15000000000000002</v>
      </c>
      <c r="I13" s="17">
        <f t="shared" ref="I13" si="14">+$L$7*F13+$L$6*G13+$L$8*H13</f>
        <v>96.008400000000009</v>
      </c>
    </row>
    <row r="14" spans="1:15" x14ac:dyDescent="0.25">
      <c r="A14" s="64" t="s">
        <v>132</v>
      </c>
      <c r="B14" s="4">
        <v>10</v>
      </c>
      <c r="C14" s="4">
        <v>1</v>
      </c>
      <c r="D14" s="4">
        <f t="shared" si="5"/>
        <v>10</v>
      </c>
      <c r="E14" s="4">
        <v>0</v>
      </c>
      <c r="F14" s="4">
        <f t="shared" si="6"/>
        <v>0</v>
      </c>
      <c r="G14" s="4">
        <f t="shared" si="7"/>
        <v>0</v>
      </c>
      <c r="H14" s="4">
        <f t="shared" si="8"/>
        <v>0</v>
      </c>
      <c r="I14" s="17">
        <f t="shared" si="9"/>
        <v>0</v>
      </c>
    </row>
    <row r="15" spans="1:15" x14ac:dyDescent="0.25">
      <c r="A15" s="64" t="s">
        <v>133</v>
      </c>
      <c r="B15" s="4">
        <v>20</v>
      </c>
      <c r="C15" s="4">
        <v>1</v>
      </c>
      <c r="D15" s="4">
        <f t="shared" si="5"/>
        <v>20</v>
      </c>
      <c r="E15" s="4">
        <v>3</v>
      </c>
      <c r="F15" s="4">
        <f t="shared" si="6"/>
        <v>60</v>
      </c>
      <c r="G15" s="4">
        <f t="shared" si="7"/>
        <v>3</v>
      </c>
      <c r="H15" s="4">
        <f t="shared" si="8"/>
        <v>6</v>
      </c>
      <c r="I15" s="17">
        <f t="shared" si="9"/>
        <v>3840.3360000000002</v>
      </c>
    </row>
    <row r="16" spans="1:15" x14ac:dyDescent="0.25">
      <c r="A16" s="64" t="s">
        <v>134</v>
      </c>
      <c r="B16" s="4">
        <v>1</v>
      </c>
      <c r="C16" s="4">
        <v>1</v>
      </c>
      <c r="D16" s="4">
        <f t="shared" si="5"/>
        <v>1</v>
      </c>
      <c r="E16" s="4">
        <v>0</v>
      </c>
      <c r="F16" s="4">
        <f t="shared" si="6"/>
        <v>0</v>
      </c>
      <c r="G16" s="4">
        <f t="shared" si="7"/>
        <v>0</v>
      </c>
      <c r="H16" s="4">
        <f t="shared" si="8"/>
        <v>0</v>
      </c>
      <c r="I16" s="17">
        <f t="shared" si="9"/>
        <v>0</v>
      </c>
    </row>
    <row r="17" spans="1:13" x14ac:dyDescent="0.25">
      <c r="A17" s="64" t="s">
        <v>149</v>
      </c>
      <c r="B17" s="4">
        <v>1</v>
      </c>
      <c r="C17" s="4">
        <v>2</v>
      </c>
      <c r="D17" s="4">
        <f t="shared" si="5"/>
        <v>2</v>
      </c>
      <c r="E17" s="4">
        <v>15</v>
      </c>
      <c r="F17" s="4">
        <f t="shared" si="6"/>
        <v>30</v>
      </c>
      <c r="G17" s="4">
        <f t="shared" si="7"/>
        <v>1.5</v>
      </c>
      <c r="H17" s="4">
        <f t="shared" si="8"/>
        <v>3</v>
      </c>
      <c r="I17" s="17">
        <f t="shared" si="9"/>
        <v>1920.1680000000001</v>
      </c>
    </row>
    <row r="18" spans="1:13" ht="15.75" x14ac:dyDescent="0.25">
      <c r="A18" s="64" t="s">
        <v>153</v>
      </c>
      <c r="B18" s="4">
        <v>1</v>
      </c>
      <c r="C18" s="4">
        <v>2</v>
      </c>
      <c r="D18" s="4">
        <f t="shared" ref="D18" si="15">+B18*C18</f>
        <v>2</v>
      </c>
      <c r="E18" s="4">
        <v>15</v>
      </c>
      <c r="F18" s="4">
        <f t="shared" ref="F18" si="16">+D18*E18</f>
        <v>30</v>
      </c>
      <c r="G18" s="4">
        <f t="shared" ref="G18" si="17">+F18*0.05</f>
        <v>1.5</v>
      </c>
      <c r="H18" s="4">
        <f t="shared" ref="H18" si="18">+F18*0.1</f>
        <v>3</v>
      </c>
      <c r="I18" s="17">
        <f t="shared" ref="I18" si="19">+$L$7*F18+$L$6*G18+$L$8*H18</f>
        <v>1920.1680000000001</v>
      </c>
    </row>
    <row r="19" spans="1:13" x14ac:dyDescent="0.25">
      <c r="A19" s="16" t="s">
        <v>135</v>
      </c>
      <c r="B19" s="4">
        <v>4</v>
      </c>
      <c r="C19" s="4">
        <v>1</v>
      </c>
      <c r="D19" s="4">
        <f t="shared" si="5"/>
        <v>4</v>
      </c>
      <c r="E19" s="4">
        <v>1</v>
      </c>
      <c r="F19" s="4">
        <f t="shared" si="6"/>
        <v>4</v>
      </c>
      <c r="G19" s="4">
        <f t="shared" si="7"/>
        <v>0.2</v>
      </c>
      <c r="H19" s="4">
        <f t="shared" si="8"/>
        <v>0.4</v>
      </c>
      <c r="I19" s="17">
        <f t="shared" si="9"/>
        <v>256.0224</v>
      </c>
    </row>
    <row r="20" spans="1:13" ht="15.75" x14ac:dyDescent="0.25">
      <c r="A20" s="9" t="s">
        <v>155</v>
      </c>
      <c r="B20" s="15"/>
      <c r="C20" s="15"/>
      <c r="D20" s="15"/>
      <c r="E20" s="15"/>
      <c r="F20" s="77">
        <f>ROUND(SUM(F5:H19),0)</f>
        <v>147</v>
      </c>
      <c r="G20" s="77"/>
      <c r="H20" s="77"/>
      <c r="I20" s="10">
        <f>ROUND(SUM(I5:I19),-1)</f>
        <v>8190</v>
      </c>
    </row>
    <row r="22" spans="1:13" x14ac:dyDescent="0.25">
      <c r="A22" s="12" t="s">
        <v>37</v>
      </c>
    </row>
    <row r="23" spans="1:13" ht="30" customHeight="1" x14ac:dyDescent="0.25">
      <c r="A23" s="72" t="s">
        <v>109</v>
      </c>
      <c r="B23" s="72"/>
      <c r="C23" s="72"/>
      <c r="D23" s="72"/>
      <c r="E23" s="72"/>
      <c r="F23" s="72"/>
      <c r="G23" s="72"/>
      <c r="H23" s="72"/>
      <c r="I23" s="72"/>
      <c r="M23" s="60"/>
    </row>
    <row r="24" spans="1:13" ht="62.25" customHeight="1" x14ac:dyDescent="0.25">
      <c r="A24" s="72" t="s">
        <v>53</v>
      </c>
      <c r="B24" s="72"/>
      <c r="C24" s="72"/>
      <c r="D24" s="72"/>
      <c r="E24" s="72"/>
      <c r="F24" s="72"/>
      <c r="G24" s="72"/>
      <c r="H24" s="72"/>
      <c r="I24" s="72"/>
      <c r="M24" s="60"/>
    </row>
    <row r="25" spans="1:13" ht="30" customHeight="1" x14ac:dyDescent="0.25">
      <c r="A25" s="72" t="s">
        <v>137</v>
      </c>
      <c r="B25" s="72"/>
      <c r="C25" s="72"/>
      <c r="D25" s="72"/>
      <c r="E25" s="72"/>
      <c r="F25" s="72"/>
      <c r="G25" s="72"/>
      <c r="H25" s="72"/>
      <c r="I25" s="72"/>
      <c r="M25" s="60"/>
    </row>
    <row r="26" spans="1:13" ht="15.75" x14ac:dyDescent="0.25">
      <c r="A26" s="72" t="s">
        <v>140</v>
      </c>
      <c r="B26" s="72"/>
      <c r="C26" s="72"/>
      <c r="D26" s="72"/>
      <c r="E26" s="72"/>
      <c r="F26" s="72"/>
      <c r="G26" s="72"/>
      <c r="H26" s="72"/>
      <c r="I26" s="72"/>
    </row>
    <row r="27" spans="1:13" ht="30" customHeight="1" x14ac:dyDescent="0.25">
      <c r="A27" s="72" t="s">
        <v>151</v>
      </c>
      <c r="B27" s="72"/>
      <c r="C27" s="72"/>
      <c r="D27" s="72"/>
      <c r="E27" s="72"/>
      <c r="F27" s="72"/>
      <c r="G27" s="72"/>
      <c r="H27" s="72"/>
      <c r="I27" s="72"/>
    </row>
    <row r="28" spans="1:13" ht="15.75" x14ac:dyDescent="0.25">
      <c r="A28" s="72" t="s">
        <v>152</v>
      </c>
      <c r="B28" s="72"/>
      <c r="C28" s="72"/>
      <c r="D28" s="72"/>
      <c r="E28" s="72"/>
      <c r="F28" s="72"/>
      <c r="G28" s="72"/>
      <c r="H28" s="72"/>
      <c r="I28" s="72"/>
    </row>
    <row r="29" spans="1:13" ht="15.75" x14ac:dyDescent="0.25">
      <c r="A29" s="72" t="s">
        <v>154</v>
      </c>
      <c r="B29" s="72"/>
      <c r="C29" s="72"/>
      <c r="D29" s="72"/>
      <c r="E29" s="72"/>
      <c r="F29" s="72"/>
      <c r="G29" s="72"/>
      <c r="H29" s="72"/>
      <c r="I29" s="72"/>
    </row>
  </sheetData>
  <mergeCells count="10">
    <mergeCell ref="A3:A4"/>
    <mergeCell ref="A23:I23"/>
    <mergeCell ref="A24:I24"/>
    <mergeCell ref="A25:I25"/>
    <mergeCell ref="A29:I29"/>
    <mergeCell ref="A26:I26"/>
    <mergeCell ref="A28:I28"/>
    <mergeCell ref="K5:L5"/>
    <mergeCell ref="F20:H20"/>
    <mergeCell ref="A27:I27"/>
  </mergeCells>
  <pageMargins left="0.7" right="0.7" top="0.75" bottom="0.75" header="0.3" footer="0.3"/>
  <pageSetup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936532-BCF7-4B63-9B85-71772AF6403D}">
  <dimension ref="A1:N13"/>
  <sheetViews>
    <sheetView workbookViewId="0">
      <selection activeCell="J7" sqref="J7"/>
    </sheetView>
  </sheetViews>
  <sheetFormatPr defaultRowHeight="15" x14ac:dyDescent="0.25"/>
  <cols>
    <col min="1" max="1" width="25.5703125" customWidth="1"/>
    <col min="2" max="2" width="17.7109375" customWidth="1"/>
    <col min="3" max="3" width="22.42578125" customWidth="1"/>
    <col min="4" max="4" width="15.28515625" customWidth="1"/>
    <col min="5" max="5" width="17.42578125" customWidth="1"/>
    <col min="6" max="6" width="16.140625" customWidth="1"/>
    <col min="7" max="7" width="14.28515625" customWidth="1"/>
    <col min="9" max="9" width="14.85546875" bestFit="1" customWidth="1"/>
    <col min="12" max="12" width="8" customWidth="1"/>
  </cols>
  <sheetData>
    <row r="1" spans="1:14" ht="15.75" x14ac:dyDescent="0.25">
      <c r="A1" s="79" t="s">
        <v>54</v>
      </c>
      <c r="B1" s="79"/>
      <c r="C1" s="79"/>
      <c r="D1" s="79"/>
      <c r="E1" s="79"/>
      <c r="F1" s="79"/>
      <c r="G1" s="79"/>
      <c r="H1" s="26"/>
      <c r="I1" s="26"/>
      <c r="J1" s="26"/>
      <c r="K1" s="26"/>
      <c r="L1" s="26"/>
      <c r="M1" s="26"/>
      <c r="N1" s="26"/>
    </row>
    <row r="2" spans="1:14" x14ac:dyDescent="0.25">
      <c r="A2" s="29" t="s">
        <v>55</v>
      </c>
      <c r="B2" s="29" t="s">
        <v>56</v>
      </c>
      <c r="C2" s="29" t="s">
        <v>57</v>
      </c>
      <c r="D2" s="29" t="s">
        <v>11</v>
      </c>
      <c r="E2" s="29" t="s">
        <v>58</v>
      </c>
      <c r="F2" s="29" t="s">
        <v>13</v>
      </c>
      <c r="G2" s="29" t="s">
        <v>14</v>
      </c>
      <c r="H2" s="26"/>
      <c r="I2" s="26"/>
      <c r="J2" s="26"/>
      <c r="K2" s="26"/>
      <c r="L2" s="26"/>
      <c r="M2" s="26"/>
      <c r="N2" s="26"/>
    </row>
    <row r="3" spans="1:14" ht="38.25" x14ac:dyDescent="0.25">
      <c r="A3" s="29" t="s">
        <v>59</v>
      </c>
      <c r="B3" s="29" t="s">
        <v>60</v>
      </c>
      <c r="C3" s="29" t="s">
        <v>61</v>
      </c>
      <c r="D3" s="29" t="s">
        <v>62</v>
      </c>
      <c r="E3" s="29" t="s">
        <v>63</v>
      </c>
      <c r="F3" s="29" t="s">
        <v>64</v>
      </c>
      <c r="G3" s="29" t="s">
        <v>65</v>
      </c>
      <c r="H3" s="26"/>
      <c r="I3" s="26"/>
      <c r="J3" s="26"/>
      <c r="K3" s="26"/>
      <c r="L3" s="26"/>
      <c r="M3" s="26"/>
      <c r="N3" s="26"/>
    </row>
    <row r="4" spans="1:14" ht="15.75" x14ac:dyDescent="0.25">
      <c r="A4" s="61" t="s">
        <v>104</v>
      </c>
      <c r="B4" s="31"/>
      <c r="C4" s="32"/>
      <c r="D4" s="31"/>
      <c r="E4" s="31"/>
      <c r="F4" s="32"/>
      <c r="G4" s="31"/>
      <c r="H4" s="26"/>
      <c r="I4" s="26"/>
      <c r="J4" s="26"/>
      <c r="K4" s="26"/>
      <c r="L4" s="26"/>
      <c r="M4" s="26"/>
      <c r="N4" s="26"/>
    </row>
    <row r="5" spans="1:14" x14ac:dyDescent="0.25">
      <c r="A5" s="30" t="s">
        <v>105</v>
      </c>
      <c r="B5" s="31">
        <v>0</v>
      </c>
      <c r="C5" s="32">
        <v>0</v>
      </c>
      <c r="D5" s="31">
        <f t="shared" ref="D5" si="0">B5*C5</f>
        <v>0</v>
      </c>
      <c r="E5" s="31">
        <f>15241*L6</f>
        <v>17176.262570621468</v>
      </c>
      <c r="F5" s="32">
        <v>3</v>
      </c>
      <c r="G5" s="31">
        <f>E5*F5</f>
        <v>51528.787711864403</v>
      </c>
      <c r="H5" s="26"/>
      <c r="I5" s="26"/>
      <c r="J5" s="26">
        <v>2021</v>
      </c>
      <c r="K5" s="26">
        <v>2023</v>
      </c>
      <c r="L5" s="26"/>
      <c r="M5" s="26"/>
      <c r="N5" s="26"/>
    </row>
    <row r="6" spans="1:14" ht="29.25" thickBot="1" x14ac:dyDescent="0.3">
      <c r="A6" s="61" t="s">
        <v>106</v>
      </c>
      <c r="B6" s="31"/>
      <c r="C6" s="32"/>
      <c r="D6" s="31"/>
      <c r="E6" s="31"/>
      <c r="F6" s="32"/>
      <c r="G6" s="31"/>
      <c r="H6" s="26"/>
      <c r="I6" s="26"/>
      <c r="J6" s="26">
        <v>708</v>
      </c>
      <c r="K6" s="26">
        <v>797.9</v>
      </c>
      <c r="L6" s="68">
        <f>K6/J6</f>
        <v>1.1269774011299434</v>
      </c>
      <c r="M6" s="26"/>
      <c r="N6" s="26"/>
    </row>
    <row r="7" spans="1:14" ht="15.75" thickBot="1" x14ac:dyDescent="0.3">
      <c r="A7" s="30" t="s">
        <v>103</v>
      </c>
      <c r="B7" s="31">
        <v>0</v>
      </c>
      <c r="C7" s="32">
        <v>0</v>
      </c>
      <c r="D7" s="31">
        <f>B7*C7</f>
        <v>0</v>
      </c>
      <c r="E7" s="31">
        <f>21350*L6</f>
        <v>24060.967514124291</v>
      </c>
      <c r="F7" s="32">
        <v>0</v>
      </c>
      <c r="G7" s="31">
        <f>E7*F7</f>
        <v>0</v>
      </c>
      <c r="H7" s="50" t="s">
        <v>66</v>
      </c>
      <c r="I7" s="26"/>
      <c r="J7" s="26"/>
      <c r="K7" s="35"/>
      <c r="L7" s="26"/>
      <c r="M7" s="26"/>
      <c r="N7" s="26"/>
    </row>
    <row r="8" spans="1:14" ht="16.5" thickBot="1" x14ac:dyDescent="0.3">
      <c r="A8" s="28" t="s">
        <v>107</v>
      </c>
      <c r="B8" s="29"/>
      <c r="C8" s="29"/>
      <c r="D8" s="34">
        <f>ROUND(SUM(D4:D7),-3)</f>
        <v>0</v>
      </c>
      <c r="E8" s="29"/>
      <c r="F8" s="29"/>
      <c r="G8" s="48">
        <f>ROUND(SUM(G4:G7),-2)</f>
        <v>51500</v>
      </c>
      <c r="H8" s="49">
        <f>D8+G8</f>
        <v>51500</v>
      </c>
      <c r="I8" s="26"/>
      <c r="J8" s="26"/>
      <c r="K8" s="26"/>
      <c r="L8" s="36"/>
      <c r="M8" s="26"/>
      <c r="N8" s="26"/>
    </row>
    <row r="9" spans="1:14" x14ac:dyDescent="0.25">
      <c r="A9" s="78" t="s">
        <v>156</v>
      </c>
      <c r="B9" s="78"/>
      <c r="C9" s="78"/>
      <c r="D9" s="78"/>
      <c r="E9" s="78"/>
      <c r="F9" s="78"/>
      <c r="G9" s="78"/>
      <c r="H9" s="33"/>
      <c r="I9" s="36"/>
      <c r="J9" s="26"/>
      <c r="K9" s="26"/>
      <c r="L9" s="26"/>
      <c r="M9" s="26"/>
      <c r="N9" s="26"/>
    </row>
    <row r="10" spans="1:14" ht="43.9" customHeight="1" x14ac:dyDescent="0.25">
      <c r="A10" s="80" t="s">
        <v>158</v>
      </c>
      <c r="B10" s="80"/>
      <c r="C10" s="80"/>
      <c r="D10" s="80"/>
      <c r="E10" s="80"/>
      <c r="F10" s="80"/>
      <c r="G10" s="80"/>
      <c r="H10" s="35"/>
      <c r="I10" s="47"/>
      <c r="J10" s="47"/>
      <c r="K10" s="47"/>
      <c r="L10" s="47"/>
      <c r="M10" s="47"/>
      <c r="N10" s="47"/>
    </row>
    <row r="11" spans="1:14" x14ac:dyDescent="0.25">
      <c r="A11" s="78" t="s">
        <v>108</v>
      </c>
      <c r="B11" s="78"/>
      <c r="C11" s="78"/>
      <c r="D11" s="78"/>
      <c r="E11" s="78"/>
      <c r="F11" s="78"/>
      <c r="G11" s="78"/>
      <c r="H11" s="26"/>
      <c r="I11" s="26"/>
      <c r="J11" s="26"/>
      <c r="K11" s="26"/>
      <c r="L11" s="26"/>
      <c r="M11" s="26"/>
      <c r="N11" s="26"/>
    </row>
    <row r="12" spans="1:14" x14ac:dyDescent="0.25">
      <c r="A12" s="26"/>
      <c r="B12" s="26"/>
      <c r="C12" s="26"/>
      <c r="D12" s="26"/>
      <c r="E12" s="26"/>
      <c r="F12" s="26"/>
      <c r="G12" s="26"/>
      <c r="H12" s="26"/>
      <c r="I12" s="26"/>
      <c r="J12" s="26"/>
      <c r="K12" s="26"/>
      <c r="L12" s="26"/>
      <c r="M12" s="26"/>
      <c r="N12" s="26"/>
    </row>
    <row r="13" spans="1:14" x14ac:dyDescent="0.25">
      <c r="A13" s="26"/>
      <c r="B13" s="26"/>
      <c r="C13" s="26"/>
      <c r="D13" s="26"/>
      <c r="E13" s="26"/>
      <c r="F13" s="26"/>
      <c r="G13" s="26"/>
      <c r="H13" s="26"/>
      <c r="I13" s="26"/>
      <c r="J13" s="26"/>
      <c r="K13" s="26"/>
      <c r="L13" s="26"/>
      <c r="M13" s="26"/>
      <c r="N13" s="26"/>
    </row>
  </sheetData>
  <mergeCells count="4">
    <mergeCell ref="A11:G11"/>
    <mergeCell ref="A1:G1"/>
    <mergeCell ref="A9:G9"/>
    <mergeCell ref="A10:G10"/>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1D122E-AC9C-4B5C-A4E6-C46D67D894D5}">
  <dimension ref="A1:E12"/>
  <sheetViews>
    <sheetView topLeftCell="A4" workbookViewId="0">
      <selection activeCell="G6" sqref="G6"/>
    </sheetView>
  </sheetViews>
  <sheetFormatPr defaultColWidth="13.7109375" defaultRowHeight="12.75" x14ac:dyDescent="0.2"/>
  <cols>
    <col min="1" max="1" width="22.5703125" style="26" customWidth="1"/>
    <col min="2" max="8" width="13.7109375" style="26"/>
    <col min="9" max="9" width="25.7109375" style="26" customWidth="1"/>
    <col min="10" max="11" width="13.7109375" style="26"/>
    <col min="12" max="12" width="15.7109375" style="26" customWidth="1"/>
    <col min="13" max="16384" width="13.7109375" style="26"/>
  </cols>
  <sheetData>
    <row r="1" spans="1:5" ht="15.75" x14ac:dyDescent="0.2">
      <c r="A1" s="79" t="s">
        <v>67</v>
      </c>
      <c r="B1" s="79"/>
      <c r="C1" s="79"/>
      <c r="D1" s="79"/>
      <c r="E1" s="79"/>
    </row>
    <row r="2" spans="1:5" x14ac:dyDescent="0.2">
      <c r="A2" s="29" t="s">
        <v>55</v>
      </c>
      <c r="B2" s="29" t="s">
        <v>56</v>
      </c>
      <c r="C2" s="29" t="s">
        <v>57</v>
      </c>
      <c r="D2" s="29" t="s">
        <v>11</v>
      </c>
      <c r="E2" s="29" t="s">
        <v>58</v>
      </c>
    </row>
    <row r="3" spans="1:5" ht="89.25" x14ac:dyDescent="0.2">
      <c r="A3" s="29" t="s">
        <v>68</v>
      </c>
      <c r="B3" s="29" t="s">
        <v>2</v>
      </c>
      <c r="C3" s="29" t="s">
        <v>69</v>
      </c>
      <c r="D3" s="29" t="s">
        <v>70</v>
      </c>
      <c r="E3" s="29" t="s">
        <v>71</v>
      </c>
    </row>
    <row r="4" spans="1:5" ht="54" x14ac:dyDescent="0.2">
      <c r="A4" s="30" t="s">
        <v>144</v>
      </c>
      <c r="B4" s="32">
        <v>0</v>
      </c>
      <c r="C4" s="32">
        <v>1</v>
      </c>
      <c r="D4" s="29" t="s">
        <v>25</v>
      </c>
      <c r="E4" s="29">
        <f>B4*C4</f>
        <v>0</v>
      </c>
    </row>
    <row r="5" spans="1:5" ht="25.5" x14ac:dyDescent="0.2">
      <c r="A5" s="30" t="s">
        <v>141</v>
      </c>
      <c r="B5" s="32">
        <v>3</v>
      </c>
      <c r="C5" s="32">
        <v>1</v>
      </c>
      <c r="D5" s="29" t="s">
        <v>25</v>
      </c>
      <c r="E5" s="29">
        <f t="shared" ref="E5:E9" si="0">B5*C5</f>
        <v>3</v>
      </c>
    </row>
    <row r="6" spans="1:5" ht="27.6" customHeight="1" x14ac:dyDescent="0.2">
      <c r="A6" s="30" t="s">
        <v>145</v>
      </c>
      <c r="B6" s="32">
        <v>3</v>
      </c>
      <c r="C6" s="32">
        <v>1</v>
      </c>
      <c r="D6" s="29" t="s">
        <v>25</v>
      </c>
      <c r="E6" s="29">
        <f t="shared" si="0"/>
        <v>3</v>
      </c>
    </row>
    <row r="7" spans="1:5" ht="43.15" customHeight="1" x14ac:dyDescent="0.2">
      <c r="A7" s="30" t="s">
        <v>146</v>
      </c>
      <c r="B7" s="32">
        <v>0</v>
      </c>
      <c r="C7" s="32">
        <v>1</v>
      </c>
      <c r="D7" s="29" t="s">
        <v>25</v>
      </c>
      <c r="E7" s="29">
        <f t="shared" si="0"/>
        <v>0</v>
      </c>
    </row>
    <row r="8" spans="1:5" ht="38.25" x14ac:dyDescent="0.2">
      <c r="A8" s="30" t="s">
        <v>142</v>
      </c>
      <c r="B8" s="32">
        <v>15</v>
      </c>
      <c r="C8" s="32">
        <v>1</v>
      </c>
      <c r="D8" s="29" t="s">
        <v>25</v>
      </c>
      <c r="E8" s="29">
        <f t="shared" si="0"/>
        <v>15</v>
      </c>
    </row>
    <row r="9" spans="1:5" x14ac:dyDescent="0.2">
      <c r="A9" s="30" t="s">
        <v>157</v>
      </c>
      <c r="B9" s="32">
        <v>15</v>
      </c>
      <c r="C9" s="32">
        <v>2</v>
      </c>
      <c r="D9" s="29" t="s">
        <v>25</v>
      </c>
      <c r="E9" s="29">
        <f t="shared" si="0"/>
        <v>30</v>
      </c>
    </row>
    <row r="10" spans="1:5" ht="15" customHeight="1" x14ac:dyDescent="0.2">
      <c r="A10" s="28"/>
      <c r="B10" s="29"/>
      <c r="C10" s="81" t="s">
        <v>72</v>
      </c>
      <c r="D10" s="82"/>
      <c r="E10" s="2">
        <f>ROUND(SUM(E4:E9),0)</f>
        <v>51</v>
      </c>
    </row>
    <row r="12" spans="1:5" ht="32.450000000000003" customHeight="1" x14ac:dyDescent="0.2">
      <c r="A12" s="83" t="s">
        <v>143</v>
      </c>
      <c r="B12" s="83"/>
      <c r="C12" s="83"/>
      <c r="D12" s="83"/>
      <c r="E12" s="83"/>
    </row>
  </sheetData>
  <mergeCells count="3">
    <mergeCell ref="C10:D10"/>
    <mergeCell ref="A1:E1"/>
    <mergeCell ref="A12:E12"/>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F40310-8D6C-4048-8B32-207AD9D30E3B}">
  <dimension ref="A1:F9"/>
  <sheetViews>
    <sheetView workbookViewId="0">
      <selection activeCell="E13" sqref="E13"/>
    </sheetView>
  </sheetViews>
  <sheetFormatPr defaultRowHeight="15" x14ac:dyDescent="0.25"/>
  <cols>
    <col min="1" max="1" width="13.85546875" customWidth="1"/>
    <col min="2" max="2" width="18.85546875" customWidth="1"/>
    <col min="3" max="3" width="17.85546875" customWidth="1"/>
    <col min="4" max="4" width="21.7109375" customWidth="1"/>
    <col min="5" max="5" width="31.85546875" customWidth="1"/>
    <col min="6" max="6" width="22.85546875" customWidth="1"/>
  </cols>
  <sheetData>
    <row r="1" spans="1:6" ht="15.75" x14ac:dyDescent="0.25">
      <c r="A1" s="79" t="s">
        <v>2</v>
      </c>
      <c r="B1" s="79"/>
      <c r="C1" s="79"/>
      <c r="D1" s="79"/>
      <c r="E1" s="79"/>
      <c r="F1" s="79"/>
    </row>
    <row r="2" spans="1:6" ht="25.5" x14ac:dyDescent="0.25">
      <c r="A2" s="27"/>
      <c r="B2" s="84" t="s">
        <v>73</v>
      </c>
      <c r="C2" s="84"/>
      <c r="D2" s="28" t="s">
        <v>74</v>
      </c>
      <c r="E2" s="28"/>
      <c r="F2" s="28"/>
    </row>
    <row r="3" spans="1:6" x14ac:dyDescent="0.25">
      <c r="A3" s="28"/>
      <c r="B3" s="29" t="s">
        <v>55</v>
      </c>
      <c r="C3" s="29" t="s">
        <v>56</v>
      </c>
      <c r="D3" s="29" t="s">
        <v>57</v>
      </c>
      <c r="E3" s="29" t="s">
        <v>11</v>
      </c>
      <c r="F3" s="29" t="s">
        <v>58</v>
      </c>
    </row>
    <row r="4" spans="1:6" ht="51" x14ac:dyDescent="0.25">
      <c r="A4" s="29" t="s">
        <v>75</v>
      </c>
      <c r="B4" s="28" t="s">
        <v>76</v>
      </c>
      <c r="C4" s="28" t="s">
        <v>77</v>
      </c>
      <c r="D4" s="28" t="s">
        <v>78</v>
      </c>
      <c r="E4" s="28" t="s">
        <v>79</v>
      </c>
      <c r="F4" s="28" t="s">
        <v>80</v>
      </c>
    </row>
    <row r="5" spans="1:6" x14ac:dyDescent="0.25">
      <c r="A5" s="29">
        <v>1</v>
      </c>
      <c r="B5" s="29">
        <v>0</v>
      </c>
      <c r="C5" s="29">
        <v>15</v>
      </c>
      <c r="D5" s="29">
        <v>0</v>
      </c>
      <c r="E5" s="29">
        <v>0</v>
      </c>
      <c r="F5" s="29">
        <f>B5+C5+D5-E5</f>
        <v>15</v>
      </c>
    </row>
    <row r="6" spans="1:6" x14ac:dyDescent="0.25">
      <c r="A6" s="29">
        <v>2</v>
      </c>
      <c r="B6" s="29">
        <v>0</v>
      </c>
      <c r="C6" s="29">
        <f>F5</f>
        <v>15</v>
      </c>
      <c r="D6" s="29">
        <v>0</v>
      </c>
      <c r="E6" s="29">
        <v>0</v>
      </c>
      <c r="F6" s="29">
        <f t="shared" ref="F6:F7" si="0">B6+C6+D6-E6</f>
        <v>15</v>
      </c>
    </row>
    <row r="7" spans="1:6" x14ac:dyDescent="0.25">
      <c r="A7" s="29">
        <v>3</v>
      </c>
      <c r="B7" s="29">
        <v>0</v>
      </c>
      <c r="C7" s="29">
        <f>F6</f>
        <v>15</v>
      </c>
      <c r="D7" s="29">
        <v>0</v>
      </c>
      <c r="E7" s="29">
        <v>0</v>
      </c>
      <c r="F7" s="29">
        <f t="shared" si="0"/>
        <v>15</v>
      </c>
    </row>
    <row r="8" spans="1:6" x14ac:dyDescent="0.25">
      <c r="A8" s="28" t="s">
        <v>81</v>
      </c>
      <c r="B8" s="29">
        <f>AVERAGE(B5:B7)</f>
        <v>0</v>
      </c>
      <c r="C8" s="29">
        <f>AVERAGE(C5:C7)</f>
        <v>15</v>
      </c>
      <c r="D8" s="29">
        <f t="shared" ref="D8:E8" si="1">AVERAGE(D5:D7)</f>
        <v>0</v>
      </c>
      <c r="E8" s="29">
        <f t="shared" si="1"/>
        <v>0</v>
      </c>
      <c r="F8" s="29">
        <f>AVERAGE(F5:F7)</f>
        <v>15</v>
      </c>
    </row>
    <row r="9" spans="1:6" ht="15.75" x14ac:dyDescent="0.25">
      <c r="A9" s="85" t="s">
        <v>82</v>
      </c>
      <c r="B9" s="85"/>
      <c r="C9" s="85"/>
      <c r="D9" s="85"/>
      <c r="E9" s="85"/>
      <c r="F9" s="85"/>
    </row>
  </sheetData>
  <mergeCells count="3">
    <mergeCell ref="A1:F1"/>
    <mergeCell ref="B2:C2"/>
    <mergeCell ref="A9:F9"/>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4ffa91fb-a0ff-4ac5-b2db-65c790d184a4" xsi:nil="true"/>
    <_Source xmlns="http://schemas.microsoft.com/sharepoint/v3/fields" xsi:nil="true"/>
    <Language xmlns="http://schemas.microsoft.com/sharepoint/v3">English</Language>
    <_ip_UnifiedCompliancePolicyUIAction xmlns="http://schemas.microsoft.com/sharepoint/v3" xsi:nil="true"/>
    <j747ac98061d40f0aa7bd47e1db5675d xmlns="4ffa91fb-a0ff-4ac5-b2db-65c790d184a4">
      <Terms xmlns="http://schemas.microsoft.com/office/infopath/2007/PartnerControls"/>
    </j747ac98061d40f0aa7bd47e1db5675d>
    <External_x0020_Contributor xmlns="4ffa91fb-a0ff-4ac5-b2db-65c790d184a4" xsi:nil="true"/>
    <TaxKeywordTaxHTField xmlns="4ffa91fb-a0ff-4ac5-b2db-65c790d184a4">
      <Terms xmlns="http://schemas.microsoft.com/office/infopath/2007/PartnerControls"/>
    </TaxKeywordTaxHTField>
    <Record xmlns="4ffa91fb-a0ff-4ac5-b2db-65c790d184a4">Shared</Record>
    <_ip_UnifiedCompliancePolicyProperties xmlns="http://schemas.microsoft.com/sharepoint/v3" xsi:nil="true"/>
    <Rights xmlns="4ffa91fb-a0ff-4ac5-b2db-65c790d184a4" xsi:nil="true"/>
    <Document_x0020_Creation_x0020_Date xmlns="4ffa91fb-a0ff-4ac5-b2db-65c790d184a4">2024-10-01T13:24:44+00:00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52C2644CEF3BE14BA984F9E32D274554" ma:contentTypeVersion="16" ma:contentTypeDescription="Create a new document." ma:contentTypeScope="" ma:versionID="d513bca65c16c20fa6621e38b2352deb">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02fe02c4-dc41-46ff-9d52-90c0a1b1f611" xmlns:ns6="96fc5250-dc30-4f01-945b-7e46a880eeb3" targetNamespace="http://schemas.microsoft.com/office/2006/metadata/properties" ma:root="true" ma:fieldsID="a96de173cb04a30135a30bb001169eca" ns1:_="" ns2:_="" ns3:_="" ns4:_="" ns5:_="" ns6:_="">
    <xsd:import namespace="http://schemas.microsoft.com/sharepoint/v3"/>
    <xsd:import namespace="4ffa91fb-a0ff-4ac5-b2db-65c790d184a4"/>
    <xsd:import namespace="http://schemas.microsoft.com/sharepoint.v3"/>
    <xsd:import namespace="http://schemas.microsoft.com/sharepoint/v3/fields"/>
    <xsd:import namespace="02fe02c4-dc41-46ff-9d52-90c0a1b1f611"/>
    <xsd:import namespace="96fc5250-dc30-4f01-945b-7e46a880eeb3"/>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5:MediaServiceMetadata" minOccurs="0"/>
                <xsd:element ref="ns5:MediaServiceFastMetadata" minOccurs="0"/>
                <xsd:element ref="ns6:SharedWithUsers" minOccurs="0"/>
                <xsd:element ref="ns6:SharedWithDetails" minOccurs="0"/>
                <xsd:element ref="ns5:MediaServiceDateTaken" minOccurs="0"/>
                <xsd:element ref="ns5:MediaServiceAutoTags" minOccurs="0"/>
                <xsd:element ref="ns5:MediaServiceOCR" minOccurs="0"/>
                <xsd:element ref="ns5:MediaServiceGenerationTime" minOccurs="0"/>
                <xsd:element ref="ns5:MediaServiceEventHashCode" minOccurs="0"/>
                <xsd:element ref="ns1:_ip_UnifiedCompliancePolicyProperties" minOccurs="0"/>
                <xsd:element ref="ns1:_ip_UnifiedCompliancePolicyUIAction" minOccurs="0"/>
                <xsd:element ref="ns5:MediaLengthInSeconds" minOccurs="0"/>
                <xsd:element ref="ns5:MediaServiceObjectDetectorVersions" minOccurs="0"/>
                <xsd:element ref="ns5: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7" nillable="true" ma:displayName="Unified Compliance Policy Properties" ma:hidden="true" ma:internalName="_ip_UnifiedCompliancePolicyProperties">
      <xsd:simpleType>
        <xsd:restriction base="dms:Note"/>
      </xsd:simpleType>
    </xsd:element>
    <xsd:element name="_ip_UnifiedCompliancePolicyUIAction" ma:index="3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ma:readOnly="fals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ma:readOnly="false">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hidden="true" ma:list="{9205dcaf-ae28-4449-b177-6e6c07e37888}" ma:internalName="TaxCatchAllLabel" ma:readOnly="true" ma:showField="CatchAllDataLabel" ma:web="96fc5250-dc30-4f01-945b-7e46a880eeb3">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hidden="true" ma:list="{9205dcaf-ae28-4449-b177-6e6c07e37888}" ma:internalName="TaxCatchAll" ma:showField="CatchAllData" ma:web="96fc5250-dc30-4f01-945b-7e46a880eeb3">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2fe02c4-dc41-46ff-9d52-90c0a1b1f611" elementFormDefault="qualified">
    <xsd:import namespace="http://schemas.microsoft.com/office/2006/documentManagement/types"/>
    <xsd:import namespace="http://schemas.microsoft.com/office/infopath/2007/PartnerControls"/>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element name="MediaServiceDateTaken" ma:index="32" nillable="true" ma:displayName="MediaServiceDateTaken" ma:hidden="true" ma:internalName="MediaServiceDateTaken" ma:readOnly="true">
      <xsd:simpleType>
        <xsd:restriction base="dms:Text"/>
      </xsd:simpleType>
    </xsd:element>
    <xsd:element name="MediaServiceAutoTags" ma:index="33" nillable="true" ma:displayName="Tags" ma:internalName="MediaServiceAutoTags" ma:readOnly="true">
      <xsd:simpleType>
        <xsd:restriction base="dms:Text"/>
      </xsd:simpleType>
    </xsd:element>
    <xsd:element name="MediaServiceOCR" ma:index="34" nillable="true" ma:displayName="Extracted Text" ma:internalName="MediaServiceOCR" ma:readOnly="true">
      <xsd:simpleType>
        <xsd:restriction base="dms:Note">
          <xsd:maxLength value="255"/>
        </xsd:restriction>
      </xsd:simpleType>
    </xsd:element>
    <xsd:element name="MediaServiceGenerationTime" ma:index="35" nillable="true" ma:displayName="MediaServiceGenerationTime" ma:hidden="true" ma:internalName="MediaServiceGenerationTime" ma:readOnly="true">
      <xsd:simpleType>
        <xsd:restriction base="dms:Text"/>
      </xsd:simpleType>
    </xsd:element>
    <xsd:element name="MediaServiceEventHashCode" ma:index="36" nillable="true" ma:displayName="MediaServiceEventHashCode" ma:hidden="true" ma:internalName="MediaServiceEventHashCode" ma:readOnly="true">
      <xsd:simpleType>
        <xsd:restriction base="dms:Text"/>
      </xsd:simpleType>
    </xsd:element>
    <xsd:element name="MediaLengthInSeconds" ma:index="39" nillable="true" ma:displayName="MediaLengthInSeconds" ma:hidden="true" ma:internalName="MediaLengthInSeconds" ma:readOnly="true">
      <xsd:simpleType>
        <xsd:restriction base="dms:Unknown"/>
      </xsd:simpleType>
    </xsd:element>
    <xsd:element name="MediaServiceObjectDetectorVersions" ma:index="40" nillable="true" ma:displayName="MediaServiceObjectDetectorVersions" ma:hidden="true" ma:indexed="true" ma:internalName="MediaServiceObjectDetectorVersions" ma:readOnly="true">
      <xsd:simpleType>
        <xsd:restriction base="dms:Text"/>
      </xsd:simpleType>
    </xsd:element>
    <xsd:element name="MediaServiceSearchProperties" ma:index="4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6fc5250-dc30-4f01-945b-7e46a880eeb3" elementFormDefault="qualified">
    <xsd:import namespace="http://schemas.microsoft.com/office/2006/documentManagement/types"/>
    <xsd:import namespace="http://schemas.microsoft.com/office/infopath/2007/PartnerControls"/>
    <xsd:element name="SharedWithUsers" ma:index="3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haredContentType xmlns="Microsoft.SharePoint.Taxonomy.ContentTypeSync" SourceId="29f62856-1543-49d4-a736-4569d363f533" ContentTypeId="0x0101" PreviousValue="false"/>
</file>

<file path=customXml/itemProps1.xml><?xml version="1.0" encoding="utf-8"?>
<ds:datastoreItem xmlns:ds="http://schemas.openxmlformats.org/officeDocument/2006/customXml" ds:itemID="{0A59BA53-CC14-49FE-933F-17346B204A0A}">
  <ds:schemaRefs>
    <ds:schemaRef ds:uri="http://schemas.microsoft.com/sharepoint/v3/contenttype/forms"/>
  </ds:schemaRefs>
</ds:datastoreItem>
</file>

<file path=customXml/itemProps2.xml><?xml version="1.0" encoding="utf-8"?>
<ds:datastoreItem xmlns:ds="http://schemas.openxmlformats.org/officeDocument/2006/customXml" ds:itemID="{606AD44F-093B-43E7-BBCD-BD58E4C9F56F}">
  <ds:schemaRefs>
    <ds:schemaRef ds:uri="http://www.w3.org/XML/1998/namespace"/>
    <ds:schemaRef ds:uri="http://purl.org/dc/dcmitype/"/>
    <ds:schemaRef ds:uri="http://schemas.microsoft.com/office/2006/metadata/properties"/>
    <ds:schemaRef ds:uri="http://purl.org/dc/terms/"/>
    <ds:schemaRef ds:uri="http://purl.org/dc/elements/1.1/"/>
    <ds:schemaRef ds:uri="http://schemas.microsoft.com/office/2006/documentManagement/types"/>
    <ds:schemaRef ds:uri="http://schemas.microsoft.com/office/infopath/2007/PartnerControls"/>
    <ds:schemaRef ds:uri="http://schemas.openxmlformats.org/package/2006/metadata/core-properties"/>
    <ds:schemaRef ds:uri="4d6aed1e-57d3-46e3-9aba-f706adbce63b"/>
    <ds:schemaRef ds:uri="1891fcec-84c2-4840-9468-b51a784ab0d1"/>
  </ds:schemaRefs>
</ds:datastoreItem>
</file>

<file path=customXml/itemProps3.xml><?xml version="1.0" encoding="utf-8"?>
<ds:datastoreItem xmlns:ds="http://schemas.openxmlformats.org/officeDocument/2006/customXml" ds:itemID="{2BF91635-13A4-46F1-AE89-BC5C288EC557}"/>
</file>

<file path=customXml/itemProps4.xml><?xml version="1.0" encoding="utf-8"?>
<ds:datastoreItem xmlns:ds="http://schemas.openxmlformats.org/officeDocument/2006/customXml" ds:itemID="{E0ADB5F3-C115-48D8-BFC4-C84331A9E05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Summary</vt:lpstr>
      <vt:lpstr>Table 1</vt:lpstr>
      <vt:lpstr>Table 2</vt:lpstr>
      <vt:lpstr>Capital O&amp;M</vt:lpstr>
      <vt:lpstr>Responses</vt:lpstr>
      <vt:lpstr>Respondents</vt:lpstr>
      <vt:lpstr>'Table 2'!OLE_LINK1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Sean Layton</dc:creator>
  <cp:keywords/>
  <dc:description/>
  <cp:lastModifiedBy>Stacie Enoch</cp:lastModifiedBy>
  <cp:revision/>
  <dcterms:created xsi:type="dcterms:W3CDTF">2017-05-01T19:56:52Z</dcterms:created>
  <dcterms:modified xsi:type="dcterms:W3CDTF">2024-09-25T13:06:03Z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0x010100A8647799BF397B47822A696CA5B00470</vt:lpwstr>
  </property>
</Properties>
</file>