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bernales_barbara_epa_gov/Documents/ICR Program/2060-0751/Amendment/"/>
    </mc:Choice>
  </mc:AlternateContent>
  <xr:revisionPtr revIDLastSave="0" documentId="8_{2109ACEA-D2A8-4756-B6F7-CDBE12267714}" xr6:coauthVersionLast="47" xr6:coauthVersionMax="47" xr10:uidLastSave="{00000000-0000-0000-0000-000000000000}"/>
  <bookViews>
    <workbookView xWindow="-110" yWindow="-110" windowWidth="19420" windowHeight="10300" activeTab="6" xr2:uid="{41C34F61-7570-407B-AE9F-42DE0E38D374}"/>
  </bookViews>
  <sheets>
    <sheet name="labor_rates" sheetId="7" r:id="rId1"/>
    <sheet name="respondent_costs" sheetId="1" r:id="rId2"/>
    <sheet name="Agency_cost" sheetId="2" r:id="rId3"/>
    <sheet name="Ex 6.1" sheetId="3" r:id="rId4"/>
    <sheet name="Ex 6.2" sheetId="4" r:id="rId5"/>
    <sheet name="Ex 6.3" sheetId="5" r:id="rId6"/>
    <sheet name="Ex 6.4" sheetId="6" r:id="rId7"/>
  </sheets>
  <definedNames>
    <definedName name="_Key1" hidden="1">#REF!</definedName>
    <definedName name="_Order1" hidden="1">0</definedName>
    <definedName name="_Order2" hidden="1">0</definedName>
    <definedName name="_Sort"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6" i="7"/>
  <c r="D5" i="7"/>
  <c r="D4" i="7"/>
  <c r="D3" i="7"/>
  <c r="S246" i="1"/>
  <c r="T246" i="1" s="1"/>
  <c r="S245" i="1"/>
  <c r="T245" i="1" s="1"/>
  <c r="S156" i="1"/>
  <c r="T156" i="1" s="1"/>
  <c r="S155" i="1"/>
  <c r="T155" i="1" s="1"/>
  <c r="O193" i="1" l="1"/>
  <c r="S248" i="1"/>
  <c r="T248" i="1" s="1"/>
  <c r="S247" i="1"/>
  <c r="T247" i="1" s="1"/>
  <c r="S243" i="1"/>
  <c r="T243" i="1" s="1"/>
  <c r="S242" i="1"/>
  <c r="T242" i="1" s="1"/>
  <c r="S241" i="1"/>
  <c r="T241" i="1" s="1"/>
  <c r="S240" i="1"/>
  <c r="T240" i="1" s="1"/>
  <c r="S239" i="1"/>
  <c r="T239" i="1" s="1"/>
  <c r="S238" i="1"/>
  <c r="T238" i="1" s="1"/>
  <c r="S237" i="1"/>
  <c r="T237" i="1" s="1"/>
  <c r="S236" i="1"/>
  <c r="T236" i="1" s="1"/>
  <c r="S235" i="1"/>
  <c r="T235" i="1" s="1"/>
  <c r="S234" i="1"/>
  <c r="T234" i="1" s="1"/>
  <c r="S233" i="1"/>
  <c r="T233" i="1" s="1"/>
  <c r="S232" i="1"/>
  <c r="T232" i="1" s="1"/>
  <c r="S231" i="1"/>
  <c r="T231" i="1" s="1"/>
  <c r="S230" i="1"/>
  <c r="T230" i="1" s="1"/>
  <c r="S229" i="1"/>
  <c r="T229" i="1" s="1"/>
  <c r="S228" i="1"/>
  <c r="T228" i="1" s="1"/>
  <c r="S227" i="1"/>
  <c r="T227" i="1" s="1"/>
  <c r="S226" i="1"/>
  <c r="T226" i="1" s="1"/>
  <c r="S225" i="1"/>
  <c r="T225" i="1" s="1"/>
  <c r="S224" i="1"/>
  <c r="T224" i="1" s="1"/>
  <c r="S223" i="1"/>
  <c r="T223" i="1" s="1"/>
  <c r="S222" i="1"/>
  <c r="T222" i="1" s="1"/>
  <c r="S221" i="1"/>
  <c r="T221" i="1" s="1"/>
  <c r="S220" i="1"/>
  <c r="T220" i="1" s="1"/>
  <c r="S219" i="1"/>
  <c r="T219" i="1" s="1"/>
  <c r="S218" i="1"/>
  <c r="T218" i="1" s="1"/>
  <c r="S217" i="1"/>
  <c r="T217" i="1" s="1"/>
  <c r="S216" i="1"/>
  <c r="T216" i="1" s="1"/>
  <c r="S215" i="1"/>
  <c r="T215" i="1" s="1"/>
  <c r="S214" i="1"/>
  <c r="T214" i="1" s="1"/>
  <c r="S213" i="1"/>
  <c r="T213" i="1" s="1"/>
  <c r="S212" i="1"/>
  <c r="T212" i="1" s="1"/>
  <c r="S211" i="1"/>
  <c r="T211" i="1" s="1"/>
  <c r="S210" i="1"/>
  <c r="T210" i="1" s="1"/>
  <c r="S209" i="1"/>
  <c r="T209" i="1" s="1"/>
  <c r="S208" i="1"/>
  <c r="T208" i="1" s="1"/>
  <c r="S207" i="1"/>
  <c r="T207" i="1" s="1"/>
  <c r="S206" i="1"/>
  <c r="T206" i="1" s="1"/>
  <c r="S205" i="1"/>
  <c r="T205" i="1" s="1"/>
  <c r="S204" i="1"/>
  <c r="T204" i="1" s="1"/>
  <c r="S203" i="1"/>
  <c r="T203" i="1" s="1"/>
  <c r="S202" i="1"/>
  <c r="T202" i="1" s="1"/>
  <c r="S201" i="1"/>
  <c r="T201" i="1" s="1"/>
  <c r="S200" i="1"/>
  <c r="T200" i="1" s="1"/>
  <c r="S199" i="1"/>
  <c r="T199" i="1" s="1"/>
  <c r="S198" i="1"/>
  <c r="T198" i="1" s="1"/>
  <c r="S197" i="1"/>
  <c r="T197" i="1" s="1"/>
  <c r="S195" i="1"/>
  <c r="T195" i="1" s="1"/>
  <c r="S194" i="1"/>
  <c r="T194" i="1" s="1"/>
  <c r="S192" i="1"/>
  <c r="T192" i="1" s="1"/>
  <c r="S181" i="1"/>
  <c r="T181" i="1" s="1"/>
  <c r="S180" i="1"/>
  <c r="T180" i="1" s="1"/>
  <c r="S179" i="1"/>
  <c r="T179" i="1" s="1"/>
  <c r="S178" i="1"/>
  <c r="T178" i="1" s="1"/>
  <c r="S177" i="1"/>
  <c r="T177" i="1" s="1"/>
  <c r="S176" i="1"/>
  <c r="T176" i="1" s="1"/>
  <c r="S175" i="1"/>
  <c r="T175" i="1" s="1"/>
  <c r="S174" i="1"/>
  <c r="T174" i="1" s="1"/>
  <c r="S173" i="1"/>
  <c r="T173" i="1" s="1"/>
  <c r="S172" i="1"/>
  <c r="T172" i="1" s="1"/>
  <c r="S171" i="1"/>
  <c r="T171" i="1" s="1"/>
  <c r="S170" i="1"/>
  <c r="T170" i="1" s="1"/>
  <c r="S169" i="1"/>
  <c r="T169" i="1" s="1"/>
  <c r="S168" i="1"/>
  <c r="T168" i="1" s="1"/>
  <c r="S167" i="1"/>
  <c r="T167" i="1" s="1"/>
  <c r="S166" i="1"/>
  <c r="T166" i="1" s="1"/>
  <c r="S165" i="1"/>
  <c r="T165" i="1" s="1"/>
  <c r="S164" i="1"/>
  <c r="T164" i="1" s="1"/>
  <c r="S163" i="1"/>
  <c r="T163" i="1" s="1"/>
  <c r="S162" i="1"/>
  <c r="T162" i="1" s="1"/>
  <c r="S161" i="1"/>
  <c r="T161" i="1" s="1"/>
  <c r="S160" i="1"/>
  <c r="T160" i="1" s="1"/>
  <c r="S159" i="1"/>
  <c r="T159" i="1" s="1"/>
  <c r="S158" i="1"/>
  <c r="T158" i="1" s="1"/>
  <c r="S157" i="1"/>
  <c r="T157" i="1" s="1"/>
  <c r="S153" i="1"/>
  <c r="T153" i="1" s="1"/>
  <c r="S152" i="1"/>
  <c r="T152" i="1" s="1"/>
  <c r="S151" i="1"/>
  <c r="T151" i="1" s="1"/>
  <c r="S150" i="1"/>
  <c r="T150" i="1" s="1"/>
  <c r="S149" i="1"/>
  <c r="T149" i="1" s="1"/>
  <c r="S148" i="1"/>
  <c r="T148" i="1" s="1"/>
  <c r="S147" i="1"/>
  <c r="T147" i="1" s="1"/>
  <c r="S146" i="1"/>
  <c r="T146" i="1" s="1"/>
  <c r="S145" i="1"/>
  <c r="T145" i="1" s="1"/>
  <c r="S144" i="1"/>
  <c r="T144" i="1" s="1"/>
  <c r="S143" i="1"/>
  <c r="T143" i="1" s="1"/>
  <c r="S142" i="1"/>
  <c r="T142" i="1" s="1"/>
  <c r="S141" i="1"/>
  <c r="T141" i="1" s="1"/>
  <c r="S140" i="1"/>
  <c r="T140" i="1" s="1"/>
  <c r="S139" i="1"/>
  <c r="T139" i="1" s="1"/>
  <c r="S138" i="1"/>
  <c r="T138" i="1" s="1"/>
  <c r="S137" i="1"/>
  <c r="T137" i="1" s="1"/>
  <c r="S136" i="1"/>
  <c r="T136" i="1" s="1"/>
  <c r="S135" i="1"/>
  <c r="T135" i="1" s="1"/>
  <c r="S134" i="1"/>
  <c r="T134" i="1" s="1"/>
  <c r="S133" i="1"/>
  <c r="T133" i="1" s="1"/>
  <c r="S132" i="1"/>
  <c r="T132" i="1" s="1"/>
  <c r="S131" i="1"/>
  <c r="T131" i="1" s="1"/>
  <c r="S130" i="1"/>
  <c r="T130" i="1" s="1"/>
  <c r="S129" i="1"/>
  <c r="T129" i="1" s="1"/>
  <c r="S128" i="1"/>
  <c r="T128" i="1" s="1"/>
  <c r="S127" i="1"/>
  <c r="T127" i="1" s="1"/>
  <c r="S126" i="1"/>
  <c r="T126" i="1" s="1"/>
  <c r="S125" i="1"/>
  <c r="T125" i="1" s="1"/>
  <c r="S124" i="1"/>
  <c r="T124" i="1" s="1"/>
  <c r="S123" i="1"/>
  <c r="T123" i="1" s="1"/>
  <c r="S122" i="1"/>
  <c r="T122" i="1" s="1"/>
  <c r="S121" i="1"/>
  <c r="T121" i="1" s="1"/>
  <c r="S120" i="1"/>
  <c r="T120" i="1" s="1"/>
  <c r="S119" i="1"/>
  <c r="T119" i="1" s="1"/>
  <c r="S118" i="1"/>
  <c r="T118" i="1" s="1"/>
  <c r="S117" i="1"/>
  <c r="T117" i="1" s="1"/>
  <c r="S116" i="1"/>
  <c r="T116" i="1" s="1"/>
  <c r="S115" i="1"/>
  <c r="T115" i="1" s="1"/>
  <c r="S114" i="1"/>
  <c r="T114" i="1" s="1"/>
  <c r="S113" i="1"/>
  <c r="T113" i="1" s="1"/>
  <c r="S112" i="1"/>
  <c r="T112" i="1" s="1"/>
  <c r="S111" i="1"/>
  <c r="T111" i="1" s="1"/>
  <c r="S110" i="1"/>
  <c r="T110" i="1" s="1"/>
  <c r="S109" i="1"/>
  <c r="T109" i="1" s="1"/>
  <c r="S108" i="1"/>
  <c r="T108" i="1" s="1"/>
  <c r="S107" i="1"/>
  <c r="T107" i="1" s="1"/>
  <c r="S106" i="1"/>
  <c r="T106" i="1" s="1"/>
  <c r="S105" i="1"/>
  <c r="T105" i="1" s="1"/>
  <c r="S104" i="1"/>
  <c r="T104" i="1" s="1"/>
  <c r="S103" i="1"/>
  <c r="T103" i="1" s="1"/>
  <c r="S102" i="1"/>
  <c r="T102" i="1" s="1"/>
  <c r="S101" i="1"/>
  <c r="T101" i="1" s="1"/>
  <c r="S100" i="1"/>
  <c r="T100" i="1" s="1"/>
  <c r="S99" i="1"/>
  <c r="T99" i="1" s="1"/>
  <c r="S98" i="1"/>
  <c r="T98" i="1" s="1"/>
  <c r="S97" i="1"/>
  <c r="T97" i="1" s="1"/>
  <c r="S96" i="1"/>
  <c r="T96" i="1" s="1"/>
  <c r="S95" i="1"/>
  <c r="T95" i="1" s="1"/>
  <c r="S94" i="1"/>
  <c r="T94" i="1" s="1"/>
  <c r="S93" i="1"/>
  <c r="T93" i="1" s="1"/>
  <c r="S92" i="1"/>
  <c r="T92" i="1" s="1"/>
  <c r="S91" i="1"/>
  <c r="T91" i="1" s="1"/>
  <c r="S90" i="1"/>
  <c r="T90" i="1" s="1"/>
  <c r="S89" i="1"/>
  <c r="T89" i="1" s="1"/>
  <c r="S88" i="1"/>
  <c r="T88" i="1" s="1"/>
  <c r="S87" i="1"/>
  <c r="T87" i="1" s="1"/>
  <c r="S86" i="1"/>
  <c r="T86" i="1" s="1"/>
  <c r="S85" i="1"/>
  <c r="T85" i="1" s="1"/>
  <c r="S84" i="1"/>
  <c r="T84" i="1" s="1"/>
  <c r="S83" i="1"/>
  <c r="T83" i="1" s="1"/>
  <c r="S82" i="1"/>
  <c r="T82" i="1" s="1"/>
  <c r="S81" i="1"/>
  <c r="T81" i="1" s="1"/>
  <c r="S80" i="1"/>
  <c r="T80" i="1" s="1"/>
  <c r="S79" i="1"/>
  <c r="T79" i="1" s="1"/>
  <c r="S78" i="1"/>
  <c r="T78" i="1" s="1"/>
  <c r="S77" i="1"/>
  <c r="T77" i="1" s="1"/>
  <c r="S76" i="1"/>
  <c r="T76" i="1" s="1"/>
  <c r="S75" i="1"/>
  <c r="T75" i="1" s="1"/>
  <c r="S74" i="1"/>
  <c r="T74" i="1" s="1"/>
  <c r="S73" i="1"/>
  <c r="T73" i="1" s="1"/>
  <c r="S72" i="1"/>
  <c r="T72" i="1" s="1"/>
  <c r="S71" i="1"/>
  <c r="T71" i="1" s="1"/>
  <c r="S70" i="1"/>
  <c r="T70" i="1" s="1"/>
  <c r="S69" i="1"/>
  <c r="T69" i="1" s="1"/>
  <c r="S68" i="1"/>
  <c r="T68" i="1" s="1"/>
  <c r="S67" i="1"/>
  <c r="T67" i="1" s="1"/>
  <c r="S66" i="1"/>
  <c r="T66" i="1" s="1"/>
  <c r="S65" i="1"/>
  <c r="T65" i="1" s="1"/>
  <c r="S64" i="1"/>
  <c r="T64" i="1" s="1"/>
  <c r="S63" i="1"/>
  <c r="T63" i="1" s="1"/>
  <c r="S62" i="1"/>
  <c r="T62" i="1" s="1"/>
  <c r="S61" i="1"/>
  <c r="T61" i="1" s="1"/>
  <c r="S60" i="1"/>
  <c r="T60" i="1" s="1"/>
  <c r="S59" i="1"/>
  <c r="T59" i="1" s="1"/>
  <c r="S58" i="1"/>
  <c r="T58" i="1" s="1"/>
  <c r="S57" i="1"/>
  <c r="T57" i="1" s="1"/>
  <c r="S56" i="1"/>
  <c r="T56" i="1" s="1"/>
  <c r="S55" i="1"/>
  <c r="T55" i="1" s="1"/>
  <c r="S54" i="1"/>
  <c r="T54" i="1" s="1"/>
  <c r="S53" i="1"/>
  <c r="T53" i="1" s="1"/>
  <c r="S52" i="1"/>
  <c r="T52" i="1" s="1"/>
  <c r="S51" i="1"/>
  <c r="T51" i="1" s="1"/>
  <c r="S50" i="1"/>
  <c r="T50" i="1" s="1"/>
  <c r="S49" i="1"/>
  <c r="T49" i="1" s="1"/>
  <c r="S48" i="1"/>
  <c r="T48" i="1" s="1"/>
  <c r="S47" i="1"/>
  <c r="T47" i="1" s="1"/>
  <c r="S46" i="1"/>
  <c r="T46" i="1" s="1"/>
  <c r="S45" i="1"/>
  <c r="T45" i="1" s="1"/>
  <c r="S44" i="1"/>
  <c r="T44" i="1" s="1"/>
  <c r="S43" i="1"/>
  <c r="T43" i="1" s="1"/>
  <c r="S42" i="1"/>
  <c r="T42" i="1" s="1"/>
  <c r="S41" i="1"/>
  <c r="T41" i="1" s="1"/>
  <c r="S40" i="1"/>
  <c r="T40" i="1" s="1"/>
  <c r="S39" i="1"/>
  <c r="T39" i="1" s="1"/>
  <c r="S38" i="1"/>
  <c r="T38" i="1" s="1"/>
  <c r="S37" i="1"/>
  <c r="T37" i="1" s="1"/>
  <c r="S36" i="1"/>
  <c r="T36" i="1" s="1"/>
  <c r="S35" i="1"/>
  <c r="T35" i="1" s="1"/>
  <c r="S34" i="1"/>
  <c r="T34" i="1" s="1"/>
  <c r="S33" i="1"/>
  <c r="T33" i="1" s="1"/>
  <c r="S32" i="1"/>
  <c r="T32" i="1" s="1"/>
  <c r="S31" i="1"/>
  <c r="T31" i="1" s="1"/>
  <c r="S30" i="1"/>
  <c r="T30" i="1" s="1"/>
  <c r="S29" i="1"/>
  <c r="T29" i="1" s="1"/>
  <c r="S28" i="1"/>
  <c r="T28" i="1" s="1"/>
  <c r="S27" i="1"/>
  <c r="T27" i="1" s="1"/>
  <c r="S26" i="1"/>
  <c r="T26" i="1" s="1"/>
  <c r="S25" i="1"/>
  <c r="T25" i="1" s="1"/>
  <c r="S24" i="1"/>
  <c r="T24" i="1" s="1"/>
  <c r="S23" i="1"/>
  <c r="T23" i="1" s="1"/>
  <c r="S22" i="1"/>
  <c r="T22" i="1" s="1"/>
  <c r="S21" i="1"/>
  <c r="T21" i="1" s="1"/>
  <c r="S20" i="1"/>
  <c r="T20" i="1" s="1"/>
  <c r="S19" i="1"/>
  <c r="T19" i="1" s="1"/>
  <c r="S18" i="1"/>
  <c r="T18" i="1" s="1"/>
  <c r="S17" i="1"/>
  <c r="T17" i="1" s="1"/>
  <c r="S16" i="1"/>
  <c r="T16" i="1" s="1"/>
  <c r="S15" i="1"/>
  <c r="T15" i="1" s="1"/>
  <c r="S14" i="1"/>
  <c r="T14" i="1" s="1"/>
  <c r="S13" i="1"/>
  <c r="T13" i="1" s="1"/>
  <c r="S12" i="1"/>
  <c r="T12" i="1" s="1"/>
  <c r="S11" i="1"/>
  <c r="T11" i="1" s="1"/>
  <c r="S10" i="1"/>
  <c r="T10" i="1" s="1"/>
  <c r="S9" i="1"/>
  <c r="T9" i="1" s="1"/>
  <c r="S8" i="1"/>
  <c r="T8" i="1" s="1"/>
  <c r="S7" i="1"/>
  <c r="T7" i="1" s="1"/>
  <c r="S6" i="1"/>
  <c r="T6" i="1" s="1"/>
  <c r="S5" i="1"/>
  <c r="T5" i="1" s="1"/>
  <c r="S4" i="1"/>
  <c r="T4" i="1" s="1"/>
  <c r="S3" i="1"/>
  <c r="T3" i="1" s="1"/>
  <c r="T2" i="1"/>
  <c r="S2" i="1"/>
  <c r="G12" i="4" l="1"/>
  <c r="F12" i="4"/>
  <c r="D12" i="4"/>
  <c r="E12" i="4" l="1"/>
  <c r="M194" i="1"/>
  <c r="H12" i="4"/>
  <c r="B10" i="6"/>
  <c r="B9" i="6"/>
  <c r="B6" i="6"/>
  <c r="B5" i="6"/>
  <c r="B4" i="6"/>
  <c r="B11" i="6" s="1"/>
  <c r="B3" i="6"/>
  <c r="D2" i="3"/>
  <c r="E2" i="3"/>
  <c r="C2" i="3"/>
  <c r="B2" i="3"/>
  <c r="B2" i="5"/>
  <c r="A2" i="5"/>
  <c r="B16" i="2"/>
  <c r="F13" i="2"/>
  <c r="R8" i="2"/>
  <c r="E8" i="2"/>
  <c r="E9" i="2" s="1"/>
  <c r="C8" i="2"/>
  <c r="D8" i="2" s="1"/>
  <c r="E3" i="2"/>
  <c r="O266" i="1"/>
  <c r="M262" i="1"/>
  <c r="O261" i="1"/>
  <c r="O265" i="1" s="1"/>
  <c r="B7" i="6" l="1"/>
  <c r="B12" i="6" s="1"/>
  <c r="F2" i="3"/>
  <c r="D9" i="2"/>
  <c r="D2" i="2"/>
  <c r="C9" i="2"/>
  <c r="C2" i="2"/>
  <c r="C3" i="2" s="1"/>
  <c r="O267" i="1"/>
  <c r="D3" i="2" l="1"/>
  <c r="F2" i="2"/>
  <c r="F8" i="2" l="1"/>
  <c r="F9" i="2" s="1"/>
  <c r="F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Icenhour, Melissa K.</author>
  </authors>
  <commentList>
    <comment ref="C1" authorId="0" shapeId="0" xr:uid="{B71A803C-681C-45D0-BD14-A6ECAE3EA1A8}">
      <text>
        <r>
          <rPr>
            <b/>
            <sz val="9"/>
            <color indexed="81"/>
            <rFont val="Tahoma"/>
            <family val="2"/>
          </rPr>
          <t>Icenhour, Melissa K.:</t>
        </r>
        <r>
          <rPr>
            <sz val="9"/>
            <color indexed="81"/>
            <rFont val="Tahoma"/>
            <family val="2"/>
          </rPr>
          <t xml:space="preserve">
http://www.bls.gov/oes/current/oessrci.htm</t>
        </r>
      </text>
    </comment>
  </commentList>
</comments>
</file>

<file path=xl/sharedStrings.xml><?xml version="1.0" encoding="utf-8"?>
<sst xmlns="http://schemas.openxmlformats.org/spreadsheetml/2006/main" count="512" uniqueCount="398">
  <si>
    <t>Year 1-3</t>
  </si>
  <si>
    <t>(A)  Hours per Occurrence</t>
  </si>
  <si>
    <t>(B)  Occurrences/ Respondent/Year</t>
  </si>
  <si>
    <t>(C)  Hours/ Respondent/ 
Year (A x B)</t>
  </si>
  <si>
    <t>(D)  Respondents/ Year</t>
  </si>
  <si>
    <t>Engineer Hours/Year (C x D)</t>
  </si>
  <si>
    <t>Technician Hours/Year</t>
  </si>
  <si>
    <t>Middle Manager Hours/Year</t>
  </si>
  <si>
    <t>Senior Manager Hours/Year</t>
  </si>
  <si>
    <t>Lawyer Hours/Year</t>
  </si>
  <si>
    <t>(H)  Cost/ Year</t>
  </si>
  <si>
    <t>1. APPLICATIONS (Not Applicable)</t>
  </si>
  <si>
    <t>2. SURVEY AND STUDIES (Not Applicable)</t>
  </si>
  <si>
    <t>3.  ACQUISITION, INSTALLATION, AND UTILIZATION OF TECHNOLOGY AND SYSTEMS</t>
  </si>
  <si>
    <t>4. REPORT REQUIREMENTS</t>
  </si>
  <si>
    <t>A1. Read Rule, Instructions, Guidance Documents for Subpart W</t>
  </si>
  <si>
    <t>Incremental costs accounted for at the end of this section</t>
  </si>
  <si>
    <t>A2. Read Rule, Instructions, Guidance Documents for Subpart A</t>
  </si>
  <si>
    <t/>
  </si>
  <si>
    <t>B. Required Activities</t>
  </si>
  <si>
    <t>Acid Gas Removal Units 1</t>
  </si>
  <si>
    <t>Gather CEMS data for e-GGRT reporting (M1)</t>
  </si>
  <si>
    <t>LNG Storage reporters 4,5,6,7</t>
  </si>
  <si>
    <t>LNG Import and Export Equipment reporters 4,5,6,7,8</t>
  </si>
  <si>
    <t>Conduct quarterly gas sampling (M2)</t>
  </si>
  <si>
    <t>LNG Storage reporters 5,6,7,9</t>
  </si>
  <si>
    <t>LNG Import and Export Equipment reporters 5,6,7,8,9</t>
  </si>
  <si>
    <t>Perform engineering calculation (M3)</t>
  </si>
  <si>
    <t>LNG Storage reporters 5,7,10,11</t>
  </si>
  <si>
    <t>LNG Import and Export Equipment reporters 5,7,8,12</t>
  </si>
  <si>
    <t>Perform simulation run using AspenTech HYSYS®, or API 4679 AMINECalc (M4)</t>
  </si>
  <si>
    <t>LNG Storage reporters 6,7,13</t>
  </si>
  <si>
    <t>LNG Import and Export Equipment reporters 6,7,8,13</t>
  </si>
  <si>
    <t>Nitrogen Removal Units 1</t>
  </si>
  <si>
    <t>Onshore Natural Gas Processing reporters 4,7,14,15</t>
  </si>
  <si>
    <t>Onshore Petroleum and Natural Gas Production reporters 4,7,14,15</t>
  </si>
  <si>
    <t>Onshore Petroleum and Natural Gas Gathering and Boosting reporters 4,7,14,15</t>
  </si>
  <si>
    <t>LNG Storage reporters 4,7,14,15</t>
  </si>
  <si>
    <t>LNG Import and Export Equipment reporters 4,7,14,15</t>
  </si>
  <si>
    <t>Onshore Natural Gas Processing reporters 7,9,13,15</t>
  </si>
  <si>
    <t>Onshore Petroleum and Natural Gas Production reporters 7,9,13,15</t>
  </si>
  <si>
    <t>Onshore Petroleum and Natural Gas Gathering and Boosting reporters 7,9,13,15</t>
  </si>
  <si>
    <t>LNG Storage reporters 7,9,13,15</t>
  </si>
  <si>
    <t>LNG Import and Export Equipment reporters 7,9,13,15</t>
  </si>
  <si>
    <t>Onshore Natural Gas Processing reporters 7,10,14,15</t>
  </si>
  <si>
    <t>Onshore Petroleum and Natural Gas Production reporters 7,10,14,15</t>
  </si>
  <si>
    <t>Onshore Petroleum and Natural Gas Gathering and Boosting reporters 7,10,14,15</t>
  </si>
  <si>
    <t>LNG Storage reporters 7,10,14,15</t>
  </si>
  <si>
    <t>LNG Import and Export Equipment reporters 7,10,14,15</t>
  </si>
  <si>
    <t>Onshore Natural Gas Processing reporters 7,13,14,15</t>
  </si>
  <si>
    <t>Onshore Petroleum and Natural Gas Production reporters 7,13,14,15</t>
  </si>
  <si>
    <t>Onshore Petroleum and Natural Gas Gathering and Boosting reporters 7,13,14,15</t>
  </si>
  <si>
    <t>LNG Storage reporters 7,13,14,15</t>
  </si>
  <si>
    <t>LNG Import and Export Equipment reporters 7,13,14,15</t>
  </si>
  <si>
    <t>Equipment Leaks 1</t>
  </si>
  <si>
    <t>Conduct Leak Detection Surveys and Perform Emission Calculations</t>
  </si>
  <si>
    <t>Natural Gas Transmission Pipeline reporters 7,16,25</t>
  </si>
  <si>
    <t>Determine emissions using population counts</t>
  </si>
  <si>
    <t>Natural Gas Transmission Pipeline reporters 17,18,25</t>
  </si>
  <si>
    <t>Blowdown Vent Stacks 1</t>
  </si>
  <si>
    <t>Calculate emissions</t>
  </si>
  <si>
    <t>Onshore Natural Gas Processing reporters 7,19,20,22,23</t>
  </si>
  <si>
    <t>Onshore Petroleum and Natural Gas Production reporters 7,19,21,22</t>
  </si>
  <si>
    <t>Underground Natural Gas Storage reporters 7,19,20,22</t>
  </si>
  <si>
    <t>LNG Storage reporters 7,19,20,22</t>
  </si>
  <si>
    <t>Natural Gas Distribution reporters 7,19,21,22,23</t>
  </si>
  <si>
    <t xml:space="preserve">Onshore Petroleum and Natural Gas Gathering and Boosting reporters </t>
  </si>
  <si>
    <t>Other large release events 1</t>
  </si>
  <si>
    <t>Collect the necessary data and calculate emissions</t>
  </si>
  <si>
    <t>Onshore Natural Gas Processing reporters 7,24,26,28</t>
  </si>
  <si>
    <t>Onshore Natural Gas Transmission Compression reporters 7,24,26,28</t>
  </si>
  <si>
    <t>Underground Natural Gas Storage reporters 7,24,26,28</t>
  </si>
  <si>
    <t>LNG Import and Export Equipment reporters 7,24,26,28</t>
  </si>
  <si>
    <t>Onshore Petroleum and Natural Gas Production reporters 7,24,27,29</t>
  </si>
  <si>
    <t>Natural Gas Distribution reporters 7,24,27,29</t>
  </si>
  <si>
    <t>LNG Storage reporters 7,24,26,28</t>
  </si>
  <si>
    <t>Onshore Petroleum and Natural Gas Gathering and Boosting reporters 7,24,27,29</t>
  </si>
  <si>
    <t>Natural Gas Transmission Pipeline reporters 7,24,27,29</t>
  </si>
  <si>
    <t>Offshore Petroleum and Natural Gas Production reporters 7,24,26,28</t>
  </si>
  <si>
    <t>Dehydrators</t>
  </si>
  <si>
    <t>Onshore Natural Gas Processing reporters 17,30,31</t>
  </si>
  <si>
    <t>Onshore Petroleum and Natural Gas Production reporters 17,30,31</t>
  </si>
  <si>
    <t>Onshore Natural Gas Transmission Compression reporters 1,5,17,30</t>
  </si>
  <si>
    <t>Underground Natural Gas Storage 1,5,17,30</t>
  </si>
  <si>
    <t>Onshore Petroleum and Natural Gas Gathering and Boosting reporters 1,5,17,30</t>
  </si>
  <si>
    <t>Onshore Natural Gas Transmission Compression reporters 1,5,10,17,30</t>
  </si>
  <si>
    <t>Underground Natural Gas Storage 1,5,10,17,30</t>
  </si>
  <si>
    <t>Condensate storage tanks (formerly transmission storage tanks) 1</t>
  </si>
  <si>
    <t>Underground Storage</t>
  </si>
  <si>
    <t>Screen for leaks using optical gas imaging instrument 7,32,34,35,36</t>
  </si>
  <si>
    <t>Screen for leaks using acoustic leak detection device 7,32,34,35,36</t>
  </si>
  <si>
    <t>Screen and quantify leaks using calibrated bag 7,33,34,35,36</t>
  </si>
  <si>
    <t>Screen and quantify leaks using flow meter 7,33,34,35,36</t>
  </si>
  <si>
    <t>Screen and quantify leaks using high volume sampler 7,33,34,35,36</t>
  </si>
  <si>
    <t>Quantify leaks using high volume sampler after screening with optical gas imaging instrument or flow meter 7,33,34,35,36</t>
  </si>
  <si>
    <t>Quantify leaks using acoustic leak detection after screening with optical gas imaging instrument or flow meter 7,33,34,35,36</t>
  </si>
  <si>
    <t>Quantify leaks using calibrated bags after screening with optical gas imaging instrument or flow meter 7,33,34,35,36</t>
  </si>
  <si>
    <t>Quantify leaks using flowmeter after screening with optical gas imaging instrument or flow meter 7,33,34,35,36</t>
  </si>
  <si>
    <t>Calculate emissions 7,33,34,35,36,37</t>
  </si>
  <si>
    <t>Determine emissions by calculating flashing emissions with software program, such as AspenTech HYSYS® or API 4697 E&amp;P Tank  (M1)</t>
  </si>
  <si>
    <t>Onshore Natural Gas Processing reporters 5,7,30</t>
  </si>
  <si>
    <t>Determine emissions by sampling and analyzing separator oil composition (M2)</t>
  </si>
  <si>
    <t xml:space="preserve">Determine emissions using equipment counts and population emission factors (M3) </t>
  </si>
  <si>
    <t>Onshore Petroleum and Natural Gas Production reporters 5,17,38</t>
  </si>
  <si>
    <t>Onshore Petroleum and Natural Gas Gathering and Boosting reporters 5,17,38</t>
  </si>
  <si>
    <t>Yearly inspections of thief hatches (per tank)</t>
  </si>
  <si>
    <t>Onshore Petroleum and Natural Gas Production reporters 17,38,39</t>
  </si>
  <si>
    <t>Onshore Petroleum and Natural Gas Gathering and Boosting reporters 17,38,39</t>
  </si>
  <si>
    <t>Produced water tanks 1</t>
  </si>
  <si>
    <t>Onshore Petroleum and Natural Gas Production reporters 17,30,31,40</t>
  </si>
  <si>
    <t>Onshore Petroleum and Natural Gas Gathering and Boosting reporters 17,30,31,40</t>
  </si>
  <si>
    <t>Well Venting for Liquids Unloading 1</t>
  </si>
  <si>
    <t>Measure flow rate (M1)</t>
  </si>
  <si>
    <t>Onshore Petroleum and Natural Gas Production reporters 7,30,31,41</t>
  </si>
  <si>
    <t>Calculate emissions (M1)</t>
  </si>
  <si>
    <t>Determine well counts, number of events, well depth, calculate pressure, calculate flow (M2 and M3)</t>
  </si>
  <si>
    <t>Onshore Petroleum and Natural Gas Production reporters 7,30,31,42,43</t>
  </si>
  <si>
    <t>C. Create Information (Included in 4B)</t>
  </si>
  <si>
    <t>D. Gather Existing Information (Included in 4E)</t>
  </si>
  <si>
    <t>E. Write Report</t>
  </si>
  <si>
    <t>Changing to reporting at the well-pad level or site ID</t>
  </si>
  <si>
    <t>Onshore Petroleum and Natural Gas Production reporters 44,45</t>
  </si>
  <si>
    <t>Annual Compliance Reporting through e-GGRT and QA</t>
  </si>
  <si>
    <t>5. RECORDKEEPING REQUIREMENTS</t>
  </si>
  <si>
    <t>A. Read Instructions (Included in 4A)</t>
  </si>
  <si>
    <t>B. Plan Activities (Included in 4B)</t>
  </si>
  <si>
    <t>C. Implement Activities (Included in 4B)</t>
  </si>
  <si>
    <t>D. Recordkeeping</t>
  </si>
  <si>
    <t>E. Time to Transmit or Disclose Information (included in 4E)</t>
  </si>
  <si>
    <t>F. Time to Train Personnel (included in 4A)</t>
  </si>
  <si>
    <t>G. Time for Audits (Not Applicable)</t>
  </si>
  <si>
    <t xml:space="preserve">Onshore Natural Gas Processing reporters </t>
  </si>
  <si>
    <t xml:space="preserve">Onshore Natural Gas Transmission Compression reporters </t>
  </si>
  <si>
    <t xml:space="preserve">Underground Natural Gas Storage reporters </t>
  </si>
  <si>
    <t xml:space="preserve">LNG Import and Export Equipment reporters </t>
  </si>
  <si>
    <t xml:space="preserve">Onshore Petroleum and Natural Gas Production reporters </t>
  </si>
  <si>
    <t xml:space="preserve">Natural Gas Distribution reporters </t>
  </si>
  <si>
    <t xml:space="preserve">LNG Storage reporters </t>
  </si>
  <si>
    <t>Natural Gas Transmission Pipeline reporters</t>
  </si>
  <si>
    <t xml:space="preserve">Offshore Petroleum and Natural Gas Production reporters </t>
  </si>
  <si>
    <t>TOTAL ANNUAL LABOR BURDEN AND COST</t>
  </si>
  <si>
    <t>""</t>
  </si>
  <si>
    <t xml:space="preserve">ANNUAL COSTS (O&amp;M) </t>
  </si>
  <si>
    <t>Acid gas removal units</t>
  </si>
  <si>
    <t>Quarterly gas samples and analyses</t>
  </si>
  <si>
    <t>LNG Storage reporters 31,48</t>
  </si>
  <si>
    <t>LNG Import and Export Equipment reporters 31,48</t>
  </si>
  <si>
    <t>Simulation software yearly cost</t>
  </si>
  <si>
    <t>Nitrogen removal units</t>
  </si>
  <si>
    <t>Onshore Natural Gas Processing reporters 14,48</t>
  </si>
  <si>
    <t>Onshore Petroleum and Natural Gas Production reporters 14,48</t>
  </si>
  <si>
    <t>Onshore Petroleum and Natural Gas Gathering and Boosting reporters 14,48</t>
  </si>
  <si>
    <t>LNG Storage reporters 14,48</t>
  </si>
  <si>
    <t>LNG Import and Export Equipment reporters 14,48</t>
  </si>
  <si>
    <t>Onshore Natural Gas Processing reporters 14,49,50</t>
  </si>
  <si>
    <t>Onshore Petroleum and Natural Gas Production reporters 14,49,50</t>
  </si>
  <si>
    <t>Onshore Petroleum and Natural Gas Gathering and Boosting reporters 14,49,50</t>
  </si>
  <si>
    <t>LNG Storage reporters 14,49,50</t>
  </si>
  <si>
    <t>LNG Import and Export Equipment reporters 14,49,50</t>
  </si>
  <si>
    <t>Hydrocarbon liquid Storage Tanks</t>
  </si>
  <si>
    <t>Pneumatic Pumps-measure volumetric flow rate regularly 2</t>
  </si>
  <si>
    <t>YEAR 1-3 COSTS</t>
  </si>
  <si>
    <t>TOTAL ANNUALIZED CAPITAL COST</t>
  </si>
  <si>
    <t>TOTAL ANNUAL LABOR COST</t>
  </si>
  <si>
    <t>TOTAL ANNUAL O&amp;M COSTS</t>
  </si>
  <si>
    <t>TOTAL ANNUAL COSTS (Labor, O&amp;M, and annualized capital)</t>
  </si>
  <si>
    <t>Assumptions</t>
  </si>
  <si>
    <t>1 New emission source for the listed industry segment(s).</t>
  </si>
  <si>
    <t>2 New measurement requirements for the listed industry segment(s).</t>
  </si>
  <si>
    <t>3 New equipment purchase requirements for the listed industry segment(s).</t>
  </si>
  <si>
    <t>4 Assumed 1 hour per year to gather CEMS data.</t>
  </si>
  <si>
    <t>5 Number of occurrences per respondent based on maximum average number reported by segment and by calculation method for RY2019 for other industry segments for this emission source.</t>
  </si>
  <si>
    <t>6 Assumed 1 reporter would use this method.</t>
  </si>
  <si>
    <t>7 For each hour of an Engineer's time, assumed 0.1 hours of a Middle Manager's time and 0.05 hours of a Senior Manager's time for oversight and review.</t>
  </si>
  <si>
    <t>11 Assumed 2 reporters would use this method.</t>
  </si>
  <si>
    <t>12 Assumed 3 reporters would use this method.</t>
  </si>
  <si>
    <t>15 Assumed same number of reporters have NRUs as AGRUs in RY2019 for each calculation method.</t>
  </si>
  <si>
    <t>16 Assumed 4 hours per year per respondent to schedule contractor, review contractor results, etc.</t>
  </si>
  <si>
    <t>17 Activity conducted by a technician.</t>
  </si>
  <si>
    <t>19 Assumed activity occurs once per year per reporter.</t>
  </si>
  <si>
    <t>20 Assumed 4 hours per reporter per year to perform calculations for blowdown vent stacks.</t>
  </si>
  <si>
    <t>22 Assumed that each facility would calculate emissions using 98.233(u) and 98.233(v) and assign to the equipment type that represents the largest portion of the emissions by equipment or event type.</t>
  </si>
  <si>
    <t>24 Assumed 20 hours to gather the necessary data to estimate emissions from other large release events and minimal time to calculate the emissions.</t>
  </si>
  <si>
    <t>26 Assumed one large release event per year.</t>
  </si>
  <si>
    <t>27 Assumed two large release events per year.</t>
  </si>
  <si>
    <t>28 Assumed 1% of reporters have a large release event to report each year.</t>
  </si>
  <si>
    <t>29 Assumed 3% of reporters have large release events to report each year.</t>
  </si>
  <si>
    <t>32 Assumed 10 minutes per tank.</t>
  </si>
  <si>
    <t>33 Assumed 15 minutes per tank.</t>
  </si>
  <si>
    <t>34 Used average number of transmission tanks per reporter for underground storage segment (1.5 tanks per facility).</t>
  </si>
  <si>
    <t>35 Based on RY2019 data from transmission compression facilities, 515 unique facilities tested for leaks from transmission tanks. Of those 515 facilities, 503 used optical gas imaging to screen for leaks, 1 used flow meters to screen for leaks, and 11 used high volume sampling for screening and quantifying leaks. No facilities used calibrated bags or acoustic leak detection to screen and quantify leaks.</t>
  </si>
  <si>
    <t>36 Used same ratios from transmission tanks for underground storage condensate storage tanks.</t>
  </si>
  <si>
    <t>37 This is the sum of reporters using high volume samplers to quantify leaks and reporters using flowmeters to quantify leaks.</t>
  </si>
  <si>
    <t>39 Number of occurrences based on total number of tanks reported in RY2019.</t>
  </si>
  <si>
    <t>40 Assumed the same number of produced water tanks per reporter as hydrocarbon storage tanks reported in RY2019 by industry segment.</t>
  </si>
  <si>
    <t>41 Assumed 1/3 of reporters would use M1.</t>
  </si>
  <si>
    <t>42 Assumed 2/3 of reporters would use M2 or M3.</t>
  </si>
  <si>
    <t>43 Assumed 10 minutes per well.</t>
  </si>
  <si>
    <t>44 Assumed 15 hours per reporter per year to report by well-pad instead of by sub-basin (12 hours of an Engineer's time, 2 hours of a Middle Manager's time and 1 hour of a Technician's time).</t>
  </si>
  <si>
    <t>46 Assumed 5 hours per reporter per year to report by G&amp;B site instead of by county (3 hours of an Engineer's time, 1 hour of a Middle Manager's time and 1 hour of a Technician's time).</t>
  </si>
  <si>
    <t>47 Assumed an average of 45 sites per Gathering and Boosting facility (15 centralized production, 15 compressor stations, and 15 other).</t>
  </si>
  <si>
    <t>48 Assumed testing costs of $400 per AGRU/NRU.</t>
  </si>
  <si>
    <t>Flow rate measurement for simulation (M4)</t>
  </si>
  <si>
    <t>Onshore Natural Gas Processing reporters 5,49,50</t>
  </si>
  <si>
    <t>Onshore Petroleum and Natural Gas Production reporters 5,49,50</t>
  </si>
  <si>
    <t>Onshore Petroleum and Natural Gas Gathering and Boosting reporters 5,49,50</t>
  </si>
  <si>
    <t>LNG Storage reporters 5,49,50</t>
  </si>
  <si>
    <t>LNG Import and Export Equipment reporters 5,49,50</t>
  </si>
  <si>
    <t>Quarterly gas samples and analyses (M2)</t>
  </si>
  <si>
    <t>Flow rate measurement for simulation</t>
  </si>
  <si>
    <t>Glycol dehydrators</t>
  </si>
  <si>
    <t>Flow rate measurement for simulation (M1)</t>
  </si>
  <si>
    <t>Onshore Natural Gas Transmission Compression reporters 5,49,50</t>
  </si>
  <si>
    <t>Underground Natural Gas Storage 5,49,50</t>
  </si>
  <si>
    <t>Combustion Emissions</t>
  </si>
  <si>
    <t>Determine fuel consumption through company records and calculate emissions</t>
  </si>
  <si>
    <t>Crankcase venting 1</t>
  </si>
  <si>
    <t>Gather information and calculate emissions</t>
  </si>
  <si>
    <t>Dump valves 1</t>
  </si>
  <si>
    <t>Thief hatches 1</t>
  </si>
  <si>
    <t>Onshore Natural Gas Processing reporters 5,17,38</t>
  </si>
  <si>
    <t>Onshore Natural Gas Processing reporters 17,38,39</t>
  </si>
  <si>
    <t xml:space="preserve">Determine emissions using equipment counts and population emission factors </t>
  </si>
  <si>
    <t>Onshore Natural Gas Processing reporters 17,30,31,40</t>
  </si>
  <si>
    <t>Mud degassing 1</t>
  </si>
  <si>
    <t>Use mudlogging data to calculate emissions (M1)</t>
  </si>
  <si>
    <t>Use emission factor to calculate emissions (M2)</t>
  </si>
  <si>
    <t>Plugged wells 1</t>
  </si>
  <si>
    <t>Gather quantites related to plugged wells (quantities of natural gas, crude oil, and condensate produced that is sent to sale)</t>
  </si>
  <si>
    <t xml:space="preserve">Incremental labor costs due to new sources </t>
  </si>
  <si>
    <t>Information Collection Activity</t>
  </si>
  <si>
    <t>Annual Responses</t>
  </si>
  <si>
    <t>Total Annual Burden Hours</t>
  </si>
  <si>
    <t>Labor Cost
($K)</t>
  </si>
  <si>
    <t>Non-Labor Cost
($K)</t>
  </si>
  <si>
    <t>Total Annual Cost
($K)</t>
  </si>
  <si>
    <t>Total Annual Burden</t>
  </si>
  <si>
    <t>Labor Cost</t>
  </si>
  <si>
    <t>Non-Labor Cost</t>
  </si>
  <si>
    <t>Total Annual Cost</t>
  </si>
  <si>
    <t>W. Petroleum and Natural Gas Systems</t>
  </si>
  <si>
    <t>Agency in $K</t>
  </si>
  <si>
    <t>TOTAL</t>
  </si>
  <si>
    <t>Agency in $</t>
  </si>
  <si>
    <t>Labor Rates</t>
  </si>
  <si>
    <t>Managerial</t>
  </si>
  <si>
    <t>(GS-13, Step 1, + 60%)</t>
  </si>
  <si>
    <t>Previous estimate was 5 FTE for 10 segments. Assumed that the addition of these significant changes to subpart W would be equivalnet to one FTE.</t>
  </si>
  <si>
    <t>Years 1-3</t>
  </si>
  <si>
    <t>Number of Respondents</t>
  </si>
  <si>
    <t>Total Labor Hours</t>
  </si>
  <si>
    <t>Labor Costs</t>
  </si>
  <si>
    <t>Non-Labor Costs (Annualized Capital/Startup and O&amp;M)</t>
  </si>
  <si>
    <t>Total Costs</t>
  </si>
  <si>
    <t>Industry Segment</t>
  </si>
  <si>
    <t>Annual Number of Respondents</t>
  </si>
  <si>
    <t>Total Hours</t>
  </si>
  <si>
    <t xml:space="preserve">Annual Average Burden Per Respondent </t>
  </si>
  <si>
    <t>O&amp;M and Capital Costs</t>
  </si>
  <si>
    <t>Onshore Natural Gas Processing</t>
  </si>
  <si>
    <t>Onshore Natural Gas Transmission Compression</t>
  </si>
  <si>
    <t>Underground Natural Gas Storage</t>
  </si>
  <si>
    <t>LNG Import and Export Equipment</t>
  </si>
  <si>
    <t>Onshore Petroleum and Natural Gas Production</t>
  </si>
  <si>
    <t>Natural Gas Distribution</t>
  </si>
  <si>
    <t>LNG Storage</t>
  </si>
  <si>
    <t>Onshore Petroleum and Natural Gas Gathering and Boosting</t>
  </si>
  <si>
    <t>Natural Gas Transmission Pipeline</t>
  </si>
  <si>
    <t>Offshore Petroleum and Natural Gas Production</t>
  </si>
  <si>
    <t xml:space="preserve">Total Annual Burden Hours </t>
  </si>
  <si>
    <t>Labor Costs ($2021)</t>
  </si>
  <si>
    <t>Respondent Costs</t>
  </si>
  <si>
    <t>Annual Average</t>
  </si>
  <si>
    <t>Total Respondent Labor Hours</t>
  </si>
  <si>
    <t>Total Respondent Labor Costs</t>
  </si>
  <si>
    <t>Non-labor (Capital and O&amp;M) Costs</t>
  </si>
  <si>
    <t>Total Respondent Costs</t>
  </si>
  <si>
    <t>Agency Costs</t>
  </si>
  <si>
    <t xml:space="preserve">Total Agency Burden Hours </t>
  </si>
  <si>
    <t>Total Agency Labor Costs</t>
  </si>
  <si>
    <t>Total Burden Hours (Respondents + Agency)</t>
  </si>
  <si>
    <t>Bottom Line Costs (Respondents + Agency)</t>
  </si>
  <si>
    <t xml:space="preserve">Edits to 98.36(c)(1) and 98.26(c)(3) </t>
  </si>
  <si>
    <t>Yearly inspections of dump valves (per tank)</t>
  </si>
  <si>
    <r>
      <t>31</t>
    </r>
    <r>
      <rPr>
        <sz val="12"/>
        <rFont val="Times New Roman"/>
        <family val="1"/>
      </rPr>
      <t xml:space="preserve"> </t>
    </r>
    <r>
      <rPr>
        <sz val="9"/>
        <rFont val="Times New Roman"/>
        <family val="1"/>
      </rPr>
      <t>Number of occurrences per respondent based on average number reported by segment for RY2019.</t>
    </r>
  </si>
  <si>
    <t>Flare stacks - pilot monitoring 2</t>
  </si>
  <si>
    <t>Centrifugal and Reciprocating Compressors--contractor to perform compressor leak measurements on new compressor sources 2</t>
  </si>
  <si>
    <t>38 Assumed inspections take 10 minutes per tank.</t>
  </si>
  <si>
    <t>8 Only exporters use AGRU.</t>
  </si>
  <si>
    <t>9 Assumed activity takes 10 minutes (based on similar activity in December 2010 EIA for GHGRP) and multiplied by 4 for quarterly activities.</t>
  </si>
  <si>
    <t>10 Assumed activity takes 10 minutes (based on similar activity in December 2010 EIA for GHGRP).</t>
  </si>
  <si>
    <t>13 Assumed same amount of time per AGRU as for dehydrators in December 2010 EIA for GHGRP [10 minutes to compile data + 15 minutes to run simulation, per AGRU].</t>
  </si>
  <si>
    <t>14 Assumed same average number of NRUs per reporter as AGRUs in RY2019 for each calculation method.</t>
  </si>
  <si>
    <t>18 Assumed 4.5 hours in first year. Assumed 10% of 4.5 hours in subsequent years. After the first year, the LOE will only involve accounting for changes from the previous year.</t>
  </si>
  <si>
    <t>21 Assumed 6 hours per reporter per year to perform calculations for blowdown vent stacks.</t>
  </si>
  <si>
    <t>23 Assumed that 40% of reporters with desiccant dehydrators will be required to report blowdown vent stacks now that emissions from desiccant dehydrators are no longer being reported to subpart W and are no longer exempt from 98.233(i).</t>
  </si>
  <si>
    <t>25 Assumed half of reporters would conduct leak surveys and half of reporters would use population leak factors.</t>
  </si>
  <si>
    <t>30 LOE from December 2010 EIA.</t>
  </si>
  <si>
    <t>49 Assumed activity occurs once per year per reporter for simulation software.</t>
  </si>
  <si>
    <t>50 Assumed one-time costs of Aspen HYSYS of $2,000 or $666.67 per year over the three years of the ICR.</t>
  </si>
  <si>
    <t>Onshore Natural Gas Processing reporters 49,51</t>
  </si>
  <si>
    <t>51 Assumed one time license costs of E&amp;P Tanks of $600 over the three-year period or $200 per year.</t>
  </si>
  <si>
    <t>Onshore Petroleum and Natural Gas Production reporters 31,52,53</t>
  </si>
  <si>
    <t>52 Based on average number of pneumatic pumps per facility, assumed would test 1/5 of pumps every year.</t>
  </si>
  <si>
    <t>53 Based on OGI crew costs, I estimate it would cost $300 to show up (travel, + set up) + $150/hr for measurements. Vent measurements are 5 minutes long, so max 12 device measurements/hour, and something like 50 total pumps could be measured in an 8 hour day and would cost about $1,500. Second day costs would be similar, since multi-day monitoring would incur hotel and additional per diem costs. Based on 50 pumps at the site, an average cost of about $30 per device for the vent measurements.</t>
  </si>
  <si>
    <t>Onshore Petroleum and Natural Gas Gathering and Boosting reporters 31,53,54</t>
  </si>
  <si>
    <t>54 Based on average number of pneumatic pumps per facility, assumed would test 1/2 of pumps every year.</t>
  </si>
  <si>
    <t>Incremental O&amp;M costs due to new sources 55</t>
  </si>
  <si>
    <t>55 There are a total of 755 new sources expected to be required to comply with subpart W as a result of this rulemaking and the change in global warming potentials in the supplemental proposal.</t>
  </si>
  <si>
    <t xml:space="preserve">56 Assumed 1 hour per well to gather mudlogging data and calculate emissions. </t>
  </si>
  <si>
    <t>57 Assumed mudlogging is already being used so no costs for measurement equipment. If mudlogging is not already being used, would use method 2 instead of purchasing measurement equipment.</t>
  </si>
  <si>
    <t>58 Assumed half of affected reporters would use Method 1 for mud degassing emissions and half would use Method 2.</t>
  </si>
  <si>
    <t>59 Assumed 10 minutes per well to calculate emissions from mud degassing using the emission factor.</t>
  </si>
  <si>
    <t>Natural Gas Distribution reporters 1,7,19,31,60</t>
  </si>
  <si>
    <t>60 Assumed an additional 1.0 hours per year to incorporate combustion slip into existing calculations.</t>
  </si>
  <si>
    <t>Onshore Petroleum and Natural Gas Production reporters 7,19,61</t>
  </si>
  <si>
    <t>Onshore Petroleum and Natural Gas Gathering and Boosting reporters 7,19,61</t>
  </si>
  <si>
    <t>Natural Gas Distribution reporters  7,19,61</t>
  </si>
  <si>
    <t>Onshore Natural Gas Processing reporters 7,19,61</t>
  </si>
  <si>
    <t>Onshore Natural Gas Transmission Compression reporters 7,19,61</t>
  </si>
  <si>
    <t>Underground Natural Gas Storage reporters 7,19,61</t>
  </si>
  <si>
    <t>LNG Import and Export Equipment reporters 7,19,61</t>
  </si>
  <si>
    <t>LNG Storage reporters 7,19,61</t>
  </si>
  <si>
    <t>61Assumed 2 hours per year to gather information (determine concentration of CH4 in gas stream entering the engine, determine total number of crank case vents on reciprocating internal combustion engines, and total operating hours per year for reciprocating internal combustion engines) and calculate emissions.</t>
  </si>
  <si>
    <t>62 Assumed half of reporters would use simulation software for dehydrators and half would use population emission factors.</t>
  </si>
  <si>
    <t>Gather data for simulation run (large dehydrators) (M1) 62</t>
  </si>
  <si>
    <t>Equipment counts and population emission factors (small dehydrators) (M2) 62</t>
  </si>
  <si>
    <t>Onshore Petroleum and Natural Gas Production reporters 63,64</t>
  </si>
  <si>
    <t>64 Assumed an hour of a technician's time per flare to inspect the pilot light</t>
  </si>
  <si>
    <t>Onshore Natural Gas Processing reporters 31, 64, 65</t>
  </si>
  <si>
    <t>Onshore Natural Gas Transmission Compression reporters 31,64, 65</t>
  </si>
  <si>
    <t>Underground Natural Gas Storage reporters 31, 64, 65</t>
  </si>
  <si>
    <t>LNG Import and Export Equipment reporters 31, 64, 65</t>
  </si>
  <si>
    <t>Onshore Petroleum and Natural Gas Production reporters 31, 64, 65</t>
  </si>
  <si>
    <t>Onshore Petroleum and Natural Gas Gathering and Boosting reporters 31, 64, 65</t>
  </si>
  <si>
    <t>65 Assumed pilot light inspection occurs once per month.</t>
  </si>
  <si>
    <t>66 Assumed 90 hours per reporter per year to report by well-pad instead of by sub-basin (75 hours of an Engineer's time, 7.5 hours of a Middle Manager's time and 7.5 hours of a Technician's time).</t>
  </si>
  <si>
    <t>Onshore Petroleum and Natural Gas Gathering and Boosting reporters 46,61,67</t>
  </si>
  <si>
    <t>67 Assumed 36 hours per reporter and twice per year to report by G&amp;B site instead of by county (30 hours of an Engineer's time, 3 hours of a Middle Manager's time and 3 hours of a Senior Manager's time).</t>
  </si>
  <si>
    <t>Onshore Natural Gas Processing reporters 68</t>
  </si>
  <si>
    <t>Onshore Natural Gas Transmission Compression reporters 68</t>
  </si>
  <si>
    <t>Underground Natural Gas Storage reporters 68</t>
  </si>
  <si>
    <t>LNG Import and Export Equipment reporters 68</t>
  </si>
  <si>
    <t>LNG Storage reporters 68</t>
  </si>
  <si>
    <t>Onshore Petroleum and Natural Gas Production reporters 68</t>
  </si>
  <si>
    <t>Onshore Petroleum and Natural Gas Gathering and Boosting reporters 68</t>
  </si>
  <si>
    <t>68 Assumed an average of 2 compressors per reporter would be in one of the new compressor source modes</t>
  </si>
  <si>
    <t>69 Assumed 2 hours per year per each aggregation of units/common pipe reported under Subpart C. Assumed 5 fuel units per aggregation of units/common pipe reported.</t>
  </si>
  <si>
    <t>Onshore Natural Gas Processing reporters 7,69,70</t>
  </si>
  <si>
    <t>70 Based on 2019 data, 447 facilities in this industry segment reported 581 total CS, GP, and CP units to subpart C, resulting in an average of 1.3 aggregations of units/common pipe per facility reported under Subpart C.</t>
  </si>
  <si>
    <t>Onshore Natural Gas Transmission Compression reporters 7,69,71</t>
  </si>
  <si>
    <t>71 Based on 2019 data, 612 facilities in this industry segment reported 576 total CS, GP, and CP units to subpart C, , resulting in an average of 0.94 aggregations of units/common pipe per facility reported under Subpart C.</t>
  </si>
  <si>
    <t>Underground Natural Gas Storage reporters 7,69,72</t>
  </si>
  <si>
    <t>72 Based on 2019 data, 41 facilities in this industry segment reported 54 total CS, GP, and CP units to subpart C, resulting in an average of 1.32 aggregations of units/common pipe per facility reported under Subpart C.</t>
  </si>
  <si>
    <t>LNG Import and Export Equipment reporters 7,69,73</t>
  </si>
  <si>
    <t>73 Based on 2019 data, 11 facilities in this industry segment reported 12 total CS, GP, and CP units to subpart C, resulting in an average of 1.09 aggregations of units/common pipe per facility reported under Subpart C.</t>
  </si>
  <si>
    <t>LNG Storage reporters 7,69,74</t>
  </si>
  <si>
    <t>74 Based on 2019 data, 5 facilities in this industry segment reported 8 total CS, GP, and CP units to subpart C, resulting in an average of 1.6 aggregations of units/common pipe per facility reported under Subpart C.</t>
  </si>
  <si>
    <t>Onshore Petroleum and Natural Gas Gathering and Boosting reporters 1,7,19,31,47,60</t>
  </si>
  <si>
    <t>Onshore Petroleum and Natural Gas Production reporters 1,7,19,31,45,60</t>
  </si>
  <si>
    <t>preferred order</t>
  </si>
  <si>
    <t>63 Assumed 1.0 hours per site to gather plugged well data annually.</t>
  </si>
  <si>
    <t>Onshore Petroleum and Natural Gas Production reporters 7,31,58,59</t>
  </si>
  <si>
    <t>Onshore Petroleum and Natural Gas Production reporters 7,31,56,57,58</t>
  </si>
  <si>
    <t>Onshore Petroleum and Natural Gas Gathering and Boosting reporters  7,19,21,22</t>
  </si>
  <si>
    <t>Hydrocarbon liquid Storage Tanks (formerly atmospheric storage tanks) 1</t>
  </si>
  <si>
    <t>6 year present value</t>
  </si>
  <si>
    <t>Cost (original)</t>
  </si>
  <si>
    <t>Cost (2% consumption discount rate)</t>
  </si>
  <si>
    <t>sum of Table A-6, Table A-7, and Table A-8 from the Impacts memo</t>
  </si>
  <si>
    <t>Flare Stacks--determine feed gas composition annually</t>
  </si>
  <si>
    <t>Flare stacks - annual feed gas sampling and analysis</t>
  </si>
  <si>
    <t>Onshore Petroleum and Natural Gas Production reporters 75,76,77</t>
  </si>
  <si>
    <t>Onshore Petroleum and Natural Gas Gathering and Boosting reporters 75,78</t>
  </si>
  <si>
    <t>45 Assumed an average of 3.44 wells per well-pad from NSPS OOOOb TSD and 32 well-pads per sub-basin and 9 sub-basins per facility from subpart W data.</t>
  </si>
  <si>
    <t>75 Assumed sampling was equal to calculation (10 minutes per flare stack).</t>
  </si>
  <si>
    <t>76 Assumed 30% of sub-basins are involved in a custody transfer where gas samples are taken monthly. Only 70% requires sampling.</t>
  </si>
  <si>
    <t>77 Assumed 9 sub-basins per facility.</t>
  </si>
  <si>
    <t>78 Assumed analysis is per facility instead of per flare.</t>
  </si>
  <si>
    <t>Onshore Petroleum and Natural Gas Production reporters 76,77</t>
  </si>
  <si>
    <t>Onshore Petroleum and Natural Gas Gathering and Boosting reporters 79</t>
  </si>
  <si>
    <t>ICR Labor Category</t>
  </si>
  <si>
    <t>BLS Citation</t>
  </si>
  <si>
    <t>Labor Rates for the 2018 Renewal ICR (Proposal)</t>
  </si>
  <si>
    <t>Wages &amp; Salaries (2021$)</t>
  </si>
  <si>
    <t>Loaded Hourly Rates for Renewal ICR (2021$)</t>
  </si>
  <si>
    <t>Middle Manager</t>
  </si>
  <si>
    <t>NAICS 211 (Oil and Gas Extraction); SOC 11-1021 (Gen &amp; Op Mngr)</t>
  </si>
  <si>
    <t>Senior Manager</t>
  </si>
  <si>
    <t>NAICS 211 (Oil and Gas Extraction); SOC 11-3051 (Industrial Production Managers)</t>
  </si>
  <si>
    <t>Engineers</t>
  </si>
  <si>
    <t>NAICS 211 (Oil and Gas Extraction); SOC 17-2112 (Ind. Engineers)</t>
  </si>
  <si>
    <t>Technicians</t>
  </si>
  <si>
    <t>NAICS 211 (Oil and Gas Extraction); SOC 17-3024 (Electro-Mechanical Technicians)</t>
  </si>
  <si>
    <t>Lawyer</t>
  </si>
  <si>
    <t>NAICS 211 (Oil and Gas Extraction); SOC 23-1011 (Lawyers)</t>
  </si>
  <si>
    <t>Updated labor rates--4/12/23</t>
  </si>
  <si>
    <t>(H) Cost/Year  (Using 2% consumption discount rate)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</si>
</sst>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0_);_(* \(#,##0.0\);_(* &quot;-&quot;??_);_(@_)"/>
    <numFmt numFmtId="166" formatCode="&quot;$&quot;#,##0"/>
    <numFmt numFmtId="167" formatCode="#,##0.0"/>
    <numFmt numFmtId="168" formatCode="_(* #,##0_);_(* \(#,##0\);_(* &quot;-&quot;??_);_(@_)"/>
    <numFmt numFmtId="169" formatCode="&quot;$&quot;#,##0.00"/>
    <numFmt numFmtId="170" formatCode="#,##0.000"/>
  </numFmts>
  <fonts count="35" x14ac:knownFonts="1">
    <font>
      <sz val="11"/>
      <color theme="1"/>
      <name val="Calibri"/>
      <family val="2"/>
      <scheme val="minor"/>
    </font>
    <font>
      <sz val="11"/>
      <color theme="1"/>
      <name val="Calibri"/>
      <family val="2"/>
      <scheme val="minor"/>
    </font>
    <font>
      <sz val="11"/>
      <color rgb="FF006100"/>
      <name val="Calibri"/>
      <family val="2"/>
      <scheme val="minor"/>
    </font>
    <font>
      <b/>
      <sz val="9"/>
      <name val="Calibri"/>
      <family val="2"/>
    </font>
    <font>
      <sz val="9"/>
      <name val="Calibri"/>
      <family val="2"/>
    </font>
    <font>
      <sz val="9"/>
      <name val="Calibri"/>
      <family val="2"/>
      <scheme val="minor"/>
    </font>
    <font>
      <sz val="10"/>
      <name val="Arial"/>
      <family val="2"/>
    </font>
    <font>
      <sz val="11"/>
      <color indexed="8"/>
      <name val="Calibri"/>
      <family val="2"/>
    </font>
    <font>
      <i/>
      <sz val="9"/>
      <name val="Calibri"/>
      <family val="2"/>
    </font>
    <font>
      <sz val="11"/>
      <name val="Calibri"/>
      <family val="2"/>
      <scheme val="minor"/>
    </font>
    <font>
      <sz val="8"/>
      <name val="Calibri"/>
      <family val="2"/>
    </font>
    <font>
      <b/>
      <sz val="8"/>
      <name val="Calibri"/>
      <family val="2"/>
    </font>
    <font>
      <strike/>
      <sz val="8"/>
      <name val="Calibri"/>
      <family val="2"/>
    </font>
    <font>
      <u/>
      <sz val="10"/>
      <color theme="10"/>
      <name val="Arial"/>
      <family val="2"/>
    </font>
    <font>
      <u/>
      <sz val="8.25"/>
      <color theme="10"/>
      <name val="Calibri"/>
      <family val="2"/>
    </font>
    <font>
      <u/>
      <sz val="11"/>
      <color theme="10"/>
      <name val="Calibri"/>
      <family val="2"/>
      <scheme val="minor"/>
    </font>
    <font>
      <sz val="11"/>
      <color theme="1"/>
      <name val="Times New Roman"/>
      <family val="2"/>
    </font>
    <font>
      <sz val="9"/>
      <color theme="1"/>
      <name val="Times New Roman"/>
      <family val="1"/>
    </font>
    <font>
      <b/>
      <sz val="12"/>
      <name val="Times New Roman"/>
      <family val="1"/>
    </font>
    <font>
      <sz val="12"/>
      <name val="Times New Roman"/>
      <family val="1"/>
    </font>
    <font>
      <sz val="12"/>
      <color rgb="FF000000"/>
      <name val="Times New Roman"/>
      <family val="1"/>
    </font>
    <font>
      <b/>
      <sz val="8"/>
      <color theme="1"/>
      <name val="Arial"/>
      <family val="2"/>
    </font>
    <font>
      <sz val="8"/>
      <color theme="1"/>
      <name val="Arial"/>
      <family val="2"/>
    </font>
    <font>
      <b/>
      <sz val="9"/>
      <color theme="1"/>
      <name val="Times New Roman"/>
      <family val="1"/>
    </font>
    <font>
      <b/>
      <sz val="8"/>
      <color rgb="FF000000"/>
      <name val="Arial"/>
      <family val="2"/>
    </font>
    <font>
      <sz val="8"/>
      <color rgb="FF000000"/>
      <name val="Arial"/>
      <family val="2"/>
    </font>
    <font>
      <sz val="9"/>
      <name val="Times New Roman"/>
      <family val="1"/>
    </font>
    <font>
      <sz val="11"/>
      <color rgb="FFFF0000"/>
      <name val="Calibri"/>
      <family val="2"/>
      <scheme val="minor"/>
    </font>
    <font>
      <sz val="9"/>
      <color rgb="FFE062C5"/>
      <name val="Calibri"/>
      <family val="2"/>
    </font>
    <font>
      <sz val="9"/>
      <color rgb="FFE062C5"/>
      <name val="Calibri"/>
      <family val="2"/>
      <scheme val="minor"/>
    </font>
    <font>
      <b/>
      <sz val="10"/>
      <name val="Calibri"/>
      <family val="2"/>
      <scheme val="minor"/>
    </font>
    <font>
      <sz val="10"/>
      <color theme="1"/>
      <name val="Calibri"/>
      <family val="2"/>
      <scheme val="minor"/>
    </font>
    <font>
      <b/>
      <sz val="10"/>
      <color rgb="FF00B050"/>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rgb="FFC6EFCE"/>
      </patternFill>
    </fill>
    <fill>
      <patternFill patternType="solid">
        <fgColor theme="1" tint="0.499984740745262"/>
        <bgColor indexed="64"/>
      </patternFill>
    </fill>
    <fill>
      <patternFill patternType="solid">
        <fgColor theme="0" tint="-0.14996795556505021"/>
        <bgColor indexed="64"/>
      </patternFill>
    </fill>
    <fill>
      <patternFill patternType="solid">
        <fgColor rgb="FFCCFFFF"/>
        <bgColor indexed="64"/>
      </patternFill>
    </fill>
    <fill>
      <patternFill patternType="solid">
        <fgColor rgb="FFF2F2F2"/>
        <bgColor indexed="64"/>
      </patternFill>
    </fill>
    <fill>
      <patternFill patternType="solid">
        <fgColor rgb="FFFFFFFF"/>
        <bgColor indexed="64"/>
      </patternFill>
    </fill>
    <fill>
      <patternFill patternType="solid">
        <fgColor rgb="FFCCFFFF"/>
        <bgColor rgb="FF000000"/>
      </patternFill>
    </fill>
  </fills>
  <borders count="32">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ck">
        <color indexed="64"/>
      </left>
      <right style="medium">
        <color indexed="64"/>
      </right>
      <top style="thick">
        <color indexed="64"/>
      </top>
      <bottom style="double">
        <color indexed="64"/>
      </bottom>
      <diagonal/>
    </border>
    <border>
      <left/>
      <right style="medium">
        <color indexed="64"/>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thick">
        <color indexed="64"/>
      </bottom>
      <diagonal/>
    </border>
    <border>
      <left style="medium">
        <color indexed="64"/>
      </left>
      <right style="thick">
        <color indexed="64"/>
      </right>
      <top style="double">
        <color indexed="64"/>
      </top>
      <bottom/>
      <diagonal/>
    </border>
    <border>
      <left style="medium">
        <color indexed="64"/>
      </left>
      <right style="thick">
        <color indexed="64"/>
      </right>
      <top/>
      <bottom style="thick">
        <color indexed="64"/>
      </bottom>
      <diagonal/>
    </border>
    <border>
      <left style="thin">
        <color auto="1"/>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bottom style="thin">
        <color auto="1"/>
      </bottom>
      <diagonal/>
    </border>
  </borders>
  <cellStyleXfs count="96">
    <xf numFmtId="0" fontId="0" fillId="0" borderId="0"/>
    <xf numFmtId="0" fontId="2" fillId="2" borderId="0" applyNumberFormat="0" applyBorder="0" applyAlignment="0" applyProtection="0"/>
    <xf numFmtId="43" fontId="7"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1" fillId="0" borderId="0"/>
    <xf numFmtId="44" fontId="7" fillId="0" borderId="0" applyFont="0" applyFill="0" applyBorder="0" applyAlignment="0" applyProtection="0"/>
    <xf numFmtId="0" fontId="14"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 fillId="0" borderId="0"/>
    <xf numFmtId="0" fontId="16"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204">
    <xf numFmtId="0" fontId="0" fillId="0" borderId="0" xfId="0"/>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4" fillId="0" borderId="4" xfId="0" applyFont="1" applyBorder="1" applyAlignment="1" applyProtection="1">
      <alignment horizontal="center" wrapText="1"/>
      <protection locked="0"/>
    </xf>
    <xf numFmtId="164" fontId="4" fillId="0" borderId="4" xfId="0" applyNumberFormat="1" applyFont="1" applyBorder="1" applyAlignment="1" applyProtection="1">
      <alignment horizontal="center" wrapText="1"/>
      <protection locked="0"/>
    </xf>
    <xf numFmtId="4" fontId="4" fillId="0" borderId="4" xfId="0" applyNumberFormat="1" applyFont="1" applyBorder="1" applyAlignment="1" applyProtection="1">
      <alignment horizontal="center" wrapText="1"/>
      <protection locked="0"/>
    </xf>
    <xf numFmtId="3" fontId="4" fillId="0" borderId="4" xfId="0" applyNumberFormat="1"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4" xfId="0" applyFont="1" applyBorder="1" applyAlignment="1" applyProtection="1">
      <alignment wrapText="1"/>
      <protection locked="0"/>
    </xf>
    <xf numFmtId="164" fontId="4" fillId="0" borderId="4" xfId="0" applyNumberFormat="1" applyFont="1" applyBorder="1" applyAlignment="1" applyProtection="1">
      <alignment wrapText="1"/>
      <protection locked="0"/>
    </xf>
    <xf numFmtId="4" fontId="4" fillId="0" borderId="4" xfId="0" applyNumberFormat="1" applyFont="1" applyBorder="1" applyAlignment="1" applyProtection="1">
      <alignment wrapText="1"/>
      <protection locked="0"/>
    </xf>
    <xf numFmtId="3" fontId="4" fillId="0" borderId="4" xfId="0" applyNumberFormat="1" applyFont="1" applyBorder="1" applyAlignment="1" applyProtection="1">
      <alignment wrapText="1"/>
      <protection locked="0"/>
    </xf>
    <xf numFmtId="166" fontId="5" fillId="0" borderId="0" xfId="1" applyNumberFormat="1" applyFont="1" applyFill="1" applyAlignment="1" applyProtection="1">
      <alignment wrapText="1"/>
      <protection locked="0"/>
    </xf>
    <xf numFmtId="0" fontId="4" fillId="0" borderId="1" xfId="0" applyFont="1" applyBorder="1" applyAlignment="1" applyProtection="1">
      <alignment wrapText="1"/>
      <protection locked="0"/>
    </xf>
    <xf numFmtId="0" fontId="4" fillId="0" borderId="2" xfId="0" applyFont="1" applyBorder="1" applyAlignment="1" applyProtection="1">
      <alignment wrapText="1"/>
      <protection locked="0"/>
    </xf>
    <xf numFmtId="2" fontId="4" fillId="0" borderId="4" xfId="0" applyNumberFormat="1" applyFont="1" applyBorder="1" applyAlignment="1" applyProtection="1">
      <alignment wrapText="1"/>
      <protection locked="0"/>
    </xf>
    <xf numFmtId="1" fontId="4" fillId="0" borderId="4" xfId="0" applyNumberFormat="1" applyFont="1" applyBorder="1" applyAlignment="1" applyProtection="1">
      <alignment wrapText="1"/>
      <protection locked="0"/>
    </xf>
    <xf numFmtId="0" fontId="9" fillId="0" borderId="0" xfId="0" applyFont="1"/>
    <xf numFmtId="0" fontId="4" fillId="0" borderId="3" xfId="0" applyFont="1" applyBorder="1" applyAlignment="1" applyProtection="1">
      <alignment wrapText="1"/>
      <protection locked="0"/>
    </xf>
    <xf numFmtId="167" fontId="4" fillId="0" borderId="4" xfId="0" applyNumberFormat="1" applyFont="1" applyBorder="1" applyAlignment="1" applyProtection="1">
      <alignment wrapText="1"/>
      <protection locked="0"/>
    </xf>
    <xf numFmtId="0" fontId="8" fillId="0" borderId="2" xfId="0" applyFont="1" applyBorder="1" applyProtection="1">
      <protection locked="0"/>
    </xf>
    <xf numFmtId="0" fontId="4" fillId="0" borderId="2" xfId="0" applyFont="1" applyBorder="1" applyProtection="1">
      <protection locked="0"/>
    </xf>
    <xf numFmtId="0" fontId="4" fillId="0" borderId="6"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1"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4" fillId="0" borderId="6" xfId="0" applyFont="1" applyBorder="1" applyProtection="1">
      <protection locked="0"/>
    </xf>
    <xf numFmtId="0" fontId="4" fillId="0" borderId="8" xfId="0" applyFont="1" applyBorder="1" applyProtection="1">
      <protection locked="0"/>
    </xf>
    <xf numFmtId="0" fontId="3" fillId="0" borderId="6" xfId="0" applyFont="1" applyBorder="1" applyAlignment="1" applyProtection="1">
      <alignment horizontal="left"/>
      <protection locked="0"/>
    </xf>
    <xf numFmtId="0" fontId="3" fillId="0" borderId="8" xfId="0" applyFont="1" applyBorder="1" applyAlignment="1" applyProtection="1">
      <alignment horizontal="left"/>
      <protection locked="0"/>
    </xf>
    <xf numFmtId="0" fontId="4" fillId="0" borderId="7" xfId="0" applyFont="1" applyBorder="1" applyAlignment="1" applyProtection="1">
      <alignment wrapText="1"/>
      <protection locked="0"/>
    </xf>
    <xf numFmtId="0" fontId="4" fillId="0" borderId="6" xfId="0" applyFont="1" applyBorder="1" applyAlignment="1" applyProtection="1">
      <alignment wrapText="1"/>
      <protection locked="0"/>
    </xf>
    <xf numFmtId="0" fontId="10" fillId="3" borderId="1" xfId="0" applyFont="1" applyFill="1" applyBorder="1" applyAlignment="1" applyProtection="1">
      <alignment wrapText="1"/>
      <protection locked="0"/>
    </xf>
    <xf numFmtId="0" fontId="10" fillId="3" borderId="4" xfId="0" applyFont="1" applyFill="1" applyBorder="1" applyAlignment="1" applyProtection="1">
      <alignment wrapText="1"/>
      <protection locked="0"/>
    </xf>
    <xf numFmtId="3" fontId="4"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0" fontId="10" fillId="0" borderId="1" xfId="0" applyFont="1" applyBorder="1" applyAlignment="1" applyProtection="1">
      <alignment wrapText="1"/>
      <protection locked="0"/>
    </xf>
    <xf numFmtId="0" fontId="10" fillId="0" borderId="4" xfId="0" applyFont="1" applyBorder="1" applyAlignment="1" applyProtection="1">
      <alignment wrapText="1"/>
      <protection locked="0"/>
    </xf>
    <xf numFmtId="0" fontId="10" fillId="4" borderId="1" xfId="0" applyFont="1" applyFill="1" applyBorder="1" applyAlignment="1" applyProtection="1">
      <alignment wrapText="1"/>
      <protection locked="0"/>
    </xf>
    <xf numFmtId="0" fontId="10" fillId="4" borderId="4" xfId="0" applyFont="1" applyFill="1" applyBorder="1" applyAlignment="1" applyProtection="1">
      <alignment wrapText="1"/>
      <protection locked="0"/>
    </xf>
    <xf numFmtId="0" fontId="12" fillId="3" borderId="1" xfId="0" applyFont="1" applyFill="1" applyBorder="1" applyAlignment="1" applyProtection="1">
      <alignment wrapText="1"/>
      <protection locked="0"/>
    </xf>
    <xf numFmtId="0" fontId="12" fillId="3" borderId="4" xfId="0" applyFont="1" applyFill="1" applyBorder="1" applyAlignment="1" applyProtection="1">
      <alignment wrapText="1"/>
      <protection locked="0"/>
    </xf>
    <xf numFmtId="0" fontId="3" fillId="0" borderId="0" xfId="0" applyFont="1" applyAlignment="1" applyProtection="1">
      <alignment horizontal="left" wrapText="1"/>
      <protection locked="0"/>
    </xf>
    <xf numFmtId="0" fontId="4" fillId="0" borderId="0" xfId="0" applyFont="1" applyAlignment="1" applyProtection="1">
      <alignment wrapText="1"/>
      <protection locked="0"/>
    </xf>
    <xf numFmtId="164" fontId="4" fillId="0" borderId="0" xfId="0" applyNumberFormat="1" applyFont="1" applyAlignment="1" applyProtection="1">
      <alignment wrapText="1"/>
      <protection locked="0"/>
    </xf>
    <xf numFmtId="4" fontId="4" fillId="0" borderId="0" xfId="0" applyNumberFormat="1" applyFont="1" applyAlignment="1" applyProtection="1">
      <alignment wrapText="1"/>
      <protection locked="0"/>
    </xf>
    <xf numFmtId="3" fontId="4" fillId="0" borderId="0" xfId="0" applyNumberFormat="1" applyFont="1" applyAlignment="1" applyProtection="1">
      <alignment wrapText="1"/>
      <protection locked="0"/>
    </xf>
    <xf numFmtId="165" fontId="4" fillId="0" borderId="0" xfId="2" applyNumberFormat="1" applyFont="1" applyAlignment="1" applyProtection="1">
      <alignment wrapText="1"/>
      <protection locked="0"/>
    </xf>
    <xf numFmtId="3" fontId="4" fillId="0" borderId="4" xfId="3" applyNumberFormat="1" applyFont="1" applyBorder="1" applyAlignment="1" applyProtection="1">
      <alignment wrapText="1"/>
      <protection locked="0"/>
    </xf>
    <xf numFmtId="2" fontId="4" fillId="0" borderId="2" xfId="15" applyNumberFormat="1" applyFont="1" applyBorder="1" applyAlignment="1" applyProtection="1">
      <alignment wrapText="1"/>
      <protection locked="0"/>
    </xf>
    <xf numFmtId="0" fontId="8" fillId="0" borderId="2" xfId="15" applyFont="1" applyBorder="1" applyAlignment="1" applyProtection="1">
      <alignment wrapText="1"/>
      <protection locked="0"/>
    </xf>
    <xf numFmtId="2" fontId="8" fillId="0" borderId="4" xfId="15" applyNumberFormat="1" applyFont="1" applyBorder="1" applyAlignment="1" applyProtection="1">
      <alignment wrapText="1"/>
      <protection locked="0"/>
    </xf>
    <xf numFmtId="2" fontId="4" fillId="0" borderId="4" xfId="15" applyNumberFormat="1" applyFont="1" applyBorder="1" applyAlignment="1" applyProtection="1">
      <alignment wrapText="1"/>
      <protection locked="0"/>
    </xf>
    <xf numFmtId="0" fontId="4" fillId="0" borderId="2" xfId="15" applyFont="1" applyFill="1" applyBorder="1" applyAlignment="1" applyProtection="1">
      <alignment wrapText="1"/>
      <protection locked="0"/>
    </xf>
    <xf numFmtId="0" fontId="4" fillId="0" borderId="2" xfId="15" applyFont="1" applyFill="1" applyBorder="1" applyAlignment="1" applyProtection="1">
      <alignment horizontal="left" wrapText="1"/>
      <protection locked="0"/>
    </xf>
    <xf numFmtId="0" fontId="8" fillId="0" borderId="2" xfId="15" applyFont="1" applyFill="1" applyBorder="1" applyAlignment="1" applyProtection="1">
      <protection locked="0"/>
    </xf>
    <xf numFmtId="0" fontId="6" fillId="0" borderId="4" xfId="15" applyFont="1" applyBorder="1"/>
    <xf numFmtId="0" fontId="4" fillId="0" borderId="4" xfId="15" applyFont="1" applyBorder="1" applyAlignment="1" applyProtection="1">
      <alignment wrapText="1"/>
      <protection locked="0"/>
    </xf>
    <xf numFmtId="1" fontId="4" fillId="0" borderId="4" xfId="15" applyNumberFormat="1" applyFont="1" applyBorder="1" applyAlignment="1" applyProtection="1">
      <alignment wrapText="1"/>
      <protection locked="0"/>
    </xf>
    <xf numFmtId="0" fontId="4" fillId="0" borderId="3" xfId="15" applyFont="1" applyBorder="1" applyAlignment="1" applyProtection="1">
      <alignment wrapText="1"/>
      <protection locked="0"/>
    </xf>
    <xf numFmtId="4" fontId="4" fillId="0" borderId="4" xfId="15" applyNumberFormat="1" applyFont="1" applyBorder="1" applyAlignment="1" applyProtection="1">
      <alignment wrapText="1"/>
      <protection locked="0"/>
    </xf>
    <xf numFmtId="164" fontId="4" fillId="0" borderId="4" xfId="15" applyNumberFormat="1" applyFont="1" applyBorder="1" applyAlignment="1" applyProtection="1">
      <alignment wrapText="1"/>
      <protection locked="0"/>
    </xf>
    <xf numFmtId="167" fontId="4" fillId="0" borderId="4" xfId="15" applyNumberFormat="1" applyFont="1" applyBorder="1" applyAlignment="1" applyProtection="1">
      <alignment wrapText="1"/>
      <protection locked="0"/>
    </xf>
    <xf numFmtId="0" fontId="4" fillId="0" borderId="2" xfId="15" applyFont="1" applyBorder="1" applyAlignment="1" applyProtection="1">
      <alignment horizontal="left"/>
      <protection locked="0"/>
    </xf>
    <xf numFmtId="0" fontId="8" fillId="0" borderId="2" xfId="15" applyFont="1" applyBorder="1" applyAlignment="1" applyProtection="1">
      <protection locked="0"/>
    </xf>
    <xf numFmtId="0" fontId="4" fillId="0" borderId="2" xfId="15" applyFont="1" applyBorder="1" applyAlignment="1" applyProtection="1">
      <protection locked="0"/>
    </xf>
    <xf numFmtId="0" fontId="4" fillId="0" borderId="3" xfId="15" applyFont="1" applyBorder="1" applyAlignment="1" applyProtection="1">
      <protection locked="0"/>
    </xf>
    <xf numFmtId="168" fontId="4" fillId="0" borderId="1" xfId="2" applyNumberFormat="1" applyFont="1" applyBorder="1" applyAlignment="1" applyProtection="1">
      <alignment wrapText="1"/>
      <protection locked="0"/>
    </xf>
    <xf numFmtId="0" fontId="6" fillId="0" borderId="12" xfId="15" applyFont="1" applyBorder="1"/>
    <xf numFmtId="166" fontId="5" fillId="0" borderId="4" xfId="1" applyNumberFormat="1" applyFont="1" applyFill="1" applyBorder="1" applyAlignment="1" applyProtection="1">
      <alignment wrapText="1"/>
      <protection locked="0"/>
    </xf>
    <xf numFmtId="165" fontId="4" fillId="0" borderId="1" xfId="2" applyNumberFormat="1" applyFont="1" applyBorder="1" applyAlignment="1" applyProtection="1">
      <alignment wrapText="1"/>
      <protection locked="0"/>
    </xf>
    <xf numFmtId="165" fontId="4" fillId="0" borderId="4" xfId="2" applyNumberFormat="1" applyFont="1" applyBorder="1" applyAlignment="1" applyProtection="1">
      <alignment wrapText="1"/>
      <protection locked="0"/>
    </xf>
    <xf numFmtId="0" fontId="4" fillId="0" borderId="1" xfId="15" applyFont="1" applyBorder="1" applyAlignment="1" applyProtection="1">
      <alignment wrapText="1"/>
      <protection locked="0"/>
    </xf>
    <xf numFmtId="0" fontId="4" fillId="0" borderId="2" xfId="15" applyFont="1" applyBorder="1" applyAlignment="1" applyProtection="1">
      <alignment wrapText="1"/>
      <protection locked="0"/>
    </xf>
    <xf numFmtId="3" fontId="4" fillId="0" borderId="4" xfId="15" applyNumberFormat="1" applyFont="1" applyBorder="1" applyAlignment="1" applyProtection="1">
      <alignment wrapText="1"/>
      <protection locked="0"/>
    </xf>
    <xf numFmtId="0" fontId="6" fillId="0" borderId="0" xfId="0" applyFont="1"/>
    <xf numFmtId="0" fontId="18" fillId="5" borderId="13" xfId="0" applyFont="1" applyFill="1" applyBorder="1" applyAlignment="1">
      <alignment wrapText="1"/>
    </xf>
    <xf numFmtId="0" fontId="18" fillId="5" borderId="14" xfId="0" applyFont="1" applyFill="1" applyBorder="1" applyAlignment="1">
      <alignment wrapText="1"/>
    </xf>
    <xf numFmtId="0" fontId="19" fillId="0" borderId="15" xfId="0" applyFont="1" applyBorder="1" applyAlignment="1">
      <alignment horizontal="left" wrapText="1"/>
    </xf>
    <xf numFmtId="0" fontId="19" fillId="0" borderId="16" xfId="0" applyFont="1" applyBorder="1" applyAlignment="1">
      <alignment horizontal="center" wrapText="1"/>
    </xf>
    <xf numFmtId="3" fontId="19" fillId="0" borderId="16" xfId="0" applyNumberFormat="1" applyFont="1" applyBorder="1" applyAlignment="1">
      <alignment horizontal="center" wrapText="1"/>
    </xf>
    <xf numFmtId="6" fontId="19" fillId="0" borderId="16" xfId="0" applyNumberFormat="1" applyFont="1" applyBorder="1" applyAlignment="1">
      <alignment horizontal="center" wrapText="1"/>
    </xf>
    <xf numFmtId="8" fontId="0" fillId="0" borderId="0" xfId="0" applyNumberFormat="1"/>
    <xf numFmtId="0" fontId="18" fillId="0" borderId="15" xfId="0" applyFont="1" applyBorder="1" applyAlignment="1">
      <alignment wrapText="1"/>
    </xf>
    <xf numFmtId="0" fontId="19" fillId="0" borderId="0" xfId="0" applyFont="1"/>
    <xf numFmtId="38" fontId="19" fillId="0" borderId="16" xfId="0" applyNumberFormat="1" applyFont="1" applyBorder="1" applyAlignment="1">
      <alignment horizontal="center" wrapText="1"/>
    </xf>
    <xf numFmtId="0" fontId="20" fillId="0" borderId="0" xfId="0" applyFont="1"/>
    <xf numFmtId="44" fontId="0" fillId="0" borderId="0" xfId="54" applyFont="1"/>
    <xf numFmtId="0" fontId="21" fillId="0" borderId="17" xfId="0" applyFont="1" applyBorder="1" applyAlignment="1">
      <alignment horizontal="center"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4" xfId="0" applyFont="1" applyBorder="1" applyAlignment="1">
      <alignment horizontal="right" vertical="center"/>
    </xf>
    <xf numFmtId="3" fontId="17" fillId="0" borderId="4" xfId="0" applyNumberFormat="1" applyFont="1" applyBorder="1" applyAlignment="1">
      <alignment horizontal="right" vertical="center"/>
    </xf>
    <xf numFmtId="6" fontId="17" fillId="0" borderId="4" xfId="0" applyNumberFormat="1" applyFont="1" applyBorder="1" applyAlignment="1">
      <alignment horizontal="right" vertical="center"/>
    </xf>
    <xf numFmtId="0" fontId="23" fillId="0" borderId="4" xfId="0" applyFont="1" applyBorder="1" applyAlignment="1">
      <alignment vertical="center" wrapText="1"/>
    </xf>
    <xf numFmtId="0" fontId="24" fillId="6" borderId="4" xfId="0" applyFont="1" applyFill="1" applyBorder="1" applyAlignment="1">
      <alignment horizontal="center" vertical="center" wrapText="1"/>
    </xf>
    <xf numFmtId="3" fontId="25" fillId="7" borderId="4" xfId="0" applyNumberFormat="1" applyFont="1" applyFill="1" applyBorder="1" applyAlignment="1">
      <alignment horizontal="center" vertical="center"/>
    </xf>
    <xf numFmtId="6" fontId="25" fillId="7" borderId="4" xfId="0" applyNumberFormat="1" applyFont="1" applyFill="1" applyBorder="1" applyAlignment="1">
      <alignment horizontal="center" vertical="center"/>
    </xf>
    <xf numFmtId="0" fontId="25" fillId="6" borderId="4" xfId="0" applyFont="1" applyFill="1" applyBorder="1" applyAlignment="1">
      <alignment vertical="center"/>
    </xf>
    <xf numFmtId="0" fontId="25" fillId="6" borderId="4" xfId="0" applyFont="1" applyFill="1" applyBorder="1" applyAlignment="1">
      <alignment horizontal="left" vertical="center" indent="2"/>
    </xf>
    <xf numFmtId="3" fontId="25" fillId="0" borderId="4" xfId="0" applyNumberFormat="1" applyFont="1" applyBorder="1" applyAlignment="1">
      <alignment horizontal="center" vertical="center"/>
    </xf>
    <xf numFmtId="6" fontId="25" fillId="0" borderId="4" xfId="0" applyNumberFormat="1" applyFont="1" applyBorder="1" applyAlignment="1">
      <alignment horizontal="center" vertical="center"/>
    </xf>
    <xf numFmtId="0" fontId="25" fillId="6" borderId="4" xfId="0" applyFont="1" applyFill="1" applyBorder="1" applyAlignment="1">
      <alignment horizontal="left" vertical="center" wrapText="1" indent="2"/>
    </xf>
    <xf numFmtId="0" fontId="25" fillId="0" borderId="4" xfId="0" applyFont="1" applyBorder="1" applyAlignment="1">
      <alignment vertical="center"/>
    </xf>
    <xf numFmtId="0" fontId="25" fillId="6" borderId="4" xfId="0" applyFont="1" applyFill="1" applyBorder="1" applyAlignment="1">
      <alignment vertical="center" wrapText="1"/>
    </xf>
    <xf numFmtId="0" fontId="3" fillId="0" borderId="2"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3" fillId="0" borderId="3" xfId="0" applyFont="1" applyBorder="1" applyAlignment="1" applyProtection="1">
      <alignment horizontal="center" vertical="center" wrapText="1"/>
      <protection locked="0"/>
    </xf>
    <xf numFmtId="0" fontId="8" fillId="0" borderId="2" xfId="15" applyFont="1" applyBorder="1" applyAlignment="1" applyProtection="1">
      <alignment horizontal="left" wrapText="1"/>
      <protection locked="0"/>
    </xf>
    <xf numFmtId="0" fontId="8" fillId="0" borderId="3" xfId="15" applyFont="1" applyBorder="1" applyAlignment="1" applyProtection="1">
      <alignment horizontal="left" wrapText="1"/>
      <protection locked="0"/>
    </xf>
    <xf numFmtId="0" fontId="4" fillId="0" borderId="2" xfId="15" applyFont="1" applyBorder="1" applyAlignment="1" applyProtection="1">
      <alignment horizontal="left" wrapText="1"/>
      <protection locked="0"/>
    </xf>
    <xf numFmtId="0" fontId="4" fillId="0" borderId="3" xfId="15" applyFont="1" applyBorder="1" applyAlignment="1" applyProtection="1">
      <alignment horizontal="left" wrapText="1"/>
      <protection locked="0"/>
    </xf>
    <xf numFmtId="0" fontId="3" fillId="0" borderId="2" xfId="15" applyFont="1" applyBorder="1" applyAlignment="1" applyProtection="1">
      <alignment horizontal="left" wrapText="1"/>
      <protection locked="0"/>
    </xf>
    <xf numFmtId="166" fontId="9" fillId="0" borderId="0" xfId="0" applyNumberFormat="1" applyFont="1"/>
    <xf numFmtId="164" fontId="9" fillId="0" borderId="0" xfId="0" applyNumberFormat="1" applyFont="1"/>
    <xf numFmtId="4" fontId="9" fillId="0" borderId="0" xfId="0" applyNumberFormat="1" applyFont="1"/>
    <xf numFmtId="0" fontId="8" fillId="0" borderId="3" xfId="15" applyFont="1" applyBorder="1" applyAlignment="1" applyProtection="1">
      <alignment wrapText="1"/>
      <protection locked="0"/>
    </xf>
    <xf numFmtId="0" fontId="26" fillId="0" borderId="0" xfId="0" applyFont="1" applyAlignment="1">
      <alignment vertical="center"/>
    </xf>
    <xf numFmtId="1" fontId="17" fillId="0" borderId="4" xfId="0" applyNumberFormat="1" applyFont="1" applyBorder="1" applyAlignment="1">
      <alignment horizontal="right" vertical="center"/>
    </xf>
    <xf numFmtId="6" fontId="0" fillId="0" borderId="0" xfId="0" applyNumberFormat="1"/>
    <xf numFmtId="0" fontId="4" fillId="0" borderId="2" xfId="15" applyFont="1" applyBorder="1" applyAlignment="1" applyProtection="1">
      <alignment horizontal="left" wrapText="1"/>
      <protection locked="0"/>
    </xf>
    <xf numFmtId="0" fontId="9" fillId="0" borderId="0" xfId="0" applyFont="1" applyAlignment="1">
      <alignment horizontal="center" wrapText="1"/>
    </xf>
    <xf numFmtId="0" fontId="4" fillId="0" borderId="0" xfId="15" applyFont="1" applyBorder="1" applyAlignment="1" applyProtection="1">
      <alignment wrapText="1"/>
      <protection locked="0"/>
    </xf>
    <xf numFmtId="2" fontId="28" fillId="0" borderId="4" xfId="0" applyNumberFormat="1" applyFont="1" applyBorder="1" applyAlignment="1" applyProtection="1">
      <alignment wrapText="1"/>
      <protection locked="0"/>
    </xf>
    <xf numFmtId="164" fontId="28" fillId="0" borderId="4" xfId="0" applyNumberFormat="1" applyFont="1" applyBorder="1" applyAlignment="1" applyProtection="1">
      <alignment wrapText="1"/>
      <protection locked="0"/>
    </xf>
    <xf numFmtId="4" fontId="28" fillId="0" borderId="4" xfId="0" applyNumberFormat="1" applyFont="1" applyBorder="1" applyAlignment="1" applyProtection="1">
      <alignment wrapText="1"/>
      <protection locked="0"/>
    </xf>
    <xf numFmtId="3" fontId="28" fillId="0" borderId="4" xfId="0" applyNumberFormat="1" applyFont="1" applyBorder="1" applyAlignment="1" applyProtection="1">
      <alignment wrapText="1"/>
      <protection locked="0"/>
    </xf>
    <xf numFmtId="165" fontId="28" fillId="0" borderId="1" xfId="2" applyNumberFormat="1" applyFont="1" applyBorder="1" applyAlignment="1" applyProtection="1">
      <alignment wrapText="1"/>
      <protection locked="0"/>
    </xf>
    <xf numFmtId="165" fontId="28" fillId="0" borderId="4" xfId="2" applyNumberFormat="1" applyFont="1" applyBorder="1" applyAlignment="1" applyProtection="1">
      <alignment wrapText="1"/>
      <protection locked="0"/>
    </xf>
    <xf numFmtId="166" fontId="29" fillId="0" borderId="4" xfId="1" applyNumberFormat="1" applyFont="1" applyFill="1" applyBorder="1" applyAlignment="1" applyProtection="1">
      <alignment wrapText="1"/>
      <protection locked="0"/>
    </xf>
    <xf numFmtId="3" fontId="4" fillId="0" borderId="1" xfId="15" applyNumberFormat="1" applyFont="1" applyBorder="1" applyAlignment="1" applyProtection="1">
      <alignment wrapText="1"/>
      <protection locked="0"/>
    </xf>
    <xf numFmtId="4" fontId="4" fillId="0" borderId="1" xfId="15" applyNumberFormat="1" applyFont="1" applyBorder="1" applyAlignment="1" applyProtection="1">
      <alignment wrapText="1"/>
      <protection locked="0"/>
    </xf>
    <xf numFmtId="0" fontId="27" fillId="0" borderId="0" xfId="0" applyFont="1"/>
    <xf numFmtId="167" fontId="4" fillId="0" borderId="1" xfId="15" applyNumberFormat="1" applyFont="1" applyBorder="1" applyAlignment="1" applyProtection="1">
      <alignment wrapText="1"/>
      <protection locked="0"/>
    </xf>
    <xf numFmtId="0" fontId="1" fillId="0" borderId="0" xfId="67"/>
    <xf numFmtId="0" fontId="30" fillId="8" borderId="3" xfId="46" applyFont="1" applyFill="1" applyBorder="1" applyAlignment="1">
      <alignment horizontal="center" vertical="top" wrapText="1"/>
    </xf>
    <xf numFmtId="0" fontId="30" fillId="8" borderId="30" xfId="46" applyFont="1" applyFill="1" applyBorder="1" applyAlignment="1">
      <alignment horizontal="center" vertical="top" wrapText="1"/>
    </xf>
    <xf numFmtId="0" fontId="30" fillId="8" borderId="4" xfId="46" applyFont="1" applyFill="1" applyBorder="1" applyAlignment="1">
      <alignment horizontal="left" vertical="top" wrapText="1"/>
    </xf>
    <xf numFmtId="0" fontId="31" fillId="0" borderId="31" xfId="46" applyFont="1" applyBorder="1" applyAlignment="1">
      <alignment vertical="top" wrapText="1"/>
    </xf>
    <xf numFmtId="169" fontId="31" fillId="0" borderId="4" xfId="46" applyNumberFormat="1" applyFont="1" applyBorder="1" applyAlignment="1">
      <alignment vertical="top"/>
    </xf>
    <xf numFmtId="169" fontId="1" fillId="0" borderId="0" xfId="67" applyNumberFormat="1"/>
    <xf numFmtId="0" fontId="31" fillId="0" borderId="31" xfId="46" applyFont="1" applyBorder="1" applyAlignment="1">
      <alignment horizontal="left" vertical="top" wrapText="1"/>
    </xf>
    <xf numFmtId="170" fontId="1" fillId="0" borderId="0" xfId="67" applyNumberFormat="1"/>
    <xf numFmtId="0" fontId="32" fillId="0" borderId="0" xfId="46" applyFont="1" applyAlignment="1">
      <alignment horizontal="left" vertical="top" wrapText="1"/>
    </xf>
    <xf numFmtId="0" fontId="31" fillId="0" borderId="0" xfId="46" applyFont="1" applyAlignment="1">
      <alignment vertical="top" wrapText="1"/>
    </xf>
    <xf numFmtId="168" fontId="4" fillId="0" borderId="4" xfId="2" applyNumberFormat="1" applyFont="1" applyBorder="1" applyAlignment="1" applyProtection="1">
      <alignment wrapText="1"/>
      <protection locked="0"/>
    </xf>
    <xf numFmtId="0" fontId="30" fillId="8" borderId="26" xfId="46" applyFont="1" applyFill="1" applyBorder="1" applyAlignment="1">
      <alignment horizontal="center" vertical="center" wrapText="1"/>
    </xf>
    <xf numFmtId="0" fontId="30" fillId="8" borderId="29" xfId="46" applyFont="1" applyFill="1" applyBorder="1" applyAlignment="1">
      <alignment horizontal="center" vertical="center" wrapText="1"/>
    </xf>
    <xf numFmtId="0" fontId="30" fillId="8" borderId="27" xfId="46" applyFont="1" applyFill="1" applyBorder="1" applyAlignment="1">
      <alignment horizontal="center" vertical="top" wrapText="1"/>
    </xf>
    <xf numFmtId="0" fontId="30" fillId="8" borderId="28" xfId="46" applyFont="1" applyFill="1" applyBorder="1" applyAlignment="1">
      <alignment horizontal="center" vertical="top"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8" fillId="0" borderId="2" xfId="15" applyFont="1" applyBorder="1" applyAlignment="1" applyProtection="1">
      <alignment horizontal="left" wrapText="1"/>
      <protection locked="0"/>
    </xf>
    <xf numFmtId="0" fontId="8" fillId="0" borderId="3" xfId="15" applyFont="1" applyBorder="1" applyAlignment="1" applyProtection="1">
      <alignment horizontal="left" wrapText="1"/>
      <protection locked="0"/>
    </xf>
    <xf numFmtId="0" fontId="4" fillId="0" borderId="2" xfId="15" applyFont="1" applyBorder="1" applyAlignment="1" applyProtection="1">
      <alignment horizontal="left" wrapText="1"/>
      <protection locked="0"/>
    </xf>
    <xf numFmtId="0" fontId="4" fillId="0" borderId="3" xfId="15" applyFont="1" applyBorder="1" applyAlignment="1" applyProtection="1">
      <alignment horizontal="left" wrapText="1"/>
      <protection locked="0"/>
    </xf>
    <xf numFmtId="0" fontId="3" fillId="0" borderId="2" xfId="15" applyFont="1" applyBorder="1" applyAlignment="1" applyProtection="1">
      <alignment horizontal="left" wrapText="1"/>
      <protection locked="0"/>
    </xf>
    <xf numFmtId="0" fontId="3" fillId="0" borderId="3" xfId="15" applyFont="1" applyBorder="1" applyAlignment="1" applyProtection="1">
      <alignment horizontal="left" wrapText="1"/>
      <protection locked="0"/>
    </xf>
    <xf numFmtId="0" fontId="3" fillId="0" borderId="7"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15" applyFont="1" applyBorder="1" applyAlignment="1" applyProtection="1">
      <alignment horizontal="left" vertical="center" wrapText="1"/>
      <protection locked="0"/>
    </xf>
    <xf numFmtId="0" fontId="3" fillId="0" borderId="2" xfId="15" applyFont="1" applyBorder="1" applyAlignment="1" applyProtection="1">
      <alignment horizontal="left" vertical="center" wrapText="1"/>
      <protection locked="0"/>
    </xf>
    <xf numFmtId="0" fontId="3" fillId="0" borderId="3" xfId="15" applyFont="1" applyBorder="1" applyAlignment="1" applyProtection="1">
      <alignment horizontal="left" vertical="center" wrapText="1"/>
      <protection locked="0"/>
    </xf>
    <xf numFmtId="0" fontId="4" fillId="0" borderId="0" xfId="0" applyFont="1" applyAlignment="1" applyProtection="1">
      <alignment horizontal="left" wrapText="1"/>
      <protection locked="0"/>
    </xf>
    <xf numFmtId="0" fontId="4"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4" fillId="0" borderId="2" xfId="15" applyFont="1" applyBorder="1" applyAlignment="1" applyProtection="1">
      <alignment horizontal="center" wrapText="1"/>
      <protection locked="0"/>
    </xf>
    <xf numFmtId="0" fontId="11" fillId="0" borderId="1"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1" fillId="0" borderId="3" xfId="0" applyFont="1" applyBorder="1" applyAlignment="1" applyProtection="1">
      <alignment horizontal="center" wrapText="1"/>
      <protection locked="0"/>
    </xf>
    <xf numFmtId="0" fontId="4" fillId="0" borderId="2" xfId="0" quotePrefix="1" applyFont="1" applyBorder="1" applyAlignment="1" applyProtection="1">
      <alignment horizontal="left" wrapText="1"/>
      <protection locked="0"/>
    </xf>
    <xf numFmtId="0" fontId="22" fillId="0" borderId="21" xfId="0" applyFont="1" applyBorder="1" applyAlignment="1">
      <alignment vertical="center"/>
    </xf>
    <xf numFmtId="0" fontId="22" fillId="0" borderId="20" xfId="0" applyFont="1" applyBorder="1" applyAlignment="1">
      <alignment vertical="center"/>
    </xf>
    <xf numFmtId="3" fontId="22" fillId="0" borderId="22" xfId="0" applyNumberFormat="1" applyFont="1" applyBorder="1" applyAlignment="1">
      <alignment horizontal="center" vertical="center"/>
    </xf>
    <xf numFmtId="3" fontId="22" fillId="0" borderId="23" xfId="0" applyNumberFormat="1" applyFont="1" applyBorder="1" applyAlignment="1">
      <alignment horizontal="center" vertical="center"/>
    </xf>
    <xf numFmtId="6" fontId="22" fillId="0" borderId="22" xfId="0" applyNumberFormat="1" applyFont="1" applyBorder="1" applyAlignment="1">
      <alignment horizontal="center" vertical="center"/>
    </xf>
    <xf numFmtId="6" fontId="22" fillId="0" borderId="23" xfId="0" applyNumberFormat="1" applyFont="1" applyBorder="1" applyAlignment="1">
      <alignment horizontal="center" vertical="center"/>
    </xf>
    <xf numFmtId="6" fontId="22" fillId="0" borderId="24" xfId="0" applyNumberFormat="1" applyFont="1" applyBorder="1" applyAlignment="1">
      <alignment horizontal="center" vertical="center"/>
    </xf>
    <xf numFmtId="6" fontId="22" fillId="0" borderId="25" xfId="0" applyNumberFormat="1" applyFont="1" applyBorder="1" applyAlignment="1">
      <alignment horizontal="center" vertical="center"/>
    </xf>
    <xf numFmtId="0" fontId="25" fillId="6" borderId="4" xfId="0" applyFont="1" applyFill="1" applyBorder="1" applyAlignment="1">
      <alignment horizontal="center" vertical="center"/>
    </xf>
  </cellXfs>
  <cellStyles count="96">
    <cellStyle name="Comma 2" xfId="53" xr:uid="{62771BB1-7C59-4FCA-AFD3-E9C1F98CCD6D}"/>
    <cellStyle name="Comma 3" xfId="5" xr:uid="{65C97702-7D88-4EE0-81CA-36B17DD30E98}"/>
    <cellStyle name="Comma 3 2" xfId="9" xr:uid="{0D3C15EB-1C35-4E6F-B571-3751452042A1}"/>
    <cellStyle name="Comma 4" xfId="2" xr:uid="{338BE064-F1C6-43CD-8B1B-8B753F42500E}"/>
    <cellStyle name="Comma 5" xfId="59" xr:uid="{9A25C79E-B4F1-48DC-B472-AC9886440E33}"/>
    <cellStyle name="Comma 6" xfId="77" xr:uid="{9054BD7D-1ED2-4B88-98FE-7908776978FC}"/>
    <cellStyle name="Comma 7" xfId="73" xr:uid="{AEF15D45-07E6-42F7-9A43-87AAAFFD5D58}"/>
    <cellStyle name="Comma 8" xfId="4" xr:uid="{545CD5D2-18C6-4770-A63D-DAF1915B290C}"/>
    <cellStyle name="Currency 2" xfId="54" xr:uid="{170C653C-FDD8-4C81-8609-7564C967B009}"/>
    <cellStyle name="Currency 2 2" xfId="75" xr:uid="{562198C2-D377-4E39-B65B-FC4B9C75AC89}"/>
    <cellStyle name="Currency 3" xfId="7" xr:uid="{C98B4104-ABF3-4640-A0FB-2AE0C6E301BF}"/>
    <cellStyle name="Currency 3 2" xfId="10" xr:uid="{FFCACEF7-F982-4379-909A-28ACBCED758B}"/>
    <cellStyle name="Currency 4" xfId="13" xr:uid="{0130F457-3954-47D7-AA68-D89D7062874D}"/>
    <cellStyle name="Currency 5" xfId="60" xr:uid="{5E57D36B-A2FE-40E4-AEEA-75222EAE1DD0}"/>
    <cellStyle name="Currency 6" xfId="69" xr:uid="{717BCA0D-4247-4ED0-9904-62F55227F880}"/>
    <cellStyle name="Currency 6 2" xfId="94" xr:uid="{91CFAB03-5034-4C35-8C9C-DA85A40055F1}"/>
    <cellStyle name="Currency 7" xfId="74" xr:uid="{A47D2B7E-E7B0-47C3-AB85-07BE9FB05B17}"/>
    <cellStyle name="Currency 8" xfId="6" xr:uid="{97523DAA-196F-49FE-A2A8-B660B031282A}"/>
    <cellStyle name="Good" xfId="1" builtinId="26"/>
    <cellStyle name="Hyperlink 2" xfId="56" xr:uid="{C2645EE2-6528-4787-840C-3EB3E16F04CF}"/>
    <cellStyle name="Hyperlink 3" xfId="14" xr:uid="{3657D0F2-3BC0-4CA7-BBEE-F5941471DBCB}"/>
    <cellStyle name="Hyperlink 4" xfId="70" xr:uid="{FCEA6D46-2BDD-4B3F-926A-7460D6E0BB46}"/>
    <cellStyle name="Hyperlink 5" xfId="79" xr:uid="{6AC6E8AE-E452-40BF-AA25-89255FD2E14C}"/>
    <cellStyle name="Normal" xfId="0" builtinId="0"/>
    <cellStyle name="Normal 10" xfId="15" xr:uid="{D55B93FC-6879-4CB1-AE36-10C01D643FB1}"/>
    <cellStyle name="Normal 11" xfId="16" xr:uid="{AB8D0C82-26E8-4128-8B91-3444E0C53AA4}"/>
    <cellStyle name="Normal 12" xfId="17" xr:uid="{75EB9BFC-5FC6-4521-AB4B-9FA0C0F00E77}"/>
    <cellStyle name="Normal 13" xfId="18" xr:uid="{5D0EA1E2-587C-4702-8019-8D4951E96EDD}"/>
    <cellStyle name="Normal 14" xfId="19" xr:uid="{F49C4538-8452-4A1A-9AA5-B377FD93AE79}"/>
    <cellStyle name="Normal 15" xfId="20" xr:uid="{B66F78DF-0C85-430C-B3F2-F6A2B316BEAC}"/>
    <cellStyle name="Normal 16" xfId="21" xr:uid="{F41DE6A6-B1D4-46EB-BCA2-90BA49E28663}"/>
    <cellStyle name="Normal 17" xfId="22" xr:uid="{265823D3-C4AD-4297-BD58-BC021EA44598}"/>
    <cellStyle name="Normal 18" xfId="23" xr:uid="{5B529DCF-4E55-4A61-8CDA-79BD18E4FC7D}"/>
    <cellStyle name="Normal 19" xfId="24" xr:uid="{8D9042C6-93EF-4268-B023-C28F4A06313F}"/>
    <cellStyle name="Normal 2" xfId="11" xr:uid="{CDA3A3AA-F73A-4953-ADBB-7A4F7312F0AC}"/>
    <cellStyle name="Normal 2 2" xfId="25" xr:uid="{53867958-A634-44BC-90A1-8F78776854F5}"/>
    <cellStyle name="Normal 2 2 2" xfId="81" xr:uid="{77F4E2CB-DF68-4C41-951C-C082DD3618C3}"/>
    <cellStyle name="Normal 2 2 3" xfId="72" xr:uid="{9FC07C48-1715-4633-B52D-9E42EC92F52E}"/>
    <cellStyle name="Normal 2 3" xfId="26" xr:uid="{B6065A54-BE55-471F-B85E-0BD12F321FF2}"/>
    <cellStyle name="Normal 2 4" xfId="27" xr:uid="{F7DCEC1B-3C3C-4D07-9815-B51A9A870853}"/>
    <cellStyle name="Normal 2 5" xfId="28" xr:uid="{23A550EF-1D09-4C82-918B-530D3A6F2233}"/>
    <cellStyle name="Normal 20" xfId="29" xr:uid="{E5AB9D23-6E5A-48D0-A0A7-52C36B508C5D}"/>
    <cellStyle name="Normal 21" xfId="30" xr:uid="{F1B77724-50BE-4B77-BA75-E43B6025C731}"/>
    <cellStyle name="Normal 22" xfId="31" xr:uid="{FA8DAD64-E4A7-432B-91F7-3A4630178939}"/>
    <cellStyle name="Normal 23" xfId="32" xr:uid="{9F67C718-D778-4C84-92E1-FA755D9A71D3}"/>
    <cellStyle name="Normal 24" xfId="33" xr:uid="{DC2F2639-2E1F-4EF5-BC2E-361AF2C8E97D}"/>
    <cellStyle name="Normal 25" xfId="34" xr:uid="{FC7B0A08-39F2-4726-B395-EBFC2142782C}"/>
    <cellStyle name="Normal 26" xfId="35" xr:uid="{735820A0-B1A8-4589-9F46-DF37D42DC091}"/>
    <cellStyle name="Normal 27" xfId="36" xr:uid="{59F390FF-DEE3-4E9D-B9B7-747A8292CC7D}"/>
    <cellStyle name="Normal 28" xfId="37" xr:uid="{08592C5E-3A16-48BB-ADA2-F9C6BF9463A8}"/>
    <cellStyle name="Normal 29" xfId="38" xr:uid="{A0404119-8D11-4960-A21A-8BB6FED82637}"/>
    <cellStyle name="Normal 3" xfId="39" xr:uid="{2503DA1D-9858-479A-B22A-DD25261DEC6F}"/>
    <cellStyle name="Normal 30" xfId="40" xr:uid="{C1E684A9-7A16-4A5E-88D8-57BA843449CC}"/>
    <cellStyle name="Normal 31" xfId="41" xr:uid="{BD0E2C4E-EFF3-4F6B-B59A-20F9EE72054B}"/>
    <cellStyle name="Normal 32" xfId="42" xr:uid="{CF436575-8F63-475A-973E-C6DF41EF4497}"/>
    <cellStyle name="Normal 32 2" xfId="63" xr:uid="{18048600-227F-49C5-8126-09C57285D4A9}"/>
    <cellStyle name="Normal 32 2 2" xfId="88" xr:uid="{E95D0313-6F91-4657-84E8-1E57E5419153}"/>
    <cellStyle name="Normal 32 3" xfId="82" xr:uid="{92AF7CA9-247C-44B0-ABDB-8E5E85C3C5BD}"/>
    <cellStyle name="Normal 33" xfId="43" xr:uid="{F7C71F1D-096B-4BA7-91D2-580A303584C9}"/>
    <cellStyle name="Normal 33 2" xfId="64" xr:uid="{7902DC84-78DB-4C97-8B1B-9E87ECAD2FCE}"/>
    <cellStyle name="Normal 33 2 2" xfId="89" xr:uid="{469ABD2B-C291-4D97-9C56-2637A1F573DB}"/>
    <cellStyle name="Normal 33 3" xfId="83" xr:uid="{99743032-BE7F-4140-B2B4-67B6CBF87E60}"/>
    <cellStyle name="Normal 34" xfId="44" xr:uid="{A42E8395-2557-434E-9115-AA99730E4942}"/>
    <cellStyle name="Normal 34 2" xfId="65" xr:uid="{4F2908E0-6F09-44D0-B1F6-FD14AD20861B}"/>
    <cellStyle name="Normal 34 2 2" xfId="90" xr:uid="{EDBE2413-6E49-47FE-A1EE-7969E21BB0BF}"/>
    <cellStyle name="Normal 34 3" xfId="84" xr:uid="{0FA8C81F-4B0F-4CC9-8717-6B3F5C89FF54}"/>
    <cellStyle name="Normal 35" xfId="52" xr:uid="{7AA4F2C4-E9A4-4520-9108-53F4CD813F0B}"/>
    <cellStyle name="Normal 36" xfId="51" xr:uid="{8E2130DD-999A-4AF8-BE0D-F140B10CC4E0}"/>
    <cellStyle name="Normal 36 2" xfId="66" xr:uid="{1C087A11-865B-4652-AC8B-F7A2E55EE65A}"/>
    <cellStyle name="Normal 36 2 2" xfId="91" xr:uid="{AC1BE9B7-8251-48FA-A837-8FD2F0216F86}"/>
    <cellStyle name="Normal 36 3" xfId="85" xr:uid="{043F2F86-4B54-470B-9972-D263C8527782}"/>
    <cellStyle name="Normal 37" xfId="12" xr:uid="{CC9D27E8-8BBB-4210-BB5F-7F3B4D102E0B}"/>
    <cellStyle name="Normal 37 2" xfId="62" xr:uid="{45473093-23D6-4CCA-9608-51D10D6F9402}"/>
    <cellStyle name="Normal 37 2 2" xfId="87" xr:uid="{9B38FC37-0173-4C94-8E23-B036E0F35702}"/>
    <cellStyle name="Normal 37 3" xfId="80" xr:uid="{F8DCF517-6187-48A7-A7BD-5DAAB6F388B6}"/>
    <cellStyle name="Normal 38" xfId="58" xr:uid="{1A4ADC90-6339-4EA5-B2E4-C6B65AAD07F7}"/>
    <cellStyle name="Normal 39" xfId="57" xr:uid="{FF83CF77-E282-41CB-A5F7-296BAE540AEB}"/>
    <cellStyle name="Normal 39 2" xfId="86" xr:uid="{116C1EFA-4211-4D3E-A623-4E560643BFCC}"/>
    <cellStyle name="Normal 4" xfId="45" xr:uid="{CE3DFB92-6D56-44B2-8E65-B1D9CB3BBD1F}"/>
    <cellStyle name="Normal 40" xfId="67" xr:uid="{D9665142-C6C3-440E-9661-192E3D85D3E6}"/>
    <cellStyle name="Normal 40 2" xfId="92" xr:uid="{57B9BF6D-9A20-4ABA-89C4-3DE11331F522}"/>
    <cellStyle name="Normal 41" xfId="71" xr:uid="{226C80CE-E3EB-41DE-AC65-33146BF599BD}"/>
    <cellStyle name="Normal 41 2" xfId="95" xr:uid="{5AFF3DBE-3047-4A29-BC11-07C1AE3D0953}"/>
    <cellStyle name="Normal 41 3" xfId="76" xr:uid="{A8735A58-8D56-4E42-B829-0F49FD54EFAC}"/>
    <cellStyle name="Normal 42" xfId="3" xr:uid="{BA7F833B-DB59-43F3-AAB9-FD0DE73AE8FE}"/>
    <cellStyle name="Normal 5" xfId="46" xr:uid="{2C0EE518-AD0A-4202-883C-08C8D2CD167E}"/>
    <cellStyle name="Normal 6" xfId="47" xr:uid="{BA4BEAB7-4AEE-4130-A24B-83A2738A4B80}"/>
    <cellStyle name="Normal 7" xfId="48" xr:uid="{0864CF98-7385-4F00-A818-919BC5676BD7}"/>
    <cellStyle name="Normal 8" xfId="49" xr:uid="{C5F73723-5FE9-4023-8439-BE346D71FAC9}"/>
    <cellStyle name="Normal 9" xfId="50" xr:uid="{F33059DC-DAF9-4CE8-94E4-D8554908FD6D}"/>
    <cellStyle name="Percent 2" xfId="55" xr:uid="{0315521E-270E-4DE1-9985-11C8A3FCB6AB}"/>
    <cellStyle name="Percent 3" xfId="61" xr:uid="{1F8E10C2-8402-4FF9-BF3E-A17EC79C1FDA}"/>
    <cellStyle name="Percent 4" xfId="68" xr:uid="{9566C8BC-7202-43DC-8B2D-AAAFBC3D11B9}"/>
    <cellStyle name="Percent 4 2" xfId="93" xr:uid="{3235195A-C8DA-495B-9F93-29CAB82900AB}"/>
    <cellStyle name="Percent 5" xfId="78" xr:uid="{8C1D3637-65E5-401F-8C24-22DB699CD907}"/>
    <cellStyle name="Percent 6" xfId="8" xr:uid="{37F9F3BA-0108-4B0E-8284-91A7F0A90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8B34-A5C9-4ACA-B30F-FBF7DC8E5D4B}">
  <dimension ref="A1:L11"/>
  <sheetViews>
    <sheetView workbookViewId="0">
      <selection activeCell="C11" sqref="C11"/>
    </sheetView>
  </sheetViews>
  <sheetFormatPr defaultColWidth="9.1796875" defaultRowHeight="14.5" x14ac:dyDescent="0.35"/>
  <cols>
    <col min="1" max="1" width="11" style="145" customWidth="1"/>
    <col min="2" max="2" width="40.453125" style="145" customWidth="1"/>
    <col min="3" max="3" width="20.26953125" style="145" customWidth="1"/>
    <col min="4" max="4" width="27" style="145" customWidth="1"/>
    <col min="5" max="5" width="9.1796875" style="145"/>
    <col min="6" max="7" width="9.1796875" style="145" customWidth="1"/>
    <col min="8" max="16384" width="9.1796875" style="145"/>
  </cols>
  <sheetData>
    <row r="1" spans="1:12" ht="15" customHeight="1" x14ac:dyDescent="0.35">
      <c r="A1" s="157" t="s">
        <v>381</v>
      </c>
      <c r="B1" s="157" t="s">
        <v>382</v>
      </c>
      <c r="C1" s="159" t="s">
        <v>383</v>
      </c>
      <c r="D1" s="160"/>
    </row>
    <row r="2" spans="1:12" ht="26" x14ac:dyDescent="0.35">
      <c r="A2" s="158"/>
      <c r="B2" s="158" t="s">
        <v>382</v>
      </c>
      <c r="C2" s="146" t="s">
        <v>384</v>
      </c>
      <c r="D2" s="147" t="s">
        <v>385</v>
      </c>
    </row>
    <row r="3" spans="1:12" ht="26" x14ac:dyDescent="0.35">
      <c r="A3" s="148" t="s">
        <v>386</v>
      </c>
      <c r="B3" s="149" t="s">
        <v>387</v>
      </c>
      <c r="C3" s="150">
        <v>76.540000000000006</v>
      </c>
      <c r="D3" s="150">
        <f>C3*1.613</f>
        <v>123.45902000000001</v>
      </c>
      <c r="L3" s="151"/>
    </row>
    <row r="4" spans="1:12" ht="26" x14ac:dyDescent="0.35">
      <c r="A4" s="148" t="s">
        <v>388</v>
      </c>
      <c r="B4" s="152" t="s">
        <v>389</v>
      </c>
      <c r="C4" s="150">
        <v>82.03</v>
      </c>
      <c r="D4" s="150">
        <f>C4*1.613</f>
        <v>132.31439</v>
      </c>
      <c r="L4" s="151"/>
    </row>
    <row r="5" spans="1:12" ht="26" x14ac:dyDescent="0.35">
      <c r="A5" s="148" t="s">
        <v>390</v>
      </c>
      <c r="B5" s="149" t="s">
        <v>391</v>
      </c>
      <c r="C5" s="150">
        <v>68.3</v>
      </c>
      <c r="D5" s="150">
        <f>C5*1.612</f>
        <v>110.0996</v>
      </c>
      <c r="L5" s="151"/>
    </row>
    <row r="6" spans="1:12" ht="26" x14ac:dyDescent="0.35">
      <c r="A6" s="148" t="s">
        <v>392</v>
      </c>
      <c r="B6" s="149" t="s">
        <v>393</v>
      </c>
      <c r="C6" s="150">
        <v>48.35</v>
      </c>
      <c r="D6" s="150">
        <f>C6*1.613</f>
        <v>77.988550000000004</v>
      </c>
      <c r="F6" s="153"/>
      <c r="L6" s="151"/>
    </row>
    <row r="7" spans="1:12" ht="26" x14ac:dyDescent="0.35">
      <c r="A7" s="148" t="s">
        <v>394</v>
      </c>
      <c r="B7" s="149" t="s">
        <v>395</v>
      </c>
      <c r="C7" s="150">
        <v>99.27</v>
      </c>
      <c r="D7" s="150">
        <f>C7*1.6</f>
        <v>158.83199999999999</v>
      </c>
    </row>
    <row r="9" spans="1:12" x14ac:dyDescent="0.35">
      <c r="B9" s="154" t="s">
        <v>396</v>
      </c>
    </row>
    <row r="10" spans="1:12" x14ac:dyDescent="0.35">
      <c r="B10" s="155"/>
    </row>
    <row r="11" spans="1:12" x14ac:dyDescent="0.35">
      <c r="B11" s="155"/>
    </row>
  </sheetData>
  <mergeCells count="3">
    <mergeCell ref="A1:A2"/>
    <mergeCell ref="B1:B2"/>
    <mergeCell ref="C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12D8B-3E52-45FD-B1F8-CFA6ECDDA19B}">
  <dimension ref="A1:CB387"/>
  <sheetViews>
    <sheetView topLeftCell="A210" zoomScale="70" zoomScaleNormal="70" workbookViewId="0">
      <selection activeCell="O261" sqref="O261"/>
    </sheetView>
  </sheetViews>
  <sheetFormatPr defaultColWidth="8.81640625" defaultRowHeight="14.5" x14ac:dyDescent="0.35"/>
  <cols>
    <col min="1" max="1" width="4.26953125" style="18" customWidth="1"/>
    <col min="2" max="3" width="1.7265625" style="18" customWidth="1"/>
    <col min="4" max="4" width="5" style="18" customWidth="1"/>
    <col min="5" max="5" width="58.453125" style="18" customWidth="1"/>
    <col min="6" max="6" width="11.81640625" style="18" customWidth="1"/>
    <col min="7" max="7" width="12.453125" style="125" customWidth="1"/>
    <col min="8" max="8" width="12.26953125" style="126" customWidth="1"/>
    <col min="9" max="9" width="12.7265625" style="18" customWidth="1"/>
    <col min="10" max="10" width="10.81640625" style="18" customWidth="1"/>
    <col min="11" max="11" width="11.453125" style="18" customWidth="1"/>
    <col min="12" max="12" width="10.81640625" style="18" customWidth="1"/>
    <col min="13" max="14" width="10.453125" style="18" customWidth="1"/>
    <col min="15" max="15" width="18" style="18" customWidth="1"/>
    <col min="16" max="16" width="8.81640625" style="18"/>
    <col min="17" max="17" width="11.1796875" style="18" bestFit="1" customWidth="1"/>
    <col min="18" max="18" width="13.7265625" style="18" hidden="1" customWidth="1"/>
    <col min="19" max="19" width="19.1796875" style="18" hidden="1" customWidth="1"/>
    <col min="20" max="20" width="34.1796875" style="18" hidden="1" customWidth="1"/>
    <col min="21" max="21" width="8.81640625" style="18"/>
    <col min="22" max="22" width="12.26953125" style="18" customWidth="1"/>
    <col min="23" max="79" width="8.81640625" style="18"/>
    <col min="80" max="80" width="8.81640625" style="79"/>
    <col min="81" max="16384" width="8.81640625" style="18"/>
  </cols>
  <sheetData>
    <row r="1" spans="1:22" ht="72.5" x14ac:dyDescent="0.35">
      <c r="A1" s="1"/>
      <c r="B1" s="2"/>
      <c r="C1" s="2"/>
      <c r="D1" s="3"/>
      <c r="E1" s="118" t="s">
        <v>0</v>
      </c>
      <c r="F1" s="4" t="s">
        <v>1</v>
      </c>
      <c r="G1" s="5" t="s">
        <v>2</v>
      </c>
      <c r="H1" s="6" t="s">
        <v>3</v>
      </c>
      <c r="I1" s="7" t="s">
        <v>4</v>
      </c>
      <c r="J1" s="8" t="s">
        <v>5</v>
      </c>
      <c r="K1" s="8" t="s">
        <v>6</v>
      </c>
      <c r="L1" s="8" t="s">
        <v>7</v>
      </c>
      <c r="M1" s="4" t="s">
        <v>8</v>
      </c>
      <c r="N1" s="4" t="s">
        <v>9</v>
      </c>
      <c r="O1" s="132" t="s">
        <v>397</v>
      </c>
      <c r="R1" s="18" t="s">
        <v>367</v>
      </c>
      <c r="S1" s="18" t="s">
        <v>366</v>
      </c>
      <c r="T1" s="18" t="s">
        <v>368</v>
      </c>
      <c r="V1" s="124"/>
    </row>
    <row r="2" spans="1:22" x14ac:dyDescent="0.35">
      <c r="A2" s="183" t="s">
        <v>11</v>
      </c>
      <c r="B2" s="184"/>
      <c r="C2" s="184"/>
      <c r="D2" s="184"/>
      <c r="E2" s="185"/>
      <c r="F2" s="9"/>
      <c r="G2" s="10"/>
      <c r="H2" s="11"/>
      <c r="I2" s="12"/>
      <c r="J2" s="74"/>
      <c r="K2" s="74"/>
      <c r="L2" s="74"/>
      <c r="M2" s="75"/>
      <c r="N2" s="75"/>
      <c r="O2" s="73"/>
      <c r="S2" s="18">
        <f>NPV(0.02,R2,R2,R2,R2,R2,R2)</f>
        <v>0</v>
      </c>
      <c r="T2" s="18">
        <f>(0.03*S2)/(1-(1+0.03)^-6)</f>
        <v>0</v>
      </c>
      <c r="V2" s="124"/>
    </row>
    <row r="3" spans="1:22" x14ac:dyDescent="0.35">
      <c r="A3" s="183" t="s">
        <v>12</v>
      </c>
      <c r="B3" s="184"/>
      <c r="C3" s="184"/>
      <c r="D3" s="184"/>
      <c r="E3" s="185"/>
      <c r="F3" s="9"/>
      <c r="G3" s="10"/>
      <c r="H3" s="11"/>
      <c r="I3" s="12"/>
      <c r="J3" s="74"/>
      <c r="K3" s="74"/>
      <c r="L3" s="74"/>
      <c r="M3" s="75"/>
      <c r="N3" s="75"/>
      <c r="O3" s="73"/>
      <c r="S3" s="18">
        <f t="shared" ref="S3:S66" si="0">NPV(0.02,R3,R3,R3,R3,R3,R3)</f>
        <v>0</v>
      </c>
      <c r="T3" s="18">
        <f t="shared" ref="T3:T66" si="1">(0.03*S3)/(1-(1+0.03)^-6)</f>
        <v>0</v>
      </c>
      <c r="V3" s="124"/>
    </row>
    <row r="4" spans="1:22" x14ac:dyDescent="0.35">
      <c r="A4" s="183" t="s">
        <v>13</v>
      </c>
      <c r="B4" s="184"/>
      <c r="C4" s="184"/>
      <c r="D4" s="184"/>
      <c r="E4" s="185"/>
      <c r="F4" s="9"/>
      <c r="G4" s="10"/>
      <c r="H4" s="11"/>
      <c r="I4" s="12"/>
      <c r="J4" s="74"/>
      <c r="K4" s="74"/>
      <c r="L4" s="74"/>
      <c r="M4" s="75"/>
      <c r="N4" s="75"/>
      <c r="O4" s="73"/>
      <c r="S4" s="18">
        <f t="shared" si="0"/>
        <v>0</v>
      </c>
      <c r="T4" s="18">
        <f t="shared" si="1"/>
        <v>0</v>
      </c>
      <c r="V4" s="124"/>
    </row>
    <row r="5" spans="1:22" x14ac:dyDescent="0.35">
      <c r="A5" s="183" t="s">
        <v>14</v>
      </c>
      <c r="B5" s="184"/>
      <c r="C5" s="184"/>
      <c r="D5" s="184"/>
      <c r="E5" s="185"/>
      <c r="F5" s="9"/>
      <c r="G5" s="10"/>
      <c r="H5" s="11"/>
      <c r="I5" s="12"/>
      <c r="J5" s="74"/>
      <c r="K5" s="74"/>
      <c r="L5" s="74"/>
      <c r="M5" s="75"/>
      <c r="N5" s="75"/>
      <c r="O5" s="73"/>
      <c r="S5" s="18">
        <f t="shared" si="0"/>
        <v>0</v>
      </c>
      <c r="T5" s="18">
        <f t="shared" si="1"/>
        <v>0</v>
      </c>
      <c r="V5" s="124"/>
    </row>
    <row r="6" spans="1:22" x14ac:dyDescent="0.35">
      <c r="A6" s="14"/>
      <c r="B6" s="184" t="s">
        <v>15</v>
      </c>
      <c r="C6" s="184"/>
      <c r="D6" s="184"/>
      <c r="E6" s="185"/>
      <c r="F6" s="9"/>
      <c r="G6" s="10"/>
      <c r="H6" s="11"/>
      <c r="I6" s="12"/>
      <c r="J6" s="74"/>
      <c r="K6" s="74"/>
      <c r="L6" s="74"/>
      <c r="M6" s="75"/>
      <c r="N6" s="75"/>
      <c r="O6" s="73"/>
      <c r="S6" s="18">
        <f t="shared" si="0"/>
        <v>0</v>
      </c>
      <c r="T6" s="18">
        <f t="shared" si="1"/>
        <v>0</v>
      </c>
      <c r="V6" s="124"/>
    </row>
    <row r="7" spans="1:22" x14ac:dyDescent="0.35">
      <c r="A7" s="14"/>
      <c r="B7" s="15"/>
      <c r="C7" s="186" t="s">
        <v>16</v>
      </c>
      <c r="D7" s="186"/>
      <c r="E7" s="187"/>
      <c r="F7" s="16"/>
      <c r="G7" s="17"/>
      <c r="H7" s="11"/>
      <c r="I7" s="12"/>
      <c r="J7" s="74"/>
      <c r="K7" s="74"/>
      <c r="L7" s="74"/>
      <c r="M7" s="75"/>
      <c r="N7" s="75"/>
      <c r="O7" s="73"/>
      <c r="S7" s="18">
        <f t="shared" si="0"/>
        <v>0</v>
      </c>
      <c r="T7" s="18">
        <f t="shared" si="1"/>
        <v>0</v>
      </c>
      <c r="V7" s="124"/>
    </row>
    <row r="8" spans="1:22" x14ac:dyDescent="0.35">
      <c r="A8" s="14"/>
      <c r="B8" s="184" t="s">
        <v>17</v>
      </c>
      <c r="C8" s="184"/>
      <c r="D8" s="184"/>
      <c r="E8" s="185"/>
      <c r="F8" s="16"/>
      <c r="G8" s="17"/>
      <c r="H8" s="11"/>
      <c r="I8" s="12"/>
      <c r="J8" s="74">
        <v>0</v>
      </c>
      <c r="K8" s="74">
        <v>0</v>
      </c>
      <c r="L8" s="74">
        <v>0</v>
      </c>
      <c r="M8" s="75">
        <v>0</v>
      </c>
      <c r="N8" s="75">
        <v>0</v>
      </c>
      <c r="O8" s="73"/>
      <c r="R8" s="18">
        <v>0</v>
      </c>
      <c r="S8" s="18">
        <f t="shared" si="0"/>
        <v>0</v>
      </c>
      <c r="T8" s="18">
        <f t="shared" si="1"/>
        <v>0</v>
      </c>
      <c r="V8" s="124"/>
    </row>
    <row r="9" spans="1:22" x14ac:dyDescent="0.35">
      <c r="A9" s="14"/>
      <c r="B9" s="15"/>
      <c r="C9" s="186" t="s">
        <v>16</v>
      </c>
      <c r="D9" s="186"/>
      <c r="E9" s="187"/>
      <c r="F9" s="16"/>
      <c r="G9" s="17"/>
      <c r="H9" s="11"/>
      <c r="I9" s="12"/>
      <c r="J9" s="74"/>
      <c r="K9" s="74"/>
      <c r="L9" s="74"/>
      <c r="M9" s="75"/>
      <c r="N9" s="75"/>
      <c r="O9" s="73"/>
      <c r="S9" s="18">
        <f t="shared" si="0"/>
        <v>0</v>
      </c>
      <c r="T9" s="18">
        <f t="shared" si="1"/>
        <v>0</v>
      </c>
      <c r="V9" s="124"/>
    </row>
    <row r="10" spans="1:22" x14ac:dyDescent="0.35">
      <c r="A10" s="14" t="s">
        <v>18</v>
      </c>
      <c r="B10" s="184" t="s">
        <v>19</v>
      </c>
      <c r="C10" s="184"/>
      <c r="D10" s="184"/>
      <c r="E10" s="185"/>
      <c r="F10" s="16"/>
      <c r="G10" s="10"/>
      <c r="H10" s="11"/>
      <c r="I10" s="12"/>
      <c r="J10" s="74"/>
      <c r="K10" s="74"/>
      <c r="L10" s="74"/>
      <c r="M10" s="75"/>
      <c r="N10" s="75"/>
      <c r="O10" s="73"/>
      <c r="R10" s="18">
        <v>0</v>
      </c>
      <c r="S10" s="18">
        <f t="shared" si="0"/>
        <v>0</v>
      </c>
      <c r="T10" s="18">
        <f t="shared" si="1"/>
        <v>0</v>
      </c>
      <c r="V10" s="124"/>
    </row>
    <row r="11" spans="1:22" x14ac:dyDescent="0.35">
      <c r="A11" s="14" t="s">
        <v>18</v>
      </c>
      <c r="B11" s="112"/>
      <c r="C11" s="188" t="s">
        <v>20</v>
      </c>
      <c r="D11" s="188"/>
      <c r="E11" s="189"/>
      <c r="F11" s="16"/>
      <c r="G11" s="10"/>
      <c r="H11" s="11"/>
      <c r="I11" s="12"/>
      <c r="J11" s="74"/>
      <c r="K11" s="74"/>
      <c r="L11" s="74"/>
      <c r="M11" s="75"/>
      <c r="N11" s="75"/>
      <c r="O11" s="73"/>
      <c r="R11" s="18">
        <v>0</v>
      </c>
      <c r="S11" s="18">
        <f t="shared" si="0"/>
        <v>0</v>
      </c>
      <c r="T11" s="18">
        <f t="shared" si="1"/>
        <v>0</v>
      </c>
      <c r="V11" s="124"/>
    </row>
    <row r="12" spans="1:22" x14ac:dyDescent="0.35">
      <c r="A12" s="14"/>
      <c r="B12" s="112"/>
      <c r="C12" s="117"/>
      <c r="D12" s="161" t="s">
        <v>21</v>
      </c>
      <c r="E12" s="162"/>
      <c r="F12" s="16"/>
      <c r="G12" s="10"/>
      <c r="H12" s="11"/>
      <c r="I12" s="12"/>
      <c r="J12" s="74"/>
      <c r="K12" s="74"/>
      <c r="L12" s="74"/>
      <c r="M12" s="75"/>
      <c r="N12" s="75"/>
      <c r="O12" s="73"/>
      <c r="R12" s="18">
        <v>0</v>
      </c>
      <c r="S12" s="18">
        <f t="shared" si="0"/>
        <v>0</v>
      </c>
      <c r="T12" s="18">
        <f t="shared" si="1"/>
        <v>0</v>
      </c>
      <c r="V12" s="124"/>
    </row>
    <row r="13" spans="1:22" x14ac:dyDescent="0.35">
      <c r="A13" s="14">
        <v>8</v>
      </c>
      <c r="B13" s="112"/>
      <c r="C13" s="112"/>
      <c r="D13" s="15"/>
      <c r="E13" s="15" t="s">
        <v>22</v>
      </c>
      <c r="F13" s="16">
        <v>1</v>
      </c>
      <c r="G13" s="10">
        <v>2</v>
      </c>
      <c r="H13" s="11">
        <v>2</v>
      </c>
      <c r="I13" s="12">
        <v>1</v>
      </c>
      <c r="J13" s="74">
        <v>2</v>
      </c>
      <c r="K13" s="74"/>
      <c r="L13" s="74">
        <v>0.2</v>
      </c>
      <c r="M13" s="75">
        <v>0.1</v>
      </c>
      <c r="N13" s="75"/>
      <c r="O13" s="73">
        <v>266.90122377613062</v>
      </c>
      <c r="R13" s="18">
        <v>258.12244300000003</v>
      </c>
      <c r="S13" s="18">
        <f t="shared" si="0"/>
        <v>1445.8550258006715</v>
      </c>
      <c r="T13" s="18">
        <f t="shared" si="1"/>
        <v>266.90122377613062</v>
      </c>
      <c r="V13" s="124"/>
    </row>
    <row r="14" spans="1:22" x14ac:dyDescent="0.35">
      <c r="A14" s="14">
        <v>4</v>
      </c>
      <c r="B14" s="15"/>
      <c r="C14" s="15"/>
      <c r="D14" s="15"/>
      <c r="E14" s="19" t="s">
        <v>23</v>
      </c>
      <c r="F14" s="16">
        <v>1</v>
      </c>
      <c r="G14" s="10">
        <v>2</v>
      </c>
      <c r="H14" s="11">
        <v>2</v>
      </c>
      <c r="I14" s="12">
        <v>1</v>
      </c>
      <c r="J14" s="74">
        <v>2</v>
      </c>
      <c r="K14" s="74"/>
      <c r="L14" s="74">
        <v>0.2</v>
      </c>
      <c r="M14" s="75">
        <v>0.1</v>
      </c>
      <c r="N14" s="75"/>
      <c r="O14" s="73">
        <v>266.90122377613062</v>
      </c>
      <c r="R14" s="18">
        <v>258.12244300000003</v>
      </c>
      <c r="S14" s="18">
        <f t="shared" si="0"/>
        <v>1445.8550258006715</v>
      </c>
      <c r="T14" s="18">
        <f t="shared" si="1"/>
        <v>266.90122377613062</v>
      </c>
      <c r="V14" s="124"/>
    </row>
    <row r="15" spans="1:22" x14ac:dyDescent="0.35">
      <c r="A15" s="14" t="s">
        <v>18</v>
      </c>
      <c r="B15" s="112"/>
      <c r="C15" s="112"/>
      <c r="D15" s="161" t="s">
        <v>24</v>
      </c>
      <c r="E15" s="162"/>
      <c r="F15" s="16"/>
      <c r="G15" s="10"/>
      <c r="H15" s="11"/>
      <c r="I15" s="12"/>
      <c r="J15" s="74"/>
      <c r="K15" s="74"/>
      <c r="L15" s="74"/>
      <c r="M15" s="75"/>
      <c r="N15" s="75"/>
      <c r="O15" s="73"/>
      <c r="R15" s="18">
        <v>0</v>
      </c>
      <c r="S15" s="18">
        <f t="shared" si="0"/>
        <v>0</v>
      </c>
      <c r="T15" s="18">
        <f t="shared" si="1"/>
        <v>0</v>
      </c>
      <c r="V15" s="124"/>
    </row>
    <row r="16" spans="1:22" x14ac:dyDescent="0.35">
      <c r="A16" s="14">
        <v>8</v>
      </c>
      <c r="B16" s="112"/>
      <c r="C16" s="112"/>
      <c r="D16" s="15"/>
      <c r="E16" s="15" t="s">
        <v>25</v>
      </c>
      <c r="F16" s="16">
        <v>0.66666666666666663</v>
      </c>
      <c r="G16" s="10">
        <v>2.2000000000000002</v>
      </c>
      <c r="H16" s="11">
        <v>1.4666666666666668</v>
      </c>
      <c r="I16" s="12">
        <v>1</v>
      </c>
      <c r="J16" s="74">
        <v>1.4666666666666668</v>
      </c>
      <c r="K16" s="74"/>
      <c r="L16" s="74">
        <v>0.1466666666666667</v>
      </c>
      <c r="M16" s="75">
        <v>7.3333333333333348E-2</v>
      </c>
      <c r="N16" s="75"/>
      <c r="O16" s="73">
        <v>195.72756410249573</v>
      </c>
      <c r="R16" s="18">
        <v>189.28979153333333</v>
      </c>
      <c r="S16" s="18">
        <f t="shared" si="0"/>
        <v>1060.293685587159</v>
      </c>
      <c r="T16" s="18">
        <f t="shared" si="1"/>
        <v>195.72756410249573</v>
      </c>
      <c r="V16" s="124"/>
    </row>
    <row r="17" spans="1:22" x14ac:dyDescent="0.35">
      <c r="A17" s="14">
        <v>4</v>
      </c>
      <c r="B17" s="15"/>
      <c r="C17" s="15"/>
      <c r="D17" s="15"/>
      <c r="E17" s="19" t="s">
        <v>26</v>
      </c>
      <c r="F17" s="16">
        <v>0.66666666666666663</v>
      </c>
      <c r="G17" s="10">
        <v>2.2000000000000002</v>
      </c>
      <c r="H17" s="11">
        <v>1.4666666666666668</v>
      </c>
      <c r="I17" s="12">
        <v>1</v>
      </c>
      <c r="J17" s="74">
        <v>1.4666666666666668</v>
      </c>
      <c r="K17" s="74"/>
      <c r="L17" s="74">
        <v>0.1466666666666667</v>
      </c>
      <c r="M17" s="75">
        <v>7.3333333333333348E-2</v>
      </c>
      <c r="N17" s="75"/>
      <c r="O17" s="73">
        <v>195.72756410249573</v>
      </c>
      <c r="R17" s="18">
        <v>189.28979153333333</v>
      </c>
      <c r="S17" s="18">
        <f t="shared" si="0"/>
        <v>1060.293685587159</v>
      </c>
      <c r="T17" s="18">
        <f t="shared" si="1"/>
        <v>195.72756410249573</v>
      </c>
      <c r="V17" s="124"/>
    </row>
    <row r="18" spans="1:22" x14ac:dyDescent="0.35">
      <c r="A18" s="14" t="s">
        <v>18</v>
      </c>
      <c r="B18" s="112"/>
      <c r="C18" s="112"/>
      <c r="D18" s="161" t="s">
        <v>27</v>
      </c>
      <c r="E18" s="162"/>
      <c r="F18" s="16"/>
      <c r="G18" s="10"/>
      <c r="H18" s="11"/>
      <c r="I18" s="12"/>
      <c r="J18" s="74"/>
      <c r="K18" s="74"/>
      <c r="L18" s="74"/>
      <c r="M18" s="75"/>
      <c r="N18" s="75"/>
      <c r="O18" s="73"/>
      <c r="R18" s="18">
        <v>0</v>
      </c>
      <c r="S18" s="18">
        <f t="shared" si="0"/>
        <v>0</v>
      </c>
      <c r="T18" s="18">
        <f t="shared" si="1"/>
        <v>0</v>
      </c>
      <c r="V18" s="124"/>
    </row>
    <row r="19" spans="1:22" x14ac:dyDescent="0.35">
      <c r="A19" s="14">
        <v>8</v>
      </c>
      <c r="B19" s="112"/>
      <c r="C19" s="112"/>
      <c r="D19" s="15"/>
      <c r="E19" s="15" t="s">
        <v>28</v>
      </c>
      <c r="F19" s="16">
        <v>0.16666666666666666</v>
      </c>
      <c r="G19" s="10">
        <v>3</v>
      </c>
      <c r="H19" s="11">
        <v>0.5</v>
      </c>
      <c r="I19" s="12">
        <v>2</v>
      </c>
      <c r="J19" s="74">
        <v>1</v>
      </c>
      <c r="K19" s="74"/>
      <c r="L19" s="74">
        <v>0.1</v>
      </c>
      <c r="M19" s="75">
        <v>0.05</v>
      </c>
      <c r="N19" s="75"/>
      <c r="O19" s="73">
        <v>133.45061188806531</v>
      </c>
      <c r="R19" s="18">
        <v>129.06122150000002</v>
      </c>
      <c r="S19" s="18">
        <f t="shared" si="0"/>
        <v>722.92751290033573</v>
      </c>
      <c r="T19" s="18">
        <f t="shared" si="1"/>
        <v>133.45061188806531</v>
      </c>
      <c r="V19" s="124"/>
    </row>
    <row r="20" spans="1:22" x14ac:dyDescent="0.35">
      <c r="A20" s="14">
        <v>4</v>
      </c>
      <c r="B20" s="15"/>
      <c r="C20" s="15"/>
      <c r="D20" s="15"/>
      <c r="E20" s="19" t="s">
        <v>29</v>
      </c>
      <c r="F20" s="16">
        <v>0.16666666666666666</v>
      </c>
      <c r="G20" s="10">
        <v>3</v>
      </c>
      <c r="H20" s="11">
        <v>0.5</v>
      </c>
      <c r="I20" s="12">
        <v>3</v>
      </c>
      <c r="J20" s="74">
        <v>1.5</v>
      </c>
      <c r="K20" s="74"/>
      <c r="L20" s="74">
        <v>0.15000000000000002</v>
      </c>
      <c r="M20" s="75">
        <v>7.5000000000000011E-2</v>
      </c>
      <c r="N20" s="75"/>
      <c r="O20" s="73">
        <v>200.17591783209789</v>
      </c>
      <c r="R20" s="18">
        <v>193.59183224999998</v>
      </c>
      <c r="S20" s="18">
        <f t="shared" si="0"/>
        <v>1084.3912693505033</v>
      </c>
      <c r="T20" s="18">
        <f t="shared" si="1"/>
        <v>200.17591783209789</v>
      </c>
      <c r="V20" s="124"/>
    </row>
    <row r="21" spans="1:22" x14ac:dyDescent="0.35">
      <c r="A21" s="14" t="s">
        <v>18</v>
      </c>
      <c r="B21" s="15"/>
      <c r="C21" s="15"/>
      <c r="D21" s="161" t="s">
        <v>30</v>
      </c>
      <c r="E21" s="162"/>
      <c r="F21" s="16"/>
      <c r="G21" s="10"/>
      <c r="H21" s="11"/>
      <c r="I21" s="12"/>
      <c r="J21" s="74"/>
      <c r="K21" s="74"/>
      <c r="L21" s="74"/>
      <c r="M21" s="75"/>
      <c r="N21" s="75"/>
      <c r="O21" s="73"/>
      <c r="R21" s="18">
        <v>0</v>
      </c>
      <c r="S21" s="18">
        <f t="shared" si="0"/>
        <v>0</v>
      </c>
      <c r="T21" s="18">
        <f t="shared" si="1"/>
        <v>0</v>
      </c>
      <c r="V21" s="124"/>
    </row>
    <row r="22" spans="1:22" x14ac:dyDescent="0.35">
      <c r="A22" s="14">
        <v>8</v>
      </c>
      <c r="B22" s="112"/>
      <c r="C22" s="112"/>
      <c r="D22" s="15"/>
      <c r="E22" s="15" t="s">
        <v>31</v>
      </c>
      <c r="F22" s="16">
        <v>0.41666666666666669</v>
      </c>
      <c r="G22" s="10">
        <v>2.1</v>
      </c>
      <c r="H22" s="11">
        <v>0.87500000000000011</v>
      </c>
      <c r="I22" s="12">
        <v>1</v>
      </c>
      <c r="J22" s="74">
        <v>0.87500000000000011</v>
      </c>
      <c r="K22" s="74"/>
      <c r="L22" s="74">
        <v>8.7500000000000022E-2</v>
      </c>
      <c r="M22" s="75">
        <v>4.3750000000000011E-2</v>
      </c>
      <c r="N22" s="75"/>
      <c r="O22" s="73">
        <v>116.76928540205712</v>
      </c>
      <c r="R22" s="18">
        <v>112.92856881250002</v>
      </c>
      <c r="S22" s="18">
        <f t="shared" si="0"/>
        <v>632.56157378779369</v>
      </c>
      <c r="T22" s="18">
        <f t="shared" si="1"/>
        <v>116.76928540205712</v>
      </c>
      <c r="V22" s="124"/>
    </row>
    <row r="23" spans="1:22" x14ac:dyDescent="0.35">
      <c r="A23" s="14">
        <v>4</v>
      </c>
      <c r="B23" s="15"/>
      <c r="C23" s="15"/>
      <c r="D23" s="15"/>
      <c r="E23" s="19" t="s">
        <v>32</v>
      </c>
      <c r="F23" s="16">
        <v>0.41666666666666669</v>
      </c>
      <c r="G23" s="10">
        <v>2.1</v>
      </c>
      <c r="H23" s="11">
        <v>0.87500000000000011</v>
      </c>
      <c r="I23" s="12">
        <v>1</v>
      </c>
      <c r="J23" s="74">
        <v>0.87500000000000011</v>
      </c>
      <c r="K23" s="74"/>
      <c r="L23" s="74">
        <v>8.7500000000000022E-2</v>
      </c>
      <c r="M23" s="75">
        <v>4.3750000000000011E-2</v>
      </c>
      <c r="N23" s="75"/>
      <c r="O23" s="73">
        <v>116.76928540205712</v>
      </c>
      <c r="R23" s="18">
        <v>112.92856881250002</v>
      </c>
      <c r="S23" s="18">
        <f t="shared" si="0"/>
        <v>632.56157378779369</v>
      </c>
      <c r="T23" s="18">
        <f t="shared" si="1"/>
        <v>116.76928540205712</v>
      </c>
      <c r="V23" s="124"/>
    </row>
    <row r="24" spans="1:22" x14ac:dyDescent="0.35">
      <c r="A24" s="14" t="s">
        <v>18</v>
      </c>
      <c r="B24" s="112"/>
      <c r="C24" s="188" t="s">
        <v>33</v>
      </c>
      <c r="D24" s="188"/>
      <c r="E24" s="189"/>
      <c r="F24" s="16"/>
      <c r="G24" s="10"/>
      <c r="H24" s="11"/>
      <c r="I24" s="12"/>
      <c r="J24" s="74"/>
      <c r="K24" s="74"/>
      <c r="L24" s="74"/>
      <c r="M24" s="75"/>
      <c r="N24" s="75"/>
      <c r="O24" s="73"/>
      <c r="R24" s="18">
        <v>0</v>
      </c>
      <c r="S24" s="18">
        <f t="shared" si="0"/>
        <v>0</v>
      </c>
      <c r="T24" s="18">
        <f t="shared" si="1"/>
        <v>0</v>
      </c>
      <c r="V24" s="124"/>
    </row>
    <row r="25" spans="1:22" x14ac:dyDescent="0.35">
      <c r="A25" s="14"/>
      <c r="B25" s="112"/>
      <c r="C25" s="117"/>
      <c r="D25" s="161" t="s">
        <v>21</v>
      </c>
      <c r="E25" s="162"/>
      <c r="F25" s="16"/>
      <c r="G25" s="10"/>
      <c r="H25" s="11"/>
      <c r="I25" s="12"/>
      <c r="J25" s="74"/>
      <c r="K25" s="74"/>
      <c r="L25" s="74"/>
      <c r="M25" s="75"/>
      <c r="N25" s="75"/>
      <c r="O25" s="73"/>
      <c r="R25" s="18">
        <v>0</v>
      </c>
      <c r="S25" s="18">
        <f t="shared" si="0"/>
        <v>0</v>
      </c>
      <c r="T25" s="18">
        <f t="shared" si="1"/>
        <v>0</v>
      </c>
      <c r="V25" s="124"/>
    </row>
    <row r="26" spans="1:22" x14ac:dyDescent="0.35">
      <c r="A26" s="14">
        <v>1</v>
      </c>
      <c r="B26" s="112"/>
      <c r="C26" s="112"/>
      <c r="D26" s="15"/>
      <c r="E26" s="19" t="s">
        <v>34</v>
      </c>
      <c r="F26" s="16">
        <v>1</v>
      </c>
      <c r="G26" s="10">
        <v>2</v>
      </c>
      <c r="H26" s="11">
        <v>2</v>
      </c>
      <c r="I26" s="12">
        <v>1</v>
      </c>
      <c r="J26" s="74">
        <v>2</v>
      </c>
      <c r="K26" s="74"/>
      <c r="L26" s="74">
        <v>0.2</v>
      </c>
      <c r="M26" s="75">
        <v>0.1</v>
      </c>
      <c r="N26" s="75"/>
      <c r="O26" s="73">
        <v>266.90122377613062</v>
      </c>
      <c r="R26" s="18">
        <v>258.12244300000003</v>
      </c>
      <c r="S26" s="18">
        <f t="shared" si="0"/>
        <v>1445.8550258006715</v>
      </c>
      <c r="T26" s="18">
        <f t="shared" si="1"/>
        <v>266.90122377613062</v>
      </c>
      <c r="V26" s="124"/>
    </row>
    <row r="27" spans="1:22" x14ac:dyDescent="0.35">
      <c r="A27" s="14">
        <v>5</v>
      </c>
      <c r="B27" s="112"/>
      <c r="C27" s="112"/>
      <c r="D27" s="15"/>
      <c r="E27" s="15" t="s">
        <v>35</v>
      </c>
      <c r="F27" s="16">
        <v>1</v>
      </c>
      <c r="G27" s="10">
        <v>0</v>
      </c>
      <c r="H27" s="11">
        <v>0</v>
      </c>
      <c r="I27" s="12">
        <v>0</v>
      </c>
      <c r="J27" s="74">
        <v>0</v>
      </c>
      <c r="K27" s="74"/>
      <c r="L27" s="74">
        <v>0</v>
      </c>
      <c r="M27" s="75">
        <v>0</v>
      </c>
      <c r="N27" s="75"/>
      <c r="O27" s="73">
        <v>0</v>
      </c>
      <c r="R27" s="18">
        <v>0</v>
      </c>
      <c r="S27" s="18">
        <f t="shared" si="0"/>
        <v>0</v>
      </c>
      <c r="T27" s="18">
        <f t="shared" si="1"/>
        <v>0</v>
      </c>
      <c r="V27" s="124"/>
    </row>
    <row r="28" spans="1:22" x14ac:dyDescent="0.35">
      <c r="A28" s="14">
        <v>9</v>
      </c>
      <c r="B28" s="112"/>
      <c r="C28" s="112"/>
      <c r="D28" s="15"/>
      <c r="E28" s="15" t="s">
        <v>36</v>
      </c>
      <c r="F28" s="16">
        <v>1</v>
      </c>
      <c r="G28" s="10">
        <v>1</v>
      </c>
      <c r="H28" s="11">
        <v>1</v>
      </c>
      <c r="I28" s="12">
        <v>1</v>
      </c>
      <c r="J28" s="74">
        <v>1</v>
      </c>
      <c r="K28" s="74"/>
      <c r="L28" s="74">
        <v>0.1</v>
      </c>
      <c r="M28" s="75">
        <v>0.05</v>
      </c>
      <c r="N28" s="75"/>
      <c r="O28" s="73">
        <v>133.45061188806531</v>
      </c>
      <c r="R28" s="18">
        <v>129.06122150000002</v>
      </c>
      <c r="S28" s="18">
        <f t="shared" si="0"/>
        <v>722.92751290033573</v>
      </c>
      <c r="T28" s="18">
        <f t="shared" si="1"/>
        <v>133.45061188806531</v>
      </c>
      <c r="V28" s="124"/>
    </row>
    <row r="29" spans="1:22" x14ac:dyDescent="0.35">
      <c r="A29" s="14">
        <v>8</v>
      </c>
      <c r="B29" s="112"/>
      <c r="C29" s="112"/>
      <c r="D29" s="15"/>
      <c r="E29" s="15" t="s">
        <v>37</v>
      </c>
      <c r="F29" s="16">
        <v>1</v>
      </c>
      <c r="G29" s="10">
        <v>2</v>
      </c>
      <c r="H29" s="11">
        <v>2</v>
      </c>
      <c r="I29" s="12">
        <v>1</v>
      </c>
      <c r="J29" s="74">
        <v>2</v>
      </c>
      <c r="K29" s="74"/>
      <c r="L29" s="74">
        <v>0.2</v>
      </c>
      <c r="M29" s="75">
        <v>0.1</v>
      </c>
      <c r="N29" s="75"/>
      <c r="O29" s="73">
        <v>266.90122377613062</v>
      </c>
      <c r="R29" s="18">
        <v>258.12244300000003</v>
      </c>
      <c r="S29" s="18">
        <f t="shared" si="0"/>
        <v>1445.8550258006715</v>
      </c>
      <c r="T29" s="18">
        <f t="shared" si="1"/>
        <v>266.90122377613062</v>
      </c>
      <c r="V29" s="124"/>
    </row>
    <row r="30" spans="1:22" x14ac:dyDescent="0.35">
      <c r="A30" s="14">
        <v>4</v>
      </c>
      <c r="B30" s="15"/>
      <c r="C30" s="15"/>
      <c r="D30" s="15"/>
      <c r="E30" s="19" t="s">
        <v>38</v>
      </c>
      <c r="F30" s="16">
        <v>1</v>
      </c>
      <c r="G30" s="10">
        <v>2</v>
      </c>
      <c r="H30" s="11">
        <v>2</v>
      </c>
      <c r="I30" s="12">
        <v>1</v>
      </c>
      <c r="J30" s="74">
        <v>2</v>
      </c>
      <c r="K30" s="74"/>
      <c r="L30" s="74">
        <v>0.2</v>
      </c>
      <c r="M30" s="75">
        <v>0.1</v>
      </c>
      <c r="N30" s="75"/>
      <c r="O30" s="73">
        <v>266.90122377613062</v>
      </c>
      <c r="R30" s="18">
        <v>258.12244300000003</v>
      </c>
      <c r="S30" s="18">
        <f t="shared" si="0"/>
        <v>1445.8550258006715</v>
      </c>
      <c r="T30" s="18">
        <f t="shared" si="1"/>
        <v>266.90122377613062</v>
      </c>
      <c r="V30" s="124"/>
    </row>
    <row r="31" spans="1:22" x14ac:dyDescent="0.35">
      <c r="A31" s="14" t="s">
        <v>18</v>
      </c>
      <c r="B31" s="112"/>
      <c r="C31" s="112"/>
      <c r="D31" s="161" t="s">
        <v>24</v>
      </c>
      <c r="E31" s="162"/>
      <c r="F31" s="16"/>
      <c r="G31" s="10"/>
      <c r="H31" s="11"/>
      <c r="I31" s="12"/>
      <c r="J31" s="74"/>
      <c r="K31" s="74"/>
      <c r="L31" s="74"/>
      <c r="M31" s="75"/>
      <c r="N31" s="75"/>
      <c r="O31" s="73"/>
      <c r="R31" s="18">
        <v>0</v>
      </c>
      <c r="S31" s="18">
        <f t="shared" si="0"/>
        <v>0</v>
      </c>
      <c r="T31" s="18">
        <f t="shared" si="1"/>
        <v>0</v>
      </c>
      <c r="V31" s="124"/>
    </row>
    <row r="32" spans="1:22" x14ac:dyDescent="0.35">
      <c r="A32" s="14">
        <v>1</v>
      </c>
      <c r="B32" s="112"/>
      <c r="C32" s="112"/>
      <c r="D32" s="15"/>
      <c r="E32" s="19" t="s">
        <v>39</v>
      </c>
      <c r="F32" s="16">
        <v>0.66666666666666663</v>
      </c>
      <c r="G32" s="10">
        <v>1.3</v>
      </c>
      <c r="H32" s="11">
        <v>0.8666666666666667</v>
      </c>
      <c r="I32" s="12">
        <v>56</v>
      </c>
      <c r="J32" s="74">
        <v>48.533333333333331</v>
      </c>
      <c r="K32" s="74"/>
      <c r="L32" s="74">
        <v>4.8533333333333335</v>
      </c>
      <c r="M32" s="75">
        <v>2.4266666666666667</v>
      </c>
      <c r="N32" s="75"/>
      <c r="O32" s="73">
        <v>6476.8030303007672</v>
      </c>
      <c r="R32" s="18">
        <v>6263.7712834666663</v>
      </c>
      <c r="S32" s="18">
        <f t="shared" si="0"/>
        <v>35086.081959429619</v>
      </c>
      <c r="T32" s="18">
        <f t="shared" si="1"/>
        <v>6476.8030303007672</v>
      </c>
      <c r="V32" s="124"/>
    </row>
    <row r="33" spans="1:22" x14ac:dyDescent="0.35">
      <c r="A33" s="14">
        <v>5</v>
      </c>
      <c r="B33" s="112"/>
      <c r="C33" s="112"/>
      <c r="D33" s="15"/>
      <c r="E33" s="15" t="s">
        <v>40</v>
      </c>
      <c r="F33" s="16">
        <v>0.66666666666666663</v>
      </c>
      <c r="G33" s="10">
        <v>1</v>
      </c>
      <c r="H33" s="11">
        <v>0.66666666666666663</v>
      </c>
      <c r="I33" s="12">
        <v>1</v>
      </c>
      <c r="J33" s="74">
        <v>0.66666666666666663</v>
      </c>
      <c r="K33" s="74"/>
      <c r="L33" s="74">
        <v>6.6666666666666666E-2</v>
      </c>
      <c r="M33" s="75">
        <v>3.3333333333333333E-2</v>
      </c>
      <c r="N33" s="75"/>
      <c r="O33" s="73">
        <v>88.967074592043531</v>
      </c>
      <c r="R33" s="18">
        <v>86.04081433333333</v>
      </c>
      <c r="S33" s="18">
        <f t="shared" si="0"/>
        <v>481.95167526689045</v>
      </c>
      <c r="T33" s="18">
        <f t="shared" si="1"/>
        <v>88.967074592043531</v>
      </c>
      <c r="V33" s="124"/>
    </row>
    <row r="34" spans="1:22" x14ac:dyDescent="0.35">
      <c r="A34" s="14">
        <v>9</v>
      </c>
      <c r="B34" s="112"/>
      <c r="C34" s="112"/>
      <c r="D34" s="15"/>
      <c r="E34" s="15" t="s">
        <v>41</v>
      </c>
      <c r="F34" s="16">
        <v>0.66666666666666663</v>
      </c>
      <c r="G34" s="10">
        <v>2.2000000000000002</v>
      </c>
      <c r="H34" s="11">
        <v>1.4666666666666668</v>
      </c>
      <c r="I34" s="12">
        <v>10</v>
      </c>
      <c r="J34" s="74">
        <v>14.666666666666668</v>
      </c>
      <c r="K34" s="74"/>
      <c r="L34" s="74">
        <v>1.4666666666666668</v>
      </c>
      <c r="M34" s="75">
        <v>0.73333333333333339</v>
      </c>
      <c r="N34" s="75"/>
      <c r="O34" s="73">
        <v>1957.2756410249574</v>
      </c>
      <c r="R34" s="18">
        <v>1892.8979153333332</v>
      </c>
      <c r="S34" s="18">
        <f t="shared" si="0"/>
        <v>10602.936855871589</v>
      </c>
      <c r="T34" s="18">
        <f t="shared" si="1"/>
        <v>1957.2756410249574</v>
      </c>
      <c r="V34" s="124"/>
    </row>
    <row r="35" spans="1:22" x14ac:dyDescent="0.35">
      <c r="A35" s="14">
        <v>8</v>
      </c>
      <c r="B35" s="112"/>
      <c r="C35" s="112"/>
      <c r="D35" s="15"/>
      <c r="E35" s="15" t="s">
        <v>42</v>
      </c>
      <c r="F35" s="16">
        <v>0.66666666666666663</v>
      </c>
      <c r="G35" s="10">
        <v>2.2000000000000002</v>
      </c>
      <c r="H35" s="11">
        <v>1.4666666666666668</v>
      </c>
      <c r="I35" s="12">
        <v>1</v>
      </c>
      <c r="J35" s="74">
        <v>1.4666666666666668</v>
      </c>
      <c r="K35" s="74"/>
      <c r="L35" s="74">
        <v>0.1466666666666667</v>
      </c>
      <c r="M35" s="75">
        <v>7.3333333333333348E-2</v>
      </c>
      <c r="N35" s="75"/>
      <c r="O35" s="73">
        <v>195.72756410249573</v>
      </c>
      <c r="R35" s="18">
        <v>189.28979153333333</v>
      </c>
      <c r="S35" s="18">
        <f t="shared" si="0"/>
        <v>1060.293685587159</v>
      </c>
      <c r="T35" s="18">
        <f t="shared" si="1"/>
        <v>195.72756410249573</v>
      </c>
      <c r="V35" s="124"/>
    </row>
    <row r="36" spans="1:22" x14ac:dyDescent="0.35">
      <c r="A36" s="14">
        <v>4</v>
      </c>
      <c r="B36" s="15"/>
      <c r="C36" s="15"/>
      <c r="D36" s="15"/>
      <c r="E36" s="19" t="s">
        <v>43</v>
      </c>
      <c r="F36" s="16">
        <v>0.66666666666666663</v>
      </c>
      <c r="G36" s="10">
        <v>2.2000000000000002</v>
      </c>
      <c r="H36" s="11">
        <v>1.4666666666666668</v>
      </c>
      <c r="I36" s="12">
        <v>1</v>
      </c>
      <c r="J36" s="74">
        <v>1.4666666666666668</v>
      </c>
      <c r="K36" s="74"/>
      <c r="L36" s="74">
        <v>0.1466666666666667</v>
      </c>
      <c r="M36" s="75">
        <v>7.3333333333333348E-2</v>
      </c>
      <c r="N36" s="75"/>
      <c r="O36" s="73">
        <v>195.72756410249573</v>
      </c>
      <c r="R36" s="18">
        <v>189.28979153333333</v>
      </c>
      <c r="S36" s="18">
        <f t="shared" si="0"/>
        <v>1060.293685587159</v>
      </c>
      <c r="T36" s="18">
        <f t="shared" si="1"/>
        <v>195.72756410249573</v>
      </c>
      <c r="V36" s="124"/>
    </row>
    <row r="37" spans="1:22" x14ac:dyDescent="0.35">
      <c r="A37" s="14" t="s">
        <v>18</v>
      </c>
      <c r="B37" s="112"/>
      <c r="C37" s="112"/>
      <c r="D37" s="161" t="s">
        <v>27</v>
      </c>
      <c r="E37" s="162"/>
      <c r="F37" s="16"/>
      <c r="G37" s="10"/>
      <c r="H37" s="11"/>
      <c r="I37" s="12"/>
      <c r="J37" s="74"/>
      <c r="K37" s="74"/>
      <c r="L37" s="74"/>
      <c r="M37" s="75"/>
      <c r="N37" s="75"/>
      <c r="O37" s="73"/>
      <c r="R37" s="18">
        <v>0</v>
      </c>
      <c r="S37" s="18">
        <f t="shared" si="0"/>
        <v>0</v>
      </c>
      <c r="T37" s="18">
        <f t="shared" si="1"/>
        <v>0</v>
      </c>
      <c r="V37" s="124"/>
    </row>
    <row r="38" spans="1:22" x14ac:dyDescent="0.35">
      <c r="A38" s="14">
        <v>1</v>
      </c>
      <c r="B38" s="112"/>
      <c r="C38" s="112"/>
      <c r="D38" s="15"/>
      <c r="E38" s="19" t="s">
        <v>44</v>
      </c>
      <c r="F38" s="16">
        <v>0.16666666666666666</v>
      </c>
      <c r="G38" s="10">
        <v>1.5</v>
      </c>
      <c r="H38" s="11">
        <v>0.25</v>
      </c>
      <c r="I38" s="12">
        <v>125</v>
      </c>
      <c r="J38" s="74">
        <v>31.25</v>
      </c>
      <c r="K38" s="74"/>
      <c r="L38" s="74">
        <v>3.125</v>
      </c>
      <c r="M38" s="75">
        <v>1.5625</v>
      </c>
      <c r="N38" s="75"/>
      <c r="O38" s="73">
        <v>4170.3316215020395</v>
      </c>
      <c r="R38" s="18">
        <v>4033.163171875</v>
      </c>
      <c r="S38" s="18">
        <f t="shared" si="0"/>
        <v>22591.484778135487</v>
      </c>
      <c r="T38" s="18">
        <f t="shared" si="1"/>
        <v>4170.3316215020395</v>
      </c>
      <c r="V38" s="124"/>
    </row>
    <row r="39" spans="1:22" x14ac:dyDescent="0.35">
      <c r="A39" s="14">
        <v>5</v>
      </c>
      <c r="B39" s="112"/>
      <c r="C39" s="112"/>
      <c r="D39" s="15"/>
      <c r="E39" s="15" t="s">
        <v>45</v>
      </c>
      <c r="F39" s="16">
        <v>0.16666666666666666</v>
      </c>
      <c r="G39" s="10">
        <v>1.8</v>
      </c>
      <c r="H39" s="11">
        <v>0.3</v>
      </c>
      <c r="I39" s="12">
        <v>6</v>
      </c>
      <c r="J39" s="74">
        <v>1.7999999999999998</v>
      </c>
      <c r="K39" s="74"/>
      <c r="L39" s="74">
        <v>0.18</v>
      </c>
      <c r="M39" s="75">
        <v>0.09</v>
      </c>
      <c r="N39" s="75"/>
      <c r="O39" s="73">
        <v>240.21110139851746</v>
      </c>
      <c r="R39" s="18">
        <v>232.31019869999997</v>
      </c>
      <c r="S39" s="18">
        <f t="shared" si="0"/>
        <v>1301.269523220604</v>
      </c>
      <c r="T39" s="18">
        <f t="shared" si="1"/>
        <v>240.21110139851746</v>
      </c>
      <c r="V39" s="124"/>
    </row>
    <row r="40" spans="1:22" x14ac:dyDescent="0.35">
      <c r="A40" s="14">
        <v>9</v>
      </c>
      <c r="B40" s="112"/>
      <c r="C40" s="112"/>
      <c r="D40" s="15"/>
      <c r="E40" s="15" t="s">
        <v>46</v>
      </c>
      <c r="F40" s="16">
        <v>0.16666666666666666</v>
      </c>
      <c r="G40" s="10">
        <v>3</v>
      </c>
      <c r="H40" s="11">
        <v>0.5</v>
      </c>
      <c r="I40" s="12">
        <v>27</v>
      </c>
      <c r="J40" s="74">
        <v>13.5</v>
      </c>
      <c r="K40" s="74"/>
      <c r="L40" s="74">
        <v>1.35</v>
      </c>
      <c r="M40" s="75">
        <v>0.67500000000000004</v>
      </c>
      <c r="N40" s="75"/>
      <c r="O40" s="73">
        <v>1801.5832604888813</v>
      </c>
      <c r="R40" s="18">
        <v>1742.32649025</v>
      </c>
      <c r="S40" s="18">
        <f t="shared" si="0"/>
        <v>9759.5214241545309</v>
      </c>
      <c r="T40" s="18">
        <f t="shared" si="1"/>
        <v>1801.5832604888813</v>
      </c>
      <c r="V40" s="124"/>
    </row>
    <row r="41" spans="1:22" x14ac:dyDescent="0.35">
      <c r="A41" s="14">
        <v>8</v>
      </c>
      <c r="B41" s="112"/>
      <c r="C41" s="112"/>
      <c r="D41" s="15"/>
      <c r="E41" s="15" t="s">
        <v>47</v>
      </c>
      <c r="F41" s="16">
        <v>0.16666666666666666</v>
      </c>
      <c r="G41" s="10">
        <v>3</v>
      </c>
      <c r="H41" s="11">
        <v>0.5</v>
      </c>
      <c r="I41" s="12">
        <v>2</v>
      </c>
      <c r="J41" s="74">
        <v>1</v>
      </c>
      <c r="K41" s="74"/>
      <c r="L41" s="74">
        <v>0.1</v>
      </c>
      <c r="M41" s="75">
        <v>0.05</v>
      </c>
      <c r="N41" s="75"/>
      <c r="O41" s="73">
        <v>133.45061188806531</v>
      </c>
      <c r="R41" s="18">
        <v>129.06122150000002</v>
      </c>
      <c r="S41" s="18">
        <f t="shared" si="0"/>
        <v>722.92751290033573</v>
      </c>
      <c r="T41" s="18">
        <f t="shared" si="1"/>
        <v>133.45061188806531</v>
      </c>
      <c r="V41" s="124"/>
    </row>
    <row r="42" spans="1:22" x14ac:dyDescent="0.35">
      <c r="A42" s="14">
        <v>4</v>
      </c>
      <c r="B42" s="15"/>
      <c r="C42" s="15"/>
      <c r="D42" s="15"/>
      <c r="E42" s="19" t="s">
        <v>48</v>
      </c>
      <c r="F42" s="16">
        <v>0.16666666666666666</v>
      </c>
      <c r="G42" s="10">
        <v>3</v>
      </c>
      <c r="H42" s="11">
        <v>0.5</v>
      </c>
      <c r="I42" s="12">
        <v>3</v>
      </c>
      <c r="J42" s="74">
        <v>1.5</v>
      </c>
      <c r="K42" s="74"/>
      <c r="L42" s="74">
        <v>0.15000000000000002</v>
      </c>
      <c r="M42" s="75">
        <v>7.5000000000000011E-2</v>
      </c>
      <c r="N42" s="75"/>
      <c r="O42" s="73">
        <v>200.17591783209789</v>
      </c>
      <c r="R42" s="18">
        <v>193.59183224999998</v>
      </c>
      <c r="S42" s="18">
        <f t="shared" si="0"/>
        <v>1084.3912693505033</v>
      </c>
      <c r="T42" s="18">
        <f t="shared" si="1"/>
        <v>200.17591783209789</v>
      </c>
      <c r="V42" s="124"/>
    </row>
    <row r="43" spans="1:22" x14ac:dyDescent="0.35">
      <c r="A43" s="14" t="s">
        <v>18</v>
      </c>
      <c r="B43" s="15"/>
      <c r="C43" s="15"/>
      <c r="D43" s="161" t="s">
        <v>30</v>
      </c>
      <c r="E43" s="162"/>
      <c r="F43" s="16"/>
      <c r="G43" s="10"/>
      <c r="H43" s="11"/>
      <c r="I43" s="12"/>
      <c r="J43" s="74"/>
      <c r="K43" s="74"/>
      <c r="L43" s="74"/>
      <c r="M43" s="75"/>
      <c r="N43" s="75"/>
      <c r="O43" s="73"/>
      <c r="R43" s="18">
        <v>0</v>
      </c>
      <c r="S43" s="18">
        <f t="shared" si="0"/>
        <v>0</v>
      </c>
      <c r="T43" s="18">
        <f t="shared" si="1"/>
        <v>0</v>
      </c>
      <c r="V43" s="124"/>
    </row>
    <row r="44" spans="1:22" x14ac:dyDescent="0.35">
      <c r="A44" s="14">
        <v>1</v>
      </c>
      <c r="B44" s="15"/>
      <c r="C44" s="15"/>
      <c r="D44" s="15"/>
      <c r="E44" s="19" t="s">
        <v>49</v>
      </c>
      <c r="F44" s="16">
        <v>0.41666666666666669</v>
      </c>
      <c r="G44" s="10">
        <v>1.6</v>
      </c>
      <c r="H44" s="11">
        <v>0.66666666666666674</v>
      </c>
      <c r="I44" s="12">
        <v>76</v>
      </c>
      <c r="J44" s="75">
        <v>50.666666666666671</v>
      </c>
      <c r="K44" s="74"/>
      <c r="L44" s="74">
        <v>5.0666666666666673</v>
      </c>
      <c r="M44" s="75">
        <v>2.5333333333333337</v>
      </c>
      <c r="N44" s="75"/>
      <c r="O44" s="73">
        <v>6761.4976689953091</v>
      </c>
      <c r="R44" s="18">
        <v>6539.1018893333339</v>
      </c>
      <c r="S44" s="18">
        <f t="shared" si="0"/>
        <v>36628.327320283679</v>
      </c>
      <c r="T44" s="18">
        <f t="shared" si="1"/>
        <v>6761.4976689953091</v>
      </c>
      <c r="V44" s="124"/>
    </row>
    <row r="45" spans="1:22" x14ac:dyDescent="0.35">
      <c r="A45" s="14">
        <v>5</v>
      </c>
      <c r="B45" s="15"/>
      <c r="C45" s="15"/>
      <c r="D45" s="15"/>
      <c r="E45" s="15" t="s">
        <v>50</v>
      </c>
      <c r="F45" s="16">
        <v>0.41666666666666669</v>
      </c>
      <c r="G45" s="10">
        <v>2</v>
      </c>
      <c r="H45" s="11">
        <v>0.83333333333333337</v>
      </c>
      <c r="I45" s="12">
        <v>5</v>
      </c>
      <c r="J45" s="75">
        <v>4.166666666666667</v>
      </c>
      <c r="K45" s="74"/>
      <c r="L45" s="74">
        <v>0.41666666666666674</v>
      </c>
      <c r="M45" s="75">
        <v>0.20833333333333337</v>
      </c>
      <c r="N45" s="75"/>
      <c r="O45" s="73">
        <v>556.04421620027199</v>
      </c>
      <c r="R45" s="18">
        <v>537.7550895833333</v>
      </c>
      <c r="S45" s="18">
        <f t="shared" si="0"/>
        <v>3012.1979704180653</v>
      </c>
      <c r="T45" s="18">
        <f t="shared" si="1"/>
        <v>556.04421620027199</v>
      </c>
      <c r="V45" s="124"/>
    </row>
    <row r="46" spans="1:22" x14ac:dyDescent="0.35">
      <c r="A46" s="14">
        <v>9</v>
      </c>
      <c r="B46" s="15"/>
      <c r="C46" s="15"/>
      <c r="D46" s="15"/>
      <c r="E46" s="15" t="s">
        <v>51</v>
      </c>
      <c r="F46" s="16">
        <v>0.41666666666666669</v>
      </c>
      <c r="G46" s="10">
        <v>2.1</v>
      </c>
      <c r="H46" s="11">
        <v>0.87500000000000011</v>
      </c>
      <c r="I46" s="12">
        <v>24</v>
      </c>
      <c r="J46" s="75">
        <v>21.000000000000004</v>
      </c>
      <c r="K46" s="74"/>
      <c r="L46" s="74">
        <v>2.1000000000000005</v>
      </c>
      <c r="M46" s="75">
        <v>1.0500000000000003</v>
      </c>
      <c r="N46" s="75"/>
      <c r="O46" s="73">
        <v>2802.462849649371</v>
      </c>
      <c r="R46" s="18">
        <v>2710.2856515000003</v>
      </c>
      <c r="S46" s="18">
        <f t="shared" si="0"/>
        <v>15181.477770907049</v>
      </c>
      <c r="T46" s="18">
        <f t="shared" si="1"/>
        <v>2802.462849649371</v>
      </c>
      <c r="V46" s="124"/>
    </row>
    <row r="47" spans="1:22" x14ac:dyDescent="0.35">
      <c r="A47" s="14">
        <v>8</v>
      </c>
      <c r="B47" s="112"/>
      <c r="C47" s="112"/>
      <c r="D47" s="15"/>
      <c r="E47" s="15" t="s">
        <v>52</v>
      </c>
      <c r="F47" s="56">
        <v>0.41666666666666669</v>
      </c>
      <c r="G47" s="65">
        <v>2.1</v>
      </c>
      <c r="H47" s="64">
        <v>0.87500000000000011</v>
      </c>
      <c r="I47" s="78">
        <v>1</v>
      </c>
      <c r="J47" s="74">
        <v>0.87500000000000011</v>
      </c>
      <c r="K47" s="74"/>
      <c r="L47" s="74">
        <v>8.7500000000000022E-2</v>
      </c>
      <c r="M47" s="75">
        <v>4.3750000000000011E-2</v>
      </c>
      <c r="N47" s="75"/>
      <c r="O47" s="73">
        <v>116.76928540205712</v>
      </c>
      <c r="R47" s="18">
        <v>112.92856881250002</v>
      </c>
      <c r="S47" s="18">
        <f t="shared" si="0"/>
        <v>632.56157378779369</v>
      </c>
      <c r="T47" s="18">
        <f t="shared" si="1"/>
        <v>116.76928540205712</v>
      </c>
      <c r="V47" s="124"/>
    </row>
    <row r="48" spans="1:22" x14ac:dyDescent="0.35">
      <c r="A48" s="14">
        <v>4</v>
      </c>
      <c r="B48" s="15"/>
      <c r="C48" s="15"/>
      <c r="D48" s="15"/>
      <c r="E48" s="19" t="s">
        <v>53</v>
      </c>
      <c r="F48" s="16">
        <v>0.41666666666666669</v>
      </c>
      <c r="G48" s="10">
        <v>2.1</v>
      </c>
      <c r="H48" s="11">
        <v>0.87500000000000011</v>
      </c>
      <c r="I48" s="12">
        <v>1</v>
      </c>
      <c r="J48" s="74">
        <v>0.87500000000000011</v>
      </c>
      <c r="K48" s="74"/>
      <c r="L48" s="74">
        <v>8.7500000000000022E-2</v>
      </c>
      <c r="M48" s="75">
        <v>4.3750000000000011E-2</v>
      </c>
      <c r="N48" s="75"/>
      <c r="O48" s="73">
        <v>116.76928540205712</v>
      </c>
      <c r="R48" s="18">
        <v>112.92856881250002</v>
      </c>
      <c r="S48" s="18">
        <f t="shared" si="0"/>
        <v>632.56157378779369</v>
      </c>
      <c r="T48" s="18">
        <f t="shared" si="1"/>
        <v>116.76928540205712</v>
      </c>
      <c r="V48" s="124"/>
    </row>
    <row r="49" spans="1:22" x14ac:dyDescent="0.35">
      <c r="A49" s="14" t="s">
        <v>18</v>
      </c>
      <c r="B49" s="15"/>
      <c r="C49" s="188" t="s">
        <v>54</v>
      </c>
      <c r="D49" s="188"/>
      <c r="E49" s="189"/>
      <c r="F49" s="16"/>
      <c r="G49" s="10"/>
      <c r="H49" s="11"/>
      <c r="I49" s="12"/>
      <c r="J49" s="74"/>
      <c r="K49" s="74"/>
      <c r="L49" s="74"/>
      <c r="M49" s="75"/>
      <c r="N49" s="75"/>
      <c r="O49" s="73"/>
      <c r="R49" s="18">
        <v>0</v>
      </c>
      <c r="S49" s="18">
        <f t="shared" si="0"/>
        <v>0</v>
      </c>
      <c r="T49" s="18">
        <f t="shared" si="1"/>
        <v>0</v>
      </c>
      <c r="V49" s="124"/>
    </row>
    <row r="50" spans="1:22" x14ac:dyDescent="0.35">
      <c r="A50" s="14" t="s">
        <v>18</v>
      </c>
      <c r="B50" s="15"/>
      <c r="C50" s="15"/>
      <c r="D50" s="161" t="s">
        <v>55</v>
      </c>
      <c r="E50" s="161"/>
      <c r="F50" s="16"/>
      <c r="G50" s="10"/>
      <c r="H50" s="11"/>
      <c r="I50" s="12"/>
      <c r="J50" s="74"/>
      <c r="K50" s="74"/>
      <c r="L50" s="74"/>
      <c r="M50" s="75"/>
      <c r="N50" s="75"/>
      <c r="O50" s="73"/>
      <c r="S50" s="18">
        <f t="shared" si="0"/>
        <v>0</v>
      </c>
      <c r="T50" s="18">
        <f t="shared" si="1"/>
        <v>0</v>
      </c>
      <c r="V50" s="124"/>
    </row>
    <row r="51" spans="1:22" x14ac:dyDescent="0.35">
      <c r="A51" s="14">
        <v>10</v>
      </c>
      <c r="B51" s="15"/>
      <c r="C51" s="15"/>
      <c r="D51" s="15"/>
      <c r="E51" s="15" t="s">
        <v>56</v>
      </c>
      <c r="F51" s="16">
        <v>4</v>
      </c>
      <c r="G51" s="10">
        <v>3</v>
      </c>
      <c r="H51" s="11">
        <v>12</v>
      </c>
      <c r="I51" s="12">
        <v>21.5</v>
      </c>
      <c r="J51" s="74">
        <v>258</v>
      </c>
      <c r="K51" s="74"/>
      <c r="L51" s="74">
        <v>25.8</v>
      </c>
      <c r="M51" s="75">
        <v>12.9</v>
      </c>
      <c r="N51" s="75"/>
      <c r="O51" s="73">
        <v>34430.257867120839</v>
      </c>
      <c r="R51" s="18">
        <v>33297.795146999997</v>
      </c>
      <c r="S51" s="18">
        <f t="shared" si="0"/>
        <v>186515.29832828659</v>
      </c>
      <c r="T51" s="18">
        <f t="shared" si="1"/>
        <v>34430.257867120839</v>
      </c>
      <c r="V51" s="124"/>
    </row>
    <row r="52" spans="1:22" x14ac:dyDescent="0.35">
      <c r="A52" s="14" t="s">
        <v>18</v>
      </c>
      <c r="B52" s="15"/>
      <c r="C52" s="15"/>
      <c r="D52" s="161" t="s">
        <v>57</v>
      </c>
      <c r="E52" s="162"/>
      <c r="F52" s="16"/>
      <c r="G52" s="10"/>
      <c r="H52" s="11"/>
      <c r="I52" s="12"/>
      <c r="J52" s="74"/>
      <c r="K52" s="74"/>
      <c r="L52" s="74"/>
      <c r="M52" s="75"/>
      <c r="N52" s="75"/>
      <c r="O52" s="73"/>
      <c r="R52" s="18">
        <v>0</v>
      </c>
      <c r="S52" s="18">
        <f t="shared" si="0"/>
        <v>0</v>
      </c>
      <c r="T52" s="18">
        <f t="shared" si="1"/>
        <v>0</v>
      </c>
      <c r="V52" s="124"/>
    </row>
    <row r="53" spans="1:22" x14ac:dyDescent="0.35">
      <c r="A53" s="14">
        <v>10</v>
      </c>
      <c r="B53" s="15"/>
      <c r="C53" s="15"/>
      <c r="D53" s="15"/>
      <c r="E53" s="15" t="s">
        <v>58</v>
      </c>
      <c r="F53" s="16">
        <v>4.5</v>
      </c>
      <c r="G53" s="10">
        <v>3</v>
      </c>
      <c r="H53" s="11">
        <v>13.5</v>
      </c>
      <c r="I53" s="12">
        <v>21.5</v>
      </c>
      <c r="J53" s="74"/>
      <c r="K53" s="74">
        <v>290.25</v>
      </c>
      <c r="L53" s="74"/>
      <c r="M53" s="75"/>
      <c r="N53" s="75"/>
      <c r="O53" s="73">
        <v>23406.036204923901</v>
      </c>
      <c r="R53" s="18">
        <v>22636.176637500001</v>
      </c>
      <c r="S53" s="18">
        <f t="shared" si="0"/>
        <v>126794.97906441678</v>
      </c>
      <c r="T53" s="18">
        <f t="shared" si="1"/>
        <v>23406.036204923901</v>
      </c>
      <c r="V53" s="124"/>
    </row>
    <row r="54" spans="1:22" x14ac:dyDescent="0.35">
      <c r="A54" s="14" t="s">
        <v>18</v>
      </c>
      <c r="B54" s="15"/>
      <c r="C54" s="188" t="s">
        <v>59</v>
      </c>
      <c r="D54" s="188"/>
      <c r="E54" s="189"/>
      <c r="F54" s="16"/>
      <c r="G54" s="10"/>
      <c r="H54" s="11"/>
      <c r="I54" s="12"/>
      <c r="J54" s="74"/>
      <c r="K54" s="74"/>
      <c r="L54" s="74"/>
      <c r="M54" s="75"/>
      <c r="N54" s="75"/>
      <c r="O54" s="73"/>
      <c r="R54" s="18">
        <v>0</v>
      </c>
      <c r="S54" s="18">
        <f t="shared" si="0"/>
        <v>0</v>
      </c>
      <c r="T54" s="18">
        <f t="shared" si="1"/>
        <v>0</v>
      </c>
      <c r="V54" s="124"/>
    </row>
    <row r="55" spans="1:22" x14ac:dyDescent="0.35">
      <c r="A55" s="14" t="s">
        <v>18</v>
      </c>
      <c r="B55" s="15"/>
      <c r="C55" s="15"/>
      <c r="D55" s="161" t="s">
        <v>60</v>
      </c>
      <c r="E55" s="162"/>
      <c r="F55" s="16"/>
      <c r="G55" s="10"/>
      <c r="H55" s="11"/>
      <c r="I55" s="12"/>
      <c r="J55" s="74"/>
      <c r="K55" s="74"/>
      <c r="L55" s="74"/>
      <c r="M55" s="75"/>
      <c r="N55" s="75"/>
      <c r="O55" s="73"/>
      <c r="R55" s="18">
        <v>0</v>
      </c>
      <c r="S55" s="18">
        <f t="shared" si="0"/>
        <v>0</v>
      </c>
      <c r="T55" s="18">
        <f t="shared" si="1"/>
        <v>0</v>
      </c>
      <c r="V55" s="124"/>
    </row>
    <row r="56" spans="1:22" x14ac:dyDescent="0.35">
      <c r="A56" s="14">
        <v>1</v>
      </c>
      <c r="B56" s="15"/>
      <c r="C56" s="15"/>
      <c r="D56" s="15"/>
      <c r="E56" s="19" t="s">
        <v>61</v>
      </c>
      <c r="F56" s="16">
        <v>1</v>
      </c>
      <c r="G56" s="20">
        <v>4</v>
      </c>
      <c r="H56" s="11">
        <v>4</v>
      </c>
      <c r="I56" s="12">
        <v>336.6</v>
      </c>
      <c r="J56" s="74">
        <v>1346.4</v>
      </c>
      <c r="K56" s="74"/>
      <c r="L56" s="74">
        <v>134.64000000000001</v>
      </c>
      <c r="M56" s="75">
        <v>67.320000000000007</v>
      </c>
      <c r="N56" s="75"/>
      <c r="O56" s="73">
        <v>179677.9038460911</v>
      </c>
      <c r="R56" s="18">
        <v>173768.0286276</v>
      </c>
      <c r="S56" s="18">
        <f t="shared" si="0"/>
        <v>973349.60336901189</v>
      </c>
      <c r="T56" s="18">
        <f t="shared" si="1"/>
        <v>179677.9038460911</v>
      </c>
      <c r="V56" s="124"/>
    </row>
    <row r="57" spans="1:22" x14ac:dyDescent="0.35">
      <c r="A57" s="14">
        <v>5</v>
      </c>
      <c r="B57" s="15"/>
      <c r="C57" s="15"/>
      <c r="D57" s="15"/>
      <c r="E57" s="15" t="s">
        <v>62</v>
      </c>
      <c r="F57" s="53">
        <v>1</v>
      </c>
      <c r="G57" s="66">
        <v>6</v>
      </c>
      <c r="H57" s="64">
        <v>6</v>
      </c>
      <c r="I57" s="78">
        <v>478</v>
      </c>
      <c r="J57" s="74">
        <v>2868</v>
      </c>
      <c r="K57" s="74"/>
      <c r="L57" s="74">
        <v>286.8</v>
      </c>
      <c r="M57" s="75">
        <v>143.4</v>
      </c>
      <c r="N57" s="75"/>
      <c r="O57" s="73">
        <v>382736.35489497113</v>
      </c>
      <c r="R57" s="18">
        <v>370147.583262</v>
      </c>
      <c r="S57" s="18">
        <f t="shared" si="0"/>
        <v>2073356.1069981623</v>
      </c>
      <c r="T57" s="18">
        <f t="shared" si="1"/>
        <v>382736.35489497113</v>
      </c>
      <c r="V57" s="124"/>
    </row>
    <row r="58" spans="1:22" x14ac:dyDescent="0.35">
      <c r="A58" s="14">
        <v>3</v>
      </c>
      <c r="B58" s="15"/>
      <c r="C58" s="15"/>
      <c r="D58" s="15"/>
      <c r="E58" s="19" t="s">
        <v>63</v>
      </c>
      <c r="F58" s="53">
        <v>1</v>
      </c>
      <c r="G58" s="66">
        <v>4</v>
      </c>
      <c r="H58" s="64">
        <v>4</v>
      </c>
      <c r="I58" s="78">
        <v>49</v>
      </c>
      <c r="J58" s="74">
        <v>196</v>
      </c>
      <c r="K58" s="74"/>
      <c r="L58" s="74">
        <v>19.600000000000001</v>
      </c>
      <c r="M58" s="75">
        <v>9.8000000000000007</v>
      </c>
      <c r="N58" s="75"/>
      <c r="O58" s="73">
        <v>26156.319930060799</v>
      </c>
      <c r="R58" s="18">
        <v>25295.999414000002</v>
      </c>
      <c r="S58" s="18">
        <f t="shared" si="0"/>
        <v>141693.7925284658</v>
      </c>
      <c r="T58" s="18">
        <f t="shared" si="1"/>
        <v>26156.319930060799</v>
      </c>
      <c r="V58" s="124"/>
    </row>
    <row r="59" spans="1:22" x14ac:dyDescent="0.35">
      <c r="A59" s="14">
        <v>8</v>
      </c>
      <c r="B59" s="15"/>
      <c r="C59" s="15"/>
      <c r="D59" s="15"/>
      <c r="E59" s="19" t="s">
        <v>64</v>
      </c>
      <c r="F59" s="53">
        <v>1</v>
      </c>
      <c r="G59" s="66">
        <v>4</v>
      </c>
      <c r="H59" s="64">
        <v>4</v>
      </c>
      <c r="I59" s="78">
        <v>5</v>
      </c>
      <c r="J59" s="74">
        <v>20</v>
      </c>
      <c r="K59" s="74"/>
      <c r="L59" s="74">
        <v>2</v>
      </c>
      <c r="M59" s="75">
        <v>1</v>
      </c>
      <c r="N59" s="75"/>
      <c r="O59" s="73">
        <v>2669.0122377613056</v>
      </c>
      <c r="R59" s="18">
        <v>2581.2244299999998</v>
      </c>
      <c r="S59" s="18">
        <f t="shared" si="0"/>
        <v>14458.550258006713</v>
      </c>
      <c r="T59" s="18">
        <f t="shared" si="1"/>
        <v>2669.0122377613056</v>
      </c>
      <c r="V59" s="124"/>
    </row>
    <row r="60" spans="1:22" x14ac:dyDescent="0.35">
      <c r="A60" s="14">
        <v>7</v>
      </c>
      <c r="B60" s="15"/>
      <c r="C60" s="15"/>
      <c r="D60" s="15"/>
      <c r="E60" s="19" t="s">
        <v>65</v>
      </c>
      <c r="F60" s="53">
        <v>1</v>
      </c>
      <c r="G60" s="66">
        <v>4</v>
      </c>
      <c r="H60" s="64">
        <v>4</v>
      </c>
      <c r="I60" s="78">
        <v>163</v>
      </c>
      <c r="J60" s="74">
        <v>652</v>
      </c>
      <c r="K60" s="74"/>
      <c r="L60" s="74">
        <v>65.2</v>
      </c>
      <c r="M60" s="75">
        <v>32.6</v>
      </c>
      <c r="N60" s="75"/>
      <c r="O60" s="73">
        <v>87009.798951018558</v>
      </c>
      <c r="R60" s="18">
        <v>84147.916417999993</v>
      </c>
      <c r="S60" s="18">
        <f t="shared" si="0"/>
        <v>471348.7384110188</v>
      </c>
      <c r="T60" s="18">
        <f t="shared" si="1"/>
        <v>87009.798951018558</v>
      </c>
      <c r="V60" s="124"/>
    </row>
    <row r="61" spans="1:22" ht="27.75" customHeight="1" x14ac:dyDescent="0.35">
      <c r="A61" s="14">
        <v>9</v>
      </c>
      <c r="B61" s="15"/>
      <c r="C61" s="15"/>
      <c r="D61" s="15"/>
      <c r="E61" s="15" t="s">
        <v>364</v>
      </c>
      <c r="F61" s="16">
        <v>1</v>
      </c>
      <c r="G61" s="20">
        <v>6</v>
      </c>
      <c r="H61" s="11">
        <v>6</v>
      </c>
      <c r="I61" s="12">
        <v>301.39999999999998</v>
      </c>
      <c r="J61" s="74">
        <v>1808.3999999999999</v>
      </c>
      <c r="K61" s="74"/>
      <c r="L61" s="74">
        <v>180.84</v>
      </c>
      <c r="M61" s="75">
        <v>90.42</v>
      </c>
      <c r="N61" s="75"/>
      <c r="O61" s="73">
        <v>241332.08653837722</v>
      </c>
      <c r="R61" s="18">
        <v>233394.31296059996</v>
      </c>
      <c r="S61" s="18">
        <f t="shared" si="0"/>
        <v>1307342.1143289667</v>
      </c>
      <c r="T61" s="18">
        <f t="shared" si="1"/>
        <v>241332.08653837722</v>
      </c>
      <c r="V61" s="124"/>
    </row>
    <row r="62" spans="1:22" x14ac:dyDescent="0.35">
      <c r="A62" s="14"/>
      <c r="B62" s="15"/>
      <c r="C62" s="21" t="s">
        <v>67</v>
      </c>
      <c r="D62" s="15"/>
      <c r="E62" s="15"/>
      <c r="F62" s="16"/>
      <c r="G62" s="20"/>
      <c r="H62" s="11"/>
      <c r="I62" s="12"/>
      <c r="J62" s="74"/>
      <c r="K62" s="74"/>
      <c r="L62" s="74"/>
      <c r="M62" s="75"/>
      <c r="N62" s="75"/>
      <c r="O62" s="73"/>
      <c r="R62" s="18">
        <v>0</v>
      </c>
      <c r="S62" s="18">
        <f t="shared" si="0"/>
        <v>0</v>
      </c>
      <c r="T62" s="18">
        <f t="shared" si="1"/>
        <v>0</v>
      </c>
      <c r="V62" s="124"/>
    </row>
    <row r="63" spans="1:22" x14ac:dyDescent="0.35">
      <c r="A63" s="14"/>
      <c r="B63" s="15"/>
      <c r="C63" s="21"/>
      <c r="D63" s="22" t="s">
        <v>68</v>
      </c>
      <c r="E63" s="15"/>
      <c r="F63" s="16"/>
      <c r="G63" s="20"/>
      <c r="H63" s="11"/>
      <c r="I63" s="12"/>
      <c r="J63" s="74"/>
      <c r="K63" s="74"/>
      <c r="L63" s="74"/>
      <c r="M63" s="75"/>
      <c r="N63" s="75"/>
      <c r="O63" s="73"/>
      <c r="R63" s="18">
        <v>0</v>
      </c>
      <c r="S63" s="18">
        <f t="shared" si="0"/>
        <v>0</v>
      </c>
      <c r="T63" s="18">
        <f t="shared" si="1"/>
        <v>0</v>
      </c>
      <c r="V63" s="124"/>
    </row>
    <row r="64" spans="1:22" x14ac:dyDescent="0.35">
      <c r="A64" s="14">
        <v>1</v>
      </c>
      <c r="B64" s="15"/>
      <c r="C64" s="23"/>
      <c r="D64" s="23"/>
      <c r="E64" s="23" t="s">
        <v>69</v>
      </c>
      <c r="F64" s="16">
        <v>20</v>
      </c>
      <c r="G64" s="10">
        <v>1</v>
      </c>
      <c r="H64" s="11">
        <v>20</v>
      </c>
      <c r="I64" s="20">
        <v>4.5</v>
      </c>
      <c r="J64" s="74">
        <v>90</v>
      </c>
      <c r="K64" s="74"/>
      <c r="L64" s="74">
        <v>9</v>
      </c>
      <c r="M64" s="75">
        <v>4.5</v>
      </c>
      <c r="N64" s="75"/>
      <c r="O64" s="73">
        <v>12010.555069925875</v>
      </c>
      <c r="R64" s="18">
        <v>11615.509935</v>
      </c>
      <c r="S64" s="18">
        <f t="shared" si="0"/>
        <v>65063.476161030208</v>
      </c>
      <c r="T64" s="18">
        <f t="shared" si="1"/>
        <v>12010.555069925875</v>
      </c>
      <c r="V64" s="124"/>
    </row>
    <row r="65" spans="1:22" x14ac:dyDescent="0.35">
      <c r="A65" s="14">
        <v>2</v>
      </c>
      <c r="B65" s="15"/>
      <c r="C65" s="23"/>
      <c r="D65" s="24"/>
      <c r="E65" s="24" t="s">
        <v>70</v>
      </c>
      <c r="F65" s="16">
        <v>20</v>
      </c>
      <c r="G65" s="10">
        <v>1</v>
      </c>
      <c r="H65" s="11">
        <v>20</v>
      </c>
      <c r="I65" s="20">
        <v>5.3</v>
      </c>
      <c r="J65" s="74">
        <v>106</v>
      </c>
      <c r="K65" s="74"/>
      <c r="L65" s="74">
        <v>10.600000000000001</v>
      </c>
      <c r="M65" s="75">
        <v>5.3000000000000007</v>
      </c>
      <c r="N65" s="75"/>
      <c r="O65" s="73">
        <v>14145.764860134919</v>
      </c>
      <c r="R65" s="18">
        <v>13680.489479000002</v>
      </c>
      <c r="S65" s="18">
        <f t="shared" si="0"/>
        <v>76630.316367435589</v>
      </c>
      <c r="T65" s="18">
        <f t="shared" si="1"/>
        <v>14145.764860134919</v>
      </c>
      <c r="V65" s="124"/>
    </row>
    <row r="66" spans="1:22" x14ac:dyDescent="0.35">
      <c r="A66" s="14">
        <v>3</v>
      </c>
      <c r="B66" s="15"/>
      <c r="C66" s="23"/>
      <c r="D66" s="25"/>
      <c r="E66" s="25" t="s">
        <v>71</v>
      </c>
      <c r="F66" s="16">
        <v>20</v>
      </c>
      <c r="G66" s="10">
        <v>1</v>
      </c>
      <c r="H66" s="11">
        <v>20</v>
      </c>
      <c r="I66" s="20">
        <v>0.5</v>
      </c>
      <c r="J66" s="74">
        <v>10</v>
      </c>
      <c r="K66" s="74"/>
      <c r="L66" s="74">
        <v>1</v>
      </c>
      <c r="M66" s="75">
        <v>0.5</v>
      </c>
      <c r="N66" s="75"/>
      <c r="O66" s="73">
        <v>1334.5061188806528</v>
      </c>
      <c r="R66" s="18">
        <v>1290.6122149999999</v>
      </c>
      <c r="S66" s="18">
        <f t="shared" si="0"/>
        <v>7229.2751290033566</v>
      </c>
      <c r="T66" s="18">
        <f t="shared" si="1"/>
        <v>1334.5061188806528</v>
      </c>
      <c r="V66" s="124"/>
    </row>
    <row r="67" spans="1:22" x14ac:dyDescent="0.35">
      <c r="A67" s="14">
        <v>4</v>
      </c>
      <c r="B67" s="15"/>
      <c r="C67" s="23"/>
      <c r="D67" s="24"/>
      <c r="E67" s="24" t="s">
        <v>72</v>
      </c>
      <c r="F67" s="16">
        <v>20</v>
      </c>
      <c r="G67" s="10">
        <v>1</v>
      </c>
      <c r="H67" s="11">
        <v>20</v>
      </c>
      <c r="I67" s="20">
        <v>0.1</v>
      </c>
      <c r="J67" s="74">
        <v>2</v>
      </c>
      <c r="K67" s="74"/>
      <c r="L67" s="74">
        <v>0.2</v>
      </c>
      <c r="M67" s="75">
        <v>0.1</v>
      </c>
      <c r="N67" s="75"/>
      <c r="O67" s="73">
        <v>266.90122377613062</v>
      </c>
      <c r="R67" s="18">
        <v>258.12244300000003</v>
      </c>
      <c r="S67" s="18">
        <f t="shared" ref="S67:S130" si="2">NPV(0.02,R67,R67,R67,R67,R67,R67)</f>
        <v>1445.8550258006715</v>
      </c>
      <c r="T67" s="18">
        <f t="shared" ref="T67:T130" si="3">(0.03*S67)/(1-(1+0.03)^-6)</f>
        <v>266.90122377613062</v>
      </c>
      <c r="V67" s="124"/>
    </row>
    <row r="68" spans="1:22" x14ac:dyDescent="0.35">
      <c r="A68" s="14">
        <v>5</v>
      </c>
      <c r="B68" s="15"/>
      <c r="C68" s="23"/>
      <c r="D68" s="24"/>
      <c r="E68" s="24" t="s">
        <v>73</v>
      </c>
      <c r="F68" s="16">
        <v>20</v>
      </c>
      <c r="G68" s="10">
        <v>2</v>
      </c>
      <c r="H68" s="11">
        <v>40</v>
      </c>
      <c r="I68" s="20">
        <v>14.9</v>
      </c>
      <c r="J68" s="74">
        <v>596</v>
      </c>
      <c r="K68" s="74"/>
      <c r="L68" s="74">
        <v>59.6</v>
      </c>
      <c r="M68" s="75">
        <v>29.8</v>
      </c>
      <c r="N68" s="75"/>
      <c r="O68" s="73">
        <v>79536.56468528691</v>
      </c>
      <c r="R68" s="18">
        <v>76920.488014000002</v>
      </c>
      <c r="S68" s="18">
        <f t="shared" si="2"/>
        <v>430864.79768860003</v>
      </c>
      <c r="T68" s="18">
        <f t="shared" si="3"/>
        <v>79536.56468528691</v>
      </c>
      <c r="V68" s="124"/>
    </row>
    <row r="69" spans="1:22" x14ac:dyDescent="0.35">
      <c r="A69" s="14">
        <v>7</v>
      </c>
      <c r="B69" s="15"/>
      <c r="C69" s="23"/>
      <c r="D69" s="24"/>
      <c r="E69" s="24" t="s">
        <v>74</v>
      </c>
      <c r="F69" s="16">
        <v>20</v>
      </c>
      <c r="G69" s="10">
        <v>2</v>
      </c>
      <c r="H69" s="11">
        <v>40</v>
      </c>
      <c r="I69" s="20">
        <v>5.0999999999999996</v>
      </c>
      <c r="J69" s="74">
        <v>204</v>
      </c>
      <c r="K69" s="74"/>
      <c r="L69" s="74">
        <v>20.400000000000002</v>
      </c>
      <c r="M69" s="75">
        <v>10.200000000000001</v>
      </c>
      <c r="N69" s="75"/>
      <c r="O69" s="73">
        <v>27223.924825165315</v>
      </c>
      <c r="R69" s="18">
        <v>26328.489186000003</v>
      </c>
      <c r="S69" s="18">
        <f t="shared" si="2"/>
        <v>147477.21263166846</v>
      </c>
      <c r="T69" s="18">
        <f t="shared" si="3"/>
        <v>27223.924825165315</v>
      </c>
      <c r="V69" s="124"/>
    </row>
    <row r="70" spans="1:22" x14ac:dyDescent="0.35">
      <c r="A70" s="14">
        <v>8</v>
      </c>
      <c r="B70" s="15"/>
      <c r="C70" s="23"/>
      <c r="D70" s="24"/>
      <c r="E70" s="24" t="s">
        <v>75</v>
      </c>
      <c r="F70" s="16">
        <v>20</v>
      </c>
      <c r="G70" s="10">
        <v>1</v>
      </c>
      <c r="H70" s="11">
        <v>20</v>
      </c>
      <c r="I70" s="20">
        <v>0.1</v>
      </c>
      <c r="J70" s="74">
        <v>2</v>
      </c>
      <c r="K70" s="74"/>
      <c r="L70" s="74">
        <v>0.2</v>
      </c>
      <c r="M70" s="75">
        <v>0.1</v>
      </c>
      <c r="N70" s="75"/>
      <c r="O70" s="73">
        <v>266.90122377613062</v>
      </c>
      <c r="R70" s="18">
        <v>258.12244300000003</v>
      </c>
      <c r="S70" s="18">
        <f t="shared" si="2"/>
        <v>1445.8550258006715</v>
      </c>
      <c r="T70" s="18">
        <f t="shared" si="3"/>
        <v>266.90122377613062</v>
      </c>
      <c r="V70" s="124"/>
    </row>
    <row r="71" spans="1:22" x14ac:dyDescent="0.35">
      <c r="A71" s="14">
        <v>9</v>
      </c>
      <c r="B71" s="15"/>
      <c r="C71" s="23"/>
      <c r="D71" s="24"/>
      <c r="E71" s="113" t="s">
        <v>76</v>
      </c>
      <c r="F71" s="16">
        <v>20</v>
      </c>
      <c r="G71" s="10">
        <v>2</v>
      </c>
      <c r="H71" s="11">
        <v>40</v>
      </c>
      <c r="I71" s="20">
        <v>9.6</v>
      </c>
      <c r="J71" s="74">
        <v>384</v>
      </c>
      <c r="K71" s="74"/>
      <c r="L71" s="74">
        <v>38.400000000000006</v>
      </c>
      <c r="M71" s="75">
        <v>19.200000000000003</v>
      </c>
      <c r="N71" s="75"/>
      <c r="O71" s="73">
        <v>51245.034965017061</v>
      </c>
      <c r="R71" s="18">
        <v>49559.509055999995</v>
      </c>
      <c r="S71" s="18">
        <f t="shared" si="2"/>
        <v>277604.16495372885</v>
      </c>
      <c r="T71" s="18">
        <f t="shared" si="3"/>
        <v>51245.034965017061</v>
      </c>
      <c r="V71" s="124"/>
    </row>
    <row r="72" spans="1:22" x14ac:dyDescent="0.35">
      <c r="A72" s="14">
        <v>10</v>
      </c>
      <c r="B72" s="15"/>
      <c r="C72" s="23"/>
      <c r="D72" s="24"/>
      <c r="E72" s="24" t="s">
        <v>77</v>
      </c>
      <c r="F72" s="16">
        <v>20</v>
      </c>
      <c r="G72" s="10">
        <v>2</v>
      </c>
      <c r="H72" s="11">
        <v>40</v>
      </c>
      <c r="I72" s="20">
        <v>1</v>
      </c>
      <c r="J72" s="74">
        <v>40</v>
      </c>
      <c r="K72" s="74"/>
      <c r="L72" s="74">
        <v>4</v>
      </c>
      <c r="M72" s="75">
        <v>2</v>
      </c>
      <c r="N72" s="75"/>
      <c r="O72" s="73">
        <v>5338.0244755226113</v>
      </c>
      <c r="R72" s="18">
        <v>5162.4488599999995</v>
      </c>
      <c r="S72" s="18">
        <f t="shared" si="2"/>
        <v>28917.100516013426</v>
      </c>
      <c r="T72" s="18">
        <f t="shared" si="3"/>
        <v>5338.0244755226113</v>
      </c>
      <c r="V72" s="124"/>
    </row>
    <row r="73" spans="1:22" x14ac:dyDescent="0.35">
      <c r="A73" s="14">
        <v>11</v>
      </c>
      <c r="B73" s="15"/>
      <c r="C73" s="23"/>
      <c r="D73" s="24"/>
      <c r="E73" s="24" t="s">
        <v>78</v>
      </c>
      <c r="F73" s="16">
        <v>20</v>
      </c>
      <c r="G73" s="10">
        <v>1</v>
      </c>
      <c r="H73" s="11">
        <v>20</v>
      </c>
      <c r="I73" s="20">
        <v>1.4</v>
      </c>
      <c r="J73" s="74">
        <v>28</v>
      </c>
      <c r="K73" s="74"/>
      <c r="L73" s="74">
        <v>2.8000000000000003</v>
      </c>
      <c r="M73" s="75">
        <v>1.4000000000000001</v>
      </c>
      <c r="N73" s="75"/>
      <c r="O73" s="73">
        <v>3736.617132865827</v>
      </c>
      <c r="R73" s="18">
        <v>3613.7142020000001</v>
      </c>
      <c r="S73" s="18">
        <f t="shared" si="2"/>
        <v>20241.970361209394</v>
      </c>
      <c r="T73" s="18">
        <f t="shared" si="3"/>
        <v>3736.617132865827</v>
      </c>
      <c r="V73" s="124"/>
    </row>
    <row r="74" spans="1:22" x14ac:dyDescent="0.35">
      <c r="A74" s="76" t="s">
        <v>18</v>
      </c>
      <c r="B74" s="77"/>
      <c r="C74" s="163" t="s">
        <v>214</v>
      </c>
      <c r="D74" s="163"/>
      <c r="E74" s="164"/>
      <c r="F74" s="56"/>
      <c r="G74" s="65"/>
      <c r="H74" s="64"/>
      <c r="I74" s="78"/>
      <c r="J74" s="74"/>
      <c r="K74" s="74"/>
      <c r="L74" s="74"/>
      <c r="M74" s="75"/>
      <c r="N74" s="75"/>
      <c r="O74" s="73"/>
      <c r="S74" s="18">
        <f t="shared" si="2"/>
        <v>0</v>
      </c>
      <c r="T74" s="18">
        <f t="shared" si="3"/>
        <v>0</v>
      </c>
      <c r="V74" s="124"/>
    </row>
    <row r="75" spans="1:22" ht="16.5" customHeight="1" x14ac:dyDescent="0.35">
      <c r="A75" s="76" t="s">
        <v>18</v>
      </c>
      <c r="B75" s="77"/>
      <c r="C75" s="77"/>
      <c r="D75" s="165" t="s">
        <v>215</v>
      </c>
      <c r="E75" s="166"/>
      <c r="F75" s="61"/>
      <c r="G75" s="65"/>
      <c r="H75" s="64"/>
      <c r="I75" s="78"/>
      <c r="J75" s="74"/>
      <c r="K75" s="74"/>
      <c r="L75" s="74"/>
      <c r="M75" s="75"/>
      <c r="N75" s="75"/>
      <c r="O75" s="73"/>
      <c r="S75" s="18">
        <f t="shared" si="2"/>
        <v>0</v>
      </c>
      <c r="T75" s="18">
        <f t="shared" si="3"/>
        <v>0</v>
      </c>
      <c r="V75" s="124"/>
    </row>
    <row r="76" spans="1:22" x14ac:dyDescent="0.35">
      <c r="A76" s="76">
        <v>5</v>
      </c>
      <c r="B76" s="77"/>
      <c r="C76" s="77"/>
      <c r="D76" s="77"/>
      <c r="E76" s="77" t="s">
        <v>359</v>
      </c>
      <c r="F76" s="56">
        <v>1</v>
      </c>
      <c r="G76" s="62">
        <v>3.44</v>
      </c>
      <c r="H76" s="64">
        <v>3.44</v>
      </c>
      <c r="I76" s="78">
        <v>15296</v>
      </c>
      <c r="J76" s="74">
        <v>52618.239999999998</v>
      </c>
      <c r="K76" s="74"/>
      <c r="L76" s="74">
        <v>5261.8240000000005</v>
      </c>
      <c r="M76" s="75">
        <v>2630.9120000000003</v>
      </c>
      <c r="N76" s="75"/>
      <c r="O76" s="73">
        <v>7021936.32447307</v>
      </c>
      <c r="R76" s="18">
        <v>6790974.3275801595</v>
      </c>
      <c r="S76" s="18">
        <f t="shared" si="2"/>
        <v>38039173.376392953</v>
      </c>
      <c r="T76" s="18">
        <f t="shared" si="3"/>
        <v>7021936.3244730718</v>
      </c>
      <c r="V76" s="124"/>
    </row>
    <row r="77" spans="1:22" ht="24.5" x14ac:dyDescent="0.35">
      <c r="A77" s="76">
        <v>9</v>
      </c>
      <c r="B77" s="77"/>
      <c r="C77" s="77"/>
      <c r="D77" s="77"/>
      <c r="E77" s="77" t="s">
        <v>358</v>
      </c>
      <c r="F77" s="56">
        <v>1</v>
      </c>
      <c r="G77" s="62">
        <v>1</v>
      </c>
      <c r="H77" s="64">
        <v>1</v>
      </c>
      <c r="I77" s="78">
        <v>15930</v>
      </c>
      <c r="J77" s="74">
        <v>15930</v>
      </c>
      <c r="K77" s="74"/>
      <c r="L77" s="74">
        <v>1593</v>
      </c>
      <c r="M77" s="75">
        <v>796.5</v>
      </c>
      <c r="N77" s="75"/>
      <c r="O77" s="73">
        <v>2125867.9800904281</v>
      </c>
      <c r="R77" s="18">
        <v>2055945.258495</v>
      </c>
      <c r="S77" s="18">
        <f t="shared" si="2"/>
        <v>11516235.280502345</v>
      </c>
      <c r="T77" s="18">
        <f t="shared" si="3"/>
        <v>2125868.2473768797</v>
      </c>
      <c r="V77" s="124"/>
    </row>
    <row r="78" spans="1:22" x14ac:dyDescent="0.35">
      <c r="A78" s="76">
        <v>7</v>
      </c>
      <c r="B78" s="77"/>
      <c r="C78" s="77"/>
      <c r="D78" s="77"/>
      <c r="E78" s="121" t="s">
        <v>313</v>
      </c>
      <c r="F78" s="56">
        <v>1</v>
      </c>
      <c r="G78" s="62">
        <v>1</v>
      </c>
      <c r="H78" s="64">
        <v>1</v>
      </c>
      <c r="I78" s="78">
        <v>163</v>
      </c>
      <c r="J78" s="74">
        <v>163</v>
      </c>
      <c r="K78" s="74"/>
      <c r="L78" s="74">
        <v>16.3</v>
      </c>
      <c r="M78" s="75">
        <v>8.15</v>
      </c>
      <c r="N78" s="75"/>
      <c r="O78" s="73">
        <v>21752.44973775464</v>
      </c>
      <c r="R78" s="18">
        <v>21036.979104499998</v>
      </c>
      <c r="S78" s="18">
        <f t="shared" si="2"/>
        <v>117837.1846027547</v>
      </c>
      <c r="T78" s="18">
        <f t="shared" si="3"/>
        <v>21752.44973775464</v>
      </c>
      <c r="V78" s="124"/>
    </row>
    <row r="79" spans="1:22" x14ac:dyDescent="0.35">
      <c r="A79" s="76"/>
      <c r="B79" s="77"/>
      <c r="C79" s="77"/>
      <c r="D79" s="69" t="s">
        <v>282</v>
      </c>
      <c r="E79" s="121"/>
      <c r="F79" s="56"/>
      <c r="G79" s="62"/>
      <c r="H79" s="64"/>
      <c r="I79" s="78"/>
      <c r="J79" s="74"/>
      <c r="K79" s="74"/>
      <c r="L79" s="74"/>
      <c r="M79" s="75"/>
      <c r="N79" s="75"/>
      <c r="O79" s="73">
        <v>0</v>
      </c>
      <c r="S79" s="18">
        <f t="shared" si="2"/>
        <v>0</v>
      </c>
      <c r="T79" s="18">
        <f t="shared" si="3"/>
        <v>0</v>
      </c>
      <c r="V79" s="124"/>
    </row>
    <row r="80" spans="1:22" x14ac:dyDescent="0.35">
      <c r="A80" s="76">
        <v>1</v>
      </c>
      <c r="B80" s="77"/>
      <c r="C80" s="77"/>
      <c r="D80" s="77"/>
      <c r="E80" s="121" t="s">
        <v>348</v>
      </c>
      <c r="F80" s="56">
        <v>10</v>
      </c>
      <c r="G80" s="62">
        <v>1.3</v>
      </c>
      <c r="H80" s="64">
        <v>13</v>
      </c>
      <c r="I80" s="78">
        <v>454</v>
      </c>
      <c r="J80" s="74">
        <v>5902</v>
      </c>
      <c r="K80" s="74"/>
      <c r="L80" s="74">
        <v>590.20000000000005</v>
      </c>
      <c r="M80" s="75">
        <v>295.10000000000002</v>
      </c>
      <c r="N80" s="75"/>
      <c r="O80" s="73">
        <v>787625.51136336115</v>
      </c>
      <c r="R80" s="18">
        <v>761719.32929299993</v>
      </c>
      <c r="S80" s="18">
        <f t="shared" si="2"/>
        <v>4266718.1811377807</v>
      </c>
      <c r="T80" s="18">
        <f t="shared" si="3"/>
        <v>787625.51136336115</v>
      </c>
      <c r="V80" s="124"/>
    </row>
    <row r="81" spans="1:22" x14ac:dyDescent="0.35">
      <c r="A81" s="76">
        <v>2</v>
      </c>
      <c r="B81" s="77"/>
      <c r="C81" s="77"/>
      <c r="D81" s="77"/>
      <c r="E81" s="121" t="s">
        <v>350</v>
      </c>
      <c r="F81" s="56">
        <v>10</v>
      </c>
      <c r="G81" s="62">
        <v>0.94</v>
      </c>
      <c r="H81" s="64">
        <v>9.3999999999999986</v>
      </c>
      <c r="I81" s="78">
        <v>624</v>
      </c>
      <c r="J81" s="74">
        <v>5865.5999999999995</v>
      </c>
      <c r="K81" s="74"/>
      <c r="L81" s="74">
        <v>586.55999999999995</v>
      </c>
      <c r="M81" s="75">
        <v>293.27999999999997</v>
      </c>
      <c r="N81" s="75"/>
      <c r="O81" s="73">
        <v>782767.90909063572</v>
      </c>
      <c r="R81" s="18">
        <v>757021.50083040004</v>
      </c>
      <c r="S81" s="18">
        <f t="shared" si="2"/>
        <v>4240403.619668209</v>
      </c>
      <c r="T81" s="18">
        <f t="shared" si="3"/>
        <v>782767.90909063572</v>
      </c>
      <c r="V81" s="124"/>
    </row>
    <row r="82" spans="1:22" x14ac:dyDescent="0.35">
      <c r="A82" s="76">
        <v>3</v>
      </c>
      <c r="B82" s="77"/>
      <c r="C82" s="77"/>
      <c r="D82" s="77"/>
      <c r="E82" s="121" t="s">
        <v>352</v>
      </c>
      <c r="F82" s="56">
        <v>10</v>
      </c>
      <c r="G82" s="62">
        <v>1.32</v>
      </c>
      <c r="H82" s="64">
        <v>13.200000000000001</v>
      </c>
      <c r="I82" s="78">
        <v>49</v>
      </c>
      <c r="J82" s="74">
        <v>646.80000000000007</v>
      </c>
      <c r="K82" s="74"/>
      <c r="L82" s="74">
        <v>64.680000000000007</v>
      </c>
      <c r="M82" s="75">
        <v>32.340000000000003</v>
      </c>
      <c r="N82" s="75"/>
      <c r="O82" s="73">
        <v>86315.855769200643</v>
      </c>
      <c r="R82" s="18">
        <v>83476.798066200019</v>
      </c>
      <c r="S82" s="18">
        <f t="shared" si="2"/>
        <v>467589.51534393721</v>
      </c>
      <c r="T82" s="18">
        <f t="shared" si="3"/>
        <v>86315.855769200643</v>
      </c>
      <c r="V82" s="124"/>
    </row>
    <row r="83" spans="1:22" x14ac:dyDescent="0.35">
      <c r="A83" s="76">
        <v>4</v>
      </c>
      <c r="B83" s="77"/>
      <c r="C83" s="77"/>
      <c r="D83" s="77"/>
      <c r="E83" s="121" t="s">
        <v>354</v>
      </c>
      <c r="F83" s="56">
        <v>10</v>
      </c>
      <c r="G83" s="62">
        <v>1.0900000000000001</v>
      </c>
      <c r="H83" s="64">
        <v>10.9</v>
      </c>
      <c r="I83" s="78">
        <v>11</v>
      </c>
      <c r="J83" s="74">
        <v>119.9</v>
      </c>
      <c r="K83" s="74"/>
      <c r="L83" s="74">
        <v>11.990000000000002</v>
      </c>
      <c r="M83" s="75">
        <v>5.995000000000001</v>
      </c>
      <c r="N83" s="75"/>
      <c r="O83" s="73">
        <v>16000.728365379027</v>
      </c>
      <c r="R83" s="18">
        <v>15474.44045785</v>
      </c>
      <c r="S83" s="18">
        <f t="shared" si="2"/>
        <v>86679.008796750248</v>
      </c>
      <c r="T83" s="18">
        <f t="shared" si="3"/>
        <v>16000.728365379027</v>
      </c>
      <c r="V83" s="124"/>
    </row>
    <row r="84" spans="1:22" x14ac:dyDescent="0.35">
      <c r="A84" s="76">
        <v>8</v>
      </c>
      <c r="B84" s="77"/>
      <c r="C84" s="77"/>
      <c r="D84" s="77"/>
      <c r="E84" s="121" t="s">
        <v>356</v>
      </c>
      <c r="F84" s="56">
        <v>10</v>
      </c>
      <c r="G84" s="62">
        <v>1.6</v>
      </c>
      <c r="H84" s="64">
        <v>16</v>
      </c>
      <c r="I84" s="78">
        <v>5</v>
      </c>
      <c r="J84" s="74">
        <v>80</v>
      </c>
      <c r="K84" s="74"/>
      <c r="L84" s="74">
        <v>8</v>
      </c>
      <c r="M84" s="75">
        <v>4</v>
      </c>
      <c r="N84" s="75"/>
      <c r="O84" s="73">
        <v>10676.048951045223</v>
      </c>
      <c r="R84" s="18">
        <v>10324.897719999999</v>
      </c>
      <c r="S84" s="18">
        <f t="shared" si="2"/>
        <v>57834.201032026853</v>
      </c>
      <c r="T84" s="18">
        <f t="shared" si="3"/>
        <v>10676.048951045223</v>
      </c>
      <c r="V84" s="124"/>
    </row>
    <row r="85" spans="1:22" x14ac:dyDescent="0.35">
      <c r="A85" s="76"/>
      <c r="B85" s="77"/>
      <c r="C85" s="68" t="s">
        <v>216</v>
      </c>
      <c r="D85" s="77"/>
      <c r="E85" s="121"/>
      <c r="F85" s="56"/>
      <c r="G85" s="62"/>
      <c r="H85" s="64"/>
      <c r="I85" s="78"/>
      <c r="J85" s="74"/>
      <c r="K85" s="74"/>
      <c r="L85" s="74"/>
      <c r="M85" s="75"/>
      <c r="N85" s="75"/>
      <c r="O85" s="73"/>
      <c r="S85" s="18">
        <f t="shared" si="2"/>
        <v>0</v>
      </c>
      <c r="T85" s="18">
        <f t="shared" si="3"/>
        <v>0</v>
      </c>
      <c r="V85" s="124"/>
    </row>
    <row r="86" spans="1:22" x14ac:dyDescent="0.35">
      <c r="A86" s="76"/>
      <c r="B86" s="77"/>
      <c r="C86" s="77"/>
      <c r="D86" s="69" t="s">
        <v>217</v>
      </c>
      <c r="E86" s="121"/>
      <c r="F86" s="56"/>
      <c r="G86" s="62"/>
      <c r="H86" s="64"/>
      <c r="I86" s="78"/>
      <c r="J86" s="74"/>
      <c r="K86" s="74"/>
      <c r="L86" s="74"/>
      <c r="M86" s="75"/>
      <c r="N86" s="75"/>
      <c r="O86" s="73"/>
      <c r="S86" s="18">
        <f t="shared" si="2"/>
        <v>0</v>
      </c>
      <c r="T86" s="18">
        <f t="shared" si="3"/>
        <v>0</v>
      </c>
      <c r="V86" s="124"/>
    </row>
    <row r="87" spans="1:22" x14ac:dyDescent="0.35">
      <c r="A87" s="76">
        <v>5</v>
      </c>
      <c r="B87" s="77"/>
      <c r="C87" s="77"/>
      <c r="D87" s="77"/>
      <c r="E87" s="77" t="s">
        <v>315</v>
      </c>
      <c r="F87" s="56">
        <v>2</v>
      </c>
      <c r="G87" s="62">
        <v>1</v>
      </c>
      <c r="H87" s="64">
        <v>2</v>
      </c>
      <c r="I87" s="78">
        <v>478</v>
      </c>
      <c r="J87" s="74">
        <v>956</v>
      </c>
      <c r="K87" s="74"/>
      <c r="L87" s="74">
        <v>95.600000000000009</v>
      </c>
      <c r="M87" s="75">
        <v>47.800000000000004</v>
      </c>
      <c r="N87" s="75"/>
      <c r="O87" s="73">
        <v>127578.78496499039</v>
      </c>
      <c r="R87" s="18">
        <v>123382.527754</v>
      </c>
      <c r="S87" s="18">
        <f t="shared" si="2"/>
        <v>691118.70233272086</v>
      </c>
      <c r="T87" s="18">
        <f t="shared" si="3"/>
        <v>127578.78496499039</v>
      </c>
      <c r="V87" s="124"/>
    </row>
    <row r="88" spans="1:22" x14ac:dyDescent="0.35">
      <c r="A88" s="76">
        <v>9</v>
      </c>
      <c r="B88" s="77"/>
      <c r="C88" s="77"/>
      <c r="D88" s="77"/>
      <c r="E88" s="77" t="s">
        <v>316</v>
      </c>
      <c r="F88" s="56">
        <v>2</v>
      </c>
      <c r="G88" s="62">
        <v>1</v>
      </c>
      <c r="H88" s="64">
        <v>2</v>
      </c>
      <c r="I88" s="78">
        <v>354</v>
      </c>
      <c r="J88" s="74">
        <v>708</v>
      </c>
      <c r="K88" s="74"/>
      <c r="L88" s="74">
        <v>70.8</v>
      </c>
      <c r="M88" s="75">
        <v>35.4</v>
      </c>
      <c r="N88" s="75"/>
      <c r="O88" s="73">
        <v>94483.033216750206</v>
      </c>
      <c r="R88" s="18">
        <v>91375.344821999999</v>
      </c>
      <c r="S88" s="18">
        <f t="shared" si="2"/>
        <v>511832.67913343763</v>
      </c>
      <c r="T88" s="18">
        <f t="shared" si="3"/>
        <v>94483.033216750206</v>
      </c>
      <c r="V88" s="124"/>
    </row>
    <row r="89" spans="1:22" x14ac:dyDescent="0.35">
      <c r="A89" s="76">
        <v>7</v>
      </c>
      <c r="B89" s="77"/>
      <c r="C89" s="77"/>
      <c r="D89" s="77"/>
      <c r="E89" s="121" t="s">
        <v>317</v>
      </c>
      <c r="F89" s="56">
        <v>2</v>
      </c>
      <c r="G89" s="62">
        <v>1</v>
      </c>
      <c r="H89" s="64">
        <v>2</v>
      </c>
      <c r="I89" s="78">
        <v>163</v>
      </c>
      <c r="J89" s="74">
        <v>326</v>
      </c>
      <c r="K89" s="74"/>
      <c r="L89" s="74">
        <v>32.6</v>
      </c>
      <c r="M89" s="75">
        <v>16.3</v>
      </c>
      <c r="N89" s="75"/>
      <c r="O89" s="73">
        <v>43504.899475509279</v>
      </c>
      <c r="R89" s="18">
        <v>42073.958208999997</v>
      </c>
      <c r="S89" s="18">
        <f t="shared" si="2"/>
        <v>235674.3692055094</v>
      </c>
      <c r="T89" s="18">
        <f t="shared" si="3"/>
        <v>43504.899475509279</v>
      </c>
      <c r="V89" s="124"/>
    </row>
    <row r="90" spans="1:22" x14ac:dyDescent="0.35">
      <c r="A90" s="76">
        <v>1</v>
      </c>
      <c r="B90" s="77"/>
      <c r="C90" s="77"/>
      <c r="D90" s="77"/>
      <c r="E90" s="77" t="s">
        <v>318</v>
      </c>
      <c r="F90" s="56">
        <v>2</v>
      </c>
      <c r="G90" s="62">
        <v>1</v>
      </c>
      <c r="H90" s="64">
        <v>2</v>
      </c>
      <c r="I90" s="78">
        <v>454</v>
      </c>
      <c r="J90" s="74">
        <v>908</v>
      </c>
      <c r="K90" s="74"/>
      <c r="L90" s="74">
        <v>90.800000000000011</v>
      </c>
      <c r="M90" s="75">
        <v>45.400000000000006</v>
      </c>
      <c r="N90" s="75"/>
      <c r="O90" s="73">
        <v>121173.15559436327</v>
      </c>
      <c r="R90" s="18">
        <v>117187.589122</v>
      </c>
      <c r="S90" s="18">
        <f t="shared" si="2"/>
        <v>656418.18171350472</v>
      </c>
      <c r="T90" s="18">
        <f t="shared" si="3"/>
        <v>121173.15559436327</v>
      </c>
      <c r="V90" s="124"/>
    </row>
    <row r="91" spans="1:22" x14ac:dyDescent="0.35">
      <c r="A91" s="76">
        <v>2</v>
      </c>
      <c r="B91" s="77"/>
      <c r="C91" s="77"/>
      <c r="D91" s="77"/>
      <c r="E91" s="63" t="s">
        <v>319</v>
      </c>
      <c r="F91" s="56">
        <v>2</v>
      </c>
      <c r="G91" s="62">
        <v>1</v>
      </c>
      <c r="H91" s="64">
        <v>2</v>
      </c>
      <c r="I91" s="78">
        <v>624</v>
      </c>
      <c r="J91" s="74">
        <v>1248</v>
      </c>
      <c r="K91" s="74"/>
      <c r="L91" s="74">
        <v>124.80000000000001</v>
      </c>
      <c r="M91" s="75">
        <v>62.400000000000006</v>
      </c>
      <c r="N91" s="75"/>
      <c r="O91" s="73">
        <v>166546.36363630547</v>
      </c>
      <c r="R91" s="18">
        <v>161068.40443200001</v>
      </c>
      <c r="S91" s="18">
        <f t="shared" si="2"/>
        <v>902213.53609961888</v>
      </c>
      <c r="T91" s="18">
        <f t="shared" si="3"/>
        <v>166546.36363630547</v>
      </c>
      <c r="V91" s="124"/>
    </row>
    <row r="92" spans="1:22" x14ac:dyDescent="0.35">
      <c r="A92" s="76">
        <v>3</v>
      </c>
      <c r="B92" s="77"/>
      <c r="C92" s="77"/>
      <c r="D92" s="77"/>
      <c r="E92" s="63" t="s">
        <v>320</v>
      </c>
      <c r="F92" s="56">
        <v>2</v>
      </c>
      <c r="G92" s="62">
        <v>1</v>
      </c>
      <c r="H92" s="64">
        <v>2</v>
      </c>
      <c r="I92" s="78">
        <v>49</v>
      </c>
      <c r="J92" s="74">
        <v>98</v>
      </c>
      <c r="K92" s="74"/>
      <c r="L92" s="74">
        <v>9.8000000000000007</v>
      </c>
      <c r="M92" s="75">
        <v>4.9000000000000004</v>
      </c>
      <c r="N92" s="75"/>
      <c r="O92" s="73">
        <v>13078.1599650304</v>
      </c>
      <c r="R92" s="18">
        <v>12647.999707000001</v>
      </c>
      <c r="S92" s="18">
        <f t="shared" si="2"/>
        <v>70846.896264232899</v>
      </c>
      <c r="T92" s="18">
        <f t="shared" si="3"/>
        <v>13078.1599650304</v>
      </c>
      <c r="V92" s="124"/>
    </row>
    <row r="93" spans="1:22" x14ac:dyDescent="0.35">
      <c r="A93" s="76">
        <v>4</v>
      </c>
      <c r="B93" s="77"/>
      <c r="C93" s="77"/>
      <c r="D93" s="77"/>
      <c r="E93" s="63" t="s">
        <v>321</v>
      </c>
      <c r="F93" s="56">
        <v>2</v>
      </c>
      <c r="G93" s="62">
        <v>1</v>
      </c>
      <c r="H93" s="64">
        <v>2</v>
      </c>
      <c r="I93" s="78">
        <v>11</v>
      </c>
      <c r="J93" s="74">
        <v>22</v>
      </c>
      <c r="K93" s="74"/>
      <c r="L93" s="74">
        <v>2.2000000000000002</v>
      </c>
      <c r="M93" s="75">
        <v>1.1000000000000001</v>
      </c>
      <c r="N93" s="75"/>
      <c r="O93" s="73">
        <v>2935.9134615374355</v>
      </c>
      <c r="R93" s="18">
        <v>2839.346873</v>
      </c>
      <c r="S93" s="18">
        <f t="shared" si="2"/>
        <v>15904.405283807382</v>
      </c>
      <c r="T93" s="18">
        <f t="shared" si="3"/>
        <v>2935.9134615374355</v>
      </c>
      <c r="V93" s="124"/>
    </row>
    <row r="94" spans="1:22" x14ac:dyDescent="0.35">
      <c r="A94" s="76">
        <v>8</v>
      </c>
      <c r="B94" s="77"/>
      <c r="C94" s="77"/>
      <c r="D94" s="77"/>
      <c r="E94" s="63" t="s">
        <v>322</v>
      </c>
      <c r="F94" s="56">
        <v>2</v>
      </c>
      <c r="G94" s="62">
        <v>1</v>
      </c>
      <c r="H94" s="64">
        <v>2</v>
      </c>
      <c r="I94" s="78">
        <v>5</v>
      </c>
      <c r="J94" s="74">
        <v>10</v>
      </c>
      <c r="K94" s="74"/>
      <c r="L94" s="74">
        <v>1</v>
      </c>
      <c r="M94" s="75">
        <v>0.5</v>
      </c>
      <c r="N94" s="75"/>
      <c r="O94" s="73">
        <v>1334.5061188806528</v>
      </c>
      <c r="R94" s="18">
        <v>1290.6122149999999</v>
      </c>
      <c r="S94" s="18">
        <f t="shared" si="2"/>
        <v>7229.2751290033566</v>
      </c>
      <c r="T94" s="18">
        <f t="shared" si="3"/>
        <v>1334.5061188806528</v>
      </c>
      <c r="V94" s="124"/>
    </row>
    <row r="95" spans="1:22" x14ac:dyDescent="0.35">
      <c r="A95" s="14" t="s">
        <v>18</v>
      </c>
      <c r="B95" s="15"/>
      <c r="C95" s="188" t="s">
        <v>79</v>
      </c>
      <c r="D95" s="188"/>
      <c r="E95" s="189"/>
      <c r="F95" s="16"/>
      <c r="G95" s="10"/>
      <c r="H95" s="11"/>
      <c r="I95" s="12"/>
      <c r="J95" s="74"/>
      <c r="K95" s="74"/>
      <c r="L95" s="74"/>
      <c r="M95" s="75"/>
      <c r="N95" s="75"/>
      <c r="O95" s="73"/>
      <c r="R95" s="18">
        <v>0</v>
      </c>
      <c r="S95" s="18">
        <f t="shared" si="2"/>
        <v>0</v>
      </c>
      <c r="T95" s="18">
        <f t="shared" si="3"/>
        <v>0</v>
      </c>
      <c r="V95" s="124"/>
    </row>
    <row r="96" spans="1:22" x14ac:dyDescent="0.35">
      <c r="A96" s="14"/>
      <c r="B96" s="15"/>
      <c r="C96" s="23"/>
      <c r="D96" s="161" t="s">
        <v>325</v>
      </c>
      <c r="E96" s="162"/>
      <c r="F96" s="16"/>
      <c r="G96" s="10"/>
      <c r="H96" s="11"/>
      <c r="I96" s="12"/>
      <c r="J96" s="74"/>
      <c r="K96" s="74"/>
      <c r="L96" s="74"/>
      <c r="M96" s="75"/>
      <c r="N96" s="75"/>
      <c r="O96" s="73"/>
      <c r="R96" s="18">
        <v>0</v>
      </c>
      <c r="S96" s="18">
        <f t="shared" si="2"/>
        <v>0</v>
      </c>
      <c r="T96" s="18">
        <f t="shared" si="3"/>
        <v>0</v>
      </c>
      <c r="V96" s="124"/>
    </row>
    <row r="97" spans="1:22" x14ac:dyDescent="0.35">
      <c r="A97" s="14">
        <v>1</v>
      </c>
      <c r="B97" s="15"/>
      <c r="C97" s="117"/>
      <c r="D97" s="113"/>
      <c r="E97" s="19" t="s">
        <v>80</v>
      </c>
      <c r="F97" s="62">
        <v>1</v>
      </c>
      <c r="G97" s="65">
        <v>1.8</v>
      </c>
      <c r="H97" s="64">
        <v>1.8</v>
      </c>
      <c r="I97" s="78">
        <v>262</v>
      </c>
      <c r="J97" s="74"/>
      <c r="K97" s="74">
        <v>471.6</v>
      </c>
      <c r="L97" s="74"/>
      <c r="M97" s="75"/>
      <c r="N97" s="75"/>
      <c r="O97" s="73">
        <v>38030.272779473256</v>
      </c>
      <c r="R97" s="18">
        <v>36779.400180000004</v>
      </c>
      <c r="S97" s="18">
        <f t="shared" si="2"/>
        <v>206017.26830931596</v>
      </c>
      <c r="T97" s="18">
        <f t="shared" si="3"/>
        <v>38030.272779473256</v>
      </c>
      <c r="V97" s="124"/>
    </row>
    <row r="98" spans="1:22" x14ac:dyDescent="0.35">
      <c r="A98" s="14">
        <v>5</v>
      </c>
      <c r="B98" s="15"/>
      <c r="C98" s="117"/>
      <c r="D98" s="113"/>
      <c r="E98" s="15" t="s">
        <v>81</v>
      </c>
      <c r="F98" s="62">
        <v>1</v>
      </c>
      <c r="G98" s="65">
        <v>19.8</v>
      </c>
      <c r="H98" s="64">
        <v>19.8</v>
      </c>
      <c r="I98" s="78">
        <v>142</v>
      </c>
      <c r="J98" s="74"/>
      <c r="K98" s="74">
        <v>2811.6</v>
      </c>
      <c r="L98" s="74"/>
      <c r="M98" s="75"/>
      <c r="N98" s="75"/>
      <c r="O98" s="73">
        <v>226730.09954785201</v>
      </c>
      <c r="R98" s="18">
        <v>219272.60717999999</v>
      </c>
      <c r="S98" s="18">
        <f t="shared" si="2"/>
        <v>1228240.3553402731</v>
      </c>
      <c r="T98" s="18">
        <f t="shared" si="3"/>
        <v>226730.09954785201</v>
      </c>
      <c r="V98" s="124"/>
    </row>
    <row r="99" spans="1:22" x14ac:dyDescent="0.35">
      <c r="A99" s="14">
        <v>2</v>
      </c>
      <c r="B99" s="15"/>
      <c r="C99" s="23"/>
      <c r="D99" s="24"/>
      <c r="E99" s="24" t="s">
        <v>82</v>
      </c>
      <c r="F99" s="62">
        <v>1</v>
      </c>
      <c r="G99" s="65">
        <v>19.8</v>
      </c>
      <c r="H99" s="64">
        <v>19.8</v>
      </c>
      <c r="I99" s="78">
        <v>227</v>
      </c>
      <c r="J99" s="74"/>
      <c r="K99" s="74">
        <v>4494.6000000000004</v>
      </c>
      <c r="L99" s="74"/>
      <c r="M99" s="75"/>
      <c r="N99" s="75"/>
      <c r="O99" s="73">
        <v>362448.82110818598</v>
      </c>
      <c r="R99" s="18">
        <v>350527.33683000004</v>
      </c>
      <c r="S99" s="18">
        <f t="shared" si="2"/>
        <v>1963454.652551</v>
      </c>
      <c r="T99" s="18">
        <f t="shared" si="3"/>
        <v>362448.82110818598</v>
      </c>
      <c r="V99" s="124"/>
    </row>
    <row r="100" spans="1:22" x14ac:dyDescent="0.35">
      <c r="A100" s="14">
        <v>3</v>
      </c>
      <c r="B100" s="15"/>
      <c r="C100" s="23"/>
      <c r="D100" s="24"/>
      <c r="E100" s="24" t="s">
        <v>83</v>
      </c>
      <c r="F100" s="62">
        <v>1</v>
      </c>
      <c r="G100" s="65">
        <v>19.8</v>
      </c>
      <c r="H100" s="64">
        <v>19.8</v>
      </c>
      <c r="I100" s="78">
        <v>24.5</v>
      </c>
      <c r="J100" s="74"/>
      <c r="K100" s="74">
        <v>485.1</v>
      </c>
      <c r="L100" s="74"/>
      <c r="M100" s="75"/>
      <c r="N100" s="75"/>
      <c r="O100" s="73">
        <v>39118.925626213902</v>
      </c>
      <c r="R100" s="18">
        <v>37832.245605000004</v>
      </c>
      <c r="S100" s="18">
        <f t="shared" si="2"/>
        <v>211914.70919603304</v>
      </c>
      <c r="T100" s="18">
        <f t="shared" si="3"/>
        <v>39118.925626213902</v>
      </c>
      <c r="V100" s="124"/>
    </row>
    <row r="101" spans="1:22" x14ac:dyDescent="0.35">
      <c r="A101" s="14">
        <v>9</v>
      </c>
      <c r="B101" s="15"/>
      <c r="C101" s="117"/>
      <c r="D101" s="113"/>
      <c r="E101" s="15" t="s">
        <v>84</v>
      </c>
      <c r="F101" s="62">
        <v>1</v>
      </c>
      <c r="G101" s="65">
        <v>11.759581881533101</v>
      </c>
      <c r="H101" s="64">
        <v>11.759581881533101</v>
      </c>
      <c r="I101" s="78">
        <v>287</v>
      </c>
      <c r="J101" s="74"/>
      <c r="K101" s="74">
        <v>3375</v>
      </c>
      <c r="L101" s="74"/>
      <c r="M101" s="75"/>
      <c r="N101" s="75"/>
      <c r="O101" s="73">
        <v>272163.21168516169</v>
      </c>
      <c r="R101" s="18">
        <v>263211.35625000001</v>
      </c>
      <c r="S101" s="18">
        <f t="shared" si="2"/>
        <v>1474360.2216792651</v>
      </c>
      <c r="T101" s="18">
        <f t="shared" si="3"/>
        <v>272163.21168516169</v>
      </c>
      <c r="V101" s="124"/>
    </row>
    <row r="102" spans="1:22" ht="18.75" customHeight="1" x14ac:dyDescent="0.35">
      <c r="A102" s="14" t="s">
        <v>18</v>
      </c>
      <c r="B102" s="15"/>
      <c r="C102" s="117"/>
      <c r="D102" s="161" t="s">
        <v>326</v>
      </c>
      <c r="E102" s="162"/>
      <c r="F102" s="16"/>
      <c r="G102" s="10"/>
      <c r="H102" s="11"/>
      <c r="I102" s="12"/>
      <c r="J102" s="74"/>
      <c r="K102" s="74"/>
      <c r="L102" s="74"/>
      <c r="M102" s="75"/>
      <c r="N102" s="75"/>
      <c r="O102" s="73"/>
      <c r="R102" s="18">
        <v>0</v>
      </c>
      <c r="S102" s="18">
        <f t="shared" si="2"/>
        <v>0</v>
      </c>
      <c r="T102" s="18">
        <f t="shared" si="3"/>
        <v>0</v>
      </c>
      <c r="V102" s="124"/>
    </row>
    <row r="103" spans="1:22" x14ac:dyDescent="0.35">
      <c r="A103" s="14">
        <v>2</v>
      </c>
      <c r="B103" s="15"/>
      <c r="C103" s="23"/>
      <c r="D103" s="24"/>
      <c r="E103" s="24" t="s">
        <v>85</v>
      </c>
      <c r="F103" s="56">
        <v>0.16666666666666666</v>
      </c>
      <c r="G103" s="65">
        <v>27</v>
      </c>
      <c r="H103" s="64">
        <v>4.5</v>
      </c>
      <c r="I103" s="78">
        <v>227</v>
      </c>
      <c r="J103" s="74"/>
      <c r="K103" s="74">
        <v>1021.5</v>
      </c>
      <c r="L103" s="74"/>
      <c r="M103" s="75"/>
      <c r="N103" s="75"/>
      <c r="O103" s="73">
        <v>82374.732070042272</v>
      </c>
      <c r="R103" s="18">
        <v>79665.30382500001</v>
      </c>
      <c r="S103" s="18">
        <f t="shared" si="2"/>
        <v>446239.69376159093</v>
      </c>
      <c r="T103" s="18">
        <f t="shared" si="3"/>
        <v>82374.732070042272</v>
      </c>
      <c r="V103" s="124"/>
    </row>
    <row r="104" spans="1:22" x14ac:dyDescent="0.35">
      <c r="A104" s="14">
        <v>3</v>
      </c>
      <c r="B104" s="15"/>
      <c r="C104" s="23"/>
      <c r="D104" s="24"/>
      <c r="E104" s="24" t="s">
        <v>86</v>
      </c>
      <c r="F104" s="56">
        <v>0.16666666666666666</v>
      </c>
      <c r="G104" s="65">
        <v>27</v>
      </c>
      <c r="H104" s="64">
        <v>4.5</v>
      </c>
      <c r="I104" s="78">
        <v>24.5</v>
      </c>
      <c r="J104" s="74"/>
      <c r="K104" s="74">
        <v>110.25</v>
      </c>
      <c r="L104" s="74"/>
      <c r="M104" s="75"/>
      <c r="N104" s="75"/>
      <c r="O104" s="73">
        <v>8890.6649150486137</v>
      </c>
      <c r="R104" s="18">
        <v>8598.2376375000003</v>
      </c>
      <c r="S104" s="18">
        <f t="shared" si="2"/>
        <v>48162.433908189327</v>
      </c>
      <c r="T104" s="18">
        <f t="shared" si="3"/>
        <v>8890.6649150486137</v>
      </c>
      <c r="V104" s="124"/>
    </row>
    <row r="105" spans="1:22" x14ac:dyDescent="0.35">
      <c r="A105" s="14" t="s">
        <v>18</v>
      </c>
      <c r="B105" s="15"/>
      <c r="C105" s="188" t="s">
        <v>87</v>
      </c>
      <c r="D105" s="188"/>
      <c r="E105" s="189"/>
      <c r="F105" s="16"/>
      <c r="G105" s="10"/>
      <c r="H105" s="11"/>
      <c r="I105" s="12"/>
      <c r="J105" s="74"/>
      <c r="K105" s="74"/>
      <c r="L105" s="74"/>
      <c r="M105" s="75"/>
      <c r="N105" s="75"/>
      <c r="O105" s="73"/>
      <c r="R105" s="18">
        <v>0</v>
      </c>
      <c r="S105" s="18">
        <f t="shared" si="2"/>
        <v>0</v>
      </c>
      <c r="T105" s="18">
        <f t="shared" si="3"/>
        <v>0</v>
      </c>
      <c r="V105" s="124"/>
    </row>
    <row r="106" spans="1:22" x14ac:dyDescent="0.35">
      <c r="A106" s="14"/>
      <c r="B106" s="15"/>
      <c r="C106" s="22" t="s">
        <v>88</v>
      </c>
      <c r="D106" s="113"/>
      <c r="E106" s="114"/>
      <c r="F106" s="16"/>
      <c r="G106" s="10"/>
      <c r="H106" s="11"/>
      <c r="I106" s="12"/>
      <c r="J106" s="74"/>
      <c r="K106" s="74"/>
      <c r="L106" s="74"/>
      <c r="M106" s="75"/>
      <c r="N106" s="75"/>
      <c r="O106" s="73"/>
      <c r="R106" s="18">
        <v>0</v>
      </c>
      <c r="S106" s="18">
        <f t="shared" si="2"/>
        <v>0</v>
      </c>
      <c r="T106" s="18">
        <f t="shared" si="3"/>
        <v>0</v>
      </c>
      <c r="V106" s="124"/>
    </row>
    <row r="107" spans="1:22" x14ac:dyDescent="0.35">
      <c r="A107" s="14">
        <v>3</v>
      </c>
      <c r="B107" s="15"/>
      <c r="C107" s="15"/>
      <c r="D107" s="161" t="s">
        <v>89</v>
      </c>
      <c r="E107" s="162"/>
      <c r="F107" s="16">
        <v>0.16666666666666666</v>
      </c>
      <c r="G107" s="10">
        <v>1.4679611650485438</v>
      </c>
      <c r="H107" s="11">
        <v>0.24466019417475729</v>
      </c>
      <c r="I107" s="12">
        <v>39.498397435897438</v>
      </c>
      <c r="J107" s="74">
        <v>9.6636855862584028</v>
      </c>
      <c r="K107" s="74"/>
      <c r="L107" s="74">
        <v>0.96636855862584037</v>
      </c>
      <c r="M107" s="75">
        <v>0.48318427931292018</v>
      </c>
      <c r="N107" s="75"/>
      <c r="O107" s="73">
        <v>1289.6247545800604</v>
      </c>
      <c r="R107" s="18">
        <v>1247.2070659544529</v>
      </c>
      <c r="S107" s="18">
        <f t="shared" si="2"/>
        <v>6986.1441863246082</v>
      </c>
      <c r="T107" s="18">
        <f t="shared" si="3"/>
        <v>1289.6247545800604</v>
      </c>
      <c r="V107" s="124"/>
    </row>
    <row r="108" spans="1:22" x14ac:dyDescent="0.35">
      <c r="A108" s="14">
        <v>3</v>
      </c>
      <c r="B108" s="15"/>
      <c r="C108" s="15"/>
      <c r="D108" s="161" t="s">
        <v>90</v>
      </c>
      <c r="E108" s="162"/>
      <c r="F108" s="16">
        <v>0.16666666666666666</v>
      </c>
      <c r="G108" s="10">
        <v>1.4679611650485438</v>
      </c>
      <c r="H108" s="11">
        <v>0.24466019417475729</v>
      </c>
      <c r="I108" s="12">
        <v>0</v>
      </c>
      <c r="J108" s="74">
        <v>0</v>
      </c>
      <c r="K108" s="74"/>
      <c r="L108" s="74">
        <v>0</v>
      </c>
      <c r="M108" s="75">
        <v>0</v>
      </c>
      <c r="N108" s="75"/>
      <c r="O108" s="73">
        <v>0</v>
      </c>
      <c r="R108" s="18">
        <v>0</v>
      </c>
      <c r="S108" s="18">
        <f t="shared" si="2"/>
        <v>0</v>
      </c>
      <c r="T108" s="18">
        <f t="shared" si="3"/>
        <v>0</v>
      </c>
      <c r="V108" s="124"/>
    </row>
    <row r="109" spans="1:22" x14ac:dyDescent="0.35">
      <c r="A109" s="14">
        <v>3</v>
      </c>
      <c r="B109" s="15"/>
      <c r="C109" s="15"/>
      <c r="D109" s="161" t="s">
        <v>91</v>
      </c>
      <c r="E109" s="162"/>
      <c r="F109" s="16">
        <v>0.25</v>
      </c>
      <c r="G109" s="10">
        <v>1.4679611650485438</v>
      </c>
      <c r="H109" s="11">
        <v>0.36699029126213595</v>
      </c>
      <c r="I109" s="12">
        <v>0</v>
      </c>
      <c r="J109" s="74">
        <v>0</v>
      </c>
      <c r="K109" s="74"/>
      <c r="L109" s="74">
        <v>0</v>
      </c>
      <c r="M109" s="75">
        <v>0</v>
      </c>
      <c r="N109" s="75"/>
      <c r="O109" s="73">
        <v>0</v>
      </c>
      <c r="R109" s="18">
        <v>0</v>
      </c>
      <c r="S109" s="18">
        <f t="shared" si="2"/>
        <v>0</v>
      </c>
      <c r="T109" s="18">
        <f t="shared" si="3"/>
        <v>0</v>
      </c>
      <c r="V109" s="124"/>
    </row>
    <row r="110" spans="1:22" ht="19.5" customHeight="1" x14ac:dyDescent="0.35">
      <c r="A110" s="14">
        <v>3</v>
      </c>
      <c r="B110" s="15"/>
      <c r="C110" s="15"/>
      <c r="D110" s="194" t="s">
        <v>92</v>
      </c>
      <c r="E110" s="162"/>
      <c r="F110" s="16">
        <v>0.16666666666666666</v>
      </c>
      <c r="G110" s="10">
        <v>1.4679611650485438</v>
      </c>
      <c r="H110" s="11">
        <v>0.24466019417475729</v>
      </c>
      <c r="I110" s="12">
        <v>7.8525641025641024E-2</v>
      </c>
      <c r="J110" s="74">
        <v>1.921209858103062E-2</v>
      </c>
      <c r="K110" s="74"/>
      <c r="L110" s="74">
        <v>1.921209858103062E-3</v>
      </c>
      <c r="M110" s="75">
        <v>9.6060492905153101E-4</v>
      </c>
      <c r="N110" s="75"/>
      <c r="O110" s="73">
        <v>2.5638663112923665</v>
      </c>
      <c r="R110" s="18">
        <v>2.4795369104462281</v>
      </c>
      <c r="S110" s="18">
        <f t="shared" si="2"/>
        <v>13.888954644780531</v>
      </c>
      <c r="T110" s="18">
        <f t="shared" si="3"/>
        <v>2.5638663112923665</v>
      </c>
      <c r="V110" s="124"/>
    </row>
    <row r="111" spans="1:22" ht="18.75" customHeight="1" x14ac:dyDescent="0.35">
      <c r="A111" s="14">
        <v>3</v>
      </c>
      <c r="B111" s="15"/>
      <c r="C111" s="15"/>
      <c r="D111" s="194" t="s">
        <v>93</v>
      </c>
      <c r="E111" s="162"/>
      <c r="F111" s="16">
        <v>0.25</v>
      </c>
      <c r="G111" s="10">
        <v>1.4679611650485438</v>
      </c>
      <c r="H111" s="11">
        <v>0.36699029126213595</v>
      </c>
      <c r="I111" s="12">
        <v>0.86378205128205132</v>
      </c>
      <c r="J111" s="74">
        <v>0.31699962658700526</v>
      </c>
      <c r="K111" s="74"/>
      <c r="L111" s="74">
        <v>3.169996265870053E-2</v>
      </c>
      <c r="M111" s="75">
        <v>1.5849981329350265E-2</v>
      </c>
      <c r="N111" s="75"/>
      <c r="O111" s="73">
        <v>42.303794136324051</v>
      </c>
      <c r="R111" s="18">
        <v>40.912359022362772</v>
      </c>
      <c r="S111" s="18">
        <f t="shared" si="2"/>
        <v>229.1677516388788</v>
      </c>
      <c r="T111" s="18">
        <f t="shared" si="3"/>
        <v>42.303794136324051</v>
      </c>
      <c r="V111" s="124"/>
    </row>
    <row r="112" spans="1:22" ht="27" customHeight="1" x14ac:dyDescent="0.35">
      <c r="A112" s="14">
        <v>3</v>
      </c>
      <c r="B112" s="15"/>
      <c r="C112" s="15"/>
      <c r="D112" s="194" t="s">
        <v>94</v>
      </c>
      <c r="E112" s="162"/>
      <c r="F112" s="16">
        <v>0.25</v>
      </c>
      <c r="G112" s="10">
        <v>1.4679611650485438</v>
      </c>
      <c r="H112" s="11">
        <v>0.36699029126213595</v>
      </c>
      <c r="I112" s="12">
        <v>7.9310897435897436</v>
      </c>
      <c r="J112" s="74">
        <v>2.9106329350261393</v>
      </c>
      <c r="K112" s="74"/>
      <c r="L112" s="74">
        <v>0.29106329350261395</v>
      </c>
      <c r="M112" s="75">
        <v>0.14553164675130698</v>
      </c>
      <c r="N112" s="75"/>
      <c r="O112" s="73">
        <v>388.42574616079355</v>
      </c>
      <c r="R112" s="18">
        <v>375.64984193260364</v>
      </c>
      <c r="S112" s="18">
        <f t="shared" si="2"/>
        <v>2104.1766286842508</v>
      </c>
      <c r="T112" s="18">
        <f t="shared" si="3"/>
        <v>388.42574616079355</v>
      </c>
      <c r="V112" s="124"/>
    </row>
    <row r="113" spans="1:22" ht="24.75" customHeight="1" x14ac:dyDescent="0.35">
      <c r="A113" s="14">
        <v>3</v>
      </c>
      <c r="B113" s="15"/>
      <c r="C113" s="15"/>
      <c r="D113" s="161" t="s">
        <v>95</v>
      </c>
      <c r="E113" s="162"/>
      <c r="F113" s="16">
        <v>0.25</v>
      </c>
      <c r="G113" s="10">
        <v>1.4679611650485438</v>
      </c>
      <c r="H113" s="11">
        <v>0.36699029126213595</v>
      </c>
      <c r="I113" s="12">
        <v>4.6330128205128203</v>
      </c>
      <c r="J113" s="74">
        <v>1.7002707244212099</v>
      </c>
      <c r="K113" s="74"/>
      <c r="L113" s="74">
        <v>0.17002707244212101</v>
      </c>
      <c r="M113" s="75">
        <v>8.5013536221060504E-2</v>
      </c>
      <c r="N113" s="75"/>
      <c r="O113" s="73">
        <v>226.90216854937447</v>
      </c>
      <c r="R113" s="18">
        <v>219.43901657449121</v>
      </c>
      <c r="S113" s="18">
        <f t="shared" si="2"/>
        <v>1229.1724860630773</v>
      </c>
      <c r="T113" s="18">
        <f t="shared" si="3"/>
        <v>226.90216854937447</v>
      </c>
      <c r="V113" s="124"/>
    </row>
    <row r="114" spans="1:22" ht="26.25" customHeight="1" x14ac:dyDescent="0.35">
      <c r="A114" s="14">
        <v>3</v>
      </c>
      <c r="B114" s="15"/>
      <c r="C114" s="15"/>
      <c r="D114" s="161" t="s">
        <v>96</v>
      </c>
      <c r="E114" s="162"/>
      <c r="F114" s="16">
        <v>0.25</v>
      </c>
      <c r="G114" s="10">
        <v>1.4679611650485438</v>
      </c>
      <c r="H114" s="11">
        <v>0.36699029126213595</v>
      </c>
      <c r="I114" s="12">
        <v>0.3141025641025641</v>
      </c>
      <c r="J114" s="74">
        <v>0.11527259148618373</v>
      </c>
      <c r="K114" s="74"/>
      <c r="L114" s="74">
        <v>1.1527259148618373E-2</v>
      </c>
      <c r="M114" s="75">
        <v>5.7636295743091863E-3</v>
      </c>
      <c r="N114" s="75"/>
      <c r="O114" s="73">
        <v>15.3831978677542</v>
      </c>
      <c r="R114" s="18">
        <v>14.877221462677372</v>
      </c>
      <c r="S114" s="18">
        <f t="shared" si="2"/>
        <v>83.333727868683198</v>
      </c>
      <c r="T114" s="18">
        <f t="shared" si="3"/>
        <v>15.3831978677542</v>
      </c>
      <c r="V114" s="124"/>
    </row>
    <row r="115" spans="1:22" ht="24" customHeight="1" x14ac:dyDescent="0.35">
      <c r="A115" s="14">
        <v>3</v>
      </c>
      <c r="B115" s="15"/>
      <c r="C115" s="15"/>
      <c r="D115" s="161" t="s">
        <v>97</v>
      </c>
      <c r="E115" s="162"/>
      <c r="F115" s="16">
        <v>0.25</v>
      </c>
      <c r="G115" s="10">
        <v>1.4679611650485438</v>
      </c>
      <c r="H115" s="11">
        <v>0.36699029126213595</v>
      </c>
      <c r="I115" s="12">
        <v>2.6698717948717947</v>
      </c>
      <c r="J115" s="74">
        <v>0.97981702763256162</v>
      </c>
      <c r="K115" s="74"/>
      <c r="L115" s="74">
        <v>9.798170276325617E-2</v>
      </c>
      <c r="M115" s="75">
        <v>4.8990851381628085E-2</v>
      </c>
      <c r="N115" s="75"/>
      <c r="O115" s="73">
        <v>130.7571818759107</v>
      </c>
      <c r="R115" s="18">
        <v>126.45638243275765</v>
      </c>
      <c r="S115" s="18">
        <f t="shared" si="2"/>
        <v>708.33668688380715</v>
      </c>
      <c r="T115" s="18">
        <f t="shared" si="3"/>
        <v>130.7571818759107</v>
      </c>
      <c r="V115" s="124"/>
    </row>
    <row r="116" spans="1:22" x14ac:dyDescent="0.35">
      <c r="A116" s="14">
        <v>3</v>
      </c>
      <c r="B116" s="15"/>
      <c r="C116" s="15"/>
      <c r="D116" s="161" t="s">
        <v>98</v>
      </c>
      <c r="E116" s="162"/>
      <c r="F116" s="16">
        <v>0.16666666666666666</v>
      </c>
      <c r="G116" s="10">
        <v>1.4679611650485438</v>
      </c>
      <c r="H116" s="11">
        <v>0.24466019417475729</v>
      </c>
      <c r="I116" s="12">
        <v>11.464743589743591</v>
      </c>
      <c r="J116" s="74">
        <v>2.8049663928304711</v>
      </c>
      <c r="K116" s="74"/>
      <c r="L116" s="74">
        <v>0.28049663928304713</v>
      </c>
      <c r="M116" s="75">
        <v>0.14024831964152357</v>
      </c>
      <c r="N116" s="75"/>
      <c r="O116" s="73">
        <v>374.32448144868562</v>
      </c>
      <c r="R116" s="18">
        <v>362.01238892514942</v>
      </c>
      <c r="S116" s="18">
        <f t="shared" si="2"/>
        <v>2027.7873781379581</v>
      </c>
      <c r="T116" s="18">
        <f t="shared" si="3"/>
        <v>374.32448144868562</v>
      </c>
      <c r="V116" s="124"/>
    </row>
    <row r="117" spans="1:22" ht="15" customHeight="1" x14ac:dyDescent="0.35">
      <c r="A117" s="76" t="s">
        <v>18</v>
      </c>
      <c r="B117" s="77"/>
      <c r="C117" s="163" t="s">
        <v>365</v>
      </c>
      <c r="D117" s="163"/>
      <c r="E117" s="164"/>
      <c r="F117" s="56"/>
      <c r="G117" s="65"/>
      <c r="H117" s="64"/>
      <c r="I117" s="78"/>
      <c r="J117" s="74"/>
      <c r="K117" s="74"/>
      <c r="L117" s="74"/>
      <c r="M117" s="75"/>
      <c r="N117" s="75"/>
      <c r="O117" s="73"/>
      <c r="R117" s="18">
        <v>0</v>
      </c>
      <c r="S117" s="18">
        <f t="shared" si="2"/>
        <v>0</v>
      </c>
      <c r="T117" s="18">
        <f t="shared" si="3"/>
        <v>0</v>
      </c>
      <c r="V117" s="124"/>
    </row>
    <row r="118" spans="1:22" ht="27.75" customHeight="1" x14ac:dyDescent="0.35">
      <c r="A118" s="76" t="s">
        <v>18</v>
      </c>
      <c r="B118" s="77"/>
      <c r="C118" s="77"/>
      <c r="D118" s="165" t="s">
        <v>99</v>
      </c>
      <c r="E118" s="166"/>
      <c r="F118" s="56"/>
      <c r="G118" s="65"/>
      <c r="H118" s="64"/>
      <c r="I118" s="78"/>
      <c r="J118" s="74"/>
      <c r="K118" s="74"/>
      <c r="L118" s="74"/>
      <c r="M118" s="75"/>
      <c r="N118" s="75"/>
      <c r="O118" s="73"/>
      <c r="R118" s="18">
        <v>0</v>
      </c>
      <c r="S118" s="18">
        <f t="shared" si="2"/>
        <v>0</v>
      </c>
      <c r="T118" s="18">
        <f t="shared" si="3"/>
        <v>0</v>
      </c>
      <c r="V118" s="124"/>
    </row>
    <row r="119" spans="1:22" x14ac:dyDescent="0.35">
      <c r="A119" s="76">
        <v>1</v>
      </c>
      <c r="B119" s="77"/>
      <c r="C119" s="77"/>
      <c r="D119" s="77"/>
      <c r="E119" s="77" t="s">
        <v>100</v>
      </c>
      <c r="F119" s="56">
        <v>0.5</v>
      </c>
      <c r="G119" s="65">
        <v>439.8</v>
      </c>
      <c r="H119" s="64">
        <v>219.9</v>
      </c>
      <c r="I119" s="78">
        <v>151.33333333333334</v>
      </c>
      <c r="J119" s="74">
        <v>33278.200000000004</v>
      </c>
      <c r="K119" s="74"/>
      <c r="L119" s="74">
        <v>3327.8200000000006</v>
      </c>
      <c r="M119" s="75">
        <v>1663.9100000000003</v>
      </c>
      <c r="N119" s="75"/>
      <c r="O119" s="73">
        <v>4440996.1525334138</v>
      </c>
      <c r="R119" s="18">
        <v>4294925.1413213005</v>
      </c>
      <c r="S119" s="18">
        <f t="shared" si="2"/>
        <v>24057726.359799951</v>
      </c>
      <c r="T119" s="18">
        <f t="shared" si="3"/>
        <v>4440996.1525334138</v>
      </c>
      <c r="V119" s="124"/>
    </row>
    <row r="120" spans="1:22" ht="16.5" customHeight="1" x14ac:dyDescent="0.35">
      <c r="A120" s="76" t="s">
        <v>18</v>
      </c>
      <c r="B120" s="77"/>
      <c r="C120" s="77"/>
      <c r="D120" s="165" t="s">
        <v>101</v>
      </c>
      <c r="E120" s="166"/>
      <c r="F120" s="56"/>
      <c r="G120" s="65"/>
      <c r="H120" s="64"/>
      <c r="I120" s="78"/>
      <c r="J120" s="74"/>
      <c r="K120" s="74"/>
      <c r="L120" s="74"/>
      <c r="M120" s="75"/>
      <c r="N120" s="75"/>
      <c r="O120" s="73"/>
      <c r="R120" s="18">
        <v>0</v>
      </c>
      <c r="S120" s="18">
        <f t="shared" si="2"/>
        <v>0</v>
      </c>
      <c r="T120" s="18">
        <f t="shared" si="3"/>
        <v>0</v>
      </c>
      <c r="V120" s="124"/>
    </row>
    <row r="121" spans="1:22" x14ac:dyDescent="0.35">
      <c r="A121" s="76">
        <v>1</v>
      </c>
      <c r="B121" s="77"/>
      <c r="C121" s="77"/>
      <c r="D121" s="77"/>
      <c r="E121" s="77" t="s">
        <v>100</v>
      </c>
      <c r="F121" s="56">
        <v>1.6666666666666666E-2</v>
      </c>
      <c r="G121" s="65">
        <v>571.60869565217388</v>
      </c>
      <c r="H121" s="64">
        <v>9.526811594202897</v>
      </c>
      <c r="I121" s="78">
        <v>151.33333333333334</v>
      </c>
      <c r="J121" s="74">
        <v>1441.7241545893719</v>
      </c>
      <c r="K121" s="74"/>
      <c r="L121" s="74">
        <v>144.17241545893719</v>
      </c>
      <c r="M121" s="75">
        <v>72.086207729468597</v>
      </c>
      <c r="N121" s="75"/>
      <c r="O121" s="73">
        <v>192398.9706037553</v>
      </c>
      <c r="R121" s="18">
        <v>186070.68045735918</v>
      </c>
      <c r="S121" s="18">
        <f t="shared" si="2"/>
        <v>1042262.0573656337</v>
      </c>
      <c r="T121" s="18">
        <f t="shared" si="3"/>
        <v>192398.9706037553</v>
      </c>
      <c r="V121" s="124"/>
    </row>
    <row r="122" spans="1:22" ht="27.75" customHeight="1" x14ac:dyDescent="0.35">
      <c r="A122" s="76" t="s">
        <v>18</v>
      </c>
      <c r="B122" s="77"/>
      <c r="C122" s="77"/>
      <c r="D122" s="165" t="s">
        <v>102</v>
      </c>
      <c r="E122" s="166"/>
      <c r="F122" s="56"/>
      <c r="G122" s="65"/>
      <c r="H122" s="64"/>
      <c r="I122" s="78"/>
      <c r="J122" s="74"/>
      <c r="K122" s="74"/>
      <c r="L122" s="74"/>
      <c r="M122" s="75"/>
      <c r="N122" s="75"/>
      <c r="O122" s="73"/>
      <c r="R122" s="18">
        <v>0</v>
      </c>
      <c r="S122" s="18">
        <f t="shared" si="2"/>
        <v>0</v>
      </c>
      <c r="T122" s="18">
        <f t="shared" si="3"/>
        <v>0</v>
      </c>
      <c r="V122" s="124"/>
    </row>
    <row r="123" spans="1:22" x14ac:dyDescent="0.35">
      <c r="A123" s="76">
        <v>1</v>
      </c>
      <c r="B123" s="77"/>
      <c r="C123" s="77"/>
      <c r="D123" s="77"/>
      <c r="E123" s="77" t="s">
        <v>100</v>
      </c>
      <c r="F123" s="56">
        <v>8.3333333333333332E-3</v>
      </c>
      <c r="G123" s="65">
        <v>430.7</v>
      </c>
      <c r="H123" s="64">
        <v>3.5891666666666664</v>
      </c>
      <c r="I123" s="78">
        <v>151.33333333333334</v>
      </c>
      <c r="J123" s="74"/>
      <c r="K123" s="74">
        <v>543.16055555555556</v>
      </c>
      <c r="L123" s="74"/>
      <c r="M123" s="75"/>
      <c r="N123" s="75"/>
      <c r="O123" s="73">
        <v>43800.984077243462</v>
      </c>
      <c r="R123" s="18">
        <v>42360.304144972222</v>
      </c>
      <c r="S123" s="18">
        <f t="shared" si="2"/>
        <v>237278.31617668789</v>
      </c>
      <c r="T123" s="18">
        <f t="shared" si="3"/>
        <v>43800.984077243462</v>
      </c>
      <c r="V123" s="124"/>
    </row>
    <row r="124" spans="1:22" x14ac:dyDescent="0.35">
      <c r="A124" s="76"/>
      <c r="B124" s="77"/>
      <c r="C124" s="68" t="s">
        <v>218</v>
      </c>
      <c r="D124" s="77"/>
      <c r="E124" s="77"/>
      <c r="F124" s="56"/>
      <c r="G124" s="65"/>
      <c r="H124" s="64"/>
      <c r="I124" s="78"/>
      <c r="J124" s="74"/>
      <c r="K124" s="74"/>
      <c r="L124" s="74"/>
      <c r="M124" s="75"/>
      <c r="N124" s="75"/>
      <c r="O124" s="73"/>
      <c r="S124" s="18">
        <f t="shared" si="2"/>
        <v>0</v>
      </c>
      <c r="T124" s="18">
        <f t="shared" si="3"/>
        <v>0</v>
      </c>
      <c r="V124" s="124"/>
    </row>
    <row r="125" spans="1:22" x14ac:dyDescent="0.35">
      <c r="A125" s="76"/>
      <c r="B125" s="77"/>
      <c r="C125" s="77"/>
      <c r="D125" s="24" t="s">
        <v>283</v>
      </c>
      <c r="E125" s="77"/>
      <c r="F125" s="56"/>
      <c r="G125" s="65"/>
      <c r="H125" s="64"/>
      <c r="I125" s="78"/>
      <c r="J125" s="74"/>
      <c r="K125" s="74"/>
      <c r="L125" s="74"/>
      <c r="M125" s="75"/>
      <c r="N125" s="75"/>
      <c r="O125" s="73"/>
      <c r="R125" s="18">
        <v>0</v>
      </c>
      <c r="S125" s="18">
        <f t="shared" si="2"/>
        <v>0</v>
      </c>
      <c r="T125" s="18">
        <f t="shared" si="3"/>
        <v>0</v>
      </c>
      <c r="V125" s="124"/>
    </row>
    <row r="126" spans="1:22" x14ac:dyDescent="0.35">
      <c r="A126" s="76">
        <v>5</v>
      </c>
      <c r="B126" s="77"/>
      <c r="C126" s="77"/>
      <c r="D126" s="121"/>
      <c r="E126" s="77" t="s">
        <v>103</v>
      </c>
      <c r="F126" s="56">
        <v>0.16666666666666666</v>
      </c>
      <c r="G126" s="65">
        <v>426.99051490514904</v>
      </c>
      <c r="H126" s="64">
        <v>71.16508581752484</v>
      </c>
      <c r="I126" s="78">
        <v>738</v>
      </c>
      <c r="J126" s="74"/>
      <c r="K126" s="74">
        <v>52519.833333333328</v>
      </c>
      <c r="L126" s="74"/>
      <c r="M126" s="75"/>
      <c r="N126" s="75"/>
      <c r="O126" s="73">
        <v>4235249.7024869192</v>
      </c>
      <c r="R126" s="18">
        <v>4095945.6479083332</v>
      </c>
      <c r="S126" s="18">
        <f t="shared" si="2"/>
        <v>22943156.478782631</v>
      </c>
      <c r="T126" s="18">
        <f t="shared" si="3"/>
        <v>4235249.3384205652</v>
      </c>
      <c r="V126" s="124"/>
    </row>
    <row r="127" spans="1:22" x14ac:dyDescent="0.35">
      <c r="A127" s="76">
        <v>9</v>
      </c>
      <c r="B127" s="77"/>
      <c r="C127" s="77"/>
      <c r="D127" s="121"/>
      <c r="E127" s="77" t="s">
        <v>104</v>
      </c>
      <c r="F127" s="56">
        <v>0.16666666666666666</v>
      </c>
      <c r="G127" s="65">
        <v>114.82660332541568</v>
      </c>
      <c r="H127" s="64">
        <v>19.13776722090261</v>
      </c>
      <c r="I127" s="78">
        <v>421</v>
      </c>
      <c r="J127" s="74"/>
      <c r="K127" s="74">
        <v>8056.9999999999991</v>
      </c>
      <c r="L127" s="74"/>
      <c r="M127" s="75"/>
      <c r="N127" s="75"/>
      <c r="O127" s="73">
        <v>649724.40836780227</v>
      </c>
      <c r="R127" s="18">
        <v>628353.74734999996</v>
      </c>
      <c r="S127" s="18">
        <f t="shared" si="2"/>
        <v>3519680.0906873592</v>
      </c>
      <c r="T127" s="18">
        <f t="shared" si="3"/>
        <v>649724.14712513995</v>
      </c>
      <c r="V127" s="124"/>
    </row>
    <row r="128" spans="1:22" x14ac:dyDescent="0.35">
      <c r="A128" s="76">
        <v>1</v>
      </c>
      <c r="B128" s="77"/>
      <c r="C128" s="77"/>
      <c r="D128" s="121"/>
      <c r="E128" s="77" t="s">
        <v>220</v>
      </c>
      <c r="F128" s="56">
        <v>0.16666666666666666</v>
      </c>
      <c r="G128" s="65">
        <v>426.99051490514904</v>
      </c>
      <c r="H128" s="64">
        <v>71.16508581752484</v>
      </c>
      <c r="I128" s="78">
        <v>159.97842975366703</v>
      </c>
      <c r="J128" s="74"/>
      <c r="K128" s="74">
        <v>11384.878682372584</v>
      </c>
      <c r="L128" s="74"/>
      <c r="M128" s="75"/>
      <c r="N128" s="75"/>
      <c r="O128" s="73">
        <v>918087.26441733143</v>
      </c>
      <c r="R128" s="18">
        <v>887890.18036414846</v>
      </c>
      <c r="S128" s="18">
        <f t="shared" si="2"/>
        <v>4973455.4838324096</v>
      </c>
      <c r="T128" s="18">
        <f t="shared" si="3"/>
        <v>918087.45091569005</v>
      </c>
      <c r="V128" s="124"/>
    </row>
    <row r="129" spans="1:22" x14ac:dyDescent="0.35">
      <c r="A129" s="76"/>
      <c r="B129" s="77"/>
      <c r="C129" s="68" t="s">
        <v>219</v>
      </c>
      <c r="D129" s="119"/>
      <c r="E129" s="54"/>
      <c r="F129" s="55"/>
      <c r="G129" s="65"/>
      <c r="H129" s="64"/>
      <c r="I129" s="78"/>
      <c r="J129" s="74"/>
      <c r="K129" s="74"/>
      <c r="L129" s="74"/>
      <c r="M129" s="75"/>
      <c r="N129" s="75"/>
      <c r="O129" s="73"/>
      <c r="S129" s="18">
        <f t="shared" si="2"/>
        <v>0</v>
      </c>
      <c r="T129" s="18">
        <f t="shared" si="3"/>
        <v>0</v>
      </c>
      <c r="V129" s="124"/>
    </row>
    <row r="130" spans="1:22" x14ac:dyDescent="0.35">
      <c r="A130" s="76"/>
      <c r="B130" s="77"/>
      <c r="C130" s="77"/>
      <c r="D130" s="67" t="s">
        <v>105</v>
      </c>
      <c r="E130" s="77"/>
      <c r="F130" s="56"/>
      <c r="G130" s="65"/>
      <c r="H130" s="64"/>
      <c r="I130" s="78"/>
      <c r="J130" s="74"/>
      <c r="K130" s="74"/>
      <c r="L130" s="74"/>
      <c r="M130" s="75"/>
      <c r="N130" s="75"/>
      <c r="O130" s="73"/>
      <c r="R130" s="18">
        <v>0</v>
      </c>
      <c r="S130" s="18">
        <f t="shared" si="2"/>
        <v>0</v>
      </c>
      <c r="T130" s="18">
        <f t="shared" si="3"/>
        <v>0</v>
      </c>
      <c r="V130" s="124"/>
    </row>
    <row r="131" spans="1:22" x14ac:dyDescent="0.35">
      <c r="A131" s="76">
        <v>5</v>
      </c>
      <c r="B131" s="77"/>
      <c r="C131" s="77"/>
      <c r="D131" s="121"/>
      <c r="E131" s="77" t="s">
        <v>106</v>
      </c>
      <c r="F131" s="56">
        <v>0.16666666666666666</v>
      </c>
      <c r="G131" s="65">
        <v>426.99051490514904</v>
      </c>
      <c r="H131" s="64">
        <v>71.16508581752484</v>
      </c>
      <c r="I131" s="78">
        <v>738</v>
      </c>
      <c r="J131" s="74"/>
      <c r="K131" s="74">
        <v>52519.833333333328</v>
      </c>
      <c r="L131" s="74"/>
      <c r="M131" s="75"/>
      <c r="N131" s="75"/>
      <c r="O131" s="73">
        <v>4235249.3384205652</v>
      </c>
      <c r="R131" s="18">
        <v>4095945.6479083332</v>
      </c>
      <c r="S131" s="18">
        <f t="shared" ref="S131:S197" si="4">NPV(0.02,R131,R131,R131,R131,R131,R131)</f>
        <v>22943156.478782631</v>
      </c>
      <c r="T131" s="18">
        <f t="shared" ref="T131:T197" si="5">(0.03*S131)/(1-(1+0.03)^-6)</f>
        <v>4235249.3384205652</v>
      </c>
      <c r="V131" s="124"/>
    </row>
    <row r="132" spans="1:22" x14ac:dyDescent="0.35">
      <c r="A132" s="76">
        <v>9</v>
      </c>
      <c r="B132" s="77"/>
      <c r="C132" s="77"/>
      <c r="D132" s="121"/>
      <c r="E132" s="77" t="s">
        <v>107</v>
      </c>
      <c r="F132" s="56">
        <v>0.16666666666666666</v>
      </c>
      <c r="G132" s="65">
        <v>114.82660332541568</v>
      </c>
      <c r="H132" s="64">
        <v>19.13776722090261</v>
      </c>
      <c r="I132" s="78">
        <v>421</v>
      </c>
      <c r="J132" s="74"/>
      <c r="K132" s="74">
        <v>8056.9999999999991</v>
      </c>
      <c r="L132" s="74"/>
      <c r="M132" s="75"/>
      <c r="N132" s="75"/>
      <c r="O132" s="73">
        <v>649724.14712513995</v>
      </c>
      <c r="R132" s="18">
        <v>628353.74734999996</v>
      </c>
      <c r="S132" s="18">
        <f t="shared" si="4"/>
        <v>3519680.0906873592</v>
      </c>
      <c r="T132" s="18">
        <f t="shared" si="5"/>
        <v>649724.14712513995</v>
      </c>
      <c r="V132" s="124"/>
    </row>
    <row r="133" spans="1:22" x14ac:dyDescent="0.35">
      <c r="A133" s="76">
        <v>1</v>
      </c>
      <c r="B133" s="77"/>
      <c r="C133" s="77"/>
      <c r="D133" s="121"/>
      <c r="E133" s="77" t="s">
        <v>221</v>
      </c>
      <c r="F133" s="56">
        <v>0.16666666666666666</v>
      </c>
      <c r="G133" s="65">
        <v>426.99051490514904</v>
      </c>
      <c r="H133" s="64">
        <v>71.16508581752484</v>
      </c>
      <c r="I133" s="78">
        <v>454</v>
      </c>
      <c r="J133" s="74"/>
      <c r="K133" s="74">
        <v>32308.948961156279</v>
      </c>
      <c r="L133" s="74"/>
      <c r="M133" s="75"/>
      <c r="N133" s="75"/>
      <c r="O133" s="73">
        <v>2605424.3897600775</v>
      </c>
      <c r="R133" s="18">
        <v>2519728.0815045848</v>
      </c>
      <c r="S133" s="18">
        <f t="shared" si="4"/>
        <v>14114082.711879835</v>
      </c>
      <c r="T133" s="18">
        <f t="shared" si="5"/>
        <v>2605424.3897600775</v>
      </c>
      <c r="V133" s="124"/>
    </row>
    <row r="134" spans="1:22" x14ac:dyDescent="0.35">
      <c r="A134" s="76"/>
      <c r="B134" s="77"/>
      <c r="C134" s="59" t="s">
        <v>108</v>
      </c>
      <c r="D134" s="58"/>
      <c r="E134" s="57"/>
      <c r="F134" s="56"/>
      <c r="G134" s="65"/>
      <c r="H134" s="64"/>
      <c r="I134" s="78"/>
      <c r="J134" s="74"/>
      <c r="K134" s="74"/>
      <c r="L134" s="74"/>
      <c r="M134" s="75"/>
      <c r="N134" s="75"/>
      <c r="O134" s="73"/>
      <c r="R134" s="18">
        <v>0</v>
      </c>
      <c r="S134" s="18">
        <f t="shared" si="4"/>
        <v>0</v>
      </c>
      <c r="T134" s="18">
        <f t="shared" si="5"/>
        <v>0</v>
      </c>
      <c r="V134" s="124"/>
    </row>
    <row r="135" spans="1:22" ht="15" customHeight="1" x14ac:dyDescent="0.35">
      <c r="A135" s="76"/>
      <c r="B135" s="77"/>
      <c r="C135" s="77"/>
      <c r="D135" s="165" t="s">
        <v>222</v>
      </c>
      <c r="E135" s="166"/>
      <c r="F135" s="56"/>
      <c r="G135" s="65"/>
      <c r="H135" s="64"/>
      <c r="I135" s="78"/>
      <c r="J135" s="74"/>
      <c r="K135" s="74"/>
      <c r="L135" s="74"/>
      <c r="M135" s="75"/>
      <c r="N135" s="75"/>
      <c r="O135" s="73"/>
      <c r="R135" s="18">
        <v>0</v>
      </c>
      <c r="S135" s="18">
        <f t="shared" si="4"/>
        <v>0</v>
      </c>
      <c r="T135" s="18">
        <f t="shared" si="5"/>
        <v>0</v>
      </c>
      <c r="V135" s="124"/>
    </row>
    <row r="136" spans="1:22" x14ac:dyDescent="0.35">
      <c r="A136" s="76">
        <v>5</v>
      </c>
      <c r="B136" s="77"/>
      <c r="C136" s="77"/>
      <c r="D136" s="121"/>
      <c r="E136" s="77" t="s">
        <v>109</v>
      </c>
      <c r="F136" s="56">
        <v>8.3333333333333332E-3</v>
      </c>
      <c r="G136" s="65">
        <v>430.7</v>
      </c>
      <c r="H136" s="64">
        <v>3.5891666666666664</v>
      </c>
      <c r="I136" s="78">
        <v>367</v>
      </c>
      <c r="J136" s="74"/>
      <c r="K136" s="74">
        <v>1317.2241666666666</v>
      </c>
      <c r="L136" s="74"/>
      <c r="M136" s="75"/>
      <c r="N136" s="75"/>
      <c r="O136" s="73">
        <v>106222.21028424018</v>
      </c>
      <c r="R136" s="18">
        <v>102728.40278329166</v>
      </c>
      <c r="S136" s="18">
        <f t="shared" si="4"/>
        <v>575426.04870161519</v>
      </c>
      <c r="T136" s="18">
        <f t="shared" si="5"/>
        <v>106222.21028424018</v>
      </c>
      <c r="V136" s="124"/>
    </row>
    <row r="137" spans="1:22" x14ac:dyDescent="0.35">
      <c r="A137" s="76">
        <v>9</v>
      </c>
      <c r="B137" s="77"/>
      <c r="C137" s="77"/>
      <c r="D137" s="121"/>
      <c r="E137" s="77" t="s">
        <v>110</v>
      </c>
      <c r="F137" s="56">
        <v>8.3333333333333332E-3</v>
      </c>
      <c r="G137" s="65">
        <v>45.317757009345797</v>
      </c>
      <c r="H137" s="64">
        <v>0.37764797507788161</v>
      </c>
      <c r="I137" s="78">
        <v>214</v>
      </c>
      <c r="J137" s="74"/>
      <c r="K137" s="74">
        <v>80.816666666666663</v>
      </c>
      <c r="L137" s="74"/>
      <c r="M137" s="75"/>
      <c r="N137" s="75"/>
      <c r="O137" s="73">
        <v>6517.1329059819691</v>
      </c>
      <c r="R137" s="18">
        <v>6302.7746491666667</v>
      </c>
      <c r="S137" s="18">
        <f t="shared" si="4"/>
        <v>35304.556616902497</v>
      </c>
      <c r="T137" s="18">
        <f t="shared" si="5"/>
        <v>6517.1329059819691</v>
      </c>
      <c r="V137" s="124"/>
    </row>
    <row r="138" spans="1:22" ht="15" customHeight="1" x14ac:dyDescent="0.35">
      <c r="A138" s="76">
        <v>1</v>
      </c>
      <c r="B138" s="77"/>
      <c r="C138" s="77"/>
      <c r="D138" s="121"/>
      <c r="E138" s="77" t="s">
        <v>223</v>
      </c>
      <c r="F138" s="56">
        <v>8.3333333333333332E-3</v>
      </c>
      <c r="G138" s="65">
        <v>430.7</v>
      </c>
      <c r="H138" s="64">
        <v>3.5891666666666664</v>
      </c>
      <c r="I138" s="78">
        <v>151.33333333333334</v>
      </c>
      <c r="J138" s="74"/>
      <c r="K138" s="74">
        <v>543.16055555555556</v>
      </c>
      <c r="L138" s="74"/>
      <c r="M138" s="75"/>
      <c r="N138" s="75"/>
      <c r="O138" s="73">
        <v>43800.984077243462</v>
      </c>
      <c r="R138" s="18">
        <v>42360.304144972222</v>
      </c>
      <c r="S138" s="18">
        <f t="shared" si="4"/>
        <v>237278.31617668789</v>
      </c>
      <c r="T138" s="18">
        <f t="shared" si="5"/>
        <v>43800.984077243462</v>
      </c>
      <c r="V138" s="124"/>
    </row>
    <row r="139" spans="1:22" ht="15" customHeight="1" x14ac:dyDescent="0.35">
      <c r="A139" s="76" t="s">
        <v>18</v>
      </c>
      <c r="B139" s="77"/>
      <c r="C139" s="163" t="s">
        <v>111</v>
      </c>
      <c r="D139" s="163"/>
      <c r="E139" s="164"/>
      <c r="F139" s="56"/>
      <c r="G139" s="65"/>
      <c r="H139" s="64"/>
      <c r="I139" s="78"/>
      <c r="J139" s="74"/>
      <c r="K139" s="74"/>
      <c r="L139" s="74"/>
      <c r="M139" s="75"/>
      <c r="N139" s="75"/>
      <c r="O139" s="73"/>
      <c r="R139" s="18">
        <v>0</v>
      </c>
      <c r="S139" s="18">
        <f t="shared" si="4"/>
        <v>0</v>
      </c>
      <c r="T139" s="18">
        <f t="shared" si="5"/>
        <v>0</v>
      </c>
      <c r="V139" s="124"/>
    </row>
    <row r="140" spans="1:22" x14ac:dyDescent="0.35">
      <c r="A140" s="76" t="s">
        <v>18</v>
      </c>
      <c r="B140" s="77"/>
      <c r="C140" s="77"/>
      <c r="D140" s="165" t="s">
        <v>112</v>
      </c>
      <c r="E140" s="166"/>
      <c r="F140" s="56"/>
      <c r="G140" s="65"/>
      <c r="H140" s="64"/>
      <c r="I140" s="78"/>
      <c r="J140" s="74"/>
      <c r="K140" s="74"/>
      <c r="L140" s="74"/>
      <c r="M140" s="75"/>
      <c r="N140" s="75"/>
      <c r="O140" s="73"/>
      <c r="R140" s="18">
        <v>0</v>
      </c>
      <c r="S140" s="18">
        <f t="shared" si="4"/>
        <v>0</v>
      </c>
      <c r="T140" s="18">
        <f t="shared" si="5"/>
        <v>0</v>
      </c>
      <c r="V140" s="124"/>
    </row>
    <row r="141" spans="1:22" ht="15" customHeight="1" x14ac:dyDescent="0.35">
      <c r="A141" s="76">
        <v>5</v>
      </c>
      <c r="B141" s="77"/>
      <c r="C141" s="77"/>
      <c r="D141" s="121"/>
      <c r="E141" s="77" t="s">
        <v>113</v>
      </c>
      <c r="F141" s="56">
        <v>8.3333333333333329E-2</v>
      </c>
      <c r="G141" s="65">
        <v>536</v>
      </c>
      <c r="H141" s="64">
        <v>44.666666666666664</v>
      </c>
      <c r="I141" s="78">
        <v>159.33333333333334</v>
      </c>
      <c r="J141" s="74">
        <v>7116.8888888888887</v>
      </c>
      <c r="K141" s="74"/>
      <c r="L141" s="74">
        <v>711.68888888888887</v>
      </c>
      <c r="M141" s="75">
        <v>355.84444444444443</v>
      </c>
      <c r="N141" s="75"/>
      <c r="O141" s="73">
        <v>949753.17696159531</v>
      </c>
      <c r="R141" s="18">
        <v>918514.3732797777</v>
      </c>
      <c r="S141" s="18">
        <f t="shared" si="4"/>
        <v>5144994.784032478</v>
      </c>
      <c r="T141" s="18">
        <f t="shared" si="5"/>
        <v>949753.17696159531</v>
      </c>
      <c r="V141" s="124"/>
    </row>
    <row r="142" spans="1:22" x14ac:dyDescent="0.35">
      <c r="A142" s="76" t="s">
        <v>18</v>
      </c>
      <c r="B142" s="77"/>
      <c r="C142" s="77"/>
      <c r="D142" s="165" t="s">
        <v>114</v>
      </c>
      <c r="E142" s="166"/>
      <c r="F142" s="56"/>
      <c r="G142" s="65"/>
      <c r="H142" s="64"/>
      <c r="I142" s="78"/>
      <c r="J142" s="74"/>
      <c r="K142" s="74"/>
      <c r="L142" s="74"/>
      <c r="M142" s="75"/>
      <c r="N142" s="75"/>
      <c r="O142" s="73"/>
      <c r="R142" s="18">
        <v>0</v>
      </c>
      <c r="S142" s="18">
        <f t="shared" si="4"/>
        <v>0</v>
      </c>
      <c r="T142" s="18">
        <f t="shared" si="5"/>
        <v>0</v>
      </c>
      <c r="V142" s="124"/>
    </row>
    <row r="143" spans="1:22" ht="15" customHeight="1" x14ac:dyDescent="0.35">
      <c r="A143" s="76">
        <v>5</v>
      </c>
      <c r="B143" s="77"/>
      <c r="C143" s="77"/>
      <c r="D143" s="121"/>
      <c r="E143" s="77" t="s">
        <v>113</v>
      </c>
      <c r="F143" s="56">
        <v>0.16666666666666666</v>
      </c>
      <c r="G143" s="65">
        <v>536</v>
      </c>
      <c r="H143" s="64">
        <v>89.333333333333329</v>
      </c>
      <c r="I143" s="78">
        <v>159.33333333333334</v>
      </c>
      <c r="J143" s="74">
        <v>14233.777777777777</v>
      </c>
      <c r="K143" s="74"/>
      <c r="L143" s="74">
        <v>1423.3777777777777</v>
      </c>
      <c r="M143" s="75">
        <v>711.68888888888887</v>
      </c>
      <c r="N143" s="75"/>
      <c r="O143" s="73">
        <v>1899506.3539231906</v>
      </c>
      <c r="R143" s="18">
        <v>1837028.7465595554</v>
      </c>
      <c r="S143" s="18">
        <f t="shared" si="4"/>
        <v>10289989.568064956</v>
      </c>
      <c r="T143" s="18">
        <f t="shared" si="5"/>
        <v>1899506.3539231906</v>
      </c>
      <c r="V143" s="124"/>
    </row>
    <row r="144" spans="1:22" ht="25.5" customHeight="1" x14ac:dyDescent="0.35">
      <c r="A144" s="76" t="s">
        <v>18</v>
      </c>
      <c r="B144" s="77"/>
      <c r="C144" s="77"/>
      <c r="D144" s="165" t="s">
        <v>115</v>
      </c>
      <c r="E144" s="166"/>
      <c r="F144" s="56"/>
      <c r="G144" s="65"/>
      <c r="H144" s="64"/>
      <c r="I144" s="78"/>
      <c r="J144" s="74"/>
      <c r="K144" s="74"/>
      <c r="L144" s="74"/>
      <c r="M144" s="75"/>
      <c r="N144" s="75"/>
      <c r="O144" s="73"/>
      <c r="R144" s="18">
        <v>0</v>
      </c>
      <c r="S144" s="18">
        <f t="shared" si="4"/>
        <v>0</v>
      </c>
      <c r="T144" s="18">
        <f t="shared" si="5"/>
        <v>0</v>
      </c>
      <c r="V144" s="124"/>
    </row>
    <row r="145" spans="1:22" ht="15" customHeight="1" x14ac:dyDescent="0.35">
      <c r="A145" s="76">
        <v>5</v>
      </c>
      <c r="B145" s="77"/>
      <c r="C145" s="77"/>
      <c r="D145" s="121"/>
      <c r="E145" s="77" t="s">
        <v>116</v>
      </c>
      <c r="F145" s="56">
        <v>0.16666666666666666</v>
      </c>
      <c r="G145" s="65">
        <v>168.9</v>
      </c>
      <c r="H145" s="64">
        <v>28.15</v>
      </c>
      <c r="I145" s="78">
        <v>318.66666666666669</v>
      </c>
      <c r="J145" s="74">
        <v>8970.4666666666672</v>
      </c>
      <c r="K145" s="74"/>
      <c r="L145" s="74">
        <v>897.04666666666674</v>
      </c>
      <c r="M145" s="75">
        <v>448.52333333333337</v>
      </c>
      <c r="N145" s="75"/>
      <c r="O145" s="73">
        <v>1197114.2655881597</v>
      </c>
      <c r="R145" s="18">
        <v>1157739.3854250333</v>
      </c>
      <c r="S145" s="18">
        <f t="shared" si="4"/>
        <v>6484997.1568886964</v>
      </c>
      <c r="T145" s="18">
        <f t="shared" si="5"/>
        <v>1197114.2655881597</v>
      </c>
      <c r="V145" s="124"/>
    </row>
    <row r="146" spans="1:22" ht="15" customHeight="1" x14ac:dyDescent="0.35">
      <c r="A146" s="76"/>
      <c r="B146" s="77"/>
      <c r="C146" s="68" t="s">
        <v>224</v>
      </c>
      <c r="D146" s="121"/>
      <c r="E146" s="77"/>
      <c r="F146" s="56"/>
      <c r="G146" s="65"/>
      <c r="H146" s="64"/>
      <c r="I146" s="78"/>
      <c r="J146" s="74"/>
      <c r="K146" s="74"/>
      <c r="L146" s="74"/>
      <c r="M146" s="75"/>
      <c r="N146" s="75"/>
      <c r="O146" s="73"/>
      <c r="S146" s="18">
        <f t="shared" si="4"/>
        <v>0</v>
      </c>
      <c r="T146" s="18">
        <f t="shared" si="5"/>
        <v>0</v>
      </c>
      <c r="V146" s="124"/>
    </row>
    <row r="147" spans="1:22" ht="15" customHeight="1" x14ac:dyDescent="0.35">
      <c r="A147" s="76"/>
      <c r="B147" s="77"/>
      <c r="C147" s="67" t="s">
        <v>225</v>
      </c>
      <c r="D147" s="67"/>
      <c r="E147" s="77"/>
      <c r="F147" s="56"/>
      <c r="G147" s="65"/>
      <c r="H147" s="64"/>
      <c r="I147" s="78"/>
      <c r="J147" s="74"/>
      <c r="K147" s="74"/>
      <c r="L147" s="74"/>
      <c r="M147" s="75"/>
      <c r="N147" s="75"/>
      <c r="O147" s="73"/>
      <c r="S147" s="18">
        <f t="shared" si="4"/>
        <v>0</v>
      </c>
      <c r="T147" s="18">
        <f t="shared" si="5"/>
        <v>0</v>
      </c>
      <c r="V147" s="124"/>
    </row>
    <row r="148" spans="1:22" ht="15" customHeight="1" x14ac:dyDescent="0.35">
      <c r="A148" s="76">
        <v>5</v>
      </c>
      <c r="B148" s="77"/>
      <c r="C148" s="77"/>
      <c r="D148" s="69" t="s">
        <v>363</v>
      </c>
      <c r="E148" s="77"/>
      <c r="F148" s="56">
        <v>1</v>
      </c>
      <c r="G148" s="65">
        <v>65.599999999999994</v>
      </c>
      <c r="H148" s="64">
        <v>65.599999999999994</v>
      </c>
      <c r="I148" s="78">
        <v>169.5</v>
      </c>
      <c r="J148" s="74">
        <v>11119.199999999999</v>
      </c>
      <c r="K148" s="74"/>
      <c r="L148" s="74">
        <v>1111.9199999999998</v>
      </c>
      <c r="M148" s="75">
        <v>555.95999999999992</v>
      </c>
      <c r="N148" s="75"/>
      <c r="O148" s="73">
        <v>1483864.0437057756</v>
      </c>
      <c r="R148" s="18">
        <v>1435057.5341028001</v>
      </c>
      <c r="S148" s="18">
        <f t="shared" si="4"/>
        <v>8038375.6014414132</v>
      </c>
      <c r="T148" s="18">
        <f t="shared" si="5"/>
        <v>1483864.0437057756</v>
      </c>
      <c r="V148" s="124"/>
    </row>
    <row r="149" spans="1:22" x14ac:dyDescent="0.35">
      <c r="A149" s="76"/>
      <c r="B149" s="77"/>
      <c r="C149" s="69" t="s">
        <v>226</v>
      </c>
      <c r="D149" s="69"/>
      <c r="E149" s="77"/>
      <c r="F149" s="56"/>
      <c r="G149" s="65"/>
      <c r="H149" s="64"/>
      <c r="I149" s="78"/>
      <c r="J149" s="74"/>
      <c r="K149" s="74"/>
      <c r="L149" s="74"/>
      <c r="M149" s="75"/>
      <c r="N149" s="75"/>
      <c r="O149" s="73"/>
      <c r="S149" s="18">
        <f t="shared" si="4"/>
        <v>0</v>
      </c>
      <c r="T149" s="18">
        <f t="shared" si="5"/>
        <v>0</v>
      </c>
      <c r="V149" s="124"/>
    </row>
    <row r="150" spans="1:22" x14ac:dyDescent="0.35">
      <c r="A150" s="76">
        <v>5</v>
      </c>
      <c r="B150" s="77"/>
      <c r="C150" s="77"/>
      <c r="D150" s="69" t="s">
        <v>362</v>
      </c>
      <c r="E150" s="77"/>
      <c r="F150" s="56">
        <v>0.16666666666666666</v>
      </c>
      <c r="G150" s="65">
        <v>88</v>
      </c>
      <c r="H150" s="64">
        <v>14.666666666666666</v>
      </c>
      <c r="I150" s="78">
        <v>169.5</v>
      </c>
      <c r="J150" s="74">
        <v>2486</v>
      </c>
      <c r="K150" s="74"/>
      <c r="L150" s="74">
        <v>248.60000000000002</v>
      </c>
      <c r="M150" s="75">
        <v>124.30000000000001</v>
      </c>
      <c r="N150" s="75"/>
      <c r="O150" s="73">
        <v>331758.01781666989</v>
      </c>
      <c r="R150" s="18">
        <v>320846.19664899999</v>
      </c>
      <c r="S150" s="18">
        <f t="shared" si="4"/>
        <v>1797197.7970702345</v>
      </c>
      <c r="T150" s="18">
        <f t="shared" si="5"/>
        <v>331758.22115373029</v>
      </c>
      <c r="V150" s="124"/>
    </row>
    <row r="151" spans="1:22" ht="15" customHeight="1" x14ac:dyDescent="0.35">
      <c r="A151" s="76"/>
      <c r="B151" s="77"/>
      <c r="C151" s="68" t="s">
        <v>227</v>
      </c>
      <c r="D151" s="69"/>
      <c r="E151" s="77"/>
      <c r="F151" s="56"/>
      <c r="G151" s="65"/>
      <c r="H151" s="64"/>
      <c r="I151" s="78"/>
      <c r="J151" s="74"/>
      <c r="K151" s="74"/>
      <c r="L151" s="74"/>
      <c r="M151" s="75"/>
      <c r="N151" s="75"/>
      <c r="O151" s="73"/>
      <c r="S151" s="18">
        <f t="shared" si="4"/>
        <v>0</v>
      </c>
      <c r="T151" s="18">
        <f t="shared" si="5"/>
        <v>0</v>
      </c>
      <c r="V151" s="124"/>
    </row>
    <row r="152" spans="1:22" ht="15" customHeight="1" x14ac:dyDescent="0.35">
      <c r="A152" s="76"/>
      <c r="B152" s="77"/>
      <c r="C152" s="69" t="s">
        <v>228</v>
      </c>
      <c r="D152" s="69"/>
      <c r="E152" s="77"/>
      <c r="F152" s="56"/>
      <c r="G152" s="65"/>
      <c r="H152" s="64"/>
      <c r="I152" s="78"/>
      <c r="J152" s="74"/>
      <c r="K152" s="74"/>
      <c r="L152" s="74"/>
      <c r="M152" s="75"/>
      <c r="N152" s="75"/>
      <c r="O152" s="73"/>
      <c r="S152" s="18">
        <f t="shared" si="4"/>
        <v>0</v>
      </c>
      <c r="T152" s="18">
        <f t="shared" si="5"/>
        <v>0</v>
      </c>
      <c r="V152" s="124"/>
    </row>
    <row r="153" spans="1:22" x14ac:dyDescent="0.35">
      <c r="A153" s="76">
        <v>5</v>
      </c>
      <c r="B153" s="77"/>
      <c r="C153" s="77"/>
      <c r="D153" s="69" t="s">
        <v>327</v>
      </c>
      <c r="E153" s="77"/>
      <c r="F153" s="56">
        <v>1</v>
      </c>
      <c r="G153" s="65">
        <v>3.28</v>
      </c>
      <c r="H153" s="64">
        <v>3.28</v>
      </c>
      <c r="I153" s="78">
        <v>478</v>
      </c>
      <c r="J153" s="74">
        <v>1567.84</v>
      </c>
      <c r="K153" s="74"/>
      <c r="L153" s="74">
        <v>156.78399999999999</v>
      </c>
      <c r="M153" s="75">
        <v>78.391999999999996</v>
      </c>
      <c r="N153" s="75"/>
      <c r="O153" s="73">
        <v>209229.20734258424</v>
      </c>
      <c r="R153" s="18">
        <v>202347.34551655999</v>
      </c>
      <c r="S153" s="18">
        <f t="shared" si="4"/>
        <v>1133434.6718256623</v>
      </c>
      <c r="T153" s="18">
        <f t="shared" si="5"/>
        <v>209229.20734258424</v>
      </c>
      <c r="V153" s="124"/>
    </row>
    <row r="154" spans="1:22" x14ac:dyDescent="0.35">
      <c r="A154" s="76" t="s">
        <v>18</v>
      </c>
      <c r="B154" s="133"/>
      <c r="C154" s="68" t="s">
        <v>370</v>
      </c>
      <c r="D154" s="69"/>
      <c r="E154" s="77"/>
      <c r="F154" s="56"/>
      <c r="G154" s="65"/>
      <c r="H154" s="64"/>
      <c r="I154" s="78"/>
      <c r="J154" s="74"/>
      <c r="K154" s="74"/>
      <c r="L154" s="74"/>
      <c r="M154" s="75"/>
      <c r="N154" s="75"/>
      <c r="O154" s="73"/>
      <c r="V154" s="124"/>
    </row>
    <row r="155" spans="1:22" x14ac:dyDescent="0.35">
      <c r="A155" s="76">
        <v>5</v>
      </c>
      <c r="B155" s="133"/>
      <c r="C155" s="77"/>
      <c r="D155" s="69" t="s">
        <v>372</v>
      </c>
      <c r="E155" s="77"/>
      <c r="F155" s="16">
        <v>0.16666666666666666</v>
      </c>
      <c r="G155" s="10">
        <v>6.3</v>
      </c>
      <c r="H155" s="11">
        <v>1.0499999999999998</v>
      </c>
      <c r="I155" s="12">
        <v>478</v>
      </c>
      <c r="J155" s="74">
        <v>501.89999999999992</v>
      </c>
      <c r="K155" s="74"/>
      <c r="L155" s="74">
        <v>50.19</v>
      </c>
      <c r="M155" s="75">
        <v>25.094999999999999</v>
      </c>
      <c r="N155" s="75"/>
      <c r="O155" s="73">
        <v>66978.862106619956</v>
      </c>
      <c r="R155" s="18">
        <v>64775.827070849991</v>
      </c>
      <c r="S155" s="18">
        <f t="shared" si="4"/>
        <v>362837.31872467842</v>
      </c>
      <c r="T155" s="18">
        <f t="shared" si="5"/>
        <v>66978.862106619956</v>
      </c>
      <c r="V155" s="124"/>
    </row>
    <row r="156" spans="1:22" x14ac:dyDescent="0.35">
      <c r="A156" s="76">
        <v>9</v>
      </c>
      <c r="B156" s="133"/>
      <c r="C156" s="77"/>
      <c r="D156" s="69" t="s">
        <v>373</v>
      </c>
      <c r="E156" s="77"/>
      <c r="F156" s="16">
        <v>0.16666666666666666</v>
      </c>
      <c r="G156" s="10">
        <v>1</v>
      </c>
      <c r="H156" s="11">
        <v>0.16666666666666666</v>
      </c>
      <c r="I156" s="12">
        <v>248</v>
      </c>
      <c r="J156" s="74">
        <v>41.333333333333329</v>
      </c>
      <c r="K156" s="74"/>
      <c r="L156" s="74">
        <v>4.1333333333333329</v>
      </c>
      <c r="M156" s="75">
        <v>2.0666666666666664</v>
      </c>
      <c r="N156" s="75"/>
      <c r="O156" s="73">
        <v>5515.9586247066973</v>
      </c>
      <c r="R156" s="18">
        <v>5334.5304886666654</v>
      </c>
      <c r="S156" s="18">
        <f t="shared" si="4"/>
        <v>29881.003866547202</v>
      </c>
      <c r="T156" s="18">
        <f t="shared" si="5"/>
        <v>5515.9586247066973</v>
      </c>
      <c r="V156" s="124"/>
    </row>
    <row r="157" spans="1:22" x14ac:dyDescent="0.35">
      <c r="A157" s="76" t="s">
        <v>18</v>
      </c>
      <c r="C157" s="68" t="s">
        <v>285</v>
      </c>
      <c r="D157" s="69"/>
      <c r="E157" s="77"/>
      <c r="F157" s="134"/>
      <c r="G157" s="135"/>
      <c r="H157" s="136"/>
      <c r="I157" s="137"/>
      <c r="J157" s="138"/>
      <c r="K157" s="138"/>
      <c r="L157" s="138"/>
      <c r="M157" s="139"/>
      <c r="N157" s="139"/>
      <c r="O157" s="140"/>
      <c r="S157" s="18">
        <f t="shared" si="4"/>
        <v>0</v>
      </c>
      <c r="T157" s="18">
        <f t="shared" si="5"/>
        <v>0</v>
      </c>
      <c r="V157" s="124"/>
    </row>
    <row r="158" spans="1:22" x14ac:dyDescent="0.35">
      <c r="A158" s="76">
        <v>1</v>
      </c>
      <c r="B158" s="77"/>
      <c r="C158" s="77"/>
      <c r="D158" s="69" t="s">
        <v>329</v>
      </c>
      <c r="E158" s="77"/>
      <c r="F158" s="56">
        <v>12</v>
      </c>
      <c r="G158" s="65">
        <v>2.3411458333333335</v>
      </c>
      <c r="H158" s="64">
        <v>28.09375</v>
      </c>
      <c r="I158" s="78">
        <v>384</v>
      </c>
      <c r="J158" s="74"/>
      <c r="K158" s="74">
        <v>10788</v>
      </c>
      <c r="L158" s="74"/>
      <c r="M158" s="75"/>
      <c r="N158" s="75"/>
      <c r="O158" s="73">
        <v>869954.58597319236</v>
      </c>
      <c r="R158" s="18">
        <v>841340.47740000009</v>
      </c>
      <c r="S158" s="18">
        <f t="shared" si="4"/>
        <v>4712710.5396965668</v>
      </c>
      <c r="T158" s="18">
        <f t="shared" si="5"/>
        <v>869954.58597319236</v>
      </c>
      <c r="V158" s="124"/>
    </row>
    <row r="159" spans="1:22" x14ac:dyDescent="0.35">
      <c r="A159" s="76">
        <v>2</v>
      </c>
      <c r="B159" s="77"/>
      <c r="C159" s="77"/>
      <c r="D159" s="69" t="s">
        <v>330</v>
      </c>
      <c r="E159" s="77"/>
      <c r="F159" s="56">
        <v>12</v>
      </c>
      <c r="G159" s="65">
        <v>1.263157894736842</v>
      </c>
      <c r="H159" s="64">
        <v>15.157894736842104</v>
      </c>
      <c r="I159" s="78">
        <v>19</v>
      </c>
      <c r="J159" s="74"/>
      <c r="K159" s="74">
        <v>288</v>
      </c>
      <c r="L159" s="74"/>
      <c r="M159" s="75"/>
      <c r="N159" s="75"/>
      <c r="O159" s="73">
        <v>23224.594063800465</v>
      </c>
      <c r="R159" s="18">
        <v>22460.702400000002</v>
      </c>
      <c r="S159" s="18">
        <f t="shared" si="4"/>
        <v>125812.07224996397</v>
      </c>
      <c r="T159" s="18">
        <f t="shared" si="5"/>
        <v>23224.594063800465</v>
      </c>
      <c r="V159" s="124"/>
    </row>
    <row r="160" spans="1:22" x14ac:dyDescent="0.35">
      <c r="A160" s="76">
        <v>3</v>
      </c>
      <c r="B160" s="77"/>
      <c r="C160" s="77"/>
      <c r="D160" s="69" t="s">
        <v>331</v>
      </c>
      <c r="E160" s="77"/>
      <c r="F160" s="56">
        <v>12</v>
      </c>
      <c r="G160" s="65">
        <v>2.8888888888888888</v>
      </c>
      <c r="H160" s="64">
        <v>34.666666666666664</v>
      </c>
      <c r="I160" s="78">
        <v>9</v>
      </c>
      <c r="J160" s="74"/>
      <c r="K160" s="74">
        <v>312</v>
      </c>
      <c r="L160" s="74"/>
      <c r="M160" s="75"/>
      <c r="N160" s="75"/>
      <c r="O160" s="73">
        <v>25159.976902450504</v>
      </c>
      <c r="R160" s="18">
        <v>24332.427600000003</v>
      </c>
      <c r="S160" s="18">
        <f t="shared" si="4"/>
        <v>136296.41160412764</v>
      </c>
      <c r="T160" s="18">
        <f t="shared" si="5"/>
        <v>25159.976902450504</v>
      </c>
      <c r="V160" s="124"/>
    </row>
    <row r="161" spans="1:22" x14ac:dyDescent="0.35">
      <c r="A161" s="76">
        <v>4</v>
      </c>
      <c r="B161" s="77"/>
      <c r="C161" s="77"/>
      <c r="D161" s="69" t="s">
        <v>332</v>
      </c>
      <c r="E161" s="77"/>
      <c r="F161" s="56">
        <v>12</v>
      </c>
      <c r="G161" s="65">
        <v>3.5555555555555554</v>
      </c>
      <c r="H161" s="64">
        <v>42.666666666666664</v>
      </c>
      <c r="I161" s="78">
        <v>9</v>
      </c>
      <c r="J161" s="74"/>
      <c r="K161" s="74">
        <v>384</v>
      </c>
      <c r="L161" s="74"/>
      <c r="M161" s="75"/>
      <c r="N161" s="75"/>
      <c r="O161" s="73">
        <v>30966.125418400614</v>
      </c>
      <c r="R161" s="18">
        <v>29947.603200000001</v>
      </c>
      <c r="S161" s="18">
        <f t="shared" si="4"/>
        <v>167749.42966661858</v>
      </c>
      <c r="T161" s="18">
        <f t="shared" si="5"/>
        <v>30966.125418400614</v>
      </c>
      <c r="V161" s="124"/>
    </row>
    <row r="162" spans="1:22" x14ac:dyDescent="0.35">
      <c r="A162" s="76">
        <v>5</v>
      </c>
      <c r="B162" s="77"/>
      <c r="C162" s="77"/>
      <c r="D162" s="69" t="s">
        <v>333</v>
      </c>
      <c r="E162" s="77"/>
      <c r="F162" s="56">
        <v>12</v>
      </c>
      <c r="G162" s="65">
        <v>146.17989417989418</v>
      </c>
      <c r="H162" s="64">
        <v>1754.1587301587301</v>
      </c>
      <c r="I162" s="78">
        <v>378</v>
      </c>
      <c r="J162" s="74"/>
      <c r="K162" s="74">
        <v>663072</v>
      </c>
      <c r="L162" s="74"/>
      <c r="M162" s="75"/>
      <c r="N162" s="75"/>
      <c r="O162" s="73">
        <v>53470757.066223264</v>
      </c>
      <c r="R162" s="18">
        <v>51712023.825600006</v>
      </c>
      <c r="S162" s="18">
        <f t="shared" si="4"/>
        <v>289661327.67683369</v>
      </c>
      <c r="T162" s="18">
        <f t="shared" si="5"/>
        <v>53470757.066223264</v>
      </c>
      <c r="V162" s="124"/>
    </row>
    <row r="163" spans="1:22" x14ac:dyDescent="0.35">
      <c r="A163" s="76">
        <v>9</v>
      </c>
      <c r="B163" s="77"/>
      <c r="C163" s="77"/>
      <c r="D163" s="69" t="s">
        <v>334</v>
      </c>
      <c r="E163" s="77"/>
      <c r="F163" s="56">
        <v>12</v>
      </c>
      <c r="G163" s="65">
        <v>20.616935483870968</v>
      </c>
      <c r="H163" s="64">
        <v>247.40322580645162</v>
      </c>
      <c r="I163" s="78">
        <v>248</v>
      </c>
      <c r="J163" s="74"/>
      <c r="K163" s="74">
        <v>61356</v>
      </c>
      <c r="L163" s="74"/>
      <c r="M163" s="75"/>
      <c r="N163" s="75"/>
      <c r="O163" s="73">
        <v>4947806.2270088224</v>
      </c>
      <c r="R163" s="18">
        <v>4785065.4737999998</v>
      </c>
      <c r="S163" s="18">
        <f t="shared" si="4"/>
        <v>26803213.5589194</v>
      </c>
      <c r="T163" s="18">
        <f t="shared" si="5"/>
        <v>4947806.2270088224</v>
      </c>
      <c r="V163" s="124"/>
    </row>
    <row r="164" spans="1:22" x14ac:dyDescent="0.35">
      <c r="A164" s="76"/>
      <c r="B164" s="167" t="s">
        <v>117</v>
      </c>
      <c r="C164" s="167"/>
      <c r="D164" s="167"/>
      <c r="E164" s="168"/>
      <c r="F164" s="61"/>
      <c r="G164" s="65"/>
      <c r="H164" s="64"/>
      <c r="I164" s="78"/>
      <c r="J164" s="74"/>
      <c r="K164" s="74"/>
      <c r="L164" s="74"/>
      <c r="M164" s="75"/>
      <c r="N164" s="75"/>
      <c r="O164" s="73"/>
      <c r="R164" s="18">
        <v>0</v>
      </c>
      <c r="S164" s="18">
        <f t="shared" si="4"/>
        <v>0</v>
      </c>
      <c r="T164" s="18">
        <f t="shared" si="5"/>
        <v>0</v>
      </c>
      <c r="V164" s="124"/>
    </row>
    <row r="165" spans="1:22" x14ac:dyDescent="0.35">
      <c r="A165" s="76"/>
      <c r="B165" s="167" t="s">
        <v>118</v>
      </c>
      <c r="C165" s="167"/>
      <c r="D165" s="167"/>
      <c r="E165" s="168"/>
      <c r="F165" s="61"/>
      <c r="G165" s="65"/>
      <c r="H165" s="64"/>
      <c r="I165" s="78"/>
      <c r="J165" s="74"/>
      <c r="K165" s="74"/>
      <c r="L165" s="74"/>
      <c r="M165" s="75"/>
      <c r="N165" s="75"/>
      <c r="O165" s="73"/>
      <c r="R165" s="18">
        <v>0</v>
      </c>
      <c r="S165" s="18">
        <f t="shared" si="4"/>
        <v>0</v>
      </c>
      <c r="T165" s="18">
        <f t="shared" si="5"/>
        <v>0</v>
      </c>
      <c r="V165" s="124"/>
    </row>
    <row r="166" spans="1:22" x14ac:dyDescent="0.35">
      <c r="A166" s="76"/>
      <c r="B166" s="167" t="s">
        <v>119</v>
      </c>
      <c r="C166" s="167"/>
      <c r="D166" s="167"/>
      <c r="E166" s="168"/>
      <c r="F166" s="61"/>
      <c r="G166" s="65"/>
      <c r="H166" s="64"/>
      <c r="I166" s="78"/>
      <c r="J166" s="74"/>
      <c r="K166" s="74"/>
      <c r="L166" s="74"/>
      <c r="M166" s="75"/>
      <c r="N166" s="75"/>
      <c r="O166" s="73"/>
      <c r="R166" s="18">
        <v>0</v>
      </c>
      <c r="S166" s="18">
        <f t="shared" si="4"/>
        <v>0</v>
      </c>
      <c r="T166" s="18">
        <f t="shared" si="5"/>
        <v>0</v>
      </c>
      <c r="V166" s="124"/>
    </row>
    <row r="167" spans="1:22" x14ac:dyDescent="0.35">
      <c r="A167" s="76"/>
      <c r="B167" s="77"/>
      <c r="C167" s="77"/>
      <c r="D167" s="165" t="s">
        <v>120</v>
      </c>
      <c r="E167" s="166"/>
      <c r="F167" s="56"/>
      <c r="G167" s="65"/>
      <c r="H167" s="64"/>
      <c r="I167" s="78"/>
      <c r="J167" s="74"/>
      <c r="K167" s="74"/>
      <c r="L167" s="74"/>
      <c r="M167" s="75"/>
      <c r="N167" s="75"/>
      <c r="O167" s="73"/>
      <c r="R167" s="18">
        <v>0</v>
      </c>
      <c r="S167" s="18">
        <f t="shared" si="4"/>
        <v>0</v>
      </c>
      <c r="T167" s="18">
        <f t="shared" si="5"/>
        <v>0</v>
      </c>
      <c r="V167" s="124"/>
    </row>
    <row r="168" spans="1:22" x14ac:dyDescent="0.35">
      <c r="A168" s="76">
        <v>5</v>
      </c>
      <c r="B168" s="77"/>
      <c r="C168" s="77"/>
      <c r="D168" s="77"/>
      <c r="E168" s="15" t="s">
        <v>121</v>
      </c>
      <c r="F168" s="56">
        <v>75</v>
      </c>
      <c r="G168" s="65">
        <v>1</v>
      </c>
      <c r="H168" s="64">
        <v>75</v>
      </c>
      <c r="I168" s="78">
        <v>478</v>
      </c>
      <c r="J168" s="74">
        <v>35850</v>
      </c>
      <c r="K168" s="74">
        <v>3585</v>
      </c>
      <c r="L168" s="74">
        <v>3585</v>
      </c>
      <c r="M168" s="75"/>
      <c r="N168" s="75"/>
      <c r="O168" s="73">
        <v>4828062.3978732564</v>
      </c>
      <c r="R168" s="18">
        <v>4669260.1984499991</v>
      </c>
      <c r="S168" s="18">
        <f t="shared" si="4"/>
        <v>26154538.312268998</v>
      </c>
      <c r="T168" s="18">
        <f t="shared" si="5"/>
        <v>4828062.3978732564</v>
      </c>
      <c r="V168" s="124"/>
    </row>
    <row r="169" spans="1:22" x14ac:dyDescent="0.35">
      <c r="A169" s="76">
        <v>9</v>
      </c>
      <c r="B169" s="77"/>
      <c r="C169" s="77"/>
      <c r="D169" s="77"/>
      <c r="E169" s="15" t="s">
        <v>337</v>
      </c>
      <c r="F169" s="56">
        <v>36</v>
      </c>
      <c r="G169" s="65">
        <v>1</v>
      </c>
      <c r="H169" s="64">
        <v>36</v>
      </c>
      <c r="I169" s="78">
        <v>354</v>
      </c>
      <c r="J169" s="74">
        <v>12744</v>
      </c>
      <c r="K169" s="74">
        <v>1274.4000000000001</v>
      </c>
      <c r="L169" s="74">
        <v>1274.4000000000001</v>
      </c>
      <c r="M169" s="75"/>
      <c r="N169" s="75"/>
      <c r="O169" s="73">
        <v>1716285.1889838569</v>
      </c>
      <c r="R169" s="18">
        <v>1659834.0856079999</v>
      </c>
      <c r="S169" s="18">
        <f t="shared" si="4"/>
        <v>9297445.9205455016</v>
      </c>
      <c r="T169" s="18">
        <f t="shared" si="5"/>
        <v>1716285.2775033975</v>
      </c>
      <c r="V169" s="124"/>
    </row>
    <row r="170" spans="1:22" x14ac:dyDescent="0.35">
      <c r="A170" s="76"/>
      <c r="B170" s="77"/>
      <c r="C170" s="77"/>
      <c r="D170" s="165" t="s">
        <v>122</v>
      </c>
      <c r="E170" s="166"/>
      <c r="F170" s="56"/>
      <c r="G170" s="65"/>
      <c r="H170" s="64"/>
      <c r="I170" s="78"/>
      <c r="J170" s="74"/>
      <c r="K170" s="74"/>
      <c r="L170" s="74"/>
      <c r="M170" s="75"/>
      <c r="N170" s="75"/>
      <c r="O170" s="73"/>
      <c r="S170" s="18">
        <f t="shared" si="4"/>
        <v>0</v>
      </c>
      <c r="T170" s="18">
        <f t="shared" si="5"/>
        <v>0</v>
      </c>
    </row>
    <row r="171" spans="1:22" ht="15" customHeight="1" x14ac:dyDescent="0.35">
      <c r="A171" s="76"/>
      <c r="B171" s="77"/>
      <c r="C171" s="77"/>
      <c r="D171" s="190" t="s">
        <v>16</v>
      </c>
      <c r="E171" s="190"/>
      <c r="F171" s="61"/>
      <c r="G171" s="65"/>
      <c r="H171" s="64"/>
      <c r="I171" s="78"/>
      <c r="J171" s="74"/>
      <c r="K171" s="74"/>
      <c r="L171" s="74"/>
      <c r="M171" s="75"/>
      <c r="N171" s="75"/>
      <c r="O171" s="73"/>
      <c r="S171" s="18">
        <f t="shared" si="4"/>
        <v>0</v>
      </c>
      <c r="T171" s="18">
        <f t="shared" si="5"/>
        <v>0</v>
      </c>
    </row>
    <row r="172" spans="1:22" x14ac:dyDescent="0.35">
      <c r="A172" s="183" t="s">
        <v>123</v>
      </c>
      <c r="B172" s="184"/>
      <c r="C172" s="184"/>
      <c r="D172" s="184"/>
      <c r="E172" s="185"/>
      <c r="F172" s="9"/>
      <c r="G172" s="10"/>
      <c r="H172" s="11"/>
      <c r="I172" s="12"/>
      <c r="J172" s="74"/>
      <c r="K172" s="74"/>
      <c r="L172" s="74"/>
      <c r="M172" s="75"/>
      <c r="N172" s="75"/>
      <c r="O172" s="73"/>
      <c r="S172" s="18">
        <f t="shared" si="4"/>
        <v>0</v>
      </c>
      <c r="T172" s="18">
        <f t="shared" si="5"/>
        <v>0</v>
      </c>
    </row>
    <row r="173" spans="1:22" x14ac:dyDescent="0.35">
      <c r="A173" s="26"/>
      <c r="B173" s="184" t="s">
        <v>124</v>
      </c>
      <c r="C173" s="184"/>
      <c r="D173" s="184"/>
      <c r="E173" s="185"/>
      <c r="F173" s="9"/>
      <c r="G173" s="10"/>
      <c r="H173" s="11"/>
      <c r="I173" s="12"/>
      <c r="J173" s="74"/>
      <c r="K173" s="74"/>
      <c r="L173" s="74"/>
      <c r="M173" s="75"/>
      <c r="N173" s="75"/>
      <c r="O173" s="73"/>
      <c r="S173" s="18">
        <f t="shared" si="4"/>
        <v>0</v>
      </c>
      <c r="T173" s="18">
        <f t="shared" si="5"/>
        <v>0</v>
      </c>
    </row>
    <row r="174" spans="1:22" x14ac:dyDescent="0.35">
      <c r="A174" s="26"/>
      <c r="B174" s="184" t="s">
        <v>125</v>
      </c>
      <c r="C174" s="184"/>
      <c r="D174" s="184"/>
      <c r="E174" s="185"/>
      <c r="F174" s="9"/>
      <c r="G174" s="10"/>
      <c r="H174" s="11"/>
      <c r="I174" s="12"/>
      <c r="J174" s="74"/>
      <c r="K174" s="74"/>
      <c r="L174" s="74"/>
      <c r="M174" s="75"/>
      <c r="N174" s="75"/>
      <c r="O174" s="73"/>
      <c r="S174" s="18">
        <f t="shared" si="4"/>
        <v>0</v>
      </c>
      <c r="T174" s="18">
        <f t="shared" si="5"/>
        <v>0</v>
      </c>
    </row>
    <row r="175" spans="1:22" x14ac:dyDescent="0.35">
      <c r="A175" s="26"/>
      <c r="B175" s="184" t="s">
        <v>126</v>
      </c>
      <c r="C175" s="184"/>
      <c r="D175" s="184"/>
      <c r="E175" s="185"/>
      <c r="F175" s="9"/>
      <c r="G175" s="10"/>
      <c r="H175" s="11"/>
      <c r="I175" s="12"/>
      <c r="J175" s="74"/>
      <c r="K175" s="74"/>
      <c r="L175" s="74"/>
      <c r="M175" s="75"/>
      <c r="N175" s="75"/>
      <c r="O175" s="73"/>
      <c r="S175" s="18">
        <f t="shared" si="4"/>
        <v>0</v>
      </c>
      <c r="T175" s="18">
        <f t="shared" si="5"/>
        <v>0</v>
      </c>
    </row>
    <row r="176" spans="1:22" x14ac:dyDescent="0.35">
      <c r="A176" s="26"/>
      <c r="B176" s="184" t="s">
        <v>127</v>
      </c>
      <c r="C176" s="184"/>
      <c r="D176" s="184"/>
      <c r="E176" s="185"/>
      <c r="F176" s="16"/>
      <c r="G176" s="10"/>
      <c r="H176" s="11"/>
      <c r="I176" s="12"/>
      <c r="J176" s="74"/>
      <c r="K176" s="74"/>
      <c r="L176" s="74"/>
      <c r="M176" s="75"/>
      <c r="N176" s="75"/>
      <c r="O176" s="73"/>
      <c r="S176" s="18">
        <f t="shared" si="4"/>
        <v>0</v>
      </c>
      <c r="T176" s="18">
        <f t="shared" si="5"/>
        <v>0</v>
      </c>
    </row>
    <row r="177" spans="1:20" x14ac:dyDescent="0.35">
      <c r="A177" s="26"/>
      <c r="B177" s="184" t="s">
        <v>128</v>
      </c>
      <c r="C177" s="184"/>
      <c r="D177" s="184"/>
      <c r="E177" s="185"/>
      <c r="F177" s="9"/>
      <c r="G177" s="10"/>
      <c r="H177" s="11"/>
      <c r="I177" s="12"/>
      <c r="J177" s="74"/>
      <c r="K177" s="74"/>
      <c r="L177" s="74"/>
      <c r="M177" s="75"/>
      <c r="N177" s="75"/>
      <c r="O177" s="73"/>
      <c r="S177" s="18">
        <f t="shared" si="4"/>
        <v>0</v>
      </c>
      <c r="T177" s="18">
        <f t="shared" si="5"/>
        <v>0</v>
      </c>
    </row>
    <row r="178" spans="1:20" x14ac:dyDescent="0.35">
      <c r="A178" s="26"/>
      <c r="B178" s="184" t="s">
        <v>129</v>
      </c>
      <c r="C178" s="184"/>
      <c r="D178" s="184"/>
      <c r="E178" s="185"/>
      <c r="F178" s="9"/>
      <c r="G178" s="10"/>
      <c r="H178" s="11"/>
      <c r="I178" s="12"/>
      <c r="J178" s="74"/>
      <c r="K178" s="74"/>
      <c r="L178" s="74"/>
      <c r="M178" s="75"/>
      <c r="N178" s="75"/>
      <c r="O178" s="73"/>
      <c r="S178" s="18">
        <f t="shared" si="4"/>
        <v>0</v>
      </c>
      <c r="T178" s="18">
        <f t="shared" si="5"/>
        <v>0</v>
      </c>
    </row>
    <row r="179" spans="1:20" x14ac:dyDescent="0.35">
      <c r="A179" s="26"/>
      <c r="B179" s="184" t="s">
        <v>130</v>
      </c>
      <c r="C179" s="184"/>
      <c r="D179" s="184"/>
      <c r="E179" s="185"/>
      <c r="F179" s="9"/>
      <c r="G179" s="10"/>
      <c r="H179" s="11"/>
      <c r="I179" s="12"/>
      <c r="J179" s="74"/>
      <c r="K179" s="74"/>
      <c r="L179" s="74"/>
      <c r="M179" s="75"/>
      <c r="N179" s="75"/>
      <c r="O179" s="73"/>
      <c r="S179" s="18">
        <f t="shared" si="4"/>
        <v>0</v>
      </c>
      <c r="T179" s="18">
        <f t="shared" si="5"/>
        <v>0</v>
      </c>
    </row>
    <row r="180" spans="1:20" x14ac:dyDescent="0.35">
      <c r="A180" s="27"/>
      <c r="B180" s="28"/>
      <c r="C180" s="28"/>
      <c r="D180" s="28"/>
      <c r="E180" s="29"/>
      <c r="F180" s="9"/>
      <c r="G180" s="10"/>
      <c r="H180" s="11"/>
      <c r="I180" s="12"/>
      <c r="J180" s="74"/>
      <c r="K180" s="74"/>
      <c r="L180" s="74"/>
      <c r="M180" s="75"/>
      <c r="N180" s="75"/>
      <c r="O180" s="73"/>
      <c r="S180" s="18">
        <f t="shared" si="4"/>
        <v>0</v>
      </c>
      <c r="T180" s="18">
        <f t="shared" si="5"/>
        <v>0</v>
      </c>
    </row>
    <row r="181" spans="1:20" x14ac:dyDescent="0.35">
      <c r="A181" s="30" t="s">
        <v>229</v>
      </c>
      <c r="B181" s="30"/>
      <c r="C181" s="31"/>
      <c r="D181" s="32"/>
      <c r="E181" s="33"/>
      <c r="F181" s="9"/>
      <c r="G181" s="10"/>
      <c r="H181" s="11"/>
      <c r="I181" s="12"/>
      <c r="J181" s="74"/>
      <c r="K181" s="74"/>
      <c r="L181" s="74"/>
      <c r="M181" s="75"/>
      <c r="N181" s="75"/>
      <c r="O181" s="73"/>
      <c r="S181" s="18">
        <f t="shared" si="4"/>
        <v>0</v>
      </c>
      <c r="T181" s="18">
        <f t="shared" si="5"/>
        <v>0</v>
      </c>
    </row>
    <row r="182" spans="1:20" x14ac:dyDescent="0.35">
      <c r="A182" s="14">
        <v>1</v>
      </c>
      <c r="B182" s="15"/>
      <c r="C182" s="186" t="s">
        <v>131</v>
      </c>
      <c r="D182" s="186"/>
      <c r="E182" s="187"/>
      <c r="F182" s="9"/>
      <c r="G182" s="10"/>
      <c r="H182" s="11"/>
      <c r="I182" s="78">
        <v>53</v>
      </c>
      <c r="J182" s="74"/>
      <c r="K182" s="74"/>
      <c r="L182" s="74"/>
      <c r="M182" s="75"/>
      <c r="N182" s="75"/>
      <c r="O182" s="73">
        <v>1602708.2648027586</v>
      </c>
      <c r="T182" s="143" t="s">
        <v>369</v>
      </c>
    </row>
    <row r="183" spans="1:20" x14ac:dyDescent="0.35">
      <c r="A183" s="14">
        <v>2</v>
      </c>
      <c r="B183" s="15"/>
      <c r="C183" s="161" t="s">
        <v>132</v>
      </c>
      <c r="D183" s="161"/>
      <c r="E183" s="162"/>
      <c r="F183" s="9"/>
      <c r="G183" s="10"/>
      <c r="H183" s="11"/>
      <c r="I183" s="78">
        <v>364</v>
      </c>
      <c r="J183" s="74"/>
      <c r="K183" s="74"/>
      <c r="L183" s="74"/>
      <c r="M183" s="75"/>
      <c r="N183" s="75"/>
      <c r="O183" s="73">
        <v>2632836.48523677</v>
      </c>
      <c r="T183" s="143" t="s">
        <v>369</v>
      </c>
    </row>
    <row r="184" spans="1:20" x14ac:dyDescent="0.35">
      <c r="A184" s="14">
        <v>3</v>
      </c>
      <c r="B184" s="15"/>
      <c r="C184" s="181" t="s">
        <v>133</v>
      </c>
      <c r="D184" s="181"/>
      <c r="E184" s="182"/>
      <c r="F184" s="9"/>
      <c r="G184" s="10"/>
      <c r="H184" s="11"/>
      <c r="I184" s="78">
        <v>16</v>
      </c>
      <c r="J184" s="74"/>
      <c r="K184" s="74"/>
      <c r="L184" s="74"/>
      <c r="M184" s="75"/>
      <c r="N184" s="75"/>
      <c r="O184" s="73">
        <v>116648.24878883523</v>
      </c>
      <c r="T184" s="143" t="s">
        <v>369</v>
      </c>
    </row>
    <row r="185" spans="1:20" x14ac:dyDescent="0.35">
      <c r="A185" s="14">
        <v>4</v>
      </c>
      <c r="B185" s="15"/>
      <c r="C185" s="161" t="s">
        <v>134</v>
      </c>
      <c r="D185" s="161"/>
      <c r="E185" s="162"/>
      <c r="F185" s="9"/>
      <c r="G185" s="10"/>
      <c r="H185" s="11"/>
      <c r="I185" s="78">
        <v>0</v>
      </c>
      <c r="J185" s="74"/>
      <c r="K185" s="74"/>
      <c r="L185" s="74"/>
      <c r="M185" s="75"/>
      <c r="N185" s="75"/>
      <c r="O185" s="73">
        <v>0</v>
      </c>
      <c r="T185" s="143" t="s">
        <v>369</v>
      </c>
    </row>
    <row r="186" spans="1:20" x14ac:dyDescent="0.35">
      <c r="A186" s="14">
        <v>5</v>
      </c>
      <c r="B186" s="15"/>
      <c r="C186" s="161" t="s">
        <v>135</v>
      </c>
      <c r="D186" s="161"/>
      <c r="E186" s="162"/>
      <c r="F186" s="9"/>
      <c r="G186" s="10"/>
      <c r="H186" s="11"/>
      <c r="I186" s="78">
        <v>309</v>
      </c>
      <c r="J186" s="74"/>
      <c r="K186" s="74"/>
      <c r="L186" s="74"/>
      <c r="M186" s="75"/>
      <c r="N186" s="75"/>
      <c r="O186" s="73">
        <v>61214636.665284351</v>
      </c>
      <c r="T186" s="143" t="s">
        <v>369</v>
      </c>
    </row>
    <row r="187" spans="1:20" x14ac:dyDescent="0.35">
      <c r="A187" s="14">
        <v>7</v>
      </c>
      <c r="B187" s="15"/>
      <c r="C187" s="161" t="s">
        <v>136</v>
      </c>
      <c r="D187" s="161"/>
      <c r="E187" s="162"/>
      <c r="F187" s="9"/>
      <c r="G187" s="10"/>
      <c r="H187" s="11"/>
      <c r="I187" s="78">
        <v>0</v>
      </c>
      <c r="J187" s="74"/>
      <c r="K187" s="74"/>
      <c r="L187" s="74"/>
      <c r="M187" s="75"/>
      <c r="N187" s="75"/>
      <c r="O187" s="73">
        <v>0</v>
      </c>
      <c r="T187" s="143" t="s">
        <v>369</v>
      </c>
    </row>
    <row r="188" spans="1:20" x14ac:dyDescent="0.35">
      <c r="A188" s="14">
        <v>8</v>
      </c>
      <c r="B188" s="15"/>
      <c r="C188" s="161" t="s">
        <v>137</v>
      </c>
      <c r="D188" s="161"/>
      <c r="E188" s="162"/>
      <c r="F188" s="9"/>
      <c r="G188" s="10"/>
      <c r="H188" s="11"/>
      <c r="I188" s="78">
        <v>2</v>
      </c>
      <c r="J188" s="74"/>
      <c r="K188" s="74"/>
      <c r="L188" s="74"/>
      <c r="M188" s="75"/>
      <c r="N188" s="75"/>
      <c r="O188" s="73">
        <v>13550.332391220323</v>
      </c>
      <c r="T188" s="143" t="s">
        <v>369</v>
      </c>
    </row>
    <row r="189" spans="1:20" x14ac:dyDescent="0.35">
      <c r="A189" s="14">
        <v>9</v>
      </c>
      <c r="B189" s="15"/>
      <c r="C189" s="161" t="s">
        <v>66</v>
      </c>
      <c r="D189" s="161"/>
      <c r="E189" s="162"/>
      <c r="F189" s="9"/>
      <c r="G189" s="10"/>
      <c r="H189" s="11"/>
      <c r="I189" s="78">
        <v>0</v>
      </c>
      <c r="J189" s="74"/>
      <c r="K189" s="74"/>
      <c r="L189" s="74"/>
      <c r="M189" s="75"/>
      <c r="N189" s="75"/>
      <c r="O189" s="73">
        <v>0</v>
      </c>
      <c r="T189" s="143" t="s">
        <v>369</v>
      </c>
    </row>
    <row r="190" spans="1:20" x14ac:dyDescent="0.35">
      <c r="A190" s="14">
        <v>10</v>
      </c>
      <c r="B190" s="15"/>
      <c r="C190" s="161" t="s">
        <v>138</v>
      </c>
      <c r="D190" s="161"/>
      <c r="E190" s="162"/>
      <c r="F190" s="9"/>
      <c r="G190" s="10"/>
      <c r="H190" s="11"/>
      <c r="I190" s="78">
        <v>4</v>
      </c>
      <c r="J190" s="74"/>
      <c r="K190" s="74"/>
      <c r="L190" s="74"/>
      <c r="M190" s="75"/>
      <c r="N190" s="75"/>
      <c r="O190" s="73">
        <v>26692.779246213453</v>
      </c>
      <c r="T190" s="143" t="s">
        <v>369</v>
      </c>
    </row>
    <row r="191" spans="1:20" x14ac:dyDescent="0.35">
      <c r="A191" s="14">
        <v>11</v>
      </c>
      <c r="B191" s="15"/>
      <c r="C191" s="161" t="s">
        <v>139</v>
      </c>
      <c r="D191" s="161"/>
      <c r="E191" s="162"/>
      <c r="F191" s="9"/>
      <c r="G191" s="10"/>
      <c r="H191" s="11"/>
      <c r="I191" s="78">
        <v>7</v>
      </c>
      <c r="J191" s="74"/>
      <c r="K191" s="74"/>
      <c r="L191" s="74"/>
      <c r="M191" s="75"/>
      <c r="N191" s="75"/>
      <c r="O191" s="73">
        <v>185.50581510681411</v>
      </c>
      <c r="T191" s="143" t="s">
        <v>369</v>
      </c>
    </row>
    <row r="192" spans="1:20" x14ac:dyDescent="0.35">
      <c r="A192" s="34"/>
      <c r="B192" s="35"/>
      <c r="C192" s="115"/>
      <c r="D192" s="115"/>
      <c r="E192" s="116"/>
      <c r="F192" s="9"/>
      <c r="G192" s="10"/>
      <c r="H192" s="11"/>
      <c r="I192" s="12"/>
      <c r="J192" s="74"/>
      <c r="K192" s="74"/>
      <c r="L192" s="74"/>
      <c r="M192" s="75"/>
      <c r="N192" s="75"/>
      <c r="O192" s="73"/>
      <c r="S192" s="18">
        <f t="shared" si="4"/>
        <v>0</v>
      </c>
      <c r="T192" s="18">
        <f t="shared" si="5"/>
        <v>0</v>
      </c>
    </row>
    <row r="193" spans="1:22" x14ac:dyDescent="0.35">
      <c r="A193" s="169" t="s">
        <v>140</v>
      </c>
      <c r="B193" s="170"/>
      <c r="C193" s="170"/>
      <c r="D193" s="170"/>
      <c r="E193" s="171"/>
      <c r="F193" s="9"/>
      <c r="G193" s="10"/>
      <c r="H193" s="11"/>
      <c r="I193" s="12"/>
      <c r="J193" s="74"/>
      <c r="K193" s="74"/>
      <c r="L193" s="74"/>
      <c r="M193" s="75"/>
      <c r="N193" s="75"/>
      <c r="O193" s="73">
        <f>SUM(O2:O192)</f>
        <v>169446957.59104156</v>
      </c>
    </row>
    <row r="194" spans="1:22" x14ac:dyDescent="0.35">
      <c r="A194" s="172"/>
      <c r="B194" s="173"/>
      <c r="C194" s="173"/>
      <c r="D194" s="173"/>
      <c r="E194" s="174"/>
      <c r="F194" s="9"/>
      <c r="G194" s="10"/>
      <c r="H194" s="11"/>
      <c r="I194" s="12"/>
      <c r="J194" s="74"/>
      <c r="K194" s="74"/>
      <c r="L194" s="74"/>
      <c r="M194" s="75">
        <f>'Ex 6.2'!D12</f>
        <v>1902792.0375752526</v>
      </c>
      <c r="N194" s="75"/>
      <c r="O194" s="73"/>
      <c r="S194" s="18">
        <f t="shared" si="4"/>
        <v>0</v>
      </c>
      <c r="T194" s="18">
        <f t="shared" si="5"/>
        <v>0</v>
      </c>
    </row>
    <row r="195" spans="1:22" x14ac:dyDescent="0.35">
      <c r="A195" s="36" t="s">
        <v>141</v>
      </c>
      <c r="B195" s="36"/>
      <c r="C195" s="36"/>
      <c r="D195" s="36"/>
      <c r="E195" s="36"/>
      <c r="F195" s="36"/>
      <c r="G195" s="36"/>
      <c r="H195" s="36"/>
      <c r="I195" s="36"/>
      <c r="J195" s="36"/>
      <c r="K195" s="36"/>
      <c r="L195" s="36"/>
      <c r="M195" s="36"/>
      <c r="N195" s="36"/>
      <c r="O195" s="37"/>
      <c r="S195" s="18">
        <f t="shared" si="4"/>
        <v>0</v>
      </c>
      <c r="T195" s="18">
        <f t="shared" si="5"/>
        <v>0</v>
      </c>
    </row>
    <row r="196" spans="1:22" ht="36.5" x14ac:dyDescent="0.35">
      <c r="A196" s="175" t="s">
        <v>0</v>
      </c>
      <c r="B196" s="176"/>
      <c r="C196" s="176"/>
      <c r="D196" s="176"/>
      <c r="E196" s="177"/>
      <c r="F196" s="4" t="s">
        <v>1</v>
      </c>
      <c r="G196" s="5" t="s">
        <v>2</v>
      </c>
      <c r="H196" s="6" t="s">
        <v>3</v>
      </c>
      <c r="I196" s="7" t="s">
        <v>4</v>
      </c>
      <c r="J196" s="8" t="s">
        <v>5</v>
      </c>
      <c r="K196" s="8" t="s">
        <v>6</v>
      </c>
      <c r="L196" s="8" t="s">
        <v>7</v>
      </c>
      <c r="M196" s="4" t="s">
        <v>8</v>
      </c>
      <c r="N196" s="4" t="s">
        <v>9</v>
      </c>
      <c r="O196" s="4" t="s">
        <v>10</v>
      </c>
    </row>
    <row r="197" spans="1:22" ht="15" customHeight="1" x14ac:dyDescent="0.35">
      <c r="A197" s="178" t="s">
        <v>142</v>
      </c>
      <c r="B197" s="179"/>
      <c r="C197" s="179"/>
      <c r="D197" s="179"/>
      <c r="E197" s="180"/>
      <c r="F197" s="61"/>
      <c r="G197" s="65"/>
      <c r="H197" s="64"/>
      <c r="I197" s="78"/>
      <c r="J197" s="74"/>
      <c r="K197" s="74"/>
      <c r="L197" s="74"/>
      <c r="M197" s="75"/>
      <c r="N197" s="75"/>
      <c r="O197" s="73"/>
      <c r="S197" s="18">
        <f t="shared" si="4"/>
        <v>0</v>
      </c>
      <c r="T197" s="18">
        <f t="shared" si="5"/>
        <v>0</v>
      </c>
    </row>
    <row r="198" spans="1:22" x14ac:dyDescent="0.35">
      <c r="A198" s="76"/>
      <c r="B198" s="163" t="s">
        <v>143</v>
      </c>
      <c r="C198" s="163"/>
      <c r="D198" s="163"/>
      <c r="E198" s="164"/>
      <c r="F198" s="61"/>
      <c r="G198" s="65"/>
      <c r="H198" s="64"/>
      <c r="I198" s="78"/>
      <c r="J198" s="74"/>
      <c r="K198" s="74"/>
      <c r="L198" s="74"/>
      <c r="M198" s="75"/>
      <c r="N198" s="75"/>
      <c r="O198" s="73"/>
      <c r="S198" s="18">
        <f t="shared" ref="S198:S248" si="6">NPV(0.02,R198,R198,R198,R198,R198,R198)</f>
        <v>0</v>
      </c>
      <c r="T198" s="18">
        <f t="shared" ref="T198:T248" si="7">(0.03*S198)/(1-(1+0.03)^-6)</f>
        <v>0</v>
      </c>
    </row>
    <row r="199" spans="1:22" ht="15" customHeight="1" x14ac:dyDescent="0.35">
      <c r="A199" s="76"/>
      <c r="B199" s="77"/>
      <c r="C199" s="165" t="s">
        <v>144</v>
      </c>
      <c r="D199" s="165"/>
      <c r="E199" s="166"/>
      <c r="F199" s="61"/>
      <c r="G199" s="65"/>
      <c r="H199" s="64"/>
      <c r="I199" s="78"/>
      <c r="J199" s="74"/>
      <c r="K199" s="74"/>
      <c r="L199" s="74"/>
      <c r="M199" s="75"/>
      <c r="N199" s="75"/>
      <c r="O199" s="73"/>
      <c r="S199" s="18">
        <f t="shared" si="6"/>
        <v>0</v>
      </c>
      <c r="T199" s="18">
        <f t="shared" si="7"/>
        <v>0</v>
      </c>
    </row>
    <row r="200" spans="1:22" ht="15" customHeight="1" x14ac:dyDescent="0.35">
      <c r="A200" s="76">
        <v>8</v>
      </c>
      <c r="B200" s="77"/>
      <c r="C200" s="121"/>
      <c r="D200" s="67" t="s">
        <v>145</v>
      </c>
      <c r="E200" s="122"/>
      <c r="F200" s="61"/>
      <c r="G200" s="65">
        <v>8.8000000000000007</v>
      </c>
      <c r="H200" s="64"/>
      <c r="I200" s="78">
        <v>1</v>
      </c>
      <c r="J200" s="74"/>
      <c r="K200" s="74"/>
      <c r="L200" s="74"/>
      <c r="M200" s="75"/>
      <c r="N200" s="75"/>
      <c r="O200" s="73">
        <v>3639.7156976078195</v>
      </c>
      <c r="R200" s="18">
        <v>3520.0000000000005</v>
      </c>
      <c r="S200" s="18">
        <f t="shared" si="6"/>
        <v>19717.036735230202</v>
      </c>
      <c r="T200" s="18">
        <f t="shared" si="7"/>
        <v>3639.7156976078195</v>
      </c>
      <c r="V200" s="124"/>
    </row>
    <row r="201" spans="1:22" ht="15" customHeight="1" x14ac:dyDescent="0.35">
      <c r="A201" s="76">
        <v>4</v>
      </c>
      <c r="B201" s="77"/>
      <c r="C201" s="77"/>
      <c r="D201" s="70" t="s">
        <v>146</v>
      </c>
      <c r="E201" s="63"/>
      <c r="F201" s="61"/>
      <c r="G201" s="65">
        <v>8.8000000000000007</v>
      </c>
      <c r="H201" s="64"/>
      <c r="I201" s="78">
        <v>1</v>
      </c>
      <c r="J201" s="74"/>
      <c r="K201" s="74"/>
      <c r="L201" s="74"/>
      <c r="M201" s="75"/>
      <c r="N201" s="75"/>
      <c r="O201" s="73">
        <v>6066.1928293463634</v>
      </c>
      <c r="R201" s="18">
        <v>5866.666666666667</v>
      </c>
      <c r="S201" s="18">
        <f t="shared" si="6"/>
        <v>32861.727892050323</v>
      </c>
      <c r="T201" s="18">
        <f t="shared" si="7"/>
        <v>6066.1928293463634</v>
      </c>
      <c r="V201" s="124"/>
    </row>
    <row r="202" spans="1:22" x14ac:dyDescent="0.35">
      <c r="A202" s="76"/>
      <c r="B202" s="163" t="s">
        <v>143</v>
      </c>
      <c r="C202" s="163"/>
      <c r="D202" s="163"/>
      <c r="E202" s="164"/>
      <c r="F202" s="61"/>
      <c r="G202" s="65"/>
      <c r="H202" s="64"/>
      <c r="I202" s="62"/>
      <c r="J202" s="74"/>
      <c r="K202" s="74"/>
      <c r="L202" s="74"/>
      <c r="M202" s="75"/>
      <c r="N202" s="75"/>
      <c r="O202" s="73"/>
      <c r="S202" s="18">
        <f t="shared" si="6"/>
        <v>0</v>
      </c>
      <c r="T202" s="18">
        <f t="shared" si="7"/>
        <v>0</v>
      </c>
      <c r="V202" s="124"/>
    </row>
    <row r="203" spans="1:22" x14ac:dyDescent="0.35">
      <c r="A203" s="76"/>
      <c r="B203" s="77"/>
      <c r="C203" s="69" t="s">
        <v>202</v>
      </c>
      <c r="D203" s="69"/>
      <c r="E203" s="63"/>
      <c r="F203" s="61"/>
      <c r="G203" s="65"/>
      <c r="H203" s="64"/>
      <c r="I203" s="78"/>
      <c r="J203" s="74"/>
      <c r="K203" s="74"/>
      <c r="L203" s="74"/>
      <c r="M203" s="75"/>
      <c r="N203" s="75"/>
      <c r="O203" s="73"/>
      <c r="S203" s="18">
        <f t="shared" si="6"/>
        <v>0</v>
      </c>
      <c r="T203" s="18">
        <f t="shared" si="7"/>
        <v>0</v>
      </c>
      <c r="V203" s="124"/>
    </row>
    <row r="204" spans="1:22" ht="15" customHeight="1" x14ac:dyDescent="0.35">
      <c r="A204" s="76">
        <v>1</v>
      </c>
      <c r="B204" s="77"/>
      <c r="C204" s="121"/>
      <c r="D204" s="165" t="s">
        <v>203</v>
      </c>
      <c r="E204" s="166"/>
      <c r="F204" s="61"/>
      <c r="G204" s="65">
        <v>1</v>
      </c>
      <c r="H204" s="64"/>
      <c r="I204" s="66">
        <v>76</v>
      </c>
      <c r="J204" s="74"/>
      <c r="K204" s="74"/>
      <c r="L204" s="74"/>
      <c r="M204" s="75"/>
      <c r="N204" s="75"/>
      <c r="O204" s="73">
        <v>117877.15611570777</v>
      </c>
      <c r="R204" s="18">
        <v>114000</v>
      </c>
      <c r="S204" s="18">
        <f t="shared" si="6"/>
        <v>638563.12153870519</v>
      </c>
      <c r="T204" s="18">
        <f t="shared" si="7"/>
        <v>117877.15611570777</v>
      </c>
      <c r="V204" s="124"/>
    </row>
    <row r="205" spans="1:22" x14ac:dyDescent="0.35">
      <c r="A205" s="76">
        <v>5</v>
      </c>
      <c r="B205" s="77"/>
      <c r="C205" s="121"/>
      <c r="D205" s="165" t="s">
        <v>204</v>
      </c>
      <c r="E205" s="166"/>
      <c r="F205" s="61"/>
      <c r="G205" s="65">
        <v>1</v>
      </c>
      <c r="H205" s="64"/>
      <c r="I205" s="66">
        <v>5</v>
      </c>
      <c r="J205" s="74"/>
      <c r="K205" s="74"/>
      <c r="L205" s="74"/>
      <c r="M205" s="75"/>
      <c r="N205" s="75"/>
      <c r="O205" s="73">
        <v>7755.0760602439323</v>
      </c>
      <c r="R205" s="18">
        <v>7500</v>
      </c>
      <c r="S205" s="18">
        <f t="shared" si="6"/>
        <v>42010.731680177974</v>
      </c>
      <c r="T205" s="18">
        <f t="shared" si="7"/>
        <v>7755.0760602439323</v>
      </c>
      <c r="V205" s="124"/>
    </row>
    <row r="206" spans="1:22" ht="15" customHeight="1" x14ac:dyDescent="0.35">
      <c r="A206" s="76">
        <v>9</v>
      </c>
      <c r="B206" s="77"/>
      <c r="C206" s="121"/>
      <c r="D206" s="165" t="s">
        <v>205</v>
      </c>
      <c r="E206" s="166"/>
      <c r="F206" s="61"/>
      <c r="G206" s="65">
        <v>1</v>
      </c>
      <c r="H206" s="64"/>
      <c r="I206" s="66">
        <v>24</v>
      </c>
      <c r="J206" s="74"/>
      <c r="K206" s="74"/>
      <c r="L206" s="74"/>
      <c r="M206" s="75"/>
      <c r="N206" s="75"/>
      <c r="O206" s="73">
        <v>37224.365089170875</v>
      </c>
      <c r="R206" s="18">
        <v>36000</v>
      </c>
      <c r="S206" s="18">
        <f t="shared" si="6"/>
        <v>201651.51206485429</v>
      </c>
      <c r="T206" s="18">
        <f t="shared" si="7"/>
        <v>37224.365089170875</v>
      </c>
      <c r="V206" s="124"/>
    </row>
    <row r="207" spans="1:22" ht="15" customHeight="1" x14ac:dyDescent="0.35">
      <c r="A207" s="76">
        <v>8</v>
      </c>
      <c r="B207" s="77"/>
      <c r="C207" s="121"/>
      <c r="D207" s="67" t="s">
        <v>206</v>
      </c>
      <c r="E207" s="122"/>
      <c r="F207" s="61"/>
      <c r="G207" s="65">
        <v>1</v>
      </c>
      <c r="H207" s="64"/>
      <c r="I207" s="78">
        <v>1</v>
      </c>
      <c r="J207" s="74"/>
      <c r="K207" s="74"/>
      <c r="L207" s="74"/>
      <c r="M207" s="75"/>
      <c r="N207" s="75"/>
      <c r="O207" s="73">
        <v>1551.0152120487867</v>
      </c>
      <c r="R207" s="18">
        <v>1500</v>
      </c>
      <c r="S207" s="18">
        <f t="shared" si="6"/>
        <v>8402.1463360355956</v>
      </c>
      <c r="T207" s="18">
        <f t="shared" si="7"/>
        <v>1551.0152120487867</v>
      </c>
      <c r="V207" s="124"/>
    </row>
    <row r="208" spans="1:22" ht="15" customHeight="1" x14ac:dyDescent="0.35">
      <c r="A208" s="76">
        <v>4</v>
      </c>
      <c r="B208" s="77"/>
      <c r="C208" s="77"/>
      <c r="D208" s="70" t="s">
        <v>207</v>
      </c>
      <c r="E208" s="63"/>
      <c r="F208" s="61"/>
      <c r="G208" s="65">
        <v>1</v>
      </c>
      <c r="H208" s="64"/>
      <c r="I208" s="66">
        <v>1</v>
      </c>
      <c r="J208" s="74"/>
      <c r="K208" s="74"/>
      <c r="L208" s="74"/>
      <c r="M208" s="75"/>
      <c r="N208" s="75"/>
      <c r="O208" s="73">
        <v>1551.0152120487867</v>
      </c>
      <c r="R208" s="18">
        <v>1500</v>
      </c>
      <c r="S208" s="18">
        <f t="shared" si="6"/>
        <v>8402.1463360355956</v>
      </c>
      <c r="T208" s="18">
        <f t="shared" si="7"/>
        <v>1551.0152120487867</v>
      </c>
      <c r="V208" s="124"/>
    </row>
    <row r="209" spans="1:22" x14ac:dyDescent="0.35">
      <c r="A209" s="76"/>
      <c r="B209" s="163" t="s">
        <v>148</v>
      </c>
      <c r="C209" s="163"/>
      <c r="D209" s="163"/>
      <c r="E209" s="164"/>
      <c r="F209" s="61"/>
      <c r="G209" s="65"/>
      <c r="H209" s="64"/>
      <c r="I209" s="62"/>
      <c r="J209" s="74"/>
      <c r="K209" s="74"/>
      <c r="L209" s="74"/>
      <c r="M209" s="75"/>
      <c r="N209" s="75"/>
      <c r="O209" s="73"/>
      <c r="S209" s="18">
        <f t="shared" si="6"/>
        <v>0</v>
      </c>
      <c r="T209" s="18">
        <f t="shared" si="7"/>
        <v>0</v>
      </c>
      <c r="V209" s="124"/>
    </row>
    <row r="210" spans="1:22" x14ac:dyDescent="0.35">
      <c r="A210" s="76"/>
      <c r="B210" s="77"/>
      <c r="C210" s="165" t="s">
        <v>208</v>
      </c>
      <c r="D210" s="165"/>
      <c r="E210" s="166"/>
      <c r="F210" s="61"/>
      <c r="G210" s="65"/>
      <c r="H210" s="64"/>
      <c r="I210" s="62"/>
      <c r="J210" s="74"/>
      <c r="K210" s="74"/>
      <c r="L210" s="74"/>
      <c r="M210" s="75"/>
      <c r="N210" s="75"/>
      <c r="O210" s="73"/>
      <c r="S210" s="18">
        <f t="shared" si="6"/>
        <v>0</v>
      </c>
      <c r="T210" s="18">
        <f t="shared" si="7"/>
        <v>0</v>
      </c>
      <c r="V210" s="124"/>
    </row>
    <row r="211" spans="1:22" ht="15" customHeight="1" x14ac:dyDescent="0.35">
      <c r="A211" s="76">
        <v>1</v>
      </c>
      <c r="B211" s="77"/>
      <c r="C211" s="121"/>
      <c r="D211" s="165" t="s">
        <v>149</v>
      </c>
      <c r="E211" s="166"/>
      <c r="F211" s="61"/>
      <c r="G211" s="65">
        <v>5.2</v>
      </c>
      <c r="H211" s="64"/>
      <c r="I211" s="65">
        <v>56</v>
      </c>
      <c r="J211" s="74"/>
      <c r="K211" s="74"/>
      <c r="L211" s="74"/>
      <c r="M211" s="75"/>
      <c r="N211" s="75"/>
      <c r="O211" s="73">
        <v>120441.50126629513</v>
      </c>
      <c r="R211" s="18">
        <v>116480</v>
      </c>
      <c r="S211" s="18">
        <f t="shared" si="6"/>
        <v>652454.67014761758</v>
      </c>
      <c r="T211" s="18">
        <f t="shared" si="7"/>
        <v>120441.50126629513</v>
      </c>
      <c r="V211" s="124"/>
    </row>
    <row r="212" spans="1:22" ht="15" customHeight="1" x14ac:dyDescent="0.35">
      <c r="A212" s="76">
        <v>5</v>
      </c>
      <c r="B212" s="77"/>
      <c r="C212" s="121"/>
      <c r="D212" s="165" t="s">
        <v>150</v>
      </c>
      <c r="E212" s="166"/>
      <c r="F212" s="61"/>
      <c r="G212" s="65">
        <v>4</v>
      </c>
      <c r="H212" s="64"/>
      <c r="I212" s="65">
        <v>1</v>
      </c>
      <c r="J212" s="74"/>
      <c r="K212" s="74"/>
      <c r="L212" s="74"/>
      <c r="M212" s="75"/>
      <c r="N212" s="75"/>
      <c r="O212" s="73">
        <v>1654.4162261853724</v>
      </c>
      <c r="R212" s="18">
        <v>1600</v>
      </c>
      <c r="S212" s="18">
        <f t="shared" si="6"/>
        <v>8962.2894251046364</v>
      </c>
      <c r="T212" s="18">
        <f t="shared" si="7"/>
        <v>1654.4162261853724</v>
      </c>
      <c r="V212" s="124"/>
    </row>
    <row r="213" spans="1:22" ht="15" customHeight="1" x14ac:dyDescent="0.35">
      <c r="A213" s="76">
        <v>9</v>
      </c>
      <c r="B213" s="77"/>
      <c r="C213" s="121"/>
      <c r="D213" s="165" t="s">
        <v>151</v>
      </c>
      <c r="E213" s="166"/>
      <c r="F213" s="61"/>
      <c r="G213" s="65">
        <v>8.8000000000000007</v>
      </c>
      <c r="H213" s="64"/>
      <c r="I213" s="65">
        <v>10</v>
      </c>
      <c r="J213" s="74"/>
      <c r="K213" s="74"/>
      <c r="L213" s="74"/>
      <c r="M213" s="75"/>
      <c r="N213" s="75"/>
      <c r="O213" s="73">
        <v>36397.156976078186</v>
      </c>
      <c r="R213" s="18">
        <v>35200</v>
      </c>
      <c r="S213" s="18">
        <f t="shared" si="6"/>
        <v>197170.36735230195</v>
      </c>
      <c r="T213" s="18">
        <f t="shared" si="7"/>
        <v>36397.156976078186</v>
      </c>
      <c r="V213" s="124"/>
    </row>
    <row r="214" spans="1:22" ht="15" customHeight="1" x14ac:dyDescent="0.35">
      <c r="A214" s="76">
        <v>8</v>
      </c>
      <c r="B214" s="77"/>
      <c r="C214" s="121"/>
      <c r="D214" s="67" t="s">
        <v>152</v>
      </c>
      <c r="E214" s="122"/>
      <c r="F214" s="61"/>
      <c r="G214" s="65">
        <v>8.8000000000000007</v>
      </c>
      <c r="H214" s="64"/>
      <c r="I214" s="65">
        <v>1</v>
      </c>
      <c r="J214" s="74"/>
      <c r="K214" s="74"/>
      <c r="L214" s="74"/>
      <c r="M214" s="75"/>
      <c r="N214" s="75"/>
      <c r="O214" s="73">
        <v>3639.7156976078195</v>
      </c>
      <c r="R214" s="18">
        <v>3520.0000000000005</v>
      </c>
      <c r="S214" s="18">
        <f t="shared" si="6"/>
        <v>19717.036735230202</v>
      </c>
      <c r="T214" s="18">
        <f t="shared" si="7"/>
        <v>3639.7156976078195</v>
      </c>
      <c r="V214" s="124"/>
    </row>
    <row r="215" spans="1:22" ht="15" customHeight="1" x14ac:dyDescent="0.35">
      <c r="A215" s="76">
        <v>4</v>
      </c>
      <c r="B215" s="77"/>
      <c r="C215" s="77"/>
      <c r="D215" s="70" t="s">
        <v>153</v>
      </c>
      <c r="E215" s="63"/>
      <c r="F215" s="61"/>
      <c r="G215" s="65">
        <v>8.8000000000000007</v>
      </c>
      <c r="H215" s="64"/>
      <c r="I215" s="65">
        <v>1</v>
      </c>
      <c r="J215" s="74"/>
      <c r="K215" s="74"/>
      <c r="L215" s="74"/>
      <c r="M215" s="75"/>
      <c r="N215" s="75"/>
      <c r="O215" s="73">
        <v>6066.1928293463634</v>
      </c>
      <c r="R215" s="18">
        <v>5866.666666666667</v>
      </c>
      <c r="S215" s="18">
        <f t="shared" si="6"/>
        <v>32861.727892050323</v>
      </c>
      <c r="T215" s="18">
        <f t="shared" si="7"/>
        <v>6066.1928293463634</v>
      </c>
      <c r="V215" s="124"/>
    </row>
    <row r="216" spans="1:22" x14ac:dyDescent="0.35">
      <c r="A216" s="76"/>
      <c r="B216" s="163" t="s">
        <v>148</v>
      </c>
      <c r="C216" s="163"/>
      <c r="D216" s="163"/>
      <c r="E216" s="164"/>
      <c r="F216" s="61"/>
      <c r="G216" s="65"/>
      <c r="H216" s="64"/>
      <c r="I216" s="65"/>
      <c r="J216" s="74"/>
      <c r="K216" s="74"/>
      <c r="L216" s="74"/>
      <c r="M216" s="75"/>
      <c r="N216" s="75"/>
      <c r="O216" s="73"/>
      <c r="S216" s="18">
        <f t="shared" si="6"/>
        <v>0</v>
      </c>
      <c r="T216" s="18">
        <f t="shared" si="7"/>
        <v>0</v>
      </c>
      <c r="V216" s="124"/>
    </row>
    <row r="217" spans="1:22" x14ac:dyDescent="0.35">
      <c r="A217" s="76" t="s">
        <v>18</v>
      </c>
      <c r="B217" s="77"/>
      <c r="C217" s="165" t="s">
        <v>209</v>
      </c>
      <c r="D217" s="165"/>
      <c r="E217" s="166"/>
      <c r="F217" s="61"/>
      <c r="G217" s="65"/>
      <c r="H217" s="64"/>
      <c r="I217" s="65"/>
      <c r="J217" s="74"/>
      <c r="K217" s="74"/>
      <c r="L217" s="74"/>
      <c r="M217" s="75"/>
      <c r="N217" s="75"/>
      <c r="O217" s="73"/>
      <c r="S217" s="18">
        <f t="shared" si="6"/>
        <v>0</v>
      </c>
      <c r="T217" s="18">
        <f t="shared" si="7"/>
        <v>0</v>
      </c>
      <c r="V217" s="124"/>
    </row>
    <row r="218" spans="1:22" ht="15" customHeight="1" x14ac:dyDescent="0.35">
      <c r="A218" s="76">
        <v>1</v>
      </c>
      <c r="B218" s="77"/>
      <c r="C218" s="121"/>
      <c r="D218" s="165" t="s">
        <v>154</v>
      </c>
      <c r="E218" s="166"/>
      <c r="F218" s="61"/>
      <c r="G218" s="65">
        <v>1</v>
      </c>
      <c r="H218" s="64"/>
      <c r="I218" s="65">
        <v>76</v>
      </c>
      <c r="J218" s="74"/>
      <c r="K218" s="74"/>
      <c r="L218" s="74"/>
      <c r="M218" s="75"/>
      <c r="N218" s="75"/>
      <c r="O218" s="73">
        <v>117877.15611570777</v>
      </c>
      <c r="R218" s="18">
        <v>114000</v>
      </c>
      <c r="S218" s="18">
        <f t="shared" si="6"/>
        <v>638563.12153870519</v>
      </c>
      <c r="T218" s="18">
        <f t="shared" si="7"/>
        <v>117877.15611570777</v>
      </c>
      <c r="V218" s="124"/>
    </row>
    <row r="219" spans="1:22" ht="15" customHeight="1" x14ac:dyDescent="0.35">
      <c r="A219" s="76">
        <v>5</v>
      </c>
      <c r="B219" s="77"/>
      <c r="C219" s="121"/>
      <c r="D219" s="165" t="s">
        <v>155</v>
      </c>
      <c r="E219" s="166"/>
      <c r="F219" s="61"/>
      <c r="G219" s="65">
        <v>1</v>
      </c>
      <c r="H219" s="64"/>
      <c r="I219" s="65">
        <v>5</v>
      </c>
      <c r="J219" s="74"/>
      <c r="K219" s="74"/>
      <c r="L219" s="74"/>
      <c r="M219" s="75"/>
      <c r="N219" s="75"/>
      <c r="O219" s="73">
        <v>7755.0760602439323</v>
      </c>
      <c r="R219" s="18">
        <v>7500</v>
      </c>
      <c r="S219" s="18">
        <f t="shared" si="6"/>
        <v>42010.731680177974</v>
      </c>
      <c r="T219" s="18">
        <f t="shared" si="7"/>
        <v>7755.0760602439323</v>
      </c>
      <c r="V219" s="124"/>
    </row>
    <row r="220" spans="1:22" ht="15" customHeight="1" x14ac:dyDescent="0.35">
      <c r="A220" s="76">
        <v>9</v>
      </c>
      <c r="B220" s="77"/>
      <c r="C220" s="121"/>
      <c r="D220" s="165" t="s">
        <v>156</v>
      </c>
      <c r="E220" s="166"/>
      <c r="F220" s="61"/>
      <c r="G220" s="65">
        <v>1</v>
      </c>
      <c r="H220" s="64"/>
      <c r="I220" s="65">
        <v>24</v>
      </c>
      <c r="J220" s="74"/>
      <c r="K220" s="74"/>
      <c r="L220" s="74"/>
      <c r="M220" s="75"/>
      <c r="N220" s="75"/>
      <c r="O220" s="73">
        <v>37224.365089170875</v>
      </c>
      <c r="R220" s="18">
        <v>36000</v>
      </c>
      <c r="S220" s="18">
        <f t="shared" si="6"/>
        <v>201651.51206485429</v>
      </c>
      <c r="T220" s="18">
        <f t="shared" si="7"/>
        <v>37224.365089170875</v>
      </c>
      <c r="V220" s="124"/>
    </row>
    <row r="221" spans="1:22" x14ac:dyDescent="0.35">
      <c r="A221" s="76">
        <v>8</v>
      </c>
      <c r="B221" s="77"/>
      <c r="C221" s="121"/>
      <c r="D221" s="67" t="s">
        <v>157</v>
      </c>
      <c r="E221" s="122"/>
      <c r="F221" s="61"/>
      <c r="G221" s="65">
        <v>1</v>
      </c>
      <c r="H221" s="64"/>
      <c r="I221" s="78">
        <v>1</v>
      </c>
      <c r="J221" s="74"/>
      <c r="K221" s="74"/>
      <c r="L221" s="74"/>
      <c r="M221" s="75"/>
      <c r="N221" s="75"/>
      <c r="O221" s="73">
        <v>1551.0152120487867</v>
      </c>
      <c r="R221" s="18">
        <v>1500</v>
      </c>
      <c r="S221" s="18">
        <f t="shared" si="6"/>
        <v>8402.1463360355956</v>
      </c>
      <c r="T221" s="18">
        <f t="shared" si="7"/>
        <v>1551.0152120487867</v>
      </c>
      <c r="V221" s="124"/>
    </row>
    <row r="222" spans="1:22" x14ac:dyDescent="0.35">
      <c r="A222" s="76">
        <v>4</v>
      </c>
      <c r="B222" s="77"/>
      <c r="C222" s="77"/>
      <c r="D222" s="70" t="s">
        <v>158</v>
      </c>
      <c r="E222" s="63"/>
      <c r="F222" s="61"/>
      <c r="G222" s="65">
        <v>1</v>
      </c>
      <c r="H222" s="64"/>
      <c r="I222" s="65">
        <v>1</v>
      </c>
      <c r="J222" s="74"/>
      <c r="K222" s="74"/>
      <c r="L222" s="74"/>
      <c r="M222" s="75"/>
      <c r="N222" s="75"/>
      <c r="O222" s="73">
        <v>1551.0152120487867</v>
      </c>
      <c r="R222" s="18">
        <v>1500</v>
      </c>
      <c r="S222" s="18">
        <f t="shared" si="6"/>
        <v>8402.1463360355956</v>
      </c>
      <c r="T222" s="18">
        <f t="shared" si="7"/>
        <v>1551.0152120487867</v>
      </c>
      <c r="V222" s="124"/>
    </row>
    <row r="223" spans="1:22" ht="15" customHeight="1" x14ac:dyDescent="0.35">
      <c r="A223" s="76"/>
      <c r="B223" s="68" t="s">
        <v>210</v>
      </c>
      <c r="C223" s="77"/>
      <c r="D223" s="69"/>
      <c r="E223" s="63"/>
      <c r="F223" s="61"/>
      <c r="G223" s="65"/>
      <c r="H223" s="64"/>
      <c r="I223" s="65"/>
      <c r="J223" s="74"/>
      <c r="K223" s="74"/>
      <c r="L223" s="74"/>
      <c r="M223" s="75"/>
      <c r="N223" s="75"/>
      <c r="O223" s="73"/>
      <c r="S223" s="18">
        <f t="shared" si="6"/>
        <v>0</v>
      </c>
      <c r="T223" s="18">
        <f t="shared" si="7"/>
        <v>0</v>
      </c>
      <c r="V223" s="124"/>
    </row>
    <row r="224" spans="1:22" ht="15" customHeight="1" x14ac:dyDescent="0.35">
      <c r="A224" s="76"/>
      <c r="B224" s="77"/>
      <c r="C224" s="69" t="s">
        <v>211</v>
      </c>
      <c r="D224" s="69"/>
      <c r="E224" s="63"/>
      <c r="F224" s="61"/>
      <c r="G224" s="65"/>
      <c r="H224" s="64"/>
      <c r="I224" s="65"/>
      <c r="J224" s="74"/>
      <c r="K224" s="74"/>
      <c r="L224" s="74"/>
      <c r="M224" s="75"/>
      <c r="N224" s="75"/>
      <c r="O224" s="73"/>
      <c r="S224" s="18">
        <f t="shared" si="6"/>
        <v>0</v>
      </c>
      <c r="T224" s="18">
        <f t="shared" si="7"/>
        <v>0</v>
      </c>
      <c r="V224" s="124"/>
    </row>
    <row r="225" spans="1:22" ht="15" customHeight="1" x14ac:dyDescent="0.35">
      <c r="A225" s="76">
        <v>1</v>
      </c>
      <c r="B225" s="77"/>
      <c r="C225" s="77"/>
      <c r="D225" s="70" t="s">
        <v>203</v>
      </c>
      <c r="E225" s="60"/>
      <c r="F225" s="61"/>
      <c r="G225" s="65">
        <v>1</v>
      </c>
      <c r="H225" s="64"/>
      <c r="I225" s="78">
        <v>262</v>
      </c>
      <c r="J225" s="74"/>
      <c r="K225" s="74"/>
      <c r="L225" s="74"/>
      <c r="M225" s="75"/>
      <c r="N225" s="75"/>
      <c r="O225" s="73">
        <v>406365.98555678199</v>
      </c>
      <c r="R225" s="18">
        <v>393000</v>
      </c>
      <c r="S225" s="18">
        <f t="shared" si="6"/>
        <v>2201362.3400413259</v>
      </c>
      <c r="T225" s="18">
        <f t="shared" si="7"/>
        <v>406365.98555678199</v>
      </c>
      <c r="V225" s="124"/>
    </row>
    <row r="226" spans="1:22" ht="15" customHeight="1" x14ac:dyDescent="0.35">
      <c r="A226" s="76">
        <v>5</v>
      </c>
      <c r="B226" s="77"/>
      <c r="C226" s="77"/>
      <c r="D226" s="70" t="s">
        <v>204</v>
      </c>
      <c r="E226" s="60"/>
      <c r="F226" s="61"/>
      <c r="G226" s="65">
        <v>1</v>
      </c>
      <c r="H226" s="64"/>
      <c r="I226" s="78">
        <v>142</v>
      </c>
      <c r="J226" s="74"/>
      <c r="K226" s="74"/>
      <c r="L226" s="74"/>
      <c r="M226" s="75"/>
      <c r="N226" s="75"/>
      <c r="O226" s="73">
        <v>220244.16011092765</v>
      </c>
      <c r="R226" s="18">
        <v>213000</v>
      </c>
      <c r="S226" s="18">
        <f t="shared" si="6"/>
        <v>1193104.7797170545</v>
      </c>
      <c r="T226" s="18">
        <f t="shared" si="7"/>
        <v>220244.16011092765</v>
      </c>
      <c r="V226" s="124"/>
    </row>
    <row r="227" spans="1:22" ht="15" customHeight="1" x14ac:dyDescent="0.35">
      <c r="A227" s="76">
        <v>2</v>
      </c>
      <c r="B227" s="77"/>
      <c r="C227" s="77"/>
      <c r="D227" s="70" t="s">
        <v>212</v>
      </c>
      <c r="E227" s="60"/>
      <c r="F227" s="61"/>
      <c r="G227" s="65">
        <v>1</v>
      </c>
      <c r="H227" s="64"/>
      <c r="I227" s="78">
        <v>227</v>
      </c>
      <c r="J227" s="74"/>
      <c r="K227" s="74"/>
      <c r="L227" s="74"/>
      <c r="M227" s="75"/>
      <c r="N227" s="75"/>
      <c r="O227" s="73">
        <v>352080.45313507452</v>
      </c>
      <c r="R227" s="18">
        <v>340500</v>
      </c>
      <c r="S227" s="18">
        <f t="shared" si="6"/>
        <v>1907287.2182800802</v>
      </c>
      <c r="T227" s="18">
        <f t="shared" si="7"/>
        <v>352080.45313507452</v>
      </c>
      <c r="V227" s="124"/>
    </row>
    <row r="228" spans="1:22" x14ac:dyDescent="0.35">
      <c r="A228" s="76">
        <v>3</v>
      </c>
      <c r="B228" s="77"/>
      <c r="C228" s="77"/>
      <c r="D228" s="70" t="s">
        <v>213</v>
      </c>
      <c r="E228" s="60"/>
      <c r="F228" s="61"/>
      <c r="G228" s="65">
        <v>1</v>
      </c>
      <c r="H228" s="64"/>
      <c r="I228" s="78">
        <v>24.5</v>
      </c>
      <c r="J228" s="74"/>
      <c r="K228" s="74"/>
      <c r="L228" s="74"/>
      <c r="M228" s="75"/>
      <c r="N228" s="75"/>
      <c r="O228" s="73">
        <v>37999.872695195278</v>
      </c>
      <c r="R228" s="18">
        <v>36750</v>
      </c>
      <c r="S228" s="18">
        <f t="shared" si="6"/>
        <v>205852.58523287211</v>
      </c>
      <c r="T228" s="18">
        <f t="shared" si="7"/>
        <v>37999.872695195278</v>
      </c>
      <c r="V228" s="124"/>
    </row>
    <row r="229" spans="1:22" x14ac:dyDescent="0.35">
      <c r="A229" s="76">
        <v>9</v>
      </c>
      <c r="B229" s="77"/>
      <c r="C229" s="77"/>
      <c r="D229" s="70" t="s">
        <v>205</v>
      </c>
      <c r="E229" s="72"/>
      <c r="F229" s="61"/>
      <c r="G229" s="65">
        <v>1</v>
      </c>
      <c r="H229" s="64"/>
      <c r="I229" s="78">
        <v>287</v>
      </c>
      <c r="J229" s="74"/>
      <c r="K229" s="74"/>
      <c r="L229" s="74"/>
      <c r="M229" s="75"/>
      <c r="N229" s="75"/>
      <c r="O229" s="73">
        <v>445141.36585800181</v>
      </c>
      <c r="R229" s="18">
        <v>430500</v>
      </c>
      <c r="S229" s="18">
        <f t="shared" si="6"/>
        <v>2411415.9984422163</v>
      </c>
      <c r="T229" s="18">
        <f t="shared" si="7"/>
        <v>445141.36585800181</v>
      </c>
      <c r="V229" s="124"/>
    </row>
    <row r="230" spans="1:22" x14ac:dyDescent="0.35">
      <c r="A230" s="76" t="s">
        <v>18</v>
      </c>
      <c r="B230" s="68" t="s">
        <v>286</v>
      </c>
      <c r="C230" s="54"/>
      <c r="D230" s="54"/>
      <c r="E230" s="127"/>
      <c r="F230" s="61"/>
      <c r="G230" s="65"/>
      <c r="H230" s="64"/>
      <c r="I230" s="62"/>
      <c r="J230" s="74"/>
      <c r="K230" s="74"/>
      <c r="L230" s="74"/>
      <c r="M230" s="75"/>
      <c r="N230" s="75"/>
      <c r="O230" s="73"/>
      <c r="S230" s="18">
        <f t="shared" si="6"/>
        <v>0</v>
      </c>
      <c r="T230" s="18">
        <f t="shared" si="7"/>
        <v>0</v>
      </c>
      <c r="V230" s="124"/>
    </row>
    <row r="231" spans="1:22" x14ac:dyDescent="0.35">
      <c r="A231" s="76">
        <v>1</v>
      </c>
      <c r="B231" s="121"/>
      <c r="C231" s="67" t="s">
        <v>339</v>
      </c>
      <c r="D231" s="121"/>
      <c r="E231" s="120"/>
      <c r="F231" s="61"/>
      <c r="G231" s="65">
        <v>2</v>
      </c>
      <c r="H231" s="64"/>
      <c r="I231" s="62">
        <v>345</v>
      </c>
      <c r="J231" s="74"/>
      <c r="K231" s="74"/>
      <c r="L231" s="74"/>
      <c r="M231" s="75"/>
      <c r="N231" s="75"/>
      <c r="O231" s="73">
        <v>426089.72900333581</v>
      </c>
      <c r="R231" s="18">
        <v>412075.22474881017</v>
      </c>
      <c r="S231" s="18">
        <f t="shared" si="6"/>
        <v>2308210.8931961735</v>
      </c>
      <c r="T231" s="18">
        <f t="shared" si="7"/>
        <v>426089.96139588486</v>
      </c>
      <c r="V231" s="124"/>
    </row>
    <row r="232" spans="1:22" x14ac:dyDescent="0.35">
      <c r="A232" s="76">
        <v>2</v>
      </c>
      <c r="B232" s="121"/>
      <c r="C232" s="67" t="s">
        <v>340</v>
      </c>
      <c r="D232" s="121"/>
      <c r="E232" s="120"/>
      <c r="F232" s="61"/>
      <c r="G232" s="65">
        <v>2</v>
      </c>
      <c r="H232" s="64"/>
      <c r="I232" s="62">
        <v>526</v>
      </c>
      <c r="J232" s="74"/>
      <c r="K232" s="74"/>
      <c r="L232" s="74"/>
      <c r="M232" s="75"/>
      <c r="N232" s="75"/>
      <c r="O232" s="73">
        <v>649632.38146522059</v>
      </c>
      <c r="R232" s="18">
        <v>628265.41512427293</v>
      </c>
      <c r="S232" s="18">
        <f t="shared" si="6"/>
        <v>3519185.3038295275</v>
      </c>
      <c r="T232" s="18">
        <f t="shared" si="7"/>
        <v>649632.81070792861</v>
      </c>
      <c r="V232" s="124"/>
    </row>
    <row r="233" spans="1:22" x14ac:dyDescent="0.35">
      <c r="A233" s="76">
        <v>3</v>
      </c>
      <c r="B233" s="121"/>
      <c r="C233" s="67" t="s">
        <v>341</v>
      </c>
      <c r="D233" s="121"/>
      <c r="E233" s="120"/>
      <c r="F233" s="61"/>
      <c r="G233" s="65">
        <v>2</v>
      </c>
      <c r="H233" s="64"/>
      <c r="I233" s="62">
        <v>48</v>
      </c>
      <c r="J233" s="74"/>
      <c r="K233" s="74"/>
      <c r="L233" s="74"/>
      <c r="M233" s="75"/>
      <c r="N233" s="75"/>
      <c r="O233" s="73">
        <v>59281.869424787357</v>
      </c>
      <c r="R233" s="18">
        <v>57332.205182443155</v>
      </c>
      <c r="S233" s="18">
        <f t="shared" si="6"/>
        <v>321142.38514033711</v>
      </c>
      <c r="T233" s="18">
        <f t="shared" si="7"/>
        <v>59282.081585514396</v>
      </c>
      <c r="V233" s="124"/>
    </row>
    <row r="234" spans="1:22" x14ac:dyDescent="0.35">
      <c r="A234" s="76">
        <v>4</v>
      </c>
      <c r="B234" s="121"/>
      <c r="C234" s="67" t="s">
        <v>342</v>
      </c>
      <c r="D234" s="121"/>
      <c r="E234" s="120"/>
      <c r="F234" s="61"/>
      <c r="G234" s="65">
        <v>2</v>
      </c>
      <c r="H234" s="64"/>
      <c r="I234" s="62">
        <v>9</v>
      </c>
      <c r="J234" s="74"/>
      <c r="K234" s="74"/>
      <c r="L234" s="74"/>
      <c r="M234" s="75"/>
      <c r="N234" s="75"/>
      <c r="O234" s="73">
        <v>11115.609019682972</v>
      </c>
      <c r="R234" s="18">
        <v>10749.788471708092</v>
      </c>
      <c r="S234" s="18">
        <f t="shared" si="6"/>
        <v>60214.197213813226</v>
      </c>
      <c r="T234" s="18">
        <f t="shared" si="7"/>
        <v>11115.390297283951</v>
      </c>
      <c r="V234" s="124"/>
    </row>
    <row r="235" spans="1:22" x14ac:dyDescent="0.35">
      <c r="A235" s="76">
        <v>8</v>
      </c>
      <c r="B235" s="121"/>
      <c r="C235" s="67" t="s">
        <v>343</v>
      </c>
      <c r="D235" s="121"/>
      <c r="E235" s="120"/>
      <c r="F235" s="61"/>
      <c r="G235" s="65">
        <v>2</v>
      </c>
      <c r="H235" s="64"/>
      <c r="I235" s="62">
        <v>2</v>
      </c>
      <c r="J235" s="74"/>
      <c r="K235" s="74"/>
      <c r="L235" s="74"/>
      <c r="M235" s="75"/>
      <c r="N235" s="75"/>
      <c r="O235" s="73">
        <v>2470.0867327297674</v>
      </c>
      <c r="R235" s="18">
        <v>2388.8418826017983</v>
      </c>
      <c r="S235" s="18">
        <f t="shared" si="6"/>
        <v>13380.932714180717</v>
      </c>
      <c r="T235" s="18">
        <f t="shared" si="7"/>
        <v>2470.0867327297674</v>
      </c>
      <c r="V235" s="124"/>
    </row>
    <row r="236" spans="1:22" x14ac:dyDescent="0.35">
      <c r="A236" s="76">
        <v>5</v>
      </c>
      <c r="B236" s="77"/>
      <c r="C236" s="69" t="s">
        <v>344</v>
      </c>
      <c r="D236" s="121"/>
      <c r="E236" s="122"/>
      <c r="F236" s="61"/>
      <c r="G236" s="65">
        <v>2</v>
      </c>
      <c r="H236" s="64"/>
      <c r="I236" s="78">
        <v>478</v>
      </c>
      <c r="J236" s="74"/>
      <c r="K236" s="74"/>
      <c r="L236" s="74"/>
      <c r="M236" s="75"/>
      <c r="N236" s="75"/>
      <c r="O236" s="73">
        <v>590350.72912241437</v>
      </c>
      <c r="R236" s="18">
        <v>570933.20994182979</v>
      </c>
      <c r="S236" s="18">
        <f t="shared" si="6"/>
        <v>3198042.9186891918</v>
      </c>
      <c r="T236" s="18">
        <f t="shared" si="7"/>
        <v>590350.72912241437</v>
      </c>
      <c r="V236" s="124"/>
    </row>
    <row r="237" spans="1:22" x14ac:dyDescent="0.35">
      <c r="A237" s="76">
        <v>9</v>
      </c>
      <c r="B237" s="123"/>
      <c r="C237" s="69" t="s">
        <v>345</v>
      </c>
      <c r="D237" s="70"/>
      <c r="E237" s="122"/>
      <c r="F237" s="61"/>
      <c r="G237" s="65">
        <v>2</v>
      </c>
      <c r="H237" s="64"/>
      <c r="I237" s="78">
        <v>354</v>
      </c>
      <c r="J237" s="74"/>
      <c r="K237" s="74"/>
      <c r="L237" s="74"/>
      <c r="M237" s="75"/>
      <c r="N237" s="75"/>
      <c r="O237" s="73">
        <v>437205.35169316886</v>
      </c>
      <c r="R237" s="18">
        <v>422825.0132205183</v>
      </c>
      <c r="S237" s="18">
        <f t="shared" si="6"/>
        <v>2368425.0904099871</v>
      </c>
      <c r="T237" s="18">
        <f t="shared" si="7"/>
        <v>437205.35169316886</v>
      </c>
      <c r="V237" s="124"/>
    </row>
    <row r="238" spans="1:22" x14ac:dyDescent="0.35">
      <c r="A238" s="76"/>
      <c r="B238" s="163" t="s">
        <v>159</v>
      </c>
      <c r="C238" s="163"/>
      <c r="D238" s="163"/>
      <c r="E238" s="164"/>
      <c r="F238" s="61"/>
      <c r="G238" s="65"/>
      <c r="H238" s="64"/>
      <c r="I238" s="62"/>
      <c r="J238" s="74"/>
      <c r="K238" s="74"/>
      <c r="L238" s="74"/>
      <c r="M238" s="75"/>
      <c r="N238" s="75"/>
      <c r="O238" s="73"/>
      <c r="S238" s="18">
        <f t="shared" si="6"/>
        <v>0</v>
      </c>
      <c r="T238" s="18">
        <f t="shared" si="7"/>
        <v>0</v>
      </c>
      <c r="V238" s="124"/>
    </row>
    <row r="239" spans="1:22" x14ac:dyDescent="0.35">
      <c r="A239" s="76" t="s">
        <v>18</v>
      </c>
      <c r="B239" s="77"/>
      <c r="C239" s="165" t="s">
        <v>147</v>
      </c>
      <c r="D239" s="165"/>
      <c r="E239" s="166"/>
      <c r="F239" s="61"/>
      <c r="G239" s="65"/>
      <c r="H239" s="64"/>
      <c r="I239" s="62"/>
      <c r="J239" s="74"/>
      <c r="K239" s="74"/>
      <c r="L239" s="74"/>
      <c r="M239" s="75"/>
      <c r="N239" s="75"/>
      <c r="O239" s="73"/>
      <c r="S239" s="18">
        <f t="shared" si="6"/>
        <v>0</v>
      </c>
      <c r="T239" s="18">
        <f t="shared" si="7"/>
        <v>0</v>
      </c>
      <c r="V239" s="124"/>
    </row>
    <row r="240" spans="1:22" x14ac:dyDescent="0.35">
      <c r="A240" s="76">
        <v>1</v>
      </c>
      <c r="B240" s="77"/>
      <c r="C240" s="121"/>
      <c r="D240" s="165" t="s">
        <v>300</v>
      </c>
      <c r="E240" s="166"/>
      <c r="F240" s="61"/>
      <c r="G240" s="65">
        <v>1</v>
      </c>
      <c r="H240" s="64"/>
      <c r="I240" s="62">
        <v>151.33333333333334</v>
      </c>
      <c r="J240" s="74"/>
      <c r="K240" s="74"/>
      <c r="L240" s="74"/>
      <c r="M240" s="75"/>
      <c r="N240" s="75"/>
      <c r="O240" s="73">
        <v>31296.040278673299</v>
      </c>
      <c r="R240" s="18">
        <v>30266.666666666668</v>
      </c>
      <c r="S240" s="18">
        <f t="shared" si="6"/>
        <v>169536.64162489603</v>
      </c>
      <c r="T240" s="18">
        <f t="shared" si="7"/>
        <v>31296.040278673299</v>
      </c>
      <c r="V240" s="124"/>
    </row>
    <row r="241" spans="1:22" x14ac:dyDescent="0.35">
      <c r="A241" s="76" t="s">
        <v>18</v>
      </c>
      <c r="B241" s="68" t="s">
        <v>160</v>
      </c>
      <c r="C241" s="69"/>
      <c r="D241" s="70"/>
      <c r="E241" s="121"/>
      <c r="F241" s="61"/>
      <c r="G241" s="78"/>
      <c r="H241" s="64"/>
      <c r="I241" s="71"/>
      <c r="J241" s="74"/>
      <c r="K241" s="74"/>
      <c r="L241" s="74"/>
      <c r="M241" s="75"/>
      <c r="N241" s="75"/>
      <c r="O241" s="73"/>
      <c r="S241" s="18">
        <f t="shared" si="6"/>
        <v>0</v>
      </c>
      <c r="T241" s="18">
        <f t="shared" si="7"/>
        <v>0</v>
      </c>
      <c r="V241" s="124"/>
    </row>
    <row r="242" spans="1:22" x14ac:dyDescent="0.35">
      <c r="A242" s="69">
        <v>5</v>
      </c>
      <c r="B242" s="69"/>
      <c r="C242" s="69"/>
      <c r="D242" s="69" t="s">
        <v>302</v>
      </c>
      <c r="E242" s="121"/>
      <c r="F242" s="61"/>
      <c r="G242" s="78">
        <v>133.86820083682008</v>
      </c>
      <c r="H242" s="64"/>
      <c r="I242" s="71">
        <v>478</v>
      </c>
      <c r="J242" s="74"/>
      <c r="K242" s="74"/>
      <c r="L242" s="74"/>
      <c r="M242" s="75"/>
      <c r="N242" s="75"/>
      <c r="O242" s="73">
        <v>396991.64961515926</v>
      </c>
      <c r="R242" s="18">
        <v>383934</v>
      </c>
      <c r="S242" s="18">
        <f t="shared" si="6"/>
        <v>2150579.7675863272</v>
      </c>
      <c r="T242" s="18">
        <f t="shared" si="7"/>
        <v>396991.64961515926</v>
      </c>
      <c r="V242" s="124"/>
    </row>
    <row r="243" spans="1:22" x14ac:dyDescent="0.35">
      <c r="A243" s="69">
        <v>9</v>
      </c>
      <c r="B243" s="69"/>
      <c r="C243" s="69"/>
      <c r="D243" s="69" t="s">
        <v>305</v>
      </c>
      <c r="E243" s="121"/>
      <c r="F243" s="61"/>
      <c r="G243" s="78">
        <v>40.824858757062145</v>
      </c>
      <c r="H243" s="64"/>
      <c r="I243" s="71">
        <v>354</v>
      </c>
      <c r="J243" s="74"/>
      <c r="K243" s="74"/>
      <c r="L243" s="74"/>
      <c r="M243" s="75"/>
      <c r="N243" s="75"/>
      <c r="O243" s="73">
        <v>224152.71844529058</v>
      </c>
      <c r="R243" s="18">
        <v>216779.99999999997</v>
      </c>
      <c r="S243" s="18">
        <f t="shared" si="6"/>
        <v>1214278.1884838641</v>
      </c>
      <c r="T243" s="18">
        <f t="shared" si="7"/>
        <v>224152.71844529058</v>
      </c>
      <c r="V243" s="124"/>
    </row>
    <row r="244" spans="1:22" x14ac:dyDescent="0.35">
      <c r="A244" s="69"/>
      <c r="B244" s="69" t="s">
        <v>371</v>
      </c>
      <c r="C244" s="69"/>
      <c r="D244" s="69"/>
      <c r="E244" s="131"/>
      <c r="F244" s="76"/>
      <c r="G244" s="141"/>
      <c r="H244" s="142"/>
      <c r="I244" s="71"/>
      <c r="J244" s="74"/>
      <c r="K244" s="74"/>
      <c r="L244" s="74"/>
      <c r="M244" s="74"/>
      <c r="N244" s="74"/>
      <c r="O244" s="73"/>
      <c r="V244" s="124"/>
    </row>
    <row r="245" spans="1:22" x14ac:dyDescent="0.35">
      <c r="A245" s="69">
        <v>5</v>
      </c>
      <c r="B245" s="69"/>
      <c r="C245" s="69"/>
      <c r="D245" s="69" t="s">
        <v>379</v>
      </c>
      <c r="E245" s="131"/>
      <c r="F245" s="76"/>
      <c r="G245" s="144">
        <v>6.3</v>
      </c>
      <c r="H245" s="142"/>
      <c r="I245" s="71">
        <v>478</v>
      </c>
      <c r="J245" s="74"/>
      <c r="K245" s="74"/>
      <c r="L245" s="74"/>
      <c r="M245" s="74"/>
      <c r="N245" s="74"/>
      <c r="O245" s="73">
        <v>984956.70025946153</v>
      </c>
      <c r="R245" s="18">
        <v>952560</v>
      </c>
      <c r="S245" s="18">
        <f t="shared" ref="S245:S246" si="8">NPV(0.02,R245,R245,R245,R245,R245,R245)</f>
        <v>5335699.0092360452</v>
      </c>
      <c r="T245" s="18">
        <f t="shared" ref="T245:T246" si="9">(0.03*S245)/(1-(1+0.03)^-6)</f>
        <v>984956.70025946153</v>
      </c>
      <c r="V245" s="124"/>
    </row>
    <row r="246" spans="1:22" x14ac:dyDescent="0.35">
      <c r="A246" s="69">
        <v>9</v>
      </c>
      <c r="B246" s="69"/>
      <c r="C246" s="69"/>
      <c r="D246" s="69" t="s">
        <v>380</v>
      </c>
      <c r="E246" s="131"/>
      <c r="F246" s="76"/>
      <c r="G246" s="141">
        <v>1</v>
      </c>
      <c r="H246" s="142"/>
      <c r="I246" s="71">
        <v>248</v>
      </c>
      <c r="J246" s="74"/>
      <c r="K246" s="74"/>
      <c r="L246" s="74"/>
      <c r="M246" s="74"/>
      <c r="N246" s="74"/>
      <c r="O246" s="73">
        <v>102573.80602349307</v>
      </c>
      <c r="R246" s="18">
        <v>99200</v>
      </c>
      <c r="S246" s="18">
        <f t="shared" si="8"/>
        <v>555661.94435648737</v>
      </c>
      <c r="T246" s="18">
        <f t="shared" si="9"/>
        <v>102573.80602349307</v>
      </c>
      <c r="V246" s="124"/>
    </row>
    <row r="247" spans="1:22" x14ac:dyDescent="0.35">
      <c r="A247" s="22"/>
      <c r="B247" s="22"/>
      <c r="C247" s="22"/>
      <c r="D247" s="22"/>
      <c r="E247" s="113"/>
      <c r="F247" s="14"/>
      <c r="G247" s="38"/>
      <c r="H247" s="39"/>
      <c r="I247" s="71"/>
      <c r="J247" s="74"/>
      <c r="K247" s="74"/>
      <c r="L247" s="74"/>
      <c r="M247" s="74"/>
      <c r="N247" s="74"/>
      <c r="O247" s="73"/>
      <c r="S247" s="18">
        <f t="shared" si="6"/>
        <v>0</v>
      </c>
      <c r="T247" s="18">
        <f t="shared" si="7"/>
        <v>0</v>
      </c>
      <c r="V247" s="124"/>
    </row>
    <row r="248" spans="1:22" x14ac:dyDescent="0.35">
      <c r="A248" s="30" t="s">
        <v>307</v>
      </c>
      <c r="B248" s="30"/>
      <c r="C248" s="31"/>
      <c r="D248" s="32"/>
      <c r="E248" s="33"/>
      <c r="F248" s="14"/>
      <c r="G248" s="38"/>
      <c r="H248" s="39"/>
      <c r="I248" s="71"/>
      <c r="J248" s="74"/>
      <c r="K248" s="74"/>
      <c r="L248" s="74"/>
      <c r="M248" s="74"/>
      <c r="N248" s="74"/>
      <c r="O248" s="73"/>
      <c r="S248" s="18">
        <f t="shared" si="6"/>
        <v>0</v>
      </c>
      <c r="T248" s="18">
        <f t="shared" si="7"/>
        <v>0</v>
      </c>
    </row>
    <row r="249" spans="1:22" x14ac:dyDescent="0.35">
      <c r="A249" s="14">
        <v>1</v>
      </c>
      <c r="B249" s="15"/>
      <c r="C249" s="186" t="s">
        <v>131</v>
      </c>
      <c r="D249" s="186"/>
      <c r="E249" s="187"/>
      <c r="F249" s="14"/>
      <c r="G249" s="38"/>
      <c r="H249" s="39"/>
      <c r="I249" s="52">
        <v>53</v>
      </c>
      <c r="J249" s="74"/>
      <c r="K249" s="74"/>
      <c r="L249" s="74"/>
      <c r="M249" s="75"/>
      <c r="N249" s="75"/>
      <c r="O249" s="73">
        <v>1556797.7121812729</v>
      </c>
      <c r="T249" s="18" t="s">
        <v>369</v>
      </c>
    </row>
    <row r="250" spans="1:22" x14ac:dyDescent="0.35">
      <c r="A250" s="14">
        <v>2</v>
      </c>
      <c r="B250" s="15"/>
      <c r="C250" s="161" t="s">
        <v>132</v>
      </c>
      <c r="D250" s="161"/>
      <c r="E250" s="162"/>
      <c r="F250" s="14"/>
      <c r="G250" s="38"/>
      <c r="H250" s="39"/>
      <c r="I250" s="52">
        <v>364</v>
      </c>
      <c r="J250" s="74"/>
      <c r="K250" s="74"/>
      <c r="L250" s="74"/>
      <c r="M250" s="75"/>
      <c r="N250" s="75"/>
      <c r="O250" s="73">
        <v>4890073.7409722619</v>
      </c>
      <c r="T250" s="18" t="s">
        <v>369</v>
      </c>
    </row>
    <row r="251" spans="1:22" x14ac:dyDescent="0.35">
      <c r="A251" s="14">
        <v>3</v>
      </c>
      <c r="B251" s="15"/>
      <c r="C251" s="181" t="s">
        <v>133</v>
      </c>
      <c r="D251" s="181"/>
      <c r="E251" s="182"/>
      <c r="F251" s="14"/>
      <c r="G251" s="38"/>
      <c r="H251" s="39"/>
      <c r="I251" s="52">
        <v>16</v>
      </c>
      <c r="J251" s="74"/>
      <c r="K251" s="74"/>
      <c r="L251" s="74"/>
      <c r="M251" s="75"/>
      <c r="N251" s="75"/>
      <c r="O251" s="73">
        <v>272993.4906032345</v>
      </c>
      <c r="T251" s="18" t="s">
        <v>369</v>
      </c>
    </row>
    <row r="252" spans="1:22" x14ac:dyDescent="0.35">
      <c r="A252" s="14">
        <v>4</v>
      </c>
      <c r="B252" s="15"/>
      <c r="C252" s="161" t="s">
        <v>134</v>
      </c>
      <c r="D252" s="161"/>
      <c r="E252" s="162"/>
      <c r="F252" s="14"/>
      <c r="G252" s="38"/>
      <c r="H252" s="39"/>
      <c r="I252" s="52">
        <v>0</v>
      </c>
      <c r="J252" s="74"/>
      <c r="K252" s="74"/>
      <c r="L252" s="74"/>
      <c r="M252" s="75"/>
      <c r="N252" s="75"/>
      <c r="O252" s="73">
        <v>0</v>
      </c>
      <c r="T252" s="18" t="s">
        <v>369</v>
      </c>
    </row>
    <row r="253" spans="1:22" x14ac:dyDescent="0.35">
      <c r="A253" s="14">
        <v>5</v>
      </c>
      <c r="B253" s="15"/>
      <c r="C253" s="161" t="s">
        <v>135</v>
      </c>
      <c r="D253" s="161"/>
      <c r="E253" s="162"/>
      <c r="F253" s="14"/>
      <c r="G253" s="38"/>
      <c r="H253" s="39"/>
      <c r="I253" s="52">
        <v>309</v>
      </c>
      <c r="J253" s="74"/>
      <c r="K253" s="74"/>
      <c r="L253" s="74"/>
      <c r="M253" s="75"/>
      <c r="N253" s="75"/>
      <c r="O253" s="73">
        <v>1483855.3767975005</v>
      </c>
      <c r="T253" s="18" t="s">
        <v>369</v>
      </c>
    </row>
    <row r="254" spans="1:22" x14ac:dyDescent="0.35">
      <c r="A254" s="14">
        <v>7</v>
      </c>
      <c r="B254" s="15"/>
      <c r="C254" s="161" t="s">
        <v>136</v>
      </c>
      <c r="D254" s="161"/>
      <c r="E254" s="162"/>
      <c r="F254" s="14"/>
      <c r="G254" s="38"/>
      <c r="H254" s="39"/>
      <c r="I254" s="52">
        <v>0</v>
      </c>
      <c r="J254" s="74"/>
      <c r="K254" s="74"/>
      <c r="L254" s="74"/>
      <c r="M254" s="75"/>
      <c r="N254" s="75"/>
      <c r="O254" s="73">
        <v>0</v>
      </c>
      <c r="T254" s="18" t="s">
        <v>369</v>
      </c>
    </row>
    <row r="255" spans="1:22" x14ac:dyDescent="0.35">
      <c r="A255" s="14">
        <v>8</v>
      </c>
      <c r="B255" s="15"/>
      <c r="C255" s="161" t="s">
        <v>137</v>
      </c>
      <c r="D255" s="161"/>
      <c r="E255" s="162"/>
      <c r="F255" s="14"/>
      <c r="G255" s="38"/>
      <c r="H255" s="39"/>
      <c r="I255" s="52">
        <v>2</v>
      </c>
      <c r="J255" s="74"/>
      <c r="K255" s="74"/>
      <c r="L255" s="74"/>
      <c r="M255" s="75"/>
      <c r="N255" s="75"/>
      <c r="O255" s="73">
        <v>12037.914774761635</v>
      </c>
      <c r="T255" s="18" t="s">
        <v>369</v>
      </c>
    </row>
    <row r="256" spans="1:22" x14ac:dyDescent="0.35">
      <c r="A256" s="14">
        <v>9</v>
      </c>
      <c r="B256" s="15"/>
      <c r="C256" s="161" t="s">
        <v>66</v>
      </c>
      <c r="D256" s="161"/>
      <c r="E256" s="162"/>
      <c r="F256" s="14"/>
      <c r="G256" s="38"/>
      <c r="H256" s="39"/>
      <c r="I256" s="52">
        <v>0</v>
      </c>
      <c r="J256" s="74"/>
      <c r="K256" s="74"/>
      <c r="L256" s="74"/>
      <c r="M256" s="75"/>
      <c r="N256" s="75"/>
      <c r="O256" s="73">
        <v>0</v>
      </c>
      <c r="T256" s="18" t="s">
        <v>369</v>
      </c>
    </row>
    <row r="257" spans="1:20" x14ac:dyDescent="0.35">
      <c r="A257" s="14">
        <v>10</v>
      </c>
      <c r="B257" s="15"/>
      <c r="C257" s="161" t="s">
        <v>138</v>
      </c>
      <c r="D257" s="161"/>
      <c r="E257" s="162"/>
      <c r="F257" s="14"/>
      <c r="G257" s="38"/>
      <c r="H257" s="39"/>
      <c r="I257" s="52">
        <v>4</v>
      </c>
      <c r="J257" s="74"/>
      <c r="K257" s="74"/>
      <c r="L257" s="74"/>
      <c r="M257" s="75"/>
      <c r="N257" s="75"/>
      <c r="O257" s="73">
        <v>187.13656387665199</v>
      </c>
      <c r="T257" s="18" t="s">
        <v>369</v>
      </c>
    </row>
    <row r="258" spans="1:20" x14ac:dyDescent="0.35">
      <c r="A258" s="14">
        <v>11</v>
      </c>
      <c r="B258" s="15"/>
      <c r="C258" s="161" t="s">
        <v>139</v>
      </c>
      <c r="D258" s="161"/>
      <c r="E258" s="162"/>
      <c r="F258" s="14"/>
      <c r="G258" s="38"/>
      <c r="H258" s="39"/>
      <c r="I258" s="52">
        <v>7</v>
      </c>
      <c r="J258" s="74"/>
      <c r="K258" s="74"/>
      <c r="L258" s="74"/>
      <c r="M258" s="75"/>
      <c r="N258" s="75"/>
      <c r="O258" s="73">
        <v>0</v>
      </c>
      <c r="T258" s="18" t="s">
        <v>369</v>
      </c>
    </row>
    <row r="259" spans="1:20" x14ac:dyDescent="0.35">
      <c r="A259" s="22"/>
      <c r="B259" s="22"/>
      <c r="C259" s="22"/>
      <c r="D259" s="22"/>
      <c r="E259" s="113"/>
      <c r="F259" s="14"/>
      <c r="G259" s="38"/>
      <c r="H259" s="39"/>
      <c r="I259" s="71"/>
      <c r="J259" s="74"/>
      <c r="K259" s="74"/>
      <c r="L259" s="74"/>
      <c r="M259" s="74"/>
      <c r="N259" s="74"/>
      <c r="O259" s="73"/>
    </row>
    <row r="260" spans="1:20" x14ac:dyDescent="0.35">
      <c r="A260" s="191" t="s">
        <v>161</v>
      </c>
      <c r="B260" s="192"/>
      <c r="C260" s="192"/>
      <c r="D260" s="192"/>
      <c r="E260" s="193"/>
      <c r="F260" s="40"/>
      <c r="G260" s="40"/>
      <c r="H260" s="40"/>
      <c r="I260" s="40"/>
      <c r="J260" s="40"/>
      <c r="K260" s="40"/>
      <c r="L260" s="40"/>
      <c r="M260" s="40"/>
      <c r="N260" s="40"/>
      <c r="O260" s="41"/>
    </row>
    <row r="261" spans="1:20" x14ac:dyDescent="0.35">
      <c r="A261" s="169" t="s">
        <v>140</v>
      </c>
      <c r="B261" s="170"/>
      <c r="C261" s="170"/>
      <c r="D261" s="170"/>
      <c r="E261" s="171"/>
      <c r="F261" s="9"/>
      <c r="G261" s="10"/>
      <c r="H261" s="11"/>
      <c r="I261" s="12"/>
      <c r="J261" s="74"/>
      <c r="K261" s="74"/>
      <c r="L261" s="74"/>
      <c r="M261" s="74"/>
      <c r="N261" s="74"/>
      <c r="O261" s="156">
        <f>O193</f>
        <v>169446957.59104156</v>
      </c>
    </row>
    <row r="262" spans="1:20" x14ac:dyDescent="0.35">
      <c r="A262" s="172"/>
      <c r="B262" s="173"/>
      <c r="C262" s="173"/>
      <c r="D262" s="173"/>
      <c r="E262" s="174"/>
      <c r="F262" s="9"/>
      <c r="G262" s="10"/>
      <c r="H262" s="11"/>
      <c r="I262" s="12"/>
      <c r="J262" s="74"/>
      <c r="K262" s="74"/>
      <c r="L262" s="74"/>
      <c r="M262" s="75">
        <f>M194</f>
        <v>1902792.0375752526</v>
      </c>
      <c r="N262" s="75"/>
      <c r="O262" s="73"/>
    </row>
    <row r="263" spans="1:20" x14ac:dyDescent="0.35">
      <c r="A263" s="42" t="s">
        <v>141</v>
      </c>
      <c r="B263" s="42"/>
      <c r="C263" s="42"/>
      <c r="D263" s="42"/>
      <c r="E263" s="42"/>
      <c r="F263" s="42"/>
      <c r="G263" s="42"/>
      <c r="H263" s="42"/>
      <c r="I263" s="42"/>
      <c r="J263" s="42"/>
      <c r="K263" s="42"/>
      <c r="L263" s="42"/>
      <c r="M263" s="42"/>
      <c r="N263" s="42"/>
      <c r="O263" s="43"/>
    </row>
    <row r="264" spans="1:20" x14ac:dyDescent="0.35">
      <c r="A264" s="183" t="s">
        <v>162</v>
      </c>
      <c r="B264" s="184"/>
      <c r="C264" s="184"/>
      <c r="D264" s="184"/>
      <c r="E264" s="185"/>
      <c r="F264" s="9"/>
      <c r="G264" s="10"/>
      <c r="H264" s="11"/>
      <c r="I264" s="12"/>
      <c r="J264" s="74"/>
      <c r="K264" s="74"/>
      <c r="L264" s="74"/>
      <c r="M264" s="75"/>
      <c r="N264" s="75"/>
      <c r="O264" s="73">
        <v>0</v>
      </c>
    </row>
    <row r="265" spans="1:20" x14ac:dyDescent="0.35">
      <c r="A265" s="183" t="s">
        <v>163</v>
      </c>
      <c r="B265" s="184"/>
      <c r="C265" s="184"/>
      <c r="D265" s="184"/>
      <c r="E265" s="185"/>
      <c r="F265" s="9"/>
      <c r="G265" s="10"/>
      <c r="H265" s="11"/>
      <c r="I265" s="12"/>
      <c r="J265" s="74"/>
      <c r="K265" s="74"/>
      <c r="L265" s="74"/>
      <c r="M265" s="75"/>
      <c r="N265" s="75"/>
      <c r="O265" s="73">
        <f>O261</f>
        <v>169446957.59104156</v>
      </c>
      <c r="Q265" s="124"/>
    </row>
    <row r="266" spans="1:20" x14ac:dyDescent="0.35">
      <c r="A266" s="183" t="s">
        <v>164</v>
      </c>
      <c r="B266" s="184"/>
      <c r="C266" s="184"/>
      <c r="D266" s="184"/>
      <c r="E266" s="185"/>
      <c r="F266" s="9"/>
      <c r="G266" s="10"/>
      <c r="H266" s="11"/>
      <c r="I266" s="12"/>
      <c r="J266" s="74"/>
      <c r="K266" s="74"/>
      <c r="L266" s="74"/>
      <c r="M266" s="75"/>
      <c r="N266" s="75"/>
      <c r="O266" s="73">
        <f>SUM(O199:O258)</f>
        <v>14103716.027233217</v>
      </c>
    </row>
    <row r="267" spans="1:20" x14ac:dyDescent="0.35">
      <c r="A267" s="183" t="s">
        <v>165</v>
      </c>
      <c r="B267" s="184"/>
      <c r="C267" s="184"/>
      <c r="D267" s="184"/>
      <c r="E267" s="185"/>
      <c r="F267" s="9"/>
      <c r="G267" s="10"/>
      <c r="H267" s="11"/>
      <c r="I267" s="12"/>
      <c r="J267" s="74"/>
      <c r="K267" s="74"/>
      <c r="L267" s="74"/>
      <c r="M267" s="75"/>
      <c r="N267" s="75"/>
      <c r="O267" s="73">
        <f>SUM(O264:O266)</f>
        <v>183550673.61827478</v>
      </c>
    </row>
    <row r="268" spans="1:20" x14ac:dyDescent="0.35">
      <c r="A268" s="44"/>
      <c r="B268" s="44"/>
      <c r="C268" s="44"/>
      <c r="D268" s="44"/>
      <c r="E268" s="44"/>
      <c r="F268" s="44"/>
      <c r="G268" s="44"/>
      <c r="H268" s="44"/>
      <c r="I268" s="44"/>
      <c r="J268" s="44"/>
      <c r="K268" s="44"/>
      <c r="L268" s="44"/>
      <c r="M268" s="44"/>
      <c r="N268" s="44"/>
      <c r="O268" s="45"/>
    </row>
    <row r="269" spans="1:20" x14ac:dyDescent="0.35">
      <c r="A269" s="46"/>
      <c r="B269" s="46"/>
      <c r="C269" s="46"/>
      <c r="D269" s="46"/>
      <c r="E269" s="46"/>
      <c r="F269" s="47"/>
      <c r="G269" s="48"/>
      <c r="H269" s="49"/>
      <c r="I269" s="50"/>
      <c r="J269" s="51"/>
      <c r="K269" s="51"/>
      <c r="L269" s="51"/>
      <c r="M269" s="51"/>
      <c r="N269" s="51"/>
      <c r="O269" s="13"/>
    </row>
    <row r="270" spans="1:20" x14ac:dyDescent="0.35">
      <c r="A270" s="46"/>
      <c r="B270" s="46"/>
      <c r="C270" s="46"/>
      <c r="D270" s="46"/>
      <c r="E270" s="46" t="s">
        <v>166</v>
      </c>
      <c r="F270" s="47"/>
      <c r="G270" s="48"/>
      <c r="H270" s="49"/>
      <c r="I270" s="50"/>
      <c r="J270" s="51"/>
      <c r="K270" s="51"/>
      <c r="L270" s="51"/>
      <c r="M270" s="51"/>
      <c r="N270" s="51"/>
      <c r="O270" s="13"/>
    </row>
    <row r="271" spans="1:20" x14ac:dyDescent="0.35">
      <c r="E271" s="128" t="s">
        <v>167</v>
      </c>
    </row>
    <row r="272" spans="1:20" x14ac:dyDescent="0.35">
      <c r="E272" s="128" t="s">
        <v>168</v>
      </c>
    </row>
    <row r="273" spans="5:5" x14ac:dyDescent="0.35">
      <c r="E273" s="128" t="s">
        <v>169</v>
      </c>
    </row>
    <row r="274" spans="5:5" x14ac:dyDescent="0.35">
      <c r="E274" s="128" t="s">
        <v>170</v>
      </c>
    </row>
    <row r="275" spans="5:5" x14ac:dyDescent="0.35">
      <c r="E275" s="128" t="s">
        <v>171</v>
      </c>
    </row>
    <row r="276" spans="5:5" x14ac:dyDescent="0.35">
      <c r="E276" s="128" t="s">
        <v>172</v>
      </c>
    </row>
    <row r="277" spans="5:5" x14ac:dyDescent="0.35">
      <c r="E277" s="128" t="s">
        <v>173</v>
      </c>
    </row>
    <row r="278" spans="5:5" x14ac:dyDescent="0.35">
      <c r="E278" s="128" t="s">
        <v>288</v>
      </c>
    </row>
    <row r="279" spans="5:5" x14ac:dyDescent="0.35">
      <c r="E279" s="128" t="s">
        <v>289</v>
      </c>
    </row>
    <row r="280" spans="5:5" x14ac:dyDescent="0.35">
      <c r="E280" s="128" t="s">
        <v>290</v>
      </c>
    </row>
    <row r="281" spans="5:5" x14ac:dyDescent="0.35">
      <c r="E281" s="128" t="s">
        <v>174</v>
      </c>
    </row>
    <row r="282" spans="5:5" x14ac:dyDescent="0.35">
      <c r="E282" s="128" t="s">
        <v>175</v>
      </c>
    </row>
    <row r="283" spans="5:5" x14ac:dyDescent="0.35">
      <c r="E283" s="128" t="s">
        <v>291</v>
      </c>
    </row>
    <row r="284" spans="5:5" x14ac:dyDescent="0.35">
      <c r="E284" s="128" t="s">
        <v>292</v>
      </c>
    </row>
    <row r="285" spans="5:5" x14ac:dyDescent="0.35">
      <c r="E285" s="128" t="s">
        <v>176</v>
      </c>
    </row>
    <row r="286" spans="5:5" x14ac:dyDescent="0.35">
      <c r="E286" s="128" t="s">
        <v>177</v>
      </c>
    </row>
    <row r="287" spans="5:5" x14ac:dyDescent="0.35">
      <c r="E287" s="128" t="s">
        <v>178</v>
      </c>
    </row>
    <row r="288" spans="5:5" x14ac:dyDescent="0.35">
      <c r="E288" s="128" t="s">
        <v>293</v>
      </c>
    </row>
    <row r="289" spans="5:5" x14ac:dyDescent="0.35">
      <c r="E289" s="128" t="s">
        <v>179</v>
      </c>
    </row>
    <row r="290" spans="5:5" x14ac:dyDescent="0.35">
      <c r="E290" s="128" t="s">
        <v>180</v>
      </c>
    </row>
    <row r="291" spans="5:5" x14ac:dyDescent="0.35">
      <c r="E291" s="128" t="s">
        <v>294</v>
      </c>
    </row>
    <row r="292" spans="5:5" x14ac:dyDescent="0.35">
      <c r="E292" s="128" t="s">
        <v>181</v>
      </c>
    </row>
    <row r="293" spans="5:5" x14ac:dyDescent="0.35">
      <c r="E293" s="128" t="s">
        <v>295</v>
      </c>
    </row>
    <row r="294" spans="5:5" x14ac:dyDescent="0.35">
      <c r="E294" s="128" t="s">
        <v>182</v>
      </c>
    </row>
    <row r="295" spans="5:5" x14ac:dyDescent="0.35">
      <c r="E295" s="128" t="s">
        <v>296</v>
      </c>
    </row>
    <row r="296" spans="5:5" x14ac:dyDescent="0.35">
      <c r="E296" s="128" t="s">
        <v>183</v>
      </c>
    </row>
    <row r="297" spans="5:5" x14ac:dyDescent="0.35">
      <c r="E297" s="128" t="s">
        <v>184</v>
      </c>
    </row>
    <row r="298" spans="5:5" x14ac:dyDescent="0.35">
      <c r="E298" s="128" t="s">
        <v>185</v>
      </c>
    </row>
    <row r="299" spans="5:5" x14ac:dyDescent="0.35">
      <c r="E299" s="128" t="s">
        <v>186</v>
      </c>
    </row>
    <row r="300" spans="5:5" x14ac:dyDescent="0.35">
      <c r="E300" s="128" t="s">
        <v>297</v>
      </c>
    </row>
    <row r="301" spans="5:5" ht="15.5" x14ac:dyDescent="0.35">
      <c r="E301" s="128" t="s">
        <v>284</v>
      </c>
    </row>
    <row r="302" spans="5:5" x14ac:dyDescent="0.35">
      <c r="E302" s="128" t="s">
        <v>187</v>
      </c>
    </row>
    <row r="303" spans="5:5" x14ac:dyDescent="0.35">
      <c r="E303" s="128" t="s">
        <v>188</v>
      </c>
    </row>
    <row r="304" spans="5:5" x14ac:dyDescent="0.35">
      <c r="E304" s="128" t="s">
        <v>189</v>
      </c>
    </row>
    <row r="305" spans="5:5" x14ac:dyDescent="0.35">
      <c r="E305" s="128" t="s">
        <v>190</v>
      </c>
    </row>
    <row r="306" spans="5:5" x14ac:dyDescent="0.35">
      <c r="E306" s="128" t="s">
        <v>191</v>
      </c>
    </row>
    <row r="307" spans="5:5" x14ac:dyDescent="0.35">
      <c r="E307" s="128" t="s">
        <v>192</v>
      </c>
    </row>
    <row r="308" spans="5:5" x14ac:dyDescent="0.35">
      <c r="E308" s="128" t="s">
        <v>287</v>
      </c>
    </row>
    <row r="309" spans="5:5" x14ac:dyDescent="0.35">
      <c r="E309" s="128" t="s">
        <v>193</v>
      </c>
    </row>
    <row r="310" spans="5:5" x14ac:dyDescent="0.35">
      <c r="E310" s="128" t="s">
        <v>194</v>
      </c>
    </row>
    <row r="311" spans="5:5" x14ac:dyDescent="0.35">
      <c r="E311" s="128" t="s">
        <v>195</v>
      </c>
    </row>
    <row r="312" spans="5:5" x14ac:dyDescent="0.35">
      <c r="E312" s="128" t="s">
        <v>196</v>
      </c>
    </row>
    <row r="313" spans="5:5" x14ac:dyDescent="0.35">
      <c r="E313" s="128" t="s">
        <v>197</v>
      </c>
    </row>
    <row r="314" spans="5:5" x14ac:dyDescent="0.35">
      <c r="E314" s="128" t="s">
        <v>198</v>
      </c>
    </row>
    <row r="315" spans="5:5" x14ac:dyDescent="0.35">
      <c r="E315" s="128" t="s">
        <v>374</v>
      </c>
    </row>
    <row r="316" spans="5:5" x14ac:dyDescent="0.35">
      <c r="E316" s="128" t="s">
        <v>199</v>
      </c>
    </row>
    <row r="317" spans="5:5" x14ac:dyDescent="0.35">
      <c r="E317" s="128" t="s">
        <v>200</v>
      </c>
    </row>
    <row r="318" spans="5:5" x14ac:dyDescent="0.35">
      <c r="E318" s="128" t="s">
        <v>201</v>
      </c>
    </row>
    <row r="319" spans="5:5" x14ac:dyDescent="0.35">
      <c r="E319" s="128" t="s">
        <v>298</v>
      </c>
    </row>
    <row r="320" spans="5:5" x14ac:dyDescent="0.35">
      <c r="E320" s="128" t="s">
        <v>299</v>
      </c>
    </row>
    <row r="321" spans="5:80" x14ac:dyDescent="0.35">
      <c r="E321" s="128" t="s">
        <v>301</v>
      </c>
    </row>
    <row r="322" spans="5:80" x14ac:dyDescent="0.35">
      <c r="E322" s="128" t="s">
        <v>303</v>
      </c>
    </row>
    <row r="323" spans="5:80" x14ac:dyDescent="0.35">
      <c r="E323" s="128" t="s">
        <v>304</v>
      </c>
    </row>
    <row r="324" spans="5:80" x14ac:dyDescent="0.35">
      <c r="E324" s="128" t="s">
        <v>306</v>
      </c>
    </row>
    <row r="325" spans="5:80" x14ac:dyDescent="0.35">
      <c r="E325" s="128" t="s">
        <v>308</v>
      </c>
    </row>
    <row r="326" spans="5:80" x14ac:dyDescent="0.35">
      <c r="E326" s="128" t="s">
        <v>309</v>
      </c>
    </row>
    <row r="327" spans="5:80" x14ac:dyDescent="0.35">
      <c r="E327" s="128" t="s">
        <v>310</v>
      </c>
    </row>
    <row r="328" spans="5:80" x14ac:dyDescent="0.35">
      <c r="E328" s="128" t="s">
        <v>311</v>
      </c>
    </row>
    <row r="329" spans="5:80" x14ac:dyDescent="0.35">
      <c r="E329" s="128" t="s">
        <v>312</v>
      </c>
    </row>
    <row r="330" spans="5:80" x14ac:dyDescent="0.35">
      <c r="E330" s="128" t="s">
        <v>314</v>
      </c>
    </row>
    <row r="331" spans="5:80" x14ac:dyDescent="0.35">
      <c r="E331" s="128" t="s">
        <v>323</v>
      </c>
    </row>
    <row r="332" spans="5:80" x14ac:dyDescent="0.35">
      <c r="E332" s="128" t="s">
        <v>324</v>
      </c>
    </row>
    <row r="333" spans="5:80" x14ac:dyDescent="0.35">
      <c r="E333" s="128" t="s">
        <v>361</v>
      </c>
    </row>
    <row r="334" spans="5:80" x14ac:dyDescent="0.35">
      <c r="E334" s="128" t="s">
        <v>328</v>
      </c>
    </row>
    <row r="335" spans="5:80" x14ac:dyDescent="0.35">
      <c r="E335" s="128" t="s">
        <v>335</v>
      </c>
      <c r="G335" s="18"/>
      <c r="H335" s="18"/>
      <c r="CB335" s="18"/>
    </row>
    <row r="336" spans="5:80" x14ac:dyDescent="0.35">
      <c r="E336" s="128" t="s">
        <v>336</v>
      </c>
      <c r="G336" s="18"/>
      <c r="H336" s="18"/>
      <c r="CB336" s="18"/>
    </row>
    <row r="337" spans="5:80" x14ac:dyDescent="0.35">
      <c r="E337" s="128" t="s">
        <v>338</v>
      </c>
      <c r="G337" s="18"/>
      <c r="H337" s="18"/>
      <c r="CB337" s="18"/>
    </row>
    <row r="338" spans="5:80" x14ac:dyDescent="0.35">
      <c r="E338" s="128" t="s">
        <v>346</v>
      </c>
      <c r="G338" s="18"/>
      <c r="H338" s="18"/>
      <c r="CB338" s="18"/>
    </row>
    <row r="339" spans="5:80" x14ac:dyDescent="0.35">
      <c r="E339" s="128" t="s">
        <v>347</v>
      </c>
      <c r="G339" s="18"/>
      <c r="H339" s="18"/>
      <c r="CB339" s="18"/>
    </row>
    <row r="340" spans="5:80" x14ac:dyDescent="0.35">
      <c r="E340" s="128" t="s">
        <v>349</v>
      </c>
      <c r="G340" s="18"/>
      <c r="H340" s="18"/>
      <c r="CB340" s="18"/>
    </row>
    <row r="341" spans="5:80" x14ac:dyDescent="0.35">
      <c r="E341" s="128" t="s">
        <v>351</v>
      </c>
      <c r="G341" s="18"/>
      <c r="H341" s="18"/>
      <c r="CB341" s="18"/>
    </row>
    <row r="342" spans="5:80" x14ac:dyDescent="0.35">
      <c r="E342" s="128" t="s">
        <v>353</v>
      </c>
      <c r="G342" s="18"/>
      <c r="H342" s="18"/>
      <c r="CB342" s="18"/>
    </row>
    <row r="343" spans="5:80" x14ac:dyDescent="0.35">
      <c r="E343" s="128" t="s">
        <v>355</v>
      </c>
      <c r="G343" s="18"/>
      <c r="H343" s="18"/>
      <c r="CB343" s="18"/>
    </row>
    <row r="344" spans="5:80" x14ac:dyDescent="0.35">
      <c r="E344" s="128" t="s">
        <v>357</v>
      </c>
      <c r="G344" s="18"/>
      <c r="H344" s="18"/>
      <c r="CB344" s="18"/>
    </row>
    <row r="345" spans="5:80" x14ac:dyDescent="0.35">
      <c r="E345" s="128" t="s">
        <v>375</v>
      </c>
      <c r="G345" s="18"/>
      <c r="H345" s="18"/>
      <c r="CB345" s="18"/>
    </row>
    <row r="346" spans="5:80" x14ac:dyDescent="0.35">
      <c r="E346" s="128" t="s">
        <v>376</v>
      </c>
      <c r="G346" s="18"/>
      <c r="H346" s="18"/>
      <c r="CB346" s="18"/>
    </row>
    <row r="347" spans="5:80" x14ac:dyDescent="0.35">
      <c r="E347" s="128" t="s">
        <v>377</v>
      </c>
      <c r="G347" s="18"/>
      <c r="H347" s="18"/>
      <c r="CB347" s="18"/>
    </row>
    <row r="348" spans="5:80" x14ac:dyDescent="0.35">
      <c r="E348" s="128" t="s">
        <v>378</v>
      </c>
      <c r="G348" s="18"/>
      <c r="H348" s="18"/>
      <c r="CB348" s="18"/>
    </row>
    <row r="349" spans="5:80" x14ac:dyDescent="0.35">
      <c r="E349" s="128"/>
      <c r="G349" s="18"/>
      <c r="H349" s="18"/>
      <c r="CB349" s="18"/>
    </row>
    <row r="350" spans="5:80" x14ac:dyDescent="0.35">
      <c r="E350" s="128"/>
      <c r="G350" s="18"/>
      <c r="H350" s="18"/>
      <c r="CB350" s="18"/>
    </row>
    <row r="351" spans="5:80" x14ac:dyDescent="0.35">
      <c r="E351" s="128"/>
      <c r="G351" s="18"/>
      <c r="H351" s="18"/>
      <c r="CB351" s="18"/>
    </row>
    <row r="352" spans="5:80" x14ac:dyDescent="0.35">
      <c r="E352" s="128"/>
      <c r="G352" s="18"/>
      <c r="H352" s="18"/>
      <c r="CB352" s="18"/>
    </row>
    <row r="353" spans="5:80" x14ac:dyDescent="0.35">
      <c r="E353" s="128"/>
      <c r="G353" s="18"/>
      <c r="H353" s="18"/>
      <c r="CB353" s="18"/>
    </row>
    <row r="354" spans="5:80" x14ac:dyDescent="0.35">
      <c r="E354" s="128"/>
      <c r="G354" s="18"/>
      <c r="H354" s="18"/>
      <c r="CB354" s="18"/>
    </row>
    <row r="355" spans="5:80" x14ac:dyDescent="0.35">
      <c r="E355" s="128"/>
      <c r="G355" s="18"/>
      <c r="H355" s="18"/>
      <c r="CB355" s="18"/>
    </row>
    <row r="356" spans="5:80" x14ac:dyDescent="0.35">
      <c r="E356" s="128"/>
      <c r="G356" s="18"/>
      <c r="H356" s="18"/>
      <c r="CB356" s="18"/>
    </row>
    <row r="357" spans="5:80" x14ac:dyDescent="0.35">
      <c r="G357" s="18"/>
      <c r="H357" s="18"/>
      <c r="CB357" s="18"/>
    </row>
    <row r="358" spans="5:80" x14ac:dyDescent="0.35">
      <c r="G358" s="18"/>
      <c r="H358" s="18"/>
      <c r="CB358" s="18"/>
    </row>
    <row r="359" spans="5:80" x14ac:dyDescent="0.35">
      <c r="G359" s="18"/>
      <c r="H359" s="18"/>
      <c r="CB359" s="18"/>
    </row>
    <row r="360" spans="5:80" x14ac:dyDescent="0.35">
      <c r="G360" s="18"/>
      <c r="H360" s="18"/>
      <c r="CB360" s="18"/>
    </row>
    <row r="361" spans="5:80" x14ac:dyDescent="0.35">
      <c r="G361" s="18"/>
      <c r="H361" s="18"/>
      <c r="CB361" s="18"/>
    </row>
    <row r="362" spans="5:80" x14ac:dyDescent="0.35">
      <c r="G362" s="18"/>
      <c r="H362" s="18"/>
      <c r="CB362" s="18"/>
    </row>
    <row r="363" spans="5:80" x14ac:dyDescent="0.35">
      <c r="G363" s="18"/>
      <c r="H363" s="18"/>
      <c r="CB363" s="18"/>
    </row>
    <row r="364" spans="5:80" x14ac:dyDescent="0.35">
      <c r="G364" s="18"/>
      <c r="H364" s="18"/>
      <c r="CB364" s="18"/>
    </row>
    <row r="365" spans="5:80" x14ac:dyDescent="0.35">
      <c r="G365" s="18"/>
      <c r="H365" s="18"/>
      <c r="CB365" s="18"/>
    </row>
    <row r="366" spans="5:80" x14ac:dyDescent="0.35">
      <c r="G366" s="18"/>
      <c r="H366" s="18"/>
      <c r="CB366" s="18"/>
    </row>
    <row r="367" spans="5:80" x14ac:dyDescent="0.35">
      <c r="G367" s="18"/>
      <c r="H367" s="18"/>
      <c r="CB367" s="18"/>
    </row>
    <row r="368" spans="5:80" x14ac:dyDescent="0.35">
      <c r="G368" s="18"/>
      <c r="H368" s="18"/>
      <c r="CB368" s="18"/>
    </row>
    <row r="369" s="18" customFormat="1" x14ac:dyDescent="0.35"/>
    <row r="370" s="18" customFormat="1" x14ac:dyDescent="0.35"/>
    <row r="371" s="18" customFormat="1" x14ac:dyDescent="0.35"/>
    <row r="372" s="18" customFormat="1" x14ac:dyDescent="0.35"/>
    <row r="373" s="18" customFormat="1" x14ac:dyDescent="0.35"/>
    <row r="374" s="18" customFormat="1" x14ac:dyDescent="0.35"/>
    <row r="375" s="18" customFormat="1" x14ac:dyDescent="0.35"/>
    <row r="376" s="18" customFormat="1" x14ac:dyDescent="0.35"/>
    <row r="377" s="18" customFormat="1" x14ac:dyDescent="0.35"/>
    <row r="378" s="18" customFormat="1" x14ac:dyDescent="0.35"/>
    <row r="379" s="18" customFormat="1" x14ac:dyDescent="0.35"/>
    <row r="380" s="18" customFormat="1" x14ac:dyDescent="0.35"/>
    <row r="381" s="18" customFormat="1" x14ac:dyDescent="0.35"/>
    <row r="382" s="18" customFormat="1" x14ac:dyDescent="0.35"/>
    <row r="383" s="18" customFormat="1" x14ac:dyDescent="0.35"/>
    <row r="384" s="18" customFormat="1" x14ac:dyDescent="0.35"/>
    <row r="385" s="18" customFormat="1" x14ac:dyDescent="0.35"/>
    <row r="386" s="18" customFormat="1" x14ac:dyDescent="0.35"/>
    <row r="387" s="18" customFormat="1" x14ac:dyDescent="0.35"/>
  </sheetData>
  <mergeCells count="111">
    <mergeCell ref="D171:E171"/>
    <mergeCell ref="A260:E260"/>
    <mergeCell ref="A261:E262"/>
    <mergeCell ref="A264:E264"/>
    <mergeCell ref="A265:E265"/>
    <mergeCell ref="A266:E266"/>
    <mergeCell ref="A267:E267"/>
    <mergeCell ref="D25:E25"/>
    <mergeCell ref="D31:E31"/>
    <mergeCell ref="D113:E113"/>
    <mergeCell ref="D114:E114"/>
    <mergeCell ref="D115:E115"/>
    <mergeCell ref="D116:E116"/>
    <mergeCell ref="D107:E107"/>
    <mergeCell ref="D108:E108"/>
    <mergeCell ref="D109:E109"/>
    <mergeCell ref="D110:E110"/>
    <mergeCell ref="D111:E111"/>
    <mergeCell ref="D112:E112"/>
    <mergeCell ref="B177:E177"/>
    <mergeCell ref="B178:E178"/>
    <mergeCell ref="B179:E179"/>
    <mergeCell ref="C182:E182"/>
    <mergeCell ref="C183:E183"/>
    <mergeCell ref="D55:E55"/>
    <mergeCell ref="D102:E102"/>
    <mergeCell ref="C105:E105"/>
    <mergeCell ref="D37:E37"/>
    <mergeCell ref="D43:E43"/>
    <mergeCell ref="C49:E49"/>
    <mergeCell ref="D50:E50"/>
    <mergeCell ref="D52:E52"/>
    <mergeCell ref="C54:E54"/>
    <mergeCell ref="C95:E95"/>
    <mergeCell ref="D96:E96"/>
    <mergeCell ref="A2:E2"/>
    <mergeCell ref="A3:E3"/>
    <mergeCell ref="A4:E4"/>
    <mergeCell ref="A5:E5"/>
    <mergeCell ref="B6:E6"/>
    <mergeCell ref="D15:E15"/>
    <mergeCell ref="D18:E18"/>
    <mergeCell ref="D21:E21"/>
    <mergeCell ref="C24:E24"/>
    <mergeCell ref="C7:E7"/>
    <mergeCell ref="B8:E8"/>
    <mergeCell ref="C9:E9"/>
    <mergeCell ref="B10:E10"/>
    <mergeCell ref="C11:E11"/>
    <mergeCell ref="D12:E12"/>
    <mergeCell ref="C184:E184"/>
    <mergeCell ref="A172:E172"/>
    <mergeCell ref="B173:E173"/>
    <mergeCell ref="B174:E174"/>
    <mergeCell ref="B175:E175"/>
    <mergeCell ref="B176:E176"/>
    <mergeCell ref="C249:E249"/>
    <mergeCell ref="C250:E250"/>
    <mergeCell ref="C251:E251"/>
    <mergeCell ref="D206:E206"/>
    <mergeCell ref="B216:E216"/>
    <mergeCell ref="C217:E217"/>
    <mergeCell ref="D218:E218"/>
    <mergeCell ref="C252:E252"/>
    <mergeCell ref="C253:E253"/>
    <mergeCell ref="C191:E191"/>
    <mergeCell ref="A193:E194"/>
    <mergeCell ref="A196:E196"/>
    <mergeCell ref="C185:E185"/>
    <mergeCell ref="C186:E186"/>
    <mergeCell ref="C187:E187"/>
    <mergeCell ref="C188:E188"/>
    <mergeCell ref="C189:E189"/>
    <mergeCell ref="C190:E190"/>
    <mergeCell ref="D219:E219"/>
    <mergeCell ref="B209:E209"/>
    <mergeCell ref="A197:E197"/>
    <mergeCell ref="B238:E238"/>
    <mergeCell ref="C239:E239"/>
    <mergeCell ref="D240:E240"/>
    <mergeCell ref="D211:E211"/>
    <mergeCell ref="D212:E212"/>
    <mergeCell ref="D213:E213"/>
    <mergeCell ref="C199:E199"/>
    <mergeCell ref="B202:E202"/>
    <mergeCell ref="D204:E204"/>
    <mergeCell ref="D205:E205"/>
    <mergeCell ref="C254:E254"/>
    <mergeCell ref="C255:E255"/>
    <mergeCell ref="C256:E256"/>
    <mergeCell ref="C257:E257"/>
    <mergeCell ref="C258:E258"/>
    <mergeCell ref="C74:E74"/>
    <mergeCell ref="D75:E75"/>
    <mergeCell ref="C117:E117"/>
    <mergeCell ref="D118:E118"/>
    <mergeCell ref="D120:E120"/>
    <mergeCell ref="D122:E122"/>
    <mergeCell ref="D167:E167"/>
    <mergeCell ref="C139:E139"/>
    <mergeCell ref="D140:E140"/>
    <mergeCell ref="D142:E142"/>
    <mergeCell ref="D144:E144"/>
    <mergeCell ref="D135:E135"/>
    <mergeCell ref="B164:E164"/>
    <mergeCell ref="B165:E165"/>
    <mergeCell ref="B166:E166"/>
    <mergeCell ref="D170:E170"/>
    <mergeCell ref="C210:E210"/>
    <mergeCell ref="D220:E220"/>
    <mergeCell ref="B198:E19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339D3-A273-4FE1-BF42-2A6F694E6896}">
  <dimension ref="A1:W19"/>
  <sheetViews>
    <sheetView zoomScale="85" zoomScaleNormal="85" workbookViewId="0">
      <selection sqref="A1:XFD1"/>
    </sheetView>
  </sheetViews>
  <sheetFormatPr defaultColWidth="30.81640625" defaultRowHeight="14.5" x14ac:dyDescent="0.35"/>
  <sheetData>
    <row r="1" spans="1:23" ht="31" thickBot="1" x14ac:dyDescent="0.4">
      <c r="A1" s="80" t="s">
        <v>230</v>
      </c>
      <c r="B1" s="81" t="s">
        <v>231</v>
      </c>
      <c r="C1" s="81" t="s">
        <v>232</v>
      </c>
      <c r="D1" s="81" t="s">
        <v>233</v>
      </c>
      <c r="E1" s="81" t="s">
        <v>234</v>
      </c>
      <c r="F1" s="81" t="s">
        <v>235</v>
      </c>
      <c r="P1" s="80" t="s">
        <v>230</v>
      </c>
      <c r="Q1" s="81" t="s">
        <v>231</v>
      </c>
      <c r="R1" s="81" t="s">
        <v>236</v>
      </c>
      <c r="S1" s="81" t="s">
        <v>237</v>
      </c>
      <c r="T1" s="81" t="s">
        <v>238</v>
      </c>
      <c r="U1" s="81" t="s">
        <v>239</v>
      </c>
    </row>
    <row r="2" spans="1:23" ht="31.5" thickBot="1" x14ac:dyDescent="0.4">
      <c r="A2" s="82" t="s">
        <v>240</v>
      </c>
      <c r="B2" s="83">
        <v>1</v>
      </c>
      <c r="C2" s="84">
        <f>C8</f>
        <v>2080</v>
      </c>
      <c r="D2" s="85">
        <f>D8/1000</f>
        <v>126.73023999999999</v>
      </c>
      <c r="E2" s="85">
        <v>0</v>
      </c>
      <c r="F2" s="85">
        <f>D2+E2</f>
        <v>126.73023999999999</v>
      </c>
      <c r="H2" s="79" t="s">
        <v>241</v>
      </c>
      <c r="M2" s="86"/>
      <c r="P2" s="82" t="s">
        <v>240</v>
      </c>
      <c r="Q2" s="83">
        <v>1</v>
      </c>
      <c r="R2" s="83">
        <v>10400</v>
      </c>
      <c r="S2" s="85">
        <v>544.64800000000002</v>
      </c>
      <c r="T2" s="85">
        <v>0</v>
      </c>
      <c r="U2" s="85">
        <v>544.64800000000002</v>
      </c>
      <c r="W2" s="79" t="s">
        <v>241</v>
      </c>
    </row>
    <row r="3" spans="1:23" ht="16" thickBot="1" x14ac:dyDescent="0.4">
      <c r="A3" s="87" t="s">
        <v>242</v>
      </c>
      <c r="B3" s="83">
        <v>1</v>
      </c>
      <c r="C3" s="84">
        <f>C2</f>
        <v>2080</v>
      </c>
      <c r="D3" s="85">
        <f>D2</f>
        <v>126.73023999999999</v>
      </c>
      <c r="E3" s="85">
        <f>E2</f>
        <v>0</v>
      </c>
      <c r="F3" s="85">
        <f>F2</f>
        <v>126.73023999999999</v>
      </c>
      <c r="P3" s="87" t="s">
        <v>242</v>
      </c>
      <c r="Q3" s="83">
        <v>1</v>
      </c>
      <c r="R3" s="83">
        <v>10400</v>
      </c>
      <c r="S3" s="85">
        <v>544.64800000000002</v>
      </c>
      <c r="T3" s="85">
        <v>0</v>
      </c>
      <c r="U3" s="85">
        <v>544.64800000000002</v>
      </c>
    </row>
    <row r="4" spans="1:23" ht="15.5" x14ac:dyDescent="0.35">
      <c r="A4" s="88"/>
      <c r="P4" s="88"/>
    </row>
    <row r="6" spans="1:23" ht="15" thickBot="1" x14ac:dyDescent="0.4"/>
    <row r="7" spans="1:23" ht="16" thickBot="1" x14ac:dyDescent="0.4">
      <c r="A7" s="80" t="s">
        <v>230</v>
      </c>
      <c r="B7" s="81" t="s">
        <v>231</v>
      </c>
      <c r="C7" s="81" t="s">
        <v>236</v>
      </c>
      <c r="D7" s="81" t="s">
        <v>237</v>
      </c>
      <c r="E7" s="81" t="s">
        <v>238</v>
      </c>
      <c r="F7" s="81" t="s">
        <v>239</v>
      </c>
      <c r="H7" s="79" t="s">
        <v>243</v>
      </c>
      <c r="P7" s="80" t="s">
        <v>230</v>
      </c>
      <c r="Q7" s="81" t="s">
        <v>231</v>
      </c>
      <c r="R7" s="81" t="s">
        <v>236</v>
      </c>
      <c r="S7" s="81" t="s">
        <v>237</v>
      </c>
      <c r="T7" s="81" t="s">
        <v>238</v>
      </c>
      <c r="U7" s="81" t="s">
        <v>239</v>
      </c>
      <c r="W7" s="79" t="s">
        <v>243</v>
      </c>
    </row>
    <row r="8" spans="1:23" ht="31.5" thickBot="1" x14ac:dyDescent="0.4">
      <c r="A8" s="82" t="s">
        <v>240</v>
      </c>
      <c r="B8" s="83">
        <v>1</v>
      </c>
      <c r="C8" s="84">
        <f>2080*1</f>
        <v>2080</v>
      </c>
      <c r="D8" s="85">
        <f>C8*B16</f>
        <v>126730.23999999999</v>
      </c>
      <c r="E8" s="85">
        <f>E2*1000</f>
        <v>0</v>
      </c>
      <c r="F8" s="85">
        <f>F2*1000</f>
        <v>126730.23999999999</v>
      </c>
      <c r="P8" s="82" t="s">
        <v>240</v>
      </c>
      <c r="Q8" s="83">
        <v>1</v>
      </c>
      <c r="R8" s="83">
        <f>2080*5</f>
        <v>10400</v>
      </c>
      <c r="S8" s="85">
        <v>544648</v>
      </c>
      <c r="T8" s="85">
        <v>0</v>
      </c>
      <c r="U8" s="85">
        <v>544648</v>
      </c>
    </row>
    <row r="9" spans="1:23" ht="16" thickBot="1" x14ac:dyDescent="0.4">
      <c r="A9" s="87" t="s">
        <v>242</v>
      </c>
      <c r="B9" s="83">
        <v>1</v>
      </c>
      <c r="C9" s="89">
        <f>C8</f>
        <v>2080</v>
      </c>
      <c r="D9" s="85">
        <f>D8</f>
        <v>126730.23999999999</v>
      </c>
      <c r="E9" s="85">
        <f>E8</f>
        <v>0</v>
      </c>
      <c r="F9" s="85">
        <f>F8</f>
        <v>126730.23999999999</v>
      </c>
      <c r="P9" s="87" t="s">
        <v>242</v>
      </c>
      <c r="Q9" s="83">
        <v>1</v>
      </c>
      <c r="R9" s="83">
        <v>10400</v>
      </c>
      <c r="S9" s="85">
        <v>544648</v>
      </c>
      <c r="T9" s="85">
        <v>0</v>
      </c>
      <c r="U9" s="85">
        <v>544648</v>
      </c>
    </row>
    <row r="13" spans="1:23" x14ac:dyDescent="0.35">
      <c r="F13">
        <f>545000-436000</f>
        <v>109000</v>
      </c>
    </row>
    <row r="15" spans="1:23" x14ac:dyDescent="0.35">
      <c r="A15" s="79" t="s">
        <v>244</v>
      </c>
    </row>
    <row r="16" spans="1:23" ht="15.5" x14ac:dyDescent="0.35">
      <c r="A16" s="90" t="s">
        <v>245</v>
      </c>
      <c r="B16" s="91">
        <f>38.08*1.6</f>
        <v>60.927999999999997</v>
      </c>
      <c r="C16" s="90" t="s">
        <v>246</v>
      </c>
    </row>
    <row r="17" spans="1:3" ht="15.5" x14ac:dyDescent="0.35">
      <c r="A17" s="90"/>
      <c r="B17" s="91"/>
      <c r="C17" s="90"/>
    </row>
    <row r="18" spans="1:3" ht="15.5" x14ac:dyDescent="0.35">
      <c r="A18" s="90" t="s">
        <v>247</v>
      </c>
      <c r="B18" s="91"/>
      <c r="C18" s="90"/>
    </row>
    <row r="19" spans="1:3" ht="15.5" x14ac:dyDescent="0.35">
      <c r="A19" s="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08835-0570-459E-B268-9B62D3A64DBC}">
  <dimension ref="A1:F4"/>
  <sheetViews>
    <sheetView workbookViewId="0">
      <selection activeCell="J4" sqref="J4"/>
    </sheetView>
  </sheetViews>
  <sheetFormatPr defaultColWidth="12.1796875" defaultRowHeight="14.5" x14ac:dyDescent="0.35"/>
  <cols>
    <col min="1" max="1" width="8.26953125" bestFit="1" customWidth="1"/>
    <col min="2" max="2" width="11.54296875" bestFit="1" customWidth="1"/>
    <col min="3" max="3" width="9.81640625" bestFit="1" customWidth="1"/>
    <col min="4" max="4" width="10.7265625" bestFit="1" customWidth="1"/>
    <col min="5" max="5" width="11.453125" bestFit="1" customWidth="1"/>
    <col min="6" max="6" width="11" bestFit="1" customWidth="1"/>
  </cols>
  <sheetData>
    <row r="1" spans="1:6" ht="53.5" thickTop="1" thickBot="1" x14ac:dyDescent="0.4">
      <c r="A1" s="92" t="s">
        <v>248</v>
      </c>
      <c r="B1" s="93" t="s">
        <v>249</v>
      </c>
      <c r="C1" s="93" t="s">
        <v>250</v>
      </c>
      <c r="D1" s="93" t="s">
        <v>251</v>
      </c>
      <c r="E1" s="93" t="s">
        <v>252</v>
      </c>
      <c r="F1" s="94" t="s">
        <v>253</v>
      </c>
    </row>
    <row r="2" spans="1:6" ht="15" thickTop="1" x14ac:dyDescent="0.35">
      <c r="A2" s="195"/>
      <c r="B2" s="197">
        <f>'Ex 6.2'!C12</f>
        <v>3077</v>
      </c>
      <c r="C2" s="197">
        <f>'Ex 6.2'!D12</f>
        <v>1902792.0375752526</v>
      </c>
      <c r="D2" s="199">
        <f>'Ex 6.2'!F12</f>
        <v>169446957.61264768</v>
      </c>
      <c r="E2" s="199">
        <f>'Ex 6.2'!G12</f>
        <v>14103716.190728208</v>
      </c>
      <c r="F2" s="201">
        <f>'Ex 6.2'!H12</f>
        <v>183550673.8033759</v>
      </c>
    </row>
    <row r="3" spans="1:6" ht="15" thickBot="1" x14ac:dyDescent="0.4">
      <c r="A3" s="196"/>
      <c r="B3" s="198"/>
      <c r="C3" s="198"/>
      <c r="D3" s="200"/>
      <c r="E3" s="200"/>
      <c r="F3" s="202"/>
    </row>
    <row r="4" spans="1:6" ht="15" thickTop="1" x14ac:dyDescent="0.35"/>
  </sheetData>
  <mergeCells count="6">
    <mergeCell ref="A2:A3"/>
    <mergeCell ref="B2:B3"/>
    <mergeCell ref="C2:C3"/>
    <mergeCell ref="E2:E3"/>
    <mergeCell ref="F2:F3"/>
    <mergeCell ref="D2: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AD5-123F-4F9E-8626-79DBC67DD92F}">
  <dimension ref="A1:H14"/>
  <sheetViews>
    <sheetView topLeftCell="B1" workbookViewId="0">
      <selection activeCell="F2" sqref="F2:H12"/>
    </sheetView>
  </sheetViews>
  <sheetFormatPr defaultColWidth="31.26953125" defaultRowHeight="14.5" x14ac:dyDescent="0.35"/>
  <cols>
    <col min="1" max="1" width="4" hidden="1" customWidth="1"/>
  </cols>
  <sheetData>
    <row r="1" spans="1:8" x14ac:dyDescent="0.35">
      <c r="A1" t="s">
        <v>360</v>
      </c>
      <c r="B1" s="95" t="s">
        <v>254</v>
      </c>
      <c r="C1" s="96" t="s">
        <v>255</v>
      </c>
      <c r="D1" s="95" t="s">
        <v>256</v>
      </c>
      <c r="E1" s="96" t="s">
        <v>257</v>
      </c>
      <c r="F1" s="96" t="s">
        <v>251</v>
      </c>
      <c r="G1" s="96" t="s">
        <v>258</v>
      </c>
      <c r="H1" s="95" t="s">
        <v>253</v>
      </c>
    </row>
    <row r="2" spans="1:8" ht="23" x14ac:dyDescent="0.35">
      <c r="A2">
        <v>1</v>
      </c>
      <c r="B2" s="97" t="s">
        <v>263</v>
      </c>
      <c r="C2" s="98">
        <v>777</v>
      </c>
      <c r="D2" s="99">
        <v>1618079.0561363318</v>
      </c>
      <c r="E2" s="99">
        <v>2082.4698277172865</v>
      </c>
      <c r="F2" s="100">
        <v>142067784.65897557</v>
      </c>
      <c r="G2" s="100">
        <v>3693563.1842521364</v>
      </c>
      <c r="H2" s="100">
        <v>145761347.84322771</v>
      </c>
    </row>
    <row r="3" spans="1:8" ht="23" x14ac:dyDescent="0.35">
      <c r="A3">
        <v>2</v>
      </c>
      <c r="B3" s="97" t="s">
        <v>268</v>
      </c>
      <c r="C3" s="98">
        <v>141</v>
      </c>
      <c r="D3" s="129">
        <v>33.798581560283694</v>
      </c>
      <c r="E3" s="99">
        <v>0.23970625220059358</v>
      </c>
      <c r="F3" s="100">
        <v>3922.1229479726412</v>
      </c>
      <c r="G3" s="100">
        <v>0</v>
      </c>
      <c r="H3" s="100">
        <v>3922.1229479726412</v>
      </c>
    </row>
    <row r="4" spans="1:8" ht="23" x14ac:dyDescent="0.35">
      <c r="A4">
        <v>3</v>
      </c>
      <c r="B4" s="97" t="s">
        <v>266</v>
      </c>
      <c r="C4" s="98">
        <v>361</v>
      </c>
      <c r="D4" s="99">
        <v>117978.80166666668</v>
      </c>
      <c r="E4" s="99">
        <v>326.81108494921517</v>
      </c>
      <c r="F4" s="100">
        <v>10767359.181875097</v>
      </c>
      <c r="G4" s="100">
        <v>1319919.1291743743</v>
      </c>
      <c r="H4" s="100">
        <v>12087278.311049471</v>
      </c>
    </row>
    <row r="5" spans="1:8" x14ac:dyDescent="0.35">
      <c r="A5">
        <v>4</v>
      </c>
      <c r="B5" s="97" t="s">
        <v>259</v>
      </c>
      <c r="C5" s="98">
        <v>515</v>
      </c>
      <c r="D5" s="99">
        <v>121588.50594157029</v>
      </c>
      <c r="E5" s="99">
        <v>236.09418629431124</v>
      </c>
      <c r="F5" s="100">
        <v>11873364.528442804</v>
      </c>
      <c r="G5" s="100">
        <v>2776745.2805177746</v>
      </c>
      <c r="H5" s="100">
        <v>14650109.808960579</v>
      </c>
    </row>
    <row r="6" spans="1:8" ht="23" x14ac:dyDescent="0.35">
      <c r="A6">
        <v>5</v>
      </c>
      <c r="B6" s="97" t="s">
        <v>260</v>
      </c>
      <c r="C6" s="99">
        <v>1008</v>
      </c>
      <c r="D6" s="99">
        <v>38715.513333333336</v>
      </c>
      <c r="E6" s="99">
        <v>38.408247354497355</v>
      </c>
      <c r="F6" s="100">
        <v>4064344.6700658752</v>
      </c>
      <c r="G6" s="100">
        <v>5891786.5755725568</v>
      </c>
      <c r="H6" s="100">
        <v>9956131.245638432</v>
      </c>
    </row>
    <row r="7" spans="1:8" x14ac:dyDescent="0.35">
      <c r="A7">
        <v>6</v>
      </c>
      <c r="B7" s="97" t="s">
        <v>267</v>
      </c>
      <c r="C7" s="98">
        <v>53</v>
      </c>
      <c r="D7" s="129">
        <v>880.82906976744198</v>
      </c>
      <c r="E7" s="99">
        <v>16.619416410706453</v>
      </c>
      <c r="F7" s="100">
        <v>89867.097793780791</v>
      </c>
      <c r="G7" s="100">
        <v>187.13656387665199</v>
      </c>
      <c r="H7" s="100">
        <v>90054.234357657449</v>
      </c>
    </row>
    <row r="8" spans="1:8" x14ac:dyDescent="0.35">
      <c r="A8">
        <v>7</v>
      </c>
      <c r="B8" s="97" t="s">
        <v>261</v>
      </c>
      <c r="C8" s="98">
        <v>68</v>
      </c>
      <c r="D8" s="99">
        <v>3144.2918460223896</v>
      </c>
      <c r="E8" s="99">
        <v>46.239585970917496</v>
      </c>
      <c r="F8" s="100">
        <v>319172.9432066509</v>
      </c>
      <c r="G8" s="100">
        <v>370275.23272321711</v>
      </c>
      <c r="H8" s="100">
        <v>689448.17592986801</v>
      </c>
    </row>
    <row r="9" spans="1:8" x14ac:dyDescent="0.35">
      <c r="A9">
        <v>8</v>
      </c>
      <c r="B9" s="97" t="s">
        <v>262</v>
      </c>
      <c r="C9" s="98">
        <v>11</v>
      </c>
      <c r="D9" s="129">
        <v>562.92083333333335</v>
      </c>
      <c r="E9" s="99">
        <v>51.174621212121217</v>
      </c>
      <c r="F9" s="100">
        <v>51728.816451318766</v>
      </c>
      <c r="G9" s="100">
        <v>26350.025102473272</v>
      </c>
      <c r="H9" s="100">
        <v>78078.841553792037</v>
      </c>
    </row>
    <row r="10" spans="1:8" x14ac:dyDescent="0.35">
      <c r="A10">
        <v>9</v>
      </c>
      <c r="B10" s="97" t="s">
        <v>265</v>
      </c>
      <c r="C10" s="98">
        <v>7</v>
      </c>
      <c r="D10" s="129">
        <v>261.52016666666668</v>
      </c>
      <c r="E10" s="99">
        <v>37.36002380952381</v>
      </c>
      <c r="F10" s="100">
        <v>29922.498293021134</v>
      </c>
      <c r="G10" s="100">
        <v>24889.62682179788</v>
      </c>
      <c r="H10" s="100">
        <v>54812.125114819013</v>
      </c>
    </row>
    <row r="11" spans="1:8" x14ac:dyDescent="0.35">
      <c r="A11">
        <v>10</v>
      </c>
      <c r="B11" s="97" t="s">
        <v>264</v>
      </c>
      <c r="C11" s="98">
        <v>164</v>
      </c>
      <c r="D11" s="99">
        <v>1546.8000000000002</v>
      </c>
      <c r="E11" s="99">
        <v>9.4317073170731724</v>
      </c>
      <c r="F11" s="100">
        <v>179491.0945956067</v>
      </c>
      <c r="G11" s="100">
        <v>0</v>
      </c>
      <c r="H11" s="100">
        <v>179491.0945956067</v>
      </c>
    </row>
    <row r="12" spans="1:8" x14ac:dyDescent="0.35">
      <c r="B12" s="101" t="s">
        <v>242</v>
      </c>
      <c r="C12" s="99">
        <v>3077</v>
      </c>
      <c r="D12" s="99">
        <f>SUM(D2:D11)</f>
        <v>1902792.0375752526</v>
      </c>
      <c r="E12" s="99">
        <f t="shared" ref="E12" si="0">ROUND(D12/C12,0)</f>
        <v>618</v>
      </c>
      <c r="F12" s="100">
        <f>SUM(F2:F11)</f>
        <v>169446957.61264768</v>
      </c>
      <c r="G12" s="100">
        <f>SUM(G2:G11)</f>
        <v>14103716.190728208</v>
      </c>
      <c r="H12" s="100">
        <f>SUM(H2:H11)</f>
        <v>183550673.8033759</v>
      </c>
    </row>
    <row r="14" spans="1:8" x14ac:dyDescent="0.35">
      <c r="F14" s="130"/>
      <c r="G14" s="130"/>
      <c r="H14" s="130"/>
    </row>
  </sheetData>
  <sortState xmlns:xlrd2="http://schemas.microsoft.com/office/spreadsheetml/2017/richdata2" ref="A2:I12">
    <sortCondition ref="A2:A1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5F94E-E023-44DA-8F53-E9EAD87D5B8D}">
  <dimension ref="A1:B2"/>
  <sheetViews>
    <sheetView workbookViewId="0">
      <selection activeCell="B2" sqref="B2"/>
    </sheetView>
  </sheetViews>
  <sheetFormatPr defaultRowHeight="14.5" x14ac:dyDescent="0.35"/>
  <cols>
    <col min="1" max="1" width="19.26953125" customWidth="1"/>
    <col min="2" max="2" width="20.26953125" customWidth="1"/>
  </cols>
  <sheetData>
    <row r="1" spans="1:2" ht="21" x14ac:dyDescent="0.35">
      <c r="A1" s="102" t="s">
        <v>269</v>
      </c>
      <c r="B1" s="102" t="s">
        <v>270</v>
      </c>
    </row>
    <row r="2" spans="1:2" x14ac:dyDescent="0.35">
      <c r="A2" s="103">
        <f>Agency_cost!C8</f>
        <v>2080</v>
      </c>
      <c r="B2" s="104">
        <f>Agency_cost!F8</f>
        <v>126730.23999999999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488E-6441-4240-B8CD-611E23DC536B}">
  <dimension ref="A1:B12"/>
  <sheetViews>
    <sheetView tabSelected="1" workbookViewId="0">
      <selection activeCell="B10" sqref="B10"/>
    </sheetView>
  </sheetViews>
  <sheetFormatPr defaultColWidth="26.54296875" defaultRowHeight="14.5" x14ac:dyDescent="0.35"/>
  <sheetData>
    <row r="1" spans="1:2" x14ac:dyDescent="0.35">
      <c r="A1" s="105"/>
      <c r="B1" s="203" t="s">
        <v>272</v>
      </c>
    </row>
    <row r="2" spans="1:2" x14ac:dyDescent="0.35">
      <c r="A2" s="105" t="s">
        <v>271</v>
      </c>
      <c r="B2" s="203"/>
    </row>
    <row r="3" spans="1:2" x14ac:dyDescent="0.35">
      <c r="A3" s="106" t="s">
        <v>249</v>
      </c>
      <c r="B3" s="107">
        <f>'Ex 6.2'!C12</f>
        <v>3077</v>
      </c>
    </row>
    <row r="4" spans="1:2" x14ac:dyDescent="0.35">
      <c r="A4" s="106" t="s">
        <v>273</v>
      </c>
      <c r="B4" s="107">
        <f>'Ex 6.2'!D12</f>
        <v>1902792.0375752526</v>
      </c>
    </row>
    <row r="5" spans="1:2" x14ac:dyDescent="0.35">
      <c r="A5" s="106" t="s">
        <v>274</v>
      </c>
      <c r="B5" s="108">
        <f>'Ex 6.2'!F12</f>
        <v>169446957.61264768</v>
      </c>
    </row>
    <row r="6" spans="1:2" x14ac:dyDescent="0.35">
      <c r="A6" s="109" t="s">
        <v>275</v>
      </c>
      <c r="B6" s="108">
        <f>'Ex 6.2'!G12</f>
        <v>14103716.190728208</v>
      </c>
    </row>
    <row r="7" spans="1:2" x14ac:dyDescent="0.35">
      <c r="A7" s="109" t="s">
        <v>276</v>
      </c>
      <c r="B7" s="108">
        <f>'Ex 6.2'!H12</f>
        <v>183550673.8033759</v>
      </c>
    </row>
    <row r="8" spans="1:2" x14ac:dyDescent="0.35">
      <c r="A8" s="105" t="s">
        <v>277</v>
      </c>
      <c r="B8" s="110"/>
    </row>
    <row r="9" spans="1:2" x14ac:dyDescent="0.35">
      <c r="A9" s="106" t="s">
        <v>278</v>
      </c>
      <c r="B9" s="107">
        <f>'Ex 6.3'!A2</f>
        <v>2080</v>
      </c>
    </row>
    <row r="10" spans="1:2" x14ac:dyDescent="0.35">
      <c r="A10" s="106" t="s">
        <v>279</v>
      </c>
      <c r="B10" s="108">
        <f>'Ex 6.3'!B2</f>
        <v>126730.23999999999</v>
      </c>
    </row>
    <row r="11" spans="1:2" ht="20" x14ac:dyDescent="0.35">
      <c r="A11" s="111" t="s">
        <v>280</v>
      </c>
      <c r="B11" s="107">
        <f>B4+B9</f>
        <v>1904872.0375752526</v>
      </c>
    </row>
    <row r="12" spans="1:2" ht="20" x14ac:dyDescent="0.35">
      <c r="A12" s="111" t="s">
        <v>281</v>
      </c>
      <c r="B12" s="108">
        <f>B7+B10</f>
        <v>183677404.04337591</v>
      </c>
    </row>
  </sheetData>
  <mergeCells count="1">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lcf76f155ced4ddcb4097134ff3c332f xmlns="5f3fc07f-aeb5-42f4-aa18-4392b8e3748f">
      <Terms xmlns="http://schemas.microsoft.com/office/infopath/2007/PartnerControls"/>
    </lcf76f155ced4ddcb4097134ff3c332f>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2024-02-21T15:45:49+00:00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E7089157F3C246BE52DE731CA2020C" ma:contentTypeVersion="40" ma:contentTypeDescription="Create a new document." ma:contentTypeScope="" ma:versionID="1d24040a217c46ea3ecf26e85c0b05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548b51e-9519-465f-8e90-f72ea5be912f" xmlns:ns6="5f3fc07f-aeb5-42f4-aa18-4392b8e3748f" targetNamespace="http://schemas.microsoft.com/office/2006/metadata/properties" ma:root="true" ma:fieldsID="4fabb5e19813ae4712e34a7a52a9f1d9" ns1:_="" ns2:_="" ns3:_="" ns4:_="" ns5:_="" ns6:_="">
    <xsd:import namespace="http://schemas.microsoft.com/sharepoint/v3"/>
    <xsd:import namespace="4ffa91fb-a0ff-4ac5-b2db-65c790d184a4"/>
    <xsd:import namespace="http://schemas.microsoft.com/sharepoint.v3"/>
    <xsd:import namespace="http://schemas.microsoft.com/sharepoint/v3/fields"/>
    <xsd:import namespace="e548b51e-9519-465f-8e90-f72ea5be912f"/>
    <xsd:import namespace="5f3fc07f-aeb5-42f4-aa18-4392b8e3748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AutoTags" minOccurs="0"/>
                <xsd:element ref="ns6:MediaServiceAutoKeyPoints" minOccurs="0"/>
                <xsd:element ref="ns6:MediaServiceKeyPoints" minOccurs="0"/>
                <xsd:element ref="ns1:_ip_UnifiedCompliancePolicyProperties" minOccurs="0"/>
                <xsd:element ref="ns1:_ip_UnifiedCompliancePolicyUIAction"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ObjectDetectorVersions" minOccurs="0"/>
                <xsd:element ref="ns6:MediaLengthInSecond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48b51e-9519-465f-8e90-f72ea5be912f"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f3fc07f-aeb5-42f4-aa18-4392b8e3748f"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5" nillable="true" ma:displayName="MediaServiceAutoTags" ma:internalName="MediaServiceAutoTags" ma:readOnly="true">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DateTaken" ma:index="43" nillable="true" ma:displayName="MediaServiceDateTaken" ma:hidden="true" ma:internalName="MediaServiceDateTaken"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MediaLengthInSeconds" ma:index="47" nillable="true" ma:displayName="MediaLengthInSeconds" ma:hidden="true" ma:internalName="MediaLengthInSeconds" ma:readOnly="true">
      <xsd:simpleType>
        <xsd:restriction base="dms:Unknown"/>
      </xsd:simpleType>
    </xsd:element>
    <xsd:element name="MediaServiceSearchProperties" ma:index="4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E2392797-DF52-48E5-9466-7293FF37BEFF}">
  <ds:schemaRefs>
    <ds:schemaRef ds:uri="http://schemas.microsoft.com/sharepoint/v3/contenttype/forms"/>
  </ds:schemaRefs>
</ds:datastoreItem>
</file>

<file path=customXml/itemProps2.xml><?xml version="1.0" encoding="utf-8"?>
<ds:datastoreItem xmlns:ds="http://schemas.openxmlformats.org/officeDocument/2006/customXml" ds:itemID="{F4CA5E84-D7B1-4336-BCB6-858F4340AEB4}">
  <ds:schemaRefs>
    <ds:schemaRef ds:uri="http://schemas.microsoft.com/sharepoint/v3"/>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5f3fc07f-aeb5-42f4-aa18-4392b8e3748f"/>
    <ds:schemaRef ds:uri="e548b51e-9519-465f-8e90-f72ea5be912f"/>
    <ds:schemaRef ds:uri="http://schemas.microsoft.com/sharepoint/v3/fields"/>
    <ds:schemaRef ds:uri="http://purl.org/dc/elements/1.1/"/>
    <ds:schemaRef ds:uri="http://schemas.microsoft.com/office/2006/metadata/properties"/>
    <ds:schemaRef ds:uri="http://schemas.microsoft.com/sharepoint.v3"/>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B741CEC3-6191-42FE-92FA-81C8A3FE1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548b51e-9519-465f-8e90-f72ea5be912f"/>
    <ds:schemaRef ds:uri="5f3fc07f-aeb5-42f4-aa18-4392b8e37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7F47B1-5D47-4018-8C61-9E8D49C40D3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labor_rates</vt:lpstr>
      <vt:lpstr>respondent_costs</vt:lpstr>
      <vt:lpstr>Agency_cost</vt:lpstr>
      <vt:lpstr>Ex 6.1</vt:lpstr>
      <vt:lpstr>Ex 6.2</vt:lpstr>
      <vt:lpstr>Ex 6.3</vt:lpstr>
      <vt:lpstr>Ex 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Icenhour, Melissa</dc:creator>
  <cp:lastModifiedBy>Bernales, Barbara</cp:lastModifiedBy>
  <dcterms:created xsi:type="dcterms:W3CDTF">2023-04-14T19:29:57Z</dcterms:created>
  <dcterms:modified xsi:type="dcterms:W3CDTF">2025-01-06T20:22:52Z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0x01010006E7089157F3C246BE52DE731CA2020C</vt:lpwstr>
  </property>
  <property fmtid="{D5CDD505-2E9C-101B-9397-08002B2CF9AE}" pid="3" name="TaxKeyword">
    <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ies>
</file>