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asternresearchgroup.sharepoint.com/sites/MOROfficeGroups-LargeMWCRule/Shared Documents/Large MWC Rule/Draft ICR and SS (Final)/Subpart VVVV Final ICR/"/>
    </mc:Choice>
  </mc:AlternateContent>
  <xr:revisionPtr revIDLastSave="84" documentId="8_{09EDAFAB-CD1B-45A2-BF5A-BCC7B28369A3}" xr6:coauthVersionLast="47" xr6:coauthVersionMax="47" xr10:uidLastSave="{979440DD-3493-427C-9763-BECE81326C15}"/>
  <bookViews>
    <workbookView xWindow="20052" yWindow="-540" windowWidth="23256" windowHeight="12576" tabRatio="767" xr2:uid="{00000000-000D-0000-FFFF-FFFF00000000}"/>
  </bookViews>
  <sheets>
    <sheet name="Cover" sheetId="12" r:id="rId1"/>
    <sheet name="Inputs" sheetId="13" r:id="rId2"/>
    <sheet name="Table 1a" sheetId="1" r:id="rId3"/>
    <sheet name="Table 1b" sheetId="14" r:id="rId4"/>
    <sheet name="Table 2a" sheetId="17" r:id="rId5"/>
    <sheet name="Table 2b" sheetId="16" r:id="rId6"/>
    <sheet name="Table 3a" sheetId="18" r:id="rId7"/>
    <sheet name="Table 3b" sheetId="19" r:id="rId8"/>
    <sheet name="Table 4" sheetId="8" r:id="rId9"/>
    <sheet name="Table 5" sheetId="2" r:id="rId10"/>
    <sheet name="Table 6" sheetId="9" r:id="rId11"/>
    <sheet name="Table 7" sheetId="10" r:id="rId12"/>
    <sheet name="Table 8" sheetId="11" r:id="rId13"/>
    <sheet name="Responses" sheetId="4" r:id="rId14"/>
    <sheet name="Respondents" sheetId="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3" l="1"/>
  <c r="B5" i="4"/>
  <c r="E5" i="4" s="1"/>
  <c r="D8" i="8"/>
  <c r="D7" i="8"/>
  <c r="E8" i="18" l="1"/>
  <c r="F8" i="18" s="1"/>
  <c r="G8" i="18" s="1"/>
  <c r="E8" i="1"/>
  <c r="F8" i="1" s="1"/>
  <c r="D8" i="1"/>
  <c r="C18" i="13" l="1"/>
  <c r="C17" i="13"/>
  <c r="F8" i="13"/>
  <c r="H2" i="18" s="1"/>
  <c r="F7" i="13"/>
  <c r="F6" i="13"/>
  <c r="F2" i="1" s="1"/>
  <c r="D9" i="5"/>
  <c r="E9" i="5"/>
  <c r="I26" i="19"/>
  <c r="F26" i="19"/>
  <c r="D19" i="19"/>
  <c r="D18" i="19"/>
  <c r="B8" i="19"/>
  <c r="D8" i="19" s="1"/>
  <c r="G2" i="19"/>
  <c r="F2" i="19"/>
  <c r="I26" i="18"/>
  <c r="F26" i="18"/>
  <c r="E19" i="18"/>
  <c r="D19" i="18"/>
  <c r="F19" i="18" s="1"/>
  <c r="E18" i="18"/>
  <c r="F18" i="18" s="1"/>
  <c r="H18" i="18" s="1"/>
  <c r="D18" i="18"/>
  <c r="B8" i="18"/>
  <c r="D8" i="18" s="1"/>
  <c r="G2" i="18"/>
  <c r="F2" i="18"/>
  <c r="E19" i="17"/>
  <c r="E18" i="17"/>
  <c r="F18" i="17" s="1"/>
  <c r="E8" i="17"/>
  <c r="F8" i="17" s="1"/>
  <c r="I26" i="17"/>
  <c r="F26" i="17"/>
  <c r="D19" i="17"/>
  <c r="D18" i="17"/>
  <c r="B8" i="17"/>
  <c r="D8" i="17" s="1"/>
  <c r="G2" i="17"/>
  <c r="F2" i="17"/>
  <c r="G2" i="9" l="1"/>
  <c r="G2" i="10"/>
  <c r="F2" i="9"/>
  <c r="F2" i="10"/>
  <c r="I18" i="17"/>
  <c r="H2" i="19"/>
  <c r="G8" i="17"/>
  <c r="H2" i="9"/>
  <c r="H2" i="10"/>
  <c r="H2" i="17"/>
  <c r="H18" i="17"/>
  <c r="G18" i="17"/>
  <c r="H8" i="18"/>
  <c r="G19" i="18"/>
  <c r="I19" i="18" s="1"/>
  <c r="H19" i="18"/>
  <c r="G18" i="18"/>
  <c r="I18" i="18" s="1"/>
  <c r="F19" i="17"/>
  <c r="H19" i="17" s="1"/>
  <c r="H8" i="17"/>
  <c r="I8" i="17" l="1"/>
  <c r="F20" i="18"/>
  <c r="F27" i="18" s="1"/>
  <c r="I8" i="18"/>
  <c r="I20" i="18" s="1"/>
  <c r="I27" i="18" s="1"/>
  <c r="G19" i="17"/>
  <c r="I19" i="17" s="1"/>
  <c r="I20" i="17" s="1"/>
  <c r="I27" i="17" s="1"/>
  <c r="F20" i="17" l="1"/>
  <c r="F27" i="17" s="1"/>
  <c r="I29" i="18"/>
  <c r="D19" i="16"/>
  <c r="D18" i="16"/>
  <c r="B8" i="16"/>
  <c r="D8" i="16" s="1"/>
  <c r="H2" i="16"/>
  <c r="G2" i="16"/>
  <c r="F2" i="16"/>
  <c r="B6" i="14"/>
  <c r="B7" i="14"/>
  <c r="B8" i="14"/>
  <c r="B9" i="14"/>
  <c r="B10" i="14"/>
  <c r="B11" i="14"/>
  <c r="B12" i="14"/>
  <c r="B13" i="14"/>
  <c r="B14" i="14"/>
  <c r="B15" i="14"/>
  <c r="B16" i="14"/>
  <c r="B17" i="14"/>
  <c r="B18" i="14"/>
  <c r="D18" i="14" s="1"/>
  <c r="B19" i="14"/>
  <c r="D19" i="14" s="1"/>
  <c r="B20" i="14"/>
  <c r="B21" i="14"/>
  <c r="B22" i="14"/>
  <c r="B23" i="14"/>
  <c r="B24" i="14"/>
  <c r="B25" i="14"/>
  <c r="B5" i="14"/>
  <c r="D23" i="14"/>
  <c r="D17" i="14"/>
  <c r="D8" i="14"/>
  <c r="H2" i="14"/>
  <c r="G2" i="14"/>
  <c r="F2" i="14"/>
  <c r="E23" i="1"/>
  <c r="F23" i="1" s="1"/>
  <c r="D23" i="1"/>
  <c r="E19" i="1"/>
  <c r="D19" i="1"/>
  <c r="E18" i="1"/>
  <c r="D18" i="1"/>
  <c r="E17" i="1"/>
  <c r="F17" i="1" s="1"/>
  <c r="D17" i="1"/>
  <c r="C27" i="13"/>
  <c r="B27" i="13"/>
  <c r="E17" i="14" s="1"/>
  <c r="E19" i="14" l="1"/>
  <c r="B6" i="4" s="1"/>
  <c r="E6" i="4" s="1"/>
  <c r="E7" i="4" s="1"/>
  <c r="E19" i="16"/>
  <c r="F19" i="14"/>
  <c r="G23" i="1"/>
  <c r="F26" i="1" s="1"/>
  <c r="H23" i="1"/>
  <c r="E18" i="16"/>
  <c r="F18" i="16" s="1"/>
  <c r="E8" i="14"/>
  <c r="F8" i="14" s="1"/>
  <c r="H8" i="14" s="1"/>
  <c r="E23" i="14"/>
  <c r="F23" i="14" s="1"/>
  <c r="E18" i="19"/>
  <c r="F18" i="19" s="1"/>
  <c r="E8" i="19"/>
  <c r="F8" i="19" s="1"/>
  <c r="E19" i="19"/>
  <c r="F19" i="19" s="1"/>
  <c r="E8" i="16"/>
  <c r="F8" i="16" s="1"/>
  <c r="H8" i="16" s="1"/>
  <c r="E18" i="14"/>
  <c r="F18" i="14" s="1"/>
  <c r="H18" i="14" s="1"/>
  <c r="F18" i="1"/>
  <c r="G18" i="1" s="1"/>
  <c r="I29" i="17"/>
  <c r="F19" i="16"/>
  <c r="G19" i="16" s="1"/>
  <c r="F17" i="14"/>
  <c r="G19" i="14"/>
  <c r="H19" i="14"/>
  <c r="H17" i="14"/>
  <c r="G17" i="14"/>
  <c r="F19" i="1"/>
  <c r="H19" i="1" s="1"/>
  <c r="G17" i="1"/>
  <c r="H17" i="1"/>
  <c r="H18" i="1" l="1"/>
  <c r="I17" i="14"/>
  <c r="H18" i="19"/>
  <c r="G18" i="19"/>
  <c r="H18" i="16"/>
  <c r="G18" i="16"/>
  <c r="G8" i="19"/>
  <c r="F20" i="19" s="1"/>
  <c r="H8" i="19"/>
  <c r="H23" i="14"/>
  <c r="G19" i="19"/>
  <c r="H19" i="19"/>
  <c r="F26" i="16"/>
  <c r="H19" i="16"/>
  <c r="I19" i="16" s="1"/>
  <c r="G8" i="16"/>
  <c r="I8" i="16" s="1"/>
  <c r="G23" i="14"/>
  <c r="F26" i="14" s="1"/>
  <c r="G8" i="14"/>
  <c r="I8" i="14" s="1"/>
  <c r="I19" i="14"/>
  <c r="G18" i="14"/>
  <c r="G19" i="1"/>
  <c r="H8" i="1"/>
  <c r="G8" i="1"/>
  <c r="I8" i="19" l="1"/>
  <c r="I18" i="16"/>
  <c r="I20" i="16" s="1"/>
  <c r="C5" i="8" s="1"/>
  <c r="F27" i="19"/>
  <c r="B6" i="8"/>
  <c r="I18" i="19"/>
  <c r="F20" i="1"/>
  <c r="F27" i="1" s="1"/>
  <c r="F20" i="16"/>
  <c r="I19" i="19"/>
  <c r="I23" i="14"/>
  <c r="I26" i="14" s="1"/>
  <c r="I18" i="14"/>
  <c r="I20" i="19" l="1"/>
  <c r="I27" i="19" s="1"/>
  <c r="I29" i="19" s="1"/>
  <c r="F27" i="16"/>
  <c r="B5" i="8"/>
  <c r="F20" i="14"/>
  <c r="F12" i="2"/>
  <c r="I26" i="16"/>
  <c r="I27" i="16" s="1"/>
  <c r="I20" i="14"/>
  <c r="I27" i="14" s="1"/>
  <c r="I29" i="14" s="1"/>
  <c r="C6" i="8" l="1"/>
  <c r="E6" i="8" s="1"/>
  <c r="B4" i="8"/>
  <c r="F27" i="14"/>
  <c r="I29" i="16"/>
  <c r="E5" i="8"/>
  <c r="B8" i="8" l="1"/>
  <c r="B7" i="8"/>
  <c r="F2" i="2"/>
  <c r="G2" i="1" l="1"/>
  <c r="H2" i="1"/>
  <c r="I8" i="1" l="1"/>
  <c r="I20" i="1" s="1"/>
  <c r="I23" i="1"/>
  <c r="I26" i="1" s="1"/>
  <c r="I17" i="1"/>
  <c r="I18" i="1"/>
  <c r="I19" i="1"/>
  <c r="I27" i="1" l="1"/>
  <c r="I29" i="1" s="1"/>
  <c r="C4" i="8"/>
  <c r="G2" i="2"/>
  <c r="H2" i="2"/>
  <c r="B9" i="5"/>
  <c r="C8" i="8" l="1"/>
  <c r="C7" i="8"/>
  <c r="D7" i="11"/>
  <c r="D6" i="11"/>
  <c r="I12" i="10" l="1"/>
  <c r="C5" i="11" s="1"/>
  <c r="E5" i="11" s="1"/>
  <c r="F12" i="10"/>
  <c r="B5" i="11" s="1"/>
  <c r="I12" i="9" l="1"/>
  <c r="C4" i="11" s="1"/>
  <c r="E4" i="11" s="1"/>
  <c r="F12" i="9"/>
  <c r="B4" i="11" s="1"/>
  <c r="F6" i="5" l="1"/>
  <c r="F7" i="5" l="1"/>
  <c r="C8" i="5" l="1"/>
  <c r="C9" i="5" s="1"/>
  <c r="F8" i="5" l="1"/>
  <c r="F9" i="5" s="1"/>
  <c r="B3" i="11" l="1"/>
  <c r="B7" i="11" s="1"/>
  <c r="I12" i="2" l="1"/>
  <c r="C3" i="11" s="1"/>
  <c r="E4" i="8"/>
  <c r="B6" i="11"/>
  <c r="E8" i="8" l="1"/>
  <c r="E7" i="8"/>
  <c r="C7" i="11"/>
  <c r="E3" i="11"/>
  <c r="E7" i="11" s="1"/>
  <c r="C6" i="11"/>
  <c r="E6" i="11" l="1"/>
</calcChain>
</file>

<file path=xl/sharedStrings.xml><?xml version="1.0" encoding="utf-8"?>
<sst xmlns="http://schemas.openxmlformats.org/spreadsheetml/2006/main" count="567" uniqueCount="155">
  <si>
    <t>ATTACHMENT 1</t>
  </si>
  <si>
    <t>SUPPORTING STATEMENT</t>
  </si>
  <si>
    <t>TABLES 1a, 1b, 2a, 2b, 3a, and 3b</t>
  </si>
  <si>
    <t>TABLE 4</t>
  </si>
  <si>
    <t>TABLES 5, 6, and 7</t>
  </si>
  <si>
    <t>TABLE 8</t>
  </si>
  <si>
    <t>Industry Wages*</t>
  </si>
  <si>
    <t>May 2022 National Industry-Specific Occupational Employment and Wage Estimates</t>
  </si>
  <si>
    <t>NAICS 562200 - Waste Treatment and Disposal</t>
  </si>
  <si>
    <t>Category</t>
  </si>
  <si>
    <t>Occupation Code</t>
  </si>
  <si>
    <t>Mean hourly rate ($/hr)</t>
  </si>
  <si>
    <t>Fringe Benefit Loading Rate</t>
  </si>
  <si>
    <t>Overhead and Profit Rate</t>
  </si>
  <si>
    <t>Loaded Rate ($/hr)</t>
  </si>
  <si>
    <t>Technical</t>
  </si>
  <si>
    <t>17-2112</t>
  </si>
  <si>
    <t>Management</t>
  </si>
  <si>
    <t>11-9041</t>
  </si>
  <si>
    <t>Clerical</t>
  </si>
  <si>
    <t>43-9061</t>
  </si>
  <si>
    <t>https://www.bls.gov/oes/current/naics4_562200.htm</t>
  </si>
  <si>
    <t>*Labor rates are assumed to be comparable between private and public sector.</t>
  </si>
  <si>
    <t>EPA Wages</t>
  </si>
  <si>
    <t>Hourly Mean Wage</t>
  </si>
  <si>
    <t>With Fringe &amp; Overhead</t>
  </si>
  <si>
    <t>(GS- 12, step 1) - Tech.</t>
  </si>
  <si>
    <t>(GS- 13, step 5) - Mgmt.</t>
  </si>
  <si>
    <t>(GS-6, step 3) - Cler.</t>
  </si>
  <si>
    <t>https://www.opm.gov/policy-data-oversight/pay-leave/salaries-wages/salary-tables/23Tables/html/GS_h.aspx</t>
  </si>
  <si>
    <t>Facilities</t>
  </si>
  <si>
    <t>Number of Facilities</t>
  </si>
  <si>
    <t>Number of Units</t>
  </si>
  <si>
    <t>Existing</t>
  </si>
  <si>
    <t>Municipality Owned*</t>
  </si>
  <si>
    <t>Privately Owned*</t>
  </si>
  <si>
    <t>*Based on 2022 inventory.</t>
  </si>
  <si>
    <r>
      <t xml:space="preserve">Burden item </t>
    </r>
    <r>
      <rPr>
        <b/>
        <vertAlign val="superscript"/>
        <sz val="10"/>
        <color theme="1"/>
        <rFont val="Times New Roman"/>
        <family val="1"/>
      </rPr>
      <t>a</t>
    </r>
  </si>
  <si>
    <t>(A)</t>
  </si>
  <si>
    <t>(B)</t>
  </si>
  <si>
    <t>(C)</t>
  </si>
  <si>
    <t>(D)</t>
  </si>
  <si>
    <t>(E)</t>
  </si>
  <si>
    <t>(F)</t>
  </si>
  <si>
    <t>(G)</t>
  </si>
  <si>
    <t>(H)</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</si>
  <si>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</si>
  <si>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</si>
  <si>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</si>
  <si>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b</t>
    </r>
  </si>
  <si>
    <t>Technical hours per year 
(E=CxD)</t>
  </si>
  <si>
    <t>Management hours per year 
(F=Ex0.05)</t>
  </si>
  <si>
    <t>Clerical hours per year 
(G=Ex0.1)</t>
  </si>
  <si>
    <r>
      <t xml:space="preserve">Total cost per year ($) </t>
    </r>
    <r>
      <rPr>
        <b/>
        <vertAlign val="superscript"/>
        <sz val="10"/>
        <color theme="1"/>
        <rFont val="Times New Roman"/>
        <family val="1"/>
      </rPr>
      <t>c</t>
    </r>
  </si>
  <si>
    <r>
      <t xml:space="preserve">1.  Applications </t>
    </r>
    <r>
      <rPr>
        <vertAlign val="superscript"/>
        <sz val="10"/>
        <rFont val="Times New Roman"/>
        <family val="1"/>
      </rPr>
      <t>d</t>
    </r>
  </si>
  <si>
    <t>2.  Survey and Studies</t>
  </si>
  <si>
    <t>N/A</t>
  </si>
  <si>
    <t>3.  Reporting requirements</t>
  </si>
  <si>
    <r>
      <t xml:space="preserve">A.  Familiarize with regulatory requirements </t>
    </r>
    <r>
      <rPr>
        <vertAlign val="superscript"/>
        <sz val="10"/>
        <color theme="1"/>
        <rFont val="Times New Roman"/>
        <family val="1"/>
      </rPr>
      <t>e</t>
    </r>
  </si>
  <si>
    <t>B.  Required activities</t>
  </si>
  <si>
    <t>Initial performance test</t>
  </si>
  <si>
    <t>Repeat performance test</t>
  </si>
  <si>
    <r>
      <t xml:space="preserve">CEMS demonstration </t>
    </r>
    <r>
      <rPr>
        <vertAlign val="superscript"/>
        <sz val="10"/>
        <color theme="1"/>
        <rFont val="Times New Roman"/>
        <family val="1"/>
      </rPr>
      <t>f</t>
    </r>
  </si>
  <si>
    <t>Annual performance test</t>
  </si>
  <si>
    <t>C.  Write report</t>
  </si>
  <si>
    <t xml:space="preserve">Notifications (construction/modification, start-up, initial/repeat performance test, CEMS demonstration, CEMS start/stop, exemptions) </t>
  </si>
  <si>
    <t>Performance test reports
(initial/repeat and annual compliance)</t>
  </si>
  <si>
    <t>CEMS demonstration report</t>
  </si>
  <si>
    <t>Familiarize with CEDRI</t>
  </si>
  <si>
    <t>Electronic data submittal</t>
  </si>
  <si>
    <t>Subtotal for Reporting Requirements</t>
  </si>
  <si>
    <t>4.  Recordkeeping requirements</t>
  </si>
  <si>
    <t>Record startups, shutdowns, and malfunctions</t>
  </si>
  <si>
    <r>
      <t xml:space="preserve">Records of all emission rates, computations, tests </t>
    </r>
    <r>
      <rPr>
        <vertAlign val="superscript"/>
        <sz val="10"/>
        <color theme="1"/>
        <rFont val="Times New Roman"/>
        <family val="1"/>
      </rPr>
      <t>g</t>
    </r>
  </si>
  <si>
    <t>Records of employee review of operations manual</t>
  </si>
  <si>
    <t>Records of operating parameters for control devices</t>
  </si>
  <si>
    <t>Subtotal for Recordkeeping Requirements</t>
  </si>
  <si>
    <r>
      <t xml:space="preserve">TOTAL LABOR BURDEN AND COST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</si>
  <si>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</si>
  <si>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GRAND TOTAL (rounded) </t>
    </r>
    <r>
      <rPr>
        <b/>
        <vertAlign val="superscript"/>
        <sz val="10"/>
        <color theme="1"/>
        <rFont val="Times New Roman"/>
        <family val="1"/>
      </rPr>
      <t>h</t>
    </r>
  </si>
  <si>
    <t>Assumptions:</t>
  </si>
  <si>
    <r>
      <t xml:space="preserve">c </t>
    </r>
    <r>
      <rPr>
        <sz val="10"/>
        <rFont val="Times New Roman"/>
        <family val="1"/>
      </rPr>
      <t>This ICR uses the following labor rates for both privately and publicly owned sources: $165.71 for managerial, $104.87 for technical,  and $40.57 for clerical labor.  These rates are from the United States Department of Labor, Bureau of Labor Statistics, May 2022, National Industry-Specific Occupational Employment and Wage Estimates for 562200 - Waste Treatment and Disposal.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</si>
  <si>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 </t>
    </r>
  </si>
  <si>
    <t>1.  Applications</t>
  </si>
  <si>
    <r>
      <t xml:space="preserve">A.  Familiarize with regulatory requirements </t>
    </r>
    <r>
      <rPr>
        <vertAlign val="superscript"/>
        <sz val="10"/>
        <color theme="1"/>
        <rFont val="Times New Roman"/>
        <family val="1"/>
      </rPr>
      <t>d</t>
    </r>
  </si>
  <si>
    <t>CEMS demonstration</t>
  </si>
  <si>
    <t>Records of all emission rates, computations, tests</t>
  </si>
  <si>
    <r>
      <t xml:space="preserve">TOTAL LABOR BURDEN AND COST (rounded) </t>
    </r>
    <r>
      <rPr>
        <b/>
        <vertAlign val="superscript"/>
        <sz val="10"/>
        <color theme="1"/>
        <rFont val="Times New Roman"/>
        <family val="1"/>
      </rPr>
      <t>e</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</si>
  <si>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</si>
  <si>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</si>
  <si>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</si>
  <si>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Year</t>
  </si>
  <si>
    <t>Total Labor Hours</t>
  </si>
  <si>
    <t>Labor Costs</t>
  </si>
  <si>
    <t>Non-Labor (Capital/Startup and O&amp;M) Costs</t>
  </si>
  <si>
    <t>Total Costs</t>
  </si>
  <si>
    <t>Total (rounded)</t>
  </si>
  <si>
    <t>Average (rounded)</t>
  </si>
  <si>
    <r>
      <t xml:space="preserve">1. Applications </t>
    </r>
    <r>
      <rPr>
        <vertAlign val="superscript"/>
        <sz val="10"/>
        <color theme="1"/>
        <rFont val="Times New Roman"/>
        <family val="1"/>
      </rPr>
      <t>d</t>
    </r>
  </si>
  <si>
    <t>Notification of construction/ modification</t>
  </si>
  <si>
    <t>Notification of actual startup</t>
  </si>
  <si>
    <t>Notification of initial/repeat performance test</t>
  </si>
  <si>
    <t>Semiannual report</t>
  </si>
  <si>
    <r>
      <t>TOTAL (rounded)</t>
    </r>
    <r>
      <rPr>
        <sz val="10"/>
        <color theme="1"/>
        <rFont val="Times New Roman"/>
        <family val="1"/>
      </rPr>
      <t> </t>
    </r>
    <r>
      <rPr>
        <b/>
        <vertAlign val="superscript"/>
        <sz val="10"/>
        <color theme="1"/>
        <rFont val="Times New Roman"/>
        <family val="1"/>
      </rPr>
      <t>e</t>
    </r>
  </si>
  <si>
    <r>
      <rPr>
        <vertAlign val="superscript"/>
        <sz val="10"/>
        <color theme="1"/>
        <rFont val="Times New Roman"/>
        <family val="1"/>
      </rPr>
      <t>c</t>
    </r>
    <r>
      <rPr>
        <sz val="10"/>
        <color theme="1"/>
        <rFont val="Times New Roman"/>
        <family val="1"/>
      </rPr>
      <t xml:space="preserve">  This ICR uses the following labor rates:  $73.46 for managerial, $54.51 for technical,  and $29.50 for clerical labor. These rates are from the Office of Personnel Management (OPM), 2021 General Schedule, which excludes locality rates of pay. The rates have been increased by 60 percent to account for the benefit packages available to government employees. </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</si>
  <si>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</si>
  <si>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1. Applications</t>
  </si>
  <si>
    <r>
      <t>TOTAL (rounded)</t>
    </r>
    <r>
      <rPr>
        <sz val="10"/>
        <color theme="1"/>
        <rFont val="Times New Roman"/>
        <family val="1"/>
      </rPr>
      <t>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</si>
  <si>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</si>
  <si>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Total Hours</t>
  </si>
  <si>
    <t>Non-Labor Costs</t>
  </si>
  <si>
    <t>Total (Rounded)</t>
  </si>
  <si>
    <t>Average (Rounded)</t>
  </si>
  <si>
    <t>Summary of Total Annual Responses</t>
  </si>
  <si>
    <t>Information Collection Activity</t>
  </si>
  <si>
    <t>Number of Respondents</t>
  </si>
  <si>
    <t>Number of Responses</t>
  </si>
  <si>
    <t>Number of Existing Respondents That Keep Records But Do Not Submit Reports</t>
  </si>
  <si>
    <t>Total Annual  Responses E=(BxC)+D</t>
  </si>
  <si>
    <t>Case-by-case NOx emission limit demonstration</t>
  </si>
  <si>
    <t>Subtotal (rounded)</t>
  </si>
  <si>
    <t>Respondents That Submit Reports</t>
  </si>
  <si>
    <t>Respondents That Do Not Submit Any Reports</t>
  </si>
  <si>
    <t>Number of New Respondents</t>
  </si>
  <si>
    <t>Number of Existing Respondents</t>
  </si>
  <si>
    <t>Number of Existing Respondents that keep records but do not submit reports</t>
  </si>
  <si>
    <t>Number of Existing Respondents That Are Also New Respondents</t>
  </si>
  <si>
    <t>Number of Respondents
(E=A+B+C-D)</t>
  </si>
  <si>
    <t>Average</t>
  </si>
  <si>
    <r>
      <rPr>
        <vertAlign val="superscript"/>
        <sz val="10"/>
        <color theme="1"/>
        <rFont val="Times New Roman"/>
        <family val="1"/>
      </rPr>
      <t>d</t>
    </r>
    <r>
      <rPr>
        <sz val="10"/>
        <color theme="1"/>
        <rFont val="Times New Roman"/>
        <family val="1"/>
      </rPr>
      <t xml:space="preserve"> No additional permit applications are anticipated within the first three years.</t>
    </r>
  </si>
  <si>
    <r>
      <rPr>
        <vertAlign val="superscript"/>
        <sz val="10"/>
        <color theme="1"/>
        <rFont val="Times New Roman"/>
        <family val="1"/>
      </rPr>
      <t>a</t>
    </r>
    <r>
      <rPr>
        <sz val="10"/>
        <color theme="1"/>
        <rFont val="Times New Roman"/>
        <family val="1"/>
      </rPr>
      <t xml:space="preserve"> These burden estimates are intended to be incremental. Requirements already established for new large MWCs are indicated as N/A in column (A) and already accounted for in a separate ICR. </t>
    </r>
  </si>
  <si>
    <r>
      <t xml:space="preserve">b </t>
    </r>
    <r>
      <rPr>
        <sz val="10"/>
        <color theme="1"/>
        <rFont val="Times New Roman"/>
        <family val="1"/>
      </rPr>
      <t>We have assumed that there will be no new respondents over the three-year period of this ICR.</t>
    </r>
  </si>
  <si>
    <r>
      <rPr>
        <vertAlign val="superscript"/>
        <sz val="10"/>
        <color theme="1"/>
        <rFont val="Times New Roman"/>
        <family val="1"/>
      </rPr>
      <t>e</t>
    </r>
    <r>
      <rPr>
        <sz val="10"/>
        <color theme="1"/>
        <rFont val="Times New Roman"/>
        <family val="1"/>
      </rPr>
      <t xml:space="preserve"> This ICR assumes all new respondents will have to familiarize themselves with the amended regulatory requirements each year for the first three years.</t>
    </r>
  </si>
  <si>
    <r>
      <rPr>
        <vertAlign val="superscript"/>
        <sz val="10"/>
        <color theme="1"/>
        <rFont val="Times New Roman"/>
        <family val="1"/>
      </rPr>
      <t>g</t>
    </r>
    <r>
      <rPr>
        <sz val="10"/>
        <color theme="1"/>
        <rFont val="Times New Roman"/>
        <family val="1"/>
      </rPr>
      <t xml:space="preserve"> Includes additional hours for downloading/processing CEMS data now required to be collected during start-up and shutdown. We have assumed that there will be no new respondents over the three-year period of this ICR.</t>
    </r>
  </si>
  <si>
    <r>
      <rPr>
        <vertAlign val="superscript"/>
        <sz val="10"/>
        <color theme="1"/>
        <rFont val="Times New Roman"/>
        <family val="1"/>
      </rPr>
      <t>f</t>
    </r>
    <r>
      <rPr>
        <sz val="10"/>
        <color theme="1"/>
        <rFont val="Times New Roman"/>
        <family val="1"/>
      </rPr>
      <t xml:space="preserve"> Adjustments and record coding to accommodate new CEMS requirements during start-up and shutdown are included under the CEMS demonstration report element of 3C. We have assumed that there will be no new respondents over the three-year period of this ICR.</t>
    </r>
  </si>
  <si>
    <r>
      <rPr>
        <vertAlign val="superscript"/>
        <sz val="10"/>
        <color theme="1"/>
        <rFont val="Times New Roman"/>
        <family val="1"/>
      </rPr>
      <t>e</t>
    </r>
    <r>
      <rPr>
        <sz val="10"/>
        <color theme="1"/>
        <rFont val="Times New Roman"/>
        <family val="1"/>
      </rPr>
      <t xml:space="preserve"> This ICR assumes all new respondents will have to familiarize themselves with the amended regulatory requirements each year for the first three years. We have assumed that there will be no new respondents over the three-year period of this ICR.</t>
    </r>
  </si>
  <si>
    <r>
      <rPr>
        <vertAlign val="superscript"/>
        <sz val="10"/>
        <color theme="1"/>
        <rFont val="Times New Roman"/>
        <family val="1"/>
      </rPr>
      <t>d</t>
    </r>
    <r>
      <rPr>
        <sz val="10"/>
        <color theme="1"/>
        <rFont val="Times New Roman"/>
        <family val="1"/>
      </rPr>
      <t xml:space="preserve"> This ICR assumes all new respondents will have to familiarize themselves with the amended regulatory requirements each year for the first three years. We have assumed that there will be no new respondents over the three-year period of this ICR.</t>
    </r>
  </si>
  <si>
    <t xml:space="preserve">Standards for New Sources: Large Municipal Waste Combustors Voluntary Remand Response and 5-year Review (40 CFR Part 60, Subpart VVVV) (Final Rule) </t>
  </si>
  <si>
    <t>Annual Respondent Burden and Cost of the New Source Performance Standards for New Sources: Large Municipal Waste Combustors Voluntary Remand Response and 5-year Review (40 CFR Part 60, Subpart VVVV) (Final Rule) – (a) Publicly Owned and (b) Privately Owned; Years 1-3</t>
  </si>
  <si>
    <t xml:space="preserve">Summary of Annual Respondent Burden and Cost of the New Source Performance Standards for New Sources: Large Municipal Waste Combustors Voluntary Remand Response and 5-year Review (40 CFR Part 60, Subpart VVVV) (Final Rule) </t>
  </si>
  <si>
    <t>Annual Agency Burden and Cost of theNew Source Performance Standards for New Sources: Large Municipal Waste Combustors Voluntary Remand Response and 5-year Review (40 CFR Part 60, Subpart VVVV) (Final Rule)  – Years 1-3</t>
  </si>
  <si>
    <t>Summary of Annual Agency Burden and Cost of the New Source Performance Standards for New Sources: Large Municipal Waste Combustors Voluntary Remand Response and 5-year Review (40 CFR Part 60, Subpart VVVV) (Final Rule)</t>
  </si>
  <si>
    <t>TABLE: Number of Respondents</t>
  </si>
  <si>
    <t>TABLE: Summary of Total Annual Responses</t>
  </si>
  <si>
    <r>
      <t xml:space="preserve">Table 1a: Annual Municipality-Owned Respondent Burden and Cost Year One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</si>
  <si>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1b: Annual Privately Owned Respondent Burden and Cost Year One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</si>
  <si>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2a: Annual Municipality-Owned Respondent Burden and Cost Year Two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</si>
  <si>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2b: Annual Privately Owned Respondent Burden and Cost Year Two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</si>
  <si>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3a: Annual Municipality-Owned Respondent Burden and Cost Year Three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</si>
  <si>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3b: Annual Privately Owned Respondent Burden and Cost Year Three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</si>
  <si>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t xml:space="preserve">Table 4 - Summary of Annual Respondent Burden and Cost - New Source Performance Standards for New Sources: Large Municipal Waste Combustors Voluntary Remand Response and 5-year Review (40 CFR Part 60,Subpart VVVV) (Final Rule) </t>
  </si>
  <si>
    <t xml:space="preserve">Table 5: Average Annual EPA Burden and Cost Year One - New Source Performance Standards for New Sources: Large Municipal Waste Combustors Voluntary Remand Response and 5-year Review (40 CFR Part 60, Subpart VVVV) (Final Rule) </t>
  </si>
  <si>
    <t xml:space="preserve">Table 6: Average Annual EPA Burden and Cost Year Two - New Source Performance Standards for New Sources: Large Municipal Waste Combustors Voluntary Remand Response and 5-year Review (40 CFR Part 60, Subpart VVVV) (Final Rule) </t>
  </si>
  <si>
    <t xml:space="preserve">Table 7: Average Annual EPA Burden and Cost Year Three - New Source Performance Standards for New Sources: Large Municipal Waste Combustors Voluntary Remand Response and 5-year Review (40 CFR Part 60, Subpart VVVV) (Final Rule) </t>
  </si>
  <si>
    <t xml:space="preserve">Table 8: Summary of Annual Agency Burden and Cost of the New Source Performance Standards for New Sources: Large Municipal Waste Combustors Voluntary Remand Response and 5-year Review (40 CFR Part 60, Subpart VVVV) (Final Rule)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</si>
</sst>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0.0"/>
    <numFmt numFmtId="166" formatCode="General_)"/>
    <numFmt numFmtId="167" formatCode="&quot;$&quot;#,##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sz val="10"/>
      <color rgb="FF000000"/>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0"/>
      <name val="Times New Roman"/>
      <family val="1"/>
    </font>
    <font>
      <sz val="9"/>
      <color rgb="FF000000"/>
      <name val="Times New Roman"/>
      <family val="1"/>
    </font>
    <font>
      <b/>
      <sz val="12"/>
      <color rgb="FF000000"/>
      <name val="Times New Roman"/>
      <family val="1"/>
    </font>
    <font>
      <sz val="10"/>
      <color rgb="FF000000"/>
      <name val="Times New Roman"/>
      <family val="1"/>
    </font>
    <font>
      <sz val="12"/>
      <color rgb="FF000000"/>
      <name val="Times New Roman"/>
      <family val="1"/>
    </font>
    <font>
      <sz val="12"/>
      <color theme="1"/>
      <name val="Calibri"/>
      <family val="2"/>
      <scheme val="minor"/>
    </font>
    <font>
      <sz val="9"/>
      <name val="Times New Roman"/>
      <family val="1"/>
    </font>
    <font>
      <b/>
      <sz val="12"/>
      <name val="Times New Roman"/>
      <family val="1"/>
    </font>
    <font>
      <b/>
      <sz val="10"/>
      <name val="Times New Roman"/>
      <family val="1"/>
    </font>
    <font>
      <sz val="12"/>
      <color theme="1"/>
      <name val="Times New Roman"/>
      <family val="1"/>
    </font>
    <font>
      <u/>
      <sz val="11"/>
      <color theme="10"/>
      <name val="Calibri"/>
      <family val="2"/>
      <scheme val="minor"/>
    </font>
    <font>
      <sz val="10"/>
      <name val="Arial"/>
      <family val="2"/>
    </font>
    <font>
      <b/>
      <sz val="11"/>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8"/>
      <name val="Courier"/>
      <family val="3"/>
    </font>
    <font>
      <sz val="11"/>
      <color theme="1"/>
      <name val="Calibri"/>
      <family val="2"/>
      <scheme val="minor"/>
    </font>
    <font>
      <i/>
      <sz val="10"/>
      <name val="Calibri"/>
      <family val="2"/>
      <scheme val="minor"/>
    </font>
    <font>
      <b/>
      <sz val="12"/>
      <color theme="1"/>
      <name val="Calibri"/>
      <family val="2"/>
    </font>
    <font>
      <vertAlign val="superscript"/>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6" fillId="0" borderId="0"/>
    <xf numFmtId="0" fontId="21" fillId="0" borderId="0" applyNumberFormat="0" applyFill="0" applyBorder="0" applyAlignment="0" applyProtection="0"/>
    <xf numFmtId="0" fontId="22" fillId="0" borderId="0"/>
    <xf numFmtId="0" fontId="28" fillId="0" borderId="0"/>
    <xf numFmtId="9" fontId="29" fillId="0" borderId="0" applyFont="0" applyFill="0" applyBorder="0" applyAlignment="0" applyProtection="0"/>
  </cellStyleXfs>
  <cellXfs count="143">
    <xf numFmtId="0" fontId="0" fillId="0" borderId="0" xfId="0"/>
    <xf numFmtId="0" fontId="1" fillId="0" borderId="0" xfId="0" applyFont="1" applyAlignment="1">
      <alignment vertical="center"/>
    </xf>
    <xf numFmtId="164" fontId="2" fillId="0" borderId="0" xfId="0" applyNumberFormat="1" applyFont="1"/>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wrapText="1" indent="1"/>
    </xf>
    <xf numFmtId="8"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indent="2"/>
    </xf>
    <xf numFmtId="165"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6"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0" fontId="3" fillId="0" borderId="0" xfId="0" applyFont="1" applyAlignment="1">
      <alignment vertical="center"/>
    </xf>
    <xf numFmtId="0" fontId="1"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4"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2" fontId="2" fillId="0" borderId="2" xfId="0" applyNumberFormat="1" applyFont="1" applyBorder="1" applyAlignment="1">
      <alignment horizontal="center" vertical="center" wrapText="1"/>
    </xf>
    <xf numFmtId="166" fontId="18" fillId="2" borderId="0" xfId="0" applyNumberFormat="1" applyFont="1" applyFill="1" applyAlignment="1">
      <alignment vertical="center"/>
    </xf>
    <xf numFmtId="166" fontId="18" fillId="2" borderId="0" xfId="0" applyNumberFormat="1" applyFont="1" applyFill="1" applyAlignment="1">
      <alignment vertical="center" wrapText="1"/>
    </xf>
    <xf numFmtId="166" fontId="19"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6" fontId="19" fillId="3" borderId="2" xfId="0" applyNumberFormat="1" applyFont="1" applyFill="1" applyBorder="1" applyAlignment="1">
      <alignment horizontal="center" wrapText="1"/>
    </xf>
    <xf numFmtId="166" fontId="19" fillId="0" borderId="2" xfId="0" applyNumberFormat="1" applyFont="1" applyBorder="1" applyAlignment="1">
      <alignment horizontal="center" wrapText="1"/>
    </xf>
    <xf numFmtId="3"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3" fontId="19" fillId="3" borderId="2" xfId="0" applyNumberFormat="1" applyFont="1" applyFill="1" applyBorder="1" applyAlignment="1">
      <alignment horizontal="center"/>
    </xf>
    <xf numFmtId="167" fontId="19" fillId="3" borderId="2" xfId="0" applyNumberFormat="1" applyFont="1" applyFill="1" applyBorder="1" applyAlignment="1">
      <alignment horizontal="center"/>
    </xf>
    <xf numFmtId="167" fontId="0" fillId="0" borderId="0" xfId="0" applyNumberFormat="1"/>
    <xf numFmtId="3" fontId="19" fillId="0" borderId="2" xfId="0" applyNumberFormat="1" applyFont="1" applyBorder="1" applyAlignment="1">
      <alignment horizontal="center"/>
    </xf>
    <xf numFmtId="167" fontId="19" fillId="0" borderId="2" xfId="0" applyNumberFormat="1" applyFont="1" applyBorder="1" applyAlignment="1">
      <alignment horizontal="center"/>
    </xf>
    <xf numFmtId="166" fontId="19" fillId="2" borderId="6" xfId="0" applyNumberFormat="1" applyFont="1" applyFill="1" applyBorder="1" applyAlignment="1">
      <alignment horizontal="center"/>
    </xf>
    <xf numFmtId="166" fontId="19" fillId="2" borderId="6" xfId="0" applyNumberFormat="1" applyFont="1" applyFill="1" applyBorder="1" applyAlignment="1">
      <alignment horizontal="center" wrapText="1"/>
    </xf>
    <xf numFmtId="166" fontId="11" fillId="2" borderId="3" xfId="0" applyNumberFormat="1" applyFont="1" applyFill="1" applyBorder="1" applyAlignment="1">
      <alignment horizontal="center"/>
    </xf>
    <xf numFmtId="3" fontId="11" fillId="2" borderId="3" xfId="0" applyNumberFormat="1" applyFont="1" applyFill="1" applyBorder="1" applyAlignment="1">
      <alignment horizontal="center"/>
    </xf>
    <xf numFmtId="167" fontId="11" fillId="2" borderId="3" xfId="0" applyNumberFormat="1" applyFont="1" applyFill="1" applyBorder="1" applyAlignment="1">
      <alignment horizontal="center"/>
    </xf>
    <xf numFmtId="3" fontId="11" fillId="2" borderId="2" xfId="0" applyNumberFormat="1" applyFont="1" applyFill="1" applyBorder="1" applyAlignment="1">
      <alignment horizontal="center"/>
    </xf>
    <xf numFmtId="167" fontId="11" fillId="2" borderId="2" xfId="0" applyNumberFormat="1" applyFont="1" applyFill="1" applyBorder="1" applyAlignment="1">
      <alignment horizontal="center"/>
    </xf>
    <xf numFmtId="166" fontId="11" fillId="2" borderId="6" xfId="0" applyNumberFormat="1" applyFont="1" applyFill="1" applyBorder="1" applyAlignment="1">
      <alignment horizontal="center"/>
    </xf>
    <xf numFmtId="3" fontId="11" fillId="2" borderId="6" xfId="0" applyNumberFormat="1" applyFont="1" applyFill="1" applyBorder="1" applyAlignment="1">
      <alignment horizontal="center"/>
    </xf>
    <xf numFmtId="167" fontId="11" fillId="2" borderId="6"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8" xfId="0" applyNumberFormat="1" applyFont="1" applyFill="1" applyBorder="1" applyAlignment="1">
      <alignment horizontal="center"/>
    </xf>
    <xf numFmtId="1" fontId="12"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166" fontId="19" fillId="2" borderId="3" xfId="0" applyNumberFormat="1" applyFont="1" applyFill="1" applyBorder="1" applyAlignment="1">
      <alignment horizontal="center"/>
    </xf>
    <xf numFmtId="0" fontId="20"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20" fillId="0" borderId="0" xfId="0" applyFont="1" applyAlignment="1">
      <alignment horizontal="left" vertical="center"/>
    </xf>
    <xf numFmtId="0" fontId="23" fillId="0" borderId="0" xfId="1" applyFont="1" applyAlignment="1">
      <alignment vertical="center"/>
    </xf>
    <xf numFmtId="0" fontId="24" fillId="0" borderId="0" xfId="0" applyFont="1" applyAlignment="1">
      <alignment vertical="center"/>
    </xf>
    <xf numFmtId="0" fontId="25" fillId="0" borderId="11" xfId="1" applyFont="1" applyBorder="1" applyAlignment="1">
      <alignment vertical="center"/>
    </xf>
    <xf numFmtId="0" fontId="24" fillId="0" borderId="11" xfId="0" applyFont="1" applyBorder="1" applyAlignment="1">
      <alignment vertical="center"/>
    </xf>
    <xf numFmtId="0" fontId="26" fillId="4" borderId="15" xfId="1" applyFont="1" applyFill="1" applyBorder="1" applyAlignment="1">
      <alignment horizontal="center" vertical="center"/>
    </xf>
    <xf numFmtId="17" fontId="26" fillId="4" borderId="3" xfId="1" applyNumberFormat="1" applyFont="1" applyFill="1" applyBorder="1" applyAlignment="1">
      <alignment horizontal="center" vertical="center"/>
    </xf>
    <xf numFmtId="0" fontId="26" fillId="4" borderId="3" xfId="1" applyFont="1" applyFill="1" applyBorder="1" applyAlignment="1">
      <alignment horizontal="center" vertical="center" wrapText="1"/>
    </xf>
    <xf numFmtId="17" fontId="26" fillId="4" borderId="3" xfId="1" applyNumberFormat="1" applyFont="1" applyFill="1" applyBorder="1" applyAlignment="1">
      <alignment horizontal="center" vertical="center" wrapText="1"/>
    </xf>
    <xf numFmtId="0" fontId="26" fillId="5" borderId="16" xfId="1" applyFont="1" applyFill="1" applyBorder="1" applyAlignment="1">
      <alignment horizontal="center" vertical="center" wrapText="1"/>
    </xf>
    <xf numFmtId="0" fontId="24" fillId="0" borderId="9" xfId="0" applyFont="1" applyBorder="1" applyAlignment="1">
      <alignment vertical="center"/>
    </xf>
    <xf numFmtId="0" fontId="25" fillId="0" borderId="2" xfId="1" applyFont="1" applyBorder="1" applyAlignment="1">
      <alignment vertical="center"/>
    </xf>
    <xf numFmtId="0" fontId="25" fillId="0" borderId="2" xfId="0" applyFont="1" applyBorder="1" applyAlignment="1">
      <alignment vertical="center"/>
    </xf>
    <xf numFmtId="2" fontId="25" fillId="4" borderId="10" xfId="0" applyNumberFormat="1" applyFont="1" applyFill="1" applyBorder="1" applyAlignment="1">
      <alignment vertical="center"/>
    </xf>
    <xf numFmtId="49" fontId="25" fillId="0" borderId="2" xfId="1" applyNumberFormat="1" applyFont="1" applyBorder="1" applyAlignment="1">
      <alignment vertical="center"/>
    </xf>
    <xf numFmtId="0" fontId="24" fillId="0" borderId="12" xfId="0" applyFont="1" applyBorder="1" applyAlignment="1">
      <alignment vertical="center"/>
    </xf>
    <xf numFmtId="49" fontId="25" fillId="0" borderId="13" xfId="1" applyNumberFormat="1" applyFont="1" applyBorder="1" applyAlignment="1">
      <alignment vertical="center"/>
    </xf>
    <xf numFmtId="0" fontId="25" fillId="0" borderId="13" xfId="1" applyFont="1" applyBorder="1" applyAlignment="1">
      <alignment vertical="center"/>
    </xf>
    <xf numFmtId="0" fontId="25" fillId="0" borderId="13" xfId="0" applyFont="1" applyBorder="1" applyAlignment="1">
      <alignment vertical="center"/>
    </xf>
    <xf numFmtId="2" fontId="25" fillId="4" borderId="14" xfId="0" applyNumberFormat="1" applyFont="1" applyFill="1" applyBorder="1" applyAlignment="1">
      <alignment vertical="center"/>
    </xf>
    <xf numFmtId="0" fontId="27" fillId="0" borderId="0" xfId="2" applyFont="1" applyBorder="1" applyAlignment="1">
      <alignment vertical="center"/>
    </xf>
    <xf numFmtId="49" fontId="25" fillId="0" borderId="0" xfId="1" applyNumberFormat="1" applyFont="1" applyAlignment="1">
      <alignment vertical="center"/>
    </xf>
    <xf numFmtId="0" fontId="25" fillId="0" borderId="0" xfId="1" applyFont="1" applyAlignment="1">
      <alignment vertical="center"/>
    </xf>
    <xf numFmtId="0" fontId="25" fillId="0" borderId="0" xfId="0" applyFont="1" applyAlignment="1">
      <alignment vertical="center"/>
    </xf>
    <xf numFmtId="2" fontId="25" fillId="0" borderId="0" xfId="0" applyNumberFormat="1" applyFont="1" applyAlignment="1">
      <alignment vertical="center"/>
    </xf>
    <xf numFmtId="0" fontId="21" fillId="0" borderId="0" xfId="2" applyBorder="1" applyAlignment="1" applyProtection="1">
      <alignment vertical="center"/>
    </xf>
    <xf numFmtId="0" fontId="27" fillId="0" borderId="0" xfId="2" applyFont="1" applyFill="1" applyBorder="1" applyAlignment="1" applyProtection="1">
      <alignment vertical="center"/>
    </xf>
    <xf numFmtId="0" fontId="23" fillId="0" borderId="11" xfId="3" applyFont="1" applyBorder="1" applyAlignment="1">
      <alignment vertical="center"/>
    </xf>
    <xf numFmtId="0" fontId="25" fillId="0" borderId="11" xfId="4" applyFont="1" applyBorder="1" applyAlignment="1">
      <alignment vertical="center"/>
    </xf>
    <xf numFmtId="0" fontId="25" fillId="0" borderId="15" xfId="3" applyFont="1" applyBorder="1" applyAlignment="1">
      <alignment vertical="center" wrapText="1"/>
    </xf>
    <xf numFmtId="0" fontId="26" fillId="0" borderId="3" xfId="3" applyFont="1" applyBorder="1" applyAlignment="1">
      <alignment vertical="center" wrapText="1"/>
    </xf>
    <xf numFmtId="0" fontId="26" fillId="0" borderId="16" xfId="3" applyFont="1" applyBorder="1" applyAlignment="1">
      <alignment vertical="center" wrapText="1"/>
    </xf>
    <xf numFmtId="0" fontId="25" fillId="0" borderId="9" xfId="3" applyFont="1" applyBorder="1" applyAlignment="1">
      <alignment vertical="center"/>
    </xf>
    <xf numFmtId="0" fontId="25" fillId="0" borderId="2" xfId="3" applyFont="1" applyBorder="1" applyAlignment="1">
      <alignment vertical="center"/>
    </xf>
    <xf numFmtId="164" fontId="25" fillId="4" borderId="10" xfId="4" applyNumberFormat="1" applyFont="1" applyFill="1" applyBorder="1" applyAlignment="1">
      <alignment vertical="center"/>
    </xf>
    <xf numFmtId="164" fontId="24" fillId="0" borderId="0" xfId="0" applyNumberFormat="1" applyFont="1" applyAlignment="1">
      <alignment vertical="center"/>
    </xf>
    <xf numFmtId="0" fontId="25" fillId="0" borderId="9" xfId="4" applyFont="1" applyBorder="1" applyAlignment="1">
      <alignment vertical="center"/>
    </xf>
    <xf numFmtId="0" fontId="25" fillId="0" borderId="2" xfId="4" applyFont="1" applyBorder="1" applyAlignment="1">
      <alignment vertical="center"/>
    </xf>
    <xf numFmtId="0" fontId="25" fillId="0" borderId="12" xfId="3" applyFont="1" applyBorder="1" applyAlignment="1">
      <alignment vertical="center"/>
    </xf>
    <xf numFmtId="0" fontId="25" fillId="0" borderId="13" xfId="3" applyFont="1" applyBorder="1" applyAlignment="1">
      <alignment vertical="center"/>
    </xf>
    <xf numFmtId="164" fontId="25" fillId="4" borderId="14" xfId="4" applyNumberFormat="1" applyFont="1" applyFill="1" applyBorder="1" applyAlignment="1">
      <alignment vertical="center"/>
    </xf>
    <xf numFmtId="0" fontId="25" fillId="0" borderId="0" xfId="3" applyFont="1" applyAlignment="1">
      <alignment vertical="center"/>
    </xf>
    <xf numFmtId="0" fontId="25" fillId="0" borderId="0" xfId="4" applyFont="1" applyAlignment="1">
      <alignment vertical="center"/>
    </xf>
    <xf numFmtId="1" fontId="25" fillId="0" borderId="10" xfId="4" applyNumberFormat="1" applyFont="1" applyBorder="1" applyAlignment="1">
      <alignment vertical="center"/>
    </xf>
    <xf numFmtId="0" fontId="30" fillId="0" borderId="9" xfId="3" applyFont="1" applyBorder="1" applyAlignment="1">
      <alignment horizontal="left" vertical="center"/>
    </xf>
    <xf numFmtId="0" fontId="30" fillId="0" borderId="2" xfId="3" applyFont="1" applyBorder="1" applyAlignment="1">
      <alignment vertical="center"/>
    </xf>
    <xf numFmtId="1" fontId="30" fillId="0" borderId="10" xfId="4" applyNumberFormat="1" applyFont="1" applyBorder="1" applyAlignment="1">
      <alignment vertical="center"/>
    </xf>
    <xf numFmtId="0" fontId="30" fillId="0" borderId="12" xfId="3" applyFont="1" applyBorder="1" applyAlignment="1">
      <alignment horizontal="left" vertical="center"/>
    </xf>
    <xf numFmtId="0" fontId="30" fillId="0" borderId="13" xfId="3" applyFont="1" applyBorder="1" applyAlignment="1">
      <alignment vertical="center"/>
    </xf>
    <xf numFmtId="1" fontId="30" fillId="0" borderId="14" xfId="4" applyNumberFormat="1" applyFont="1" applyBorder="1" applyAlignment="1">
      <alignment vertical="center"/>
    </xf>
    <xf numFmtId="0" fontId="13" fillId="0" borderId="0" xfId="0" applyFont="1" applyAlignment="1">
      <alignment horizontal="left" vertical="center"/>
    </xf>
    <xf numFmtId="9" fontId="0" fillId="0" borderId="0" xfId="5" applyFont="1" applyFill="1" applyBorder="1" applyAlignment="1">
      <alignment vertical="center"/>
    </xf>
    <xf numFmtId="0" fontId="11" fillId="0" borderId="2" xfId="0" applyFont="1" applyBorder="1" applyAlignment="1">
      <alignment vertical="center" wrapText="1"/>
    </xf>
    <xf numFmtId="0" fontId="24" fillId="0" borderId="0" xfId="0" applyFont="1" applyAlignment="1">
      <alignment horizontal="left" vertical="center"/>
    </xf>
    <xf numFmtId="1" fontId="14" fillId="0" borderId="2"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6" fillId="0" borderId="0" xfId="0" applyFont="1" applyAlignment="1">
      <alignment horizontal="left" vertical="top" wrapText="1"/>
    </xf>
    <xf numFmtId="0" fontId="32" fillId="0" borderId="0" xfId="0" applyFont="1" applyAlignment="1">
      <alignment horizontal="left" vertical="top" wrapText="1"/>
    </xf>
    <xf numFmtId="0" fontId="2" fillId="0" borderId="0" xfId="0" applyFont="1" applyAlignment="1">
      <alignment horizontal="left" vertical="top"/>
    </xf>
    <xf numFmtId="0" fontId="3" fillId="0" borderId="2"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5" fillId="0" borderId="2" xfId="0" applyFont="1" applyBorder="1" applyAlignment="1">
      <alignment vertical="center" wrapText="1"/>
    </xf>
    <xf numFmtId="0" fontId="13" fillId="0" borderId="2" xfId="0" applyFont="1" applyBorder="1" applyAlignment="1">
      <alignment horizontal="center" vertical="center" wrapText="1"/>
    </xf>
    <xf numFmtId="0" fontId="16" fillId="0" borderId="0" xfId="0" applyFont="1" applyAlignment="1">
      <alignment vertical="center"/>
    </xf>
  </cellXfs>
  <cellStyles count="6">
    <cellStyle name="Hyperlink" xfId="2" builtinId="8"/>
    <cellStyle name="Normal" xfId="0" builtinId="0"/>
    <cellStyle name="Normal 2" xfId="1" xr:uid="{7E6C7388-5E63-4F6D-AA25-0F1E37A85685}"/>
    <cellStyle name="Normal_HMIWI EG SS" xfId="4" xr:uid="{3BF2AC5D-DA26-4339-830C-C3D4B84C2EEB}"/>
    <cellStyle name="Normal_ICR Cost Inputs" xfId="3" xr:uid="{9939D3D8-231F-499D-83DF-D96B98965EA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23Tables/html/GS_h.aspx" TargetMode="External"/><Relationship Id="rId1" Type="http://schemas.openxmlformats.org/officeDocument/2006/relationships/hyperlink" Target="https://www.bls.gov/oes/current/naics4_5622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73D8-DD4B-4B7E-AE0C-9266759FBA30}">
  <dimension ref="A1:Q19"/>
  <sheetViews>
    <sheetView tabSelected="1" workbookViewId="0">
      <selection activeCell="G20" sqref="G20"/>
    </sheetView>
  </sheetViews>
  <sheetFormatPr defaultColWidth="8.85546875" defaultRowHeight="15" x14ac:dyDescent="0.25"/>
  <cols>
    <col min="1" max="16384" width="8.85546875" style="63"/>
  </cols>
  <sheetData>
    <row r="1" spans="1:17" ht="15.75" x14ac:dyDescent="0.25">
      <c r="A1" s="123" t="s">
        <v>0</v>
      </c>
      <c r="B1" s="123"/>
      <c r="C1" s="123"/>
      <c r="D1" s="123"/>
      <c r="E1" s="123"/>
      <c r="F1" s="123"/>
      <c r="G1" s="123"/>
      <c r="H1" s="123"/>
      <c r="I1" s="123"/>
      <c r="J1" s="123"/>
      <c r="K1" s="123"/>
      <c r="L1" s="123"/>
      <c r="M1" s="123"/>
      <c r="N1" s="123"/>
      <c r="O1" s="123"/>
      <c r="P1" s="123"/>
      <c r="Q1" s="123"/>
    </row>
    <row r="2" spans="1:17" ht="15.75" x14ac:dyDescent="0.25">
      <c r="A2" s="124" t="s">
        <v>1</v>
      </c>
      <c r="B2" s="125"/>
      <c r="C2" s="125"/>
      <c r="D2" s="125"/>
      <c r="E2" s="125"/>
      <c r="F2" s="125"/>
      <c r="G2" s="125"/>
      <c r="H2" s="125"/>
      <c r="I2" s="125"/>
      <c r="J2" s="125"/>
      <c r="K2" s="125"/>
      <c r="L2" s="125"/>
      <c r="M2" s="125"/>
      <c r="N2" s="125"/>
      <c r="O2" s="125"/>
      <c r="P2" s="125"/>
      <c r="Q2" s="125"/>
    </row>
    <row r="3" spans="1:17" ht="31.5" customHeight="1" x14ac:dyDescent="0.25">
      <c r="A3" s="124" t="s">
        <v>137</v>
      </c>
      <c r="B3" s="124"/>
      <c r="C3" s="124"/>
      <c r="D3" s="124"/>
      <c r="E3" s="124"/>
      <c r="F3" s="124"/>
      <c r="G3" s="124"/>
      <c r="H3" s="124"/>
      <c r="I3" s="124"/>
      <c r="J3" s="124"/>
      <c r="K3" s="124"/>
      <c r="L3" s="124"/>
      <c r="M3" s="124"/>
      <c r="N3" s="124"/>
      <c r="O3" s="124"/>
      <c r="P3" s="124"/>
      <c r="Q3" s="124"/>
    </row>
    <row r="4" spans="1:17" ht="15.75" x14ac:dyDescent="0.25">
      <c r="A4" s="61"/>
      <c r="B4" s="61"/>
      <c r="C4" s="61"/>
      <c r="D4" s="61"/>
      <c r="E4" s="61"/>
      <c r="F4" s="61"/>
      <c r="G4" s="61"/>
      <c r="H4" s="61"/>
      <c r="I4" s="61"/>
      <c r="J4" s="61"/>
      <c r="K4" s="61"/>
      <c r="L4" s="61"/>
      <c r="M4" s="61"/>
      <c r="N4" s="61"/>
      <c r="O4" s="61"/>
      <c r="P4" s="61"/>
      <c r="Q4" s="61"/>
    </row>
    <row r="5" spans="1:17" ht="15.75" x14ac:dyDescent="0.25">
      <c r="A5" s="1" t="s">
        <v>2</v>
      </c>
      <c r="B5" s="61"/>
      <c r="C5" s="61"/>
      <c r="D5" s="61"/>
      <c r="E5" s="61"/>
      <c r="F5" s="61"/>
      <c r="G5" s="61"/>
      <c r="H5" s="61"/>
      <c r="I5" s="61"/>
      <c r="J5" s="61"/>
      <c r="K5" s="61"/>
      <c r="L5" s="61"/>
      <c r="M5" s="61"/>
      <c r="N5" s="61"/>
      <c r="O5" s="61"/>
      <c r="P5" s="61"/>
      <c r="Q5" s="61"/>
    </row>
    <row r="6" spans="1:17" ht="31.5" customHeight="1" x14ac:dyDescent="0.25">
      <c r="A6" s="126" t="s">
        <v>138</v>
      </c>
      <c r="B6" s="126"/>
      <c r="C6" s="126"/>
      <c r="D6" s="126"/>
      <c r="E6" s="126"/>
      <c r="F6" s="126"/>
      <c r="G6" s="126"/>
      <c r="H6" s="126"/>
      <c r="I6" s="126"/>
      <c r="J6" s="126"/>
      <c r="K6" s="126"/>
      <c r="L6" s="126"/>
      <c r="M6" s="126"/>
      <c r="N6" s="126"/>
      <c r="O6" s="126"/>
      <c r="P6" s="126"/>
      <c r="Q6" s="126"/>
    </row>
    <row r="7" spans="1:17" ht="15.75" x14ac:dyDescent="0.25">
      <c r="A7" s="64"/>
      <c r="B7" s="61"/>
      <c r="C7" s="61"/>
      <c r="D7" s="61"/>
      <c r="E7" s="61"/>
      <c r="F7" s="61"/>
      <c r="G7" s="61"/>
      <c r="H7" s="61"/>
      <c r="I7" s="61"/>
      <c r="J7" s="61"/>
      <c r="K7" s="61"/>
      <c r="L7" s="61"/>
      <c r="M7" s="61"/>
      <c r="N7" s="61"/>
      <c r="O7" s="61"/>
      <c r="P7" s="61"/>
      <c r="Q7" s="61"/>
    </row>
    <row r="8" spans="1:17" ht="15.75" x14ac:dyDescent="0.25">
      <c r="A8" s="1" t="s">
        <v>3</v>
      </c>
      <c r="B8" s="61"/>
      <c r="C8" s="61"/>
      <c r="D8" s="61"/>
      <c r="E8" s="61"/>
      <c r="F8" s="61"/>
      <c r="G8" s="61"/>
      <c r="H8" s="61"/>
      <c r="I8" s="61"/>
      <c r="J8" s="61"/>
      <c r="K8" s="61"/>
      <c r="L8" s="61"/>
      <c r="M8" s="61"/>
      <c r="N8" s="61"/>
      <c r="O8" s="61"/>
      <c r="P8" s="61"/>
      <c r="Q8" s="61"/>
    </row>
    <row r="9" spans="1:17" ht="31.5" customHeight="1" x14ac:dyDescent="0.25">
      <c r="A9" s="126" t="s">
        <v>139</v>
      </c>
      <c r="B9" s="126"/>
      <c r="C9" s="126"/>
      <c r="D9" s="126"/>
      <c r="E9" s="126"/>
      <c r="F9" s="126"/>
      <c r="G9" s="126"/>
      <c r="H9" s="126"/>
      <c r="I9" s="126"/>
      <c r="J9" s="126"/>
      <c r="K9" s="126"/>
      <c r="L9" s="126"/>
      <c r="M9" s="126"/>
      <c r="N9" s="126"/>
      <c r="O9" s="126"/>
      <c r="P9" s="126"/>
      <c r="Q9" s="126"/>
    </row>
    <row r="10" spans="1:17" ht="15.75" x14ac:dyDescent="0.25">
      <c r="A10" s="61"/>
      <c r="B10" s="61"/>
      <c r="C10" s="61"/>
      <c r="D10" s="61"/>
      <c r="E10" s="61"/>
      <c r="F10" s="61"/>
      <c r="G10" s="61"/>
      <c r="H10" s="61"/>
      <c r="I10" s="61"/>
      <c r="J10" s="61"/>
      <c r="K10" s="61"/>
      <c r="L10" s="61"/>
      <c r="M10" s="61"/>
      <c r="N10" s="61"/>
      <c r="O10" s="61"/>
      <c r="P10" s="61"/>
      <c r="Q10" s="61"/>
    </row>
    <row r="11" spans="1:17" ht="15.75" x14ac:dyDescent="0.25">
      <c r="A11" s="62" t="s">
        <v>4</v>
      </c>
      <c r="B11" s="62"/>
      <c r="C11" s="61"/>
      <c r="D11" s="61"/>
      <c r="E11" s="61"/>
      <c r="F11" s="61"/>
      <c r="G11" s="61"/>
      <c r="H11" s="61"/>
      <c r="I11" s="61"/>
      <c r="J11" s="61"/>
      <c r="K11" s="61"/>
      <c r="L11" s="61"/>
      <c r="M11" s="61"/>
      <c r="N11" s="61"/>
      <c r="O11" s="61"/>
      <c r="P11" s="61"/>
      <c r="Q11" s="61"/>
    </row>
    <row r="12" spans="1:17" ht="32.25" customHeight="1" x14ac:dyDescent="0.25">
      <c r="A12" s="122" t="s">
        <v>140</v>
      </c>
      <c r="B12" s="122"/>
      <c r="C12" s="122"/>
      <c r="D12" s="122"/>
      <c r="E12" s="122"/>
      <c r="F12" s="122"/>
      <c r="G12" s="122"/>
      <c r="H12" s="122"/>
      <c r="I12" s="122"/>
      <c r="J12" s="122"/>
      <c r="K12" s="122"/>
      <c r="L12" s="122"/>
      <c r="M12" s="122"/>
      <c r="N12" s="122"/>
      <c r="O12" s="122"/>
      <c r="P12" s="122"/>
      <c r="Q12" s="122"/>
    </row>
    <row r="13" spans="1:17" ht="15.75" x14ac:dyDescent="0.25">
      <c r="A13" s="61"/>
      <c r="B13" s="61"/>
      <c r="C13" s="61"/>
      <c r="D13" s="61"/>
      <c r="E13" s="61"/>
      <c r="F13" s="61"/>
      <c r="G13" s="61"/>
      <c r="H13" s="61"/>
      <c r="I13" s="61"/>
      <c r="J13" s="61"/>
      <c r="K13" s="61"/>
      <c r="L13" s="61"/>
      <c r="M13" s="61"/>
      <c r="N13" s="61"/>
      <c r="O13" s="61"/>
      <c r="P13" s="61"/>
      <c r="Q13" s="61"/>
    </row>
    <row r="14" spans="1:17" ht="15.75" x14ac:dyDescent="0.25">
      <c r="A14" s="1" t="s">
        <v>5</v>
      </c>
      <c r="B14" s="61"/>
      <c r="C14" s="61"/>
      <c r="D14" s="61"/>
      <c r="E14" s="61"/>
      <c r="F14" s="61"/>
      <c r="G14" s="61"/>
      <c r="H14" s="61"/>
      <c r="I14" s="61"/>
      <c r="J14" s="61"/>
      <c r="K14" s="61"/>
      <c r="L14" s="61"/>
      <c r="M14" s="61"/>
      <c r="N14" s="61"/>
      <c r="O14" s="61"/>
      <c r="P14" s="61"/>
      <c r="Q14" s="61"/>
    </row>
    <row r="15" spans="1:17" ht="30.75" customHeight="1" x14ac:dyDescent="0.25">
      <c r="A15" s="122" t="s">
        <v>141</v>
      </c>
      <c r="B15" s="122"/>
      <c r="C15" s="122"/>
      <c r="D15" s="122"/>
      <c r="E15" s="122"/>
      <c r="F15" s="122"/>
      <c r="G15" s="122"/>
      <c r="H15" s="122"/>
      <c r="I15" s="122"/>
      <c r="J15" s="122"/>
      <c r="K15" s="122"/>
      <c r="L15" s="122"/>
      <c r="M15" s="122"/>
      <c r="N15" s="122"/>
      <c r="O15" s="122"/>
      <c r="P15" s="122"/>
      <c r="Q15" s="122"/>
    </row>
    <row r="17" spans="1:1" ht="15.75" x14ac:dyDescent="0.25">
      <c r="A17" s="1" t="s">
        <v>142</v>
      </c>
    </row>
    <row r="18" spans="1:1" ht="15.75" x14ac:dyDescent="0.25">
      <c r="A18" s="142"/>
    </row>
    <row r="19" spans="1:1" ht="15.75" x14ac:dyDescent="0.25">
      <c r="A19" s="1" t="s">
        <v>143</v>
      </c>
    </row>
  </sheetData>
  <mergeCells count="7">
    <mergeCell ref="A12:Q12"/>
    <mergeCell ref="A15:Q15"/>
    <mergeCell ref="A1:Q1"/>
    <mergeCell ref="A2:Q2"/>
    <mergeCell ref="A3:Q3"/>
    <mergeCell ref="A6:Q6"/>
    <mergeCell ref="A9:Q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E70A-2FA9-4BA0-BD8F-4555C7318829}">
  <dimension ref="A1:J34"/>
  <sheetViews>
    <sheetView topLeftCell="A7" workbookViewId="0"/>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151</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5.75" x14ac:dyDescent="0.2">
      <c r="A5" s="5" t="s">
        <v>98</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2"/>
      <c r="I10" s="9"/>
    </row>
    <row r="11" spans="1:10" s="18" customFormat="1" ht="12.75" x14ac:dyDescent="0.2">
      <c r="A11" s="8" t="s">
        <v>102</v>
      </c>
      <c r="B11" s="6" t="s">
        <v>56</v>
      </c>
      <c r="C11" s="6"/>
      <c r="D11" s="6"/>
      <c r="E11" s="12"/>
      <c r="F11" s="6"/>
      <c r="G11" s="6"/>
      <c r="H11" s="6"/>
      <c r="I11" s="9"/>
    </row>
    <row r="12" spans="1:10" s="18" customFormat="1" ht="15.75" x14ac:dyDescent="0.2">
      <c r="A12" s="15" t="s">
        <v>103</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33" customHeight="1" x14ac:dyDescent="0.2">
      <c r="A16" s="134" t="s">
        <v>131</v>
      </c>
      <c r="B16" s="134"/>
      <c r="C16" s="134"/>
      <c r="D16" s="134"/>
      <c r="E16" s="134"/>
      <c r="F16" s="134"/>
      <c r="G16" s="134"/>
      <c r="H16" s="134"/>
      <c r="I16" s="134"/>
    </row>
    <row r="17" spans="1:9" s="18" customFormat="1" ht="48.75" customHeight="1" x14ac:dyDescent="0.2">
      <c r="A17" s="128" t="s">
        <v>104</v>
      </c>
      <c r="B17" s="128"/>
      <c r="C17" s="128"/>
      <c r="D17" s="128"/>
      <c r="E17" s="128"/>
      <c r="F17" s="128"/>
      <c r="G17" s="128"/>
      <c r="H17" s="128"/>
      <c r="I17" s="128"/>
    </row>
    <row r="18" spans="1:9" s="18" customFormat="1" ht="33" customHeight="1" x14ac:dyDescent="0.2">
      <c r="A18" s="128" t="s">
        <v>129</v>
      </c>
      <c r="B18" s="128"/>
      <c r="C18" s="128"/>
      <c r="D18" s="128"/>
      <c r="E18" s="128"/>
      <c r="F18" s="128"/>
      <c r="G18" s="128"/>
      <c r="H18" s="128"/>
      <c r="I18" s="128"/>
    </row>
    <row r="19" spans="1:9" s="18" customFormat="1" ht="15.75" x14ac:dyDescent="0.2">
      <c r="A19" s="136" t="s">
        <v>105</v>
      </c>
      <c r="B19" s="136"/>
      <c r="C19" s="136"/>
      <c r="D19" s="136"/>
      <c r="E19" s="136"/>
      <c r="F19" s="136"/>
      <c r="G19" s="136"/>
      <c r="H19" s="136"/>
      <c r="I19" s="136"/>
    </row>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ht="12.75" x14ac:dyDescent="0.2"/>
    <row r="32" spans="1:9" s="18" customFormat="1" ht="12.75" x14ac:dyDescent="0.2"/>
    <row r="33" spans="1:9" s="18" customFormat="1" x14ac:dyDescent="0.25">
      <c r="A33"/>
      <c r="B33"/>
      <c r="C33"/>
      <c r="D33"/>
      <c r="E33"/>
      <c r="F33"/>
      <c r="G33"/>
      <c r="H33"/>
      <c r="I33"/>
    </row>
    <row r="34" spans="1:9" s="18" customFormat="1" x14ac:dyDescent="0.25">
      <c r="A34"/>
      <c r="B34"/>
      <c r="C34"/>
      <c r="D34"/>
      <c r="E34"/>
      <c r="F34"/>
      <c r="G34"/>
      <c r="H34"/>
      <c r="I34"/>
    </row>
  </sheetData>
  <mergeCells count="7">
    <mergeCell ref="A19:I19"/>
    <mergeCell ref="A3:A4"/>
    <mergeCell ref="F12:H12"/>
    <mergeCell ref="A16:I16"/>
    <mergeCell ref="A17:I17"/>
    <mergeCell ref="A18:I18"/>
    <mergeCell ref="A15:I15"/>
  </mergeCells>
  <pageMargins left="0.7" right="0.7" top="0.75" bottom="0.75" header="0.3" footer="0.3"/>
  <pageSetup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272-2265-4291-A3FF-2400A62E206C}">
  <dimension ref="A1:J32"/>
  <sheetViews>
    <sheetView workbookViewId="0">
      <selection activeCell="L6" sqref="L6"/>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152</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2.75" x14ac:dyDescent="0.2">
      <c r="A5" s="5" t="s">
        <v>106</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1"/>
      <c r="I10" s="9"/>
    </row>
    <row r="11" spans="1:10" s="18" customFormat="1" ht="12.75" x14ac:dyDescent="0.2">
      <c r="A11" s="8" t="s">
        <v>102</v>
      </c>
      <c r="B11" s="6" t="s">
        <v>56</v>
      </c>
      <c r="C11" s="6"/>
      <c r="D11" s="6"/>
      <c r="E11" s="12"/>
      <c r="F11" s="6"/>
      <c r="G11" s="6"/>
      <c r="H11" s="6"/>
      <c r="I11" s="9"/>
    </row>
    <row r="12" spans="1:10" s="18" customFormat="1" ht="15.75" x14ac:dyDescent="0.2">
      <c r="A12" s="15" t="s">
        <v>107</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19.5" customHeight="1" x14ac:dyDescent="0.2">
      <c r="A16" s="134" t="s">
        <v>131</v>
      </c>
      <c r="B16" s="134"/>
      <c r="C16" s="134"/>
      <c r="D16" s="134"/>
      <c r="E16" s="134"/>
      <c r="F16" s="134"/>
      <c r="G16" s="134"/>
      <c r="H16" s="134"/>
      <c r="I16" s="134"/>
    </row>
    <row r="17" spans="1:9" s="18" customFormat="1" ht="45" customHeight="1" x14ac:dyDescent="0.2">
      <c r="A17" s="128" t="s">
        <v>104</v>
      </c>
      <c r="B17" s="128"/>
      <c r="C17" s="128"/>
      <c r="D17" s="128"/>
      <c r="E17" s="128"/>
      <c r="F17" s="128"/>
      <c r="G17" s="128"/>
      <c r="H17" s="128"/>
      <c r="I17" s="128"/>
    </row>
    <row r="18" spans="1:9" s="18" customFormat="1" ht="12.75" customHeight="1" x14ac:dyDescent="0.2">
      <c r="A18" s="136" t="s">
        <v>108</v>
      </c>
      <c r="B18" s="136"/>
      <c r="C18" s="136"/>
      <c r="D18" s="136"/>
      <c r="E18" s="136"/>
      <c r="F18" s="136"/>
      <c r="G18" s="136"/>
      <c r="H18" s="136"/>
      <c r="I18" s="136"/>
    </row>
    <row r="19" spans="1:9" s="18" customFormat="1" ht="12.75" x14ac:dyDescent="0.2"/>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x14ac:dyDescent="0.25">
      <c r="A31"/>
      <c r="B31"/>
      <c r="C31"/>
      <c r="D31"/>
      <c r="E31"/>
      <c r="F31"/>
      <c r="G31"/>
      <c r="H31"/>
      <c r="I31"/>
    </row>
    <row r="32" spans="1:9" s="18" customFormat="1" x14ac:dyDescent="0.25">
      <c r="A32"/>
      <c r="B32"/>
      <c r="C32"/>
      <c r="D32"/>
      <c r="E32"/>
      <c r="F32"/>
      <c r="G32"/>
      <c r="H32"/>
      <c r="I32"/>
    </row>
  </sheetData>
  <mergeCells count="6">
    <mergeCell ref="A18:I18"/>
    <mergeCell ref="A3:A4"/>
    <mergeCell ref="F12:H12"/>
    <mergeCell ref="A15:I15"/>
    <mergeCell ref="A16:I16"/>
    <mergeCell ref="A17:I17"/>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D46C-1319-4A38-80D3-317D06508A8D}">
  <dimension ref="A1:J32"/>
  <sheetViews>
    <sheetView workbookViewId="0"/>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153</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2.75" x14ac:dyDescent="0.2">
      <c r="A5" s="5" t="s">
        <v>106</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1"/>
      <c r="I10" s="9"/>
    </row>
    <row r="11" spans="1:10" s="18" customFormat="1" ht="12.75" x14ac:dyDescent="0.2">
      <c r="A11" s="8" t="s">
        <v>102</v>
      </c>
      <c r="B11" s="6" t="s">
        <v>56</v>
      </c>
      <c r="C11" s="6"/>
      <c r="D11" s="6"/>
      <c r="E11" s="12"/>
      <c r="F11" s="6"/>
      <c r="G11" s="6"/>
      <c r="H11" s="6"/>
      <c r="I11" s="9"/>
    </row>
    <row r="12" spans="1:10" s="18" customFormat="1" ht="15.75" x14ac:dyDescent="0.2">
      <c r="A12" s="15" t="s">
        <v>107</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22.5" customHeight="1" x14ac:dyDescent="0.2">
      <c r="A16" s="134" t="s">
        <v>131</v>
      </c>
      <c r="B16" s="134"/>
      <c r="C16" s="134"/>
      <c r="D16" s="134"/>
      <c r="E16" s="134"/>
      <c r="F16" s="134"/>
      <c r="G16" s="134"/>
      <c r="H16" s="134"/>
      <c r="I16" s="134"/>
    </row>
    <row r="17" spans="1:9" s="18" customFormat="1" ht="48.6" customHeight="1" x14ac:dyDescent="0.2">
      <c r="A17" s="128" t="s">
        <v>104</v>
      </c>
      <c r="B17" s="128"/>
      <c r="C17" s="128"/>
      <c r="D17" s="128"/>
      <c r="E17" s="128"/>
      <c r="F17" s="128"/>
      <c r="G17" s="128"/>
      <c r="H17" s="128"/>
      <c r="I17" s="128"/>
    </row>
    <row r="18" spans="1:9" s="18" customFormat="1" ht="15.75" x14ac:dyDescent="0.2">
      <c r="A18" s="136" t="s">
        <v>108</v>
      </c>
      <c r="B18" s="136"/>
      <c r="C18" s="136"/>
      <c r="D18" s="136"/>
      <c r="E18" s="136"/>
      <c r="F18" s="136"/>
      <c r="G18" s="136"/>
      <c r="H18" s="136"/>
      <c r="I18" s="136"/>
    </row>
    <row r="19" spans="1:9" s="18" customFormat="1" ht="12.75" x14ac:dyDescent="0.2"/>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x14ac:dyDescent="0.25">
      <c r="A31"/>
      <c r="B31"/>
      <c r="C31"/>
      <c r="D31"/>
      <c r="E31"/>
      <c r="F31"/>
      <c r="G31"/>
      <c r="H31"/>
      <c r="I31"/>
    </row>
    <row r="32" spans="1:9" s="18" customFormat="1" x14ac:dyDescent="0.25">
      <c r="A32"/>
      <c r="B32"/>
      <c r="C32"/>
      <c r="D32"/>
      <c r="E32"/>
      <c r="F32"/>
      <c r="G32"/>
      <c r="H32"/>
      <c r="I32"/>
    </row>
  </sheetData>
  <mergeCells count="6">
    <mergeCell ref="A18:I18"/>
    <mergeCell ref="A3:A4"/>
    <mergeCell ref="F12:H12"/>
    <mergeCell ref="A15:I15"/>
    <mergeCell ref="A16:I16"/>
    <mergeCell ref="A17:I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F141-A7C5-440C-92B6-5471CF845B53}">
  <dimension ref="A1:E7"/>
  <sheetViews>
    <sheetView workbookViewId="0"/>
  </sheetViews>
  <sheetFormatPr defaultRowHeight="15" x14ac:dyDescent="0.25"/>
  <cols>
    <col min="1" max="1" width="16.42578125" customWidth="1"/>
  </cols>
  <sheetData>
    <row r="1" spans="1:5" x14ac:dyDescent="0.25">
      <c r="A1" s="20" t="s">
        <v>154</v>
      </c>
    </row>
    <row r="2" spans="1:5" ht="39.75" thickBot="1" x14ac:dyDescent="0.3">
      <c r="A2" s="45" t="s">
        <v>91</v>
      </c>
      <c r="B2" s="46" t="s">
        <v>109</v>
      </c>
      <c r="C2" s="46" t="s">
        <v>93</v>
      </c>
      <c r="D2" s="46" t="s">
        <v>110</v>
      </c>
      <c r="E2" s="46" t="s">
        <v>95</v>
      </c>
    </row>
    <row r="3" spans="1:5" ht="15.75" thickTop="1" x14ac:dyDescent="0.25">
      <c r="A3" s="47">
        <v>1</v>
      </c>
      <c r="B3" s="48">
        <f>'Table 5'!F12</f>
        <v>0</v>
      </c>
      <c r="C3" s="55">
        <f>'Table 5'!I12</f>
        <v>0</v>
      </c>
      <c r="D3" s="49">
        <v>0</v>
      </c>
      <c r="E3" s="49">
        <f>+C3+D3</f>
        <v>0</v>
      </c>
    </row>
    <row r="4" spans="1:5" x14ac:dyDescent="0.25">
      <c r="A4" s="35">
        <v>2</v>
      </c>
      <c r="B4" s="48">
        <f>'Table 6'!F12</f>
        <v>0</v>
      </c>
      <c r="C4" s="49">
        <f>'Table 6'!I12</f>
        <v>0</v>
      </c>
      <c r="D4" s="51">
        <v>0</v>
      </c>
      <c r="E4" s="49">
        <f>+C4+D4</f>
        <v>0</v>
      </c>
    </row>
    <row r="5" spans="1:5" ht="15.75" thickBot="1" x14ac:dyDescent="0.3">
      <c r="A5" s="52">
        <v>3</v>
      </c>
      <c r="B5" s="53">
        <f>'Table 7'!F12</f>
        <v>0</v>
      </c>
      <c r="C5" s="56">
        <f>'Table 7'!I12</f>
        <v>0</v>
      </c>
      <c r="D5" s="54">
        <v>0</v>
      </c>
      <c r="E5" s="54">
        <f>+C5+D5</f>
        <v>0</v>
      </c>
    </row>
    <row r="6" spans="1:5" ht="15.75" thickTop="1" x14ac:dyDescent="0.25">
      <c r="A6" s="60" t="s">
        <v>111</v>
      </c>
      <c r="B6" s="48">
        <f>SUM(B3:B5)</f>
        <v>0</v>
      </c>
      <c r="C6" s="49">
        <f>SUM(C3:C5)</f>
        <v>0</v>
      </c>
      <c r="D6" s="49">
        <f t="shared" ref="D6:E6" si="0">SUM(D3:D5)</f>
        <v>0</v>
      </c>
      <c r="E6" s="49">
        <f t="shared" si="0"/>
        <v>0</v>
      </c>
    </row>
    <row r="7" spans="1:5" x14ac:dyDescent="0.25">
      <c r="A7" s="34" t="s">
        <v>112</v>
      </c>
      <c r="B7" s="50">
        <f>AVERAGE(B3:B5)</f>
        <v>0</v>
      </c>
      <c r="C7" s="51">
        <f>AVERAGE(C3:C5)</f>
        <v>0</v>
      </c>
      <c r="D7" s="51">
        <f>AVERAGE(D3:D5)</f>
        <v>0</v>
      </c>
      <c r="E7" s="51">
        <f>ROUND(AVERAGE(E3:E5),-1)</f>
        <v>0</v>
      </c>
    </row>
  </sheetData>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268-E157-4911-90AC-9185DB9AC5A8}">
  <dimension ref="A1:E7"/>
  <sheetViews>
    <sheetView workbookViewId="0">
      <selection activeCell="E8" sqref="E8"/>
    </sheetView>
  </sheetViews>
  <sheetFormatPr defaultRowHeight="15" x14ac:dyDescent="0.25"/>
  <cols>
    <col min="1" max="1" width="26.7109375" customWidth="1"/>
    <col min="2" max="2" width="27.140625" customWidth="1"/>
    <col min="3" max="3" width="18.5703125" customWidth="1"/>
    <col min="4" max="5" width="23.42578125" customWidth="1"/>
  </cols>
  <sheetData>
    <row r="1" spans="1:5" ht="15.75" x14ac:dyDescent="0.25">
      <c r="A1" s="114" t="s">
        <v>113</v>
      </c>
      <c r="B1" s="21"/>
      <c r="C1" s="21"/>
      <c r="D1" s="21"/>
      <c r="E1" s="21"/>
    </row>
    <row r="2" spans="1:5" x14ac:dyDescent="0.25">
      <c r="A2" s="20"/>
      <c r="B2" s="21"/>
      <c r="C2" s="21"/>
      <c r="D2" s="21"/>
      <c r="E2" s="21"/>
    </row>
    <row r="3" spans="1:5" x14ac:dyDescent="0.25">
      <c r="A3" s="3" t="s">
        <v>38</v>
      </c>
      <c r="B3" s="3" t="s">
        <v>39</v>
      </c>
      <c r="C3" s="3" t="s">
        <v>40</v>
      </c>
      <c r="D3" s="3" t="s">
        <v>41</v>
      </c>
      <c r="E3" s="4" t="s">
        <v>42</v>
      </c>
    </row>
    <row r="4" spans="1:5" ht="51" x14ac:dyDescent="0.25">
      <c r="A4" s="121" t="s">
        <v>114</v>
      </c>
      <c r="B4" s="121" t="s">
        <v>115</v>
      </c>
      <c r="C4" s="121" t="s">
        <v>116</v>
      </c>
      <c r="D4" s="121" t="s">
        <v>117</v>
      </c>
      <c r="E4" s="121" t="s">
        <v>118</v>
      </c>
    </row>
    <row r="5" spans="1:5" ht="25.5" x14ac:dyDescent="0.25">
      <c r="A5" s="5" t="s">
        <v>119</v>
      </c>
      <c r="B5" s="59">
        <f>SUM('Table 1a'!E5,'Table 1b'!E5,'Table 2a'!E5, 'Table 2b'!E5,'Table 3a'!E5, 'Table 3b'!E5)/3</f>
        <v>0</v>
      </c>
      <c r="C5" s="118">
        <v>0</v>
      </c>
      <c r="D5" s="24">
        <v>0</v>
      </c>
      <c r="E5" s="24">
        <f>+B5*C5+D5</f>
        <v>0</v>
      </c>
    </row>
    <row r="6" spans="1:5" x14ac:dyDescent="0.25">
      <c r="A6" s="5" t="s">
        <v>69</v>
      </c>
      <c r="B6" s="25">
        <f>SUM('Table 1a'!E19,'Table 1b'!E19,'Table 2a'!E19, 'Table 2b'!E19,'Table 3a'!E19, 'Table 3b'!E19)/3</f>
        <v>0</v>
      </c>
      <c r="C6" s="24">
        <v>1</v>
      </c>
      <c r="D6" s="24">
        <v>0</v>
      </c>
      <c r="E6" s="24">
        <f>+B6*C6+D6</f>
        <v>0</v>
      </c>
    </row>
    <row r="7" spans="1:5" x14ac:dyDescent="0.25">
      <c r="A7" s="26"/>
      <c r="B7" s="24"/>
      <c r="C7" s="24"/>
      <c r="D7" s="3" t="s">
        <v>120</v>
      </c>
      <c r="E7" s="22">
        <f>ROUND(SUM(E5:E6),0)</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38A-D13A-4562-8ECB-C30F39597E3E}">
  <dimension ref="A1:F9"/>
  <sheetViews>
    <sheetView workbookViewId="0">
      <selection activeCell="C10" sqref="C10"/>
    </sheetView>
  </sheetViews>
  <sheetFormatPr defaultRowHeight="15" x14ac:dyDescent="0.25"/>
  <cols>
    <col min="2" max="2" width="19" customWidth="1"/>
    <col min="3" max="3" width="20.85546875" customWidth="1"/>
    <col min="4" max="4" width="35" customWidth="1"/>
    <col min="5" max="5" width="26.7109375" customWidth="1"/>
    <col min="6" max="6" width="18.140625" customWidth="1"/>
  </cols>
  <sheetData>
    <row r="1" spans="1:6" ht="15.75" x14ac:dyDescent="0.25">
      <c r="A1" s="140"/>
      <c r="B1" s="140"/>
      <c r="C1" s="140"/>
      <c r="D1" s="140"/>
      <c r="E1" s="140"/>
      <c r="F1" s="140"/>
    </row>
    <row r="2" spans="1:6" ht="15.75" x14ac:dyDescent="0.25">
      <c r="A2" s="141" t="s">
        <v>115</v>
      </c>
      <c r="B2" s="141"/>
      <c r="C2" s="141"/>
      <c r="D2" s="141"/>
      <c r="E2" s="141"/>
      <c r="F2" s="141"/>
    </row>
    <row r="3" spans="1:6" ht="24" x14ac:dyDescent="0.25">
      <c r="A3" s="30"/>
      <c r="B3" s="138" t="s">
        <v>121</v>
      </c>
      <c r="C3" s="139"/>
      <c r="D3" s="29" t="s">
        <v>122</v>
      </c>
      <c r="E3" s="29"/>
      <c r="F3" s="29"/>
    </row>
    <row r="4" spans="1:6" x14ac:dyDescent="0.25">
      <c r="A4" s="27"/>
      <c r="B4" s="28" t="s">
        <v>38</v>
      </c>
      <c r="C4" s="28" t="s">
        <v>39</v>
      </c>
      <c r="D4" s="28" t="s">
        <v>40</v>
      </c>
      <c r="E4" s="28" t="s">
        <v>41</v>
      </c>
      <c r="F4" s="28" t="s">
        <v>42</v>
      </c>
    </row>
    <row r="5" spans="1:6" ht="38.25" x14ac:dyDescent="0.25">
      <c r="A5" s="28" t="s">
        <v>91</v>
      </c>
      <c r="B5" s="27" t="s">
        <v>123</v>
      </c>
      <c r="C5" s="27" t="s">
        <v>124</v>
      </c>
      <c r="D5" s="27" t="s">
        <v>125</v>
      </c>
      <c r="E5" s="27" t="s">
        <v>126</v>
      </c>
      <c r="F5" s="27" t="s">
        <v>127</v>
      </c>
    </row>
    <row r="6" spans="1:6" x14ac:dyDescent="0.25">
      <c r="A6" s="23">
        <v>1</v>
      </c>
      <c r="B6" s="57">
        <v>0</v>
      </c>
      <c r="C6" s="57">
        <v>0</v>
      </c>
      <c r="D6" s="57">
        <v>0</v>
      </c>
      <c r="E6" s="57">
        <v>0</v>
      </c>
      <c r="F6" s="57">
        <f>B6+C6+D6-E6</f>
        <v>0</v>
      </c>
    </row>
    <row r="7" spans="1:6" x14ac:dyDescent="0.25">
      <c r="A7" s="23">
        <v>2</v>
      </c>
      <c r="B7" s="57">
        <v>0</v>
      </c>
      <c r="C7" s="57">
        <v>0</v>
      </c>
      <c r="D7" s="57">
        <v>0</v>
      </c>
      <c r="E7" s="57">
        <v>0</v>
      </c>
      <c r="F7" s="57">
        <f t="shared" ref="F7:F8" si="0">B7+C7+D7-E7</f>
        <v>0</v>
      </c>
    </row>
    <row r="8" spans="1:6" x14ac:dyDescent="0.25">
      <c r="A8" s="23">
        <v>3</v>
      </c>
      <c r="B8" s="57">
        <v>0</v>
      </c>
      <c r="C8" s="57">
        <f>F7</f>
        <v>0</v>
      </c>
      <c r="D8" s="57">
        <v>0</v>
      </c>
      <c r="E8" s="57">
        <v>0</v>
      </c>
      <c r="F8" s="57">
        <f t="shared" si="0"/>
        <v>0</v>
      </c>
    </row>
    <row r="9" spans="1:6" x14ac:dyDescent="0.25">
      <c r="A9" s="23" t="s">
        <v>128</v>
      </c>
      <c r="B9" s="57">
        <f>AVERAGE(B6:B8)</f>
        <v>0</v>
      </c>
      <c r="C9" s="57">
        <f>AVERAGE(C6:C8)</f>
        <v>0</v>
      </c>
      <c r="D9" s="57">
        <f t="shared" ref="D9:E9" si="1">AVERAGE(D6:D8)</f>
        <v>0</v>
      </c>
      <c r="E9" s="57">
        <f t="shared" si="1"/>
        <v>0</v>
      </c>
      <c r="F9" s="58">
        <f>AVERAGE(F6:F8)</f>
        <v>0</v>
      </c>
    </row>
  </sheetData>
  <mergeCells count="3">
    <mergeCell ref="B3:C3"/>
    <mergeCell ref="A1:F1"/>
    <mergeCell ref="A2:F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14EE2-676A-4F09-9CDF-DAB59BDEBCD5}">
  <dimension ref="A2:F30"/>
  <sheetViews>
    <sheetView workbookViewId="0">
      <selection activeCell="C27" sqref="C27"/>
    </sheetView>
  </sheetViews>
  <sheetFormatPr defaultColWidth="8.85546875" defaultRowHeight="15" x14ac:dyDescent="0.25"/>
  <cols>
    <col min="1" max="1" width="53.85546875" style="63" customWidth="1"/>
    <col min="2" max="2" width="19.28515625" style="63" customWidth="1"/>
    <col min="3" max="3" width="17.7109375" style="63" customWidth="1"/>
    <col min="4" max="4" width="11.5703125" style="63" customWidth="1"/>
    <col min="5" max="5" width="11.42578125" style="63" customWidth="1"/>
    <col min="6" max="6" width="13.85546875" style="63" customWidth="1"/>
    <col min="7" max="16384" width="8.85546875" style="63"/>
  </cols>
  <sheetData>
    <row r="2" spans="1:6" x14ac:dyDescent="0.25">
      <c r="A2" s="65" t="s">
        <v>6</v>
      </c>
      <c r="B2" s="66"/>
      <c r="C2" s="66"/>
      <c r="D2" s="66"/>
      <c r="E2" s="66"/>
      <c r="F2" s="66"/>
    </row>
    <row r="3" spans="1:6" x14ac:dyDescent="0.25">
      <c r="A3" s="66" t="s">
        <v>7</v>
      </c>
      <c r="B3" s="66"/>
      <c r="C3" s="66"/>
      <c r="D3" s="66"/>
      <c r="E3" s="66"/>
      <c r="F3" s="66"/>
    </row>
    <row r="4" spans="1:6" ht="15.75" thickBot="1" x14ac:dyDescent="0.3">
      <c r="A4" s="67" t="s">
        <v>8</v>
      </c>
      <c r="B4" s="68"/>
      <c r="C4" s="68"/>
      <c r="D4" s="68"/>
      <c r="E4" s="68"/>
      <c r="F4" s="68"/>
    </row>
    <row r="5" spans="1:6" ht="38.25" x14ac:dyDescent="0.25">
      <c r="A5" s="69" t="s">
        <v>9</v>
      </c>
      <c r="B5" s="70" t="s">
        <v>10</v>
      </c>
      <c r="C5" s="71" t="s">
        <v>11</v>
      </c>
      <c r="D5" s="72" t="s">
        <v>12</v>
      </c>
      <c r="E5" s="72" t="s">
        <v>13</v>
      </c>
      <c r="F5" s="73" t="s">
        <v>14</v>
      </c>
    </row>
    <row r="6" spans="1:6" x14ac:dyDescent="0.25">
      <c r="A6" s="74" t="s">
        <v>15</v>
      </c>
      <c r="B6" s="75" t="s">
        <v>16</v>
      </c>
      <c r="C6" s="75">
        <v>49.94</v>
      </c>
      <c r="D6" s="76">
        <v>1.5</v>
      </c>
      <c r="E6" s="76">
        <v>1.4</v>
      </c>
      <c r="F6" s="77">
        <f>C6*D6*E6</f>
        <v>104.874</v>
      </c>
    </row>
    <row r="7" spans="1:6" x14ac:dyDescent="0.25">
      <c r="A7" s="74" t="s">
        <v>17</v>
      </c>
      <c r="B7" s="78" t="s">
        <v>18</v>
      </c>
      <c r="C7" s="75">
        <v>78.91</v>
      </c>
      <c r="D7" s="76">
        <v>1.5</v>
      </c>
      <c r="E7" s="76">
        <v>1.4</v>
      </c>
      <c r="F7" s="77">
        <f>C7*D7*E7</f>
        <v>165.71099999999998</v>
      </c>
    </row>
    <row r="8" spans="1:6" ht="15.75" thickBot="1" x14ac:dyDescent="0.3">
      <c r="A8" s="79" t="s">
        <v>19</v>
      </c>
      <c r="B8" s="80" t="s">
        <v>20</v>
      </c>
      <c r="C8" s="81">
        <v>19.32</v>
      </c>
      <c r="D8" s="82">
        <v>1.5</v>
      </c>
      <c r="E8" s="82">
        <v>1.4</v>
      </c>
      <c r="F8" s="83">
        <f>C8*D8*E8</f>
        <v>40.571999999999996</v>
      </c>
    </row>
    <row r="9" spans="1:6" x14ac:dyDescent="0.25">
      <c r="A9" s="84" t="s">
        <v>21</v>
      </c>
      <c r="B9" s="85"/>
      <c r="C9" s="86"/>
      <c r="D9" s="87"/>
      <c r="E9" s="87"/>
      <c r="F9" s="88"/>
    </row>
    <row r="10" spans="1:6" x14ac:dyDescent="0.25">
      <c r="A10" s="66" t="s">
        <v>22</v>
      </c>
      <c r="B10" s="87"/>
      <c r="C10" s="87"/>
      <c r="D10" s="66"/>
      <c r="E10" s="66"/>
      <c r="F10" s="66"/>
    </row>
    <row r="11" spans="1:6" x14ac:dyDescent="0.25">
      <c r="A11" s="89"/>
      <c r="B11" s="87"/>
      <c r="C11" s="87"/>
      <c r="D11" s="66"/>
      <c r="E11" s="66"/>
      <c r="F11" s="66"/>
    </row>
    <row r="12" spans="1:6" x14ac:dyDescent="0.25">
      <c r="A12" s="89"/>
      <c r="B12" s="87"/>
      <c r="C12" s="87"/>
      <c r="D12" s="66"/>
      <c r="E12" s="66"/>
      <c r="F12" s="66"/>
    </row>
    <row r="13" spans="1:6" x14ac:dyDescent="0.25">
      <c r="A13" s="90"/>
      <c r="B13" s="87"/>
      <c r="C13" s="87"/>
      <c r="D13" s="66"/>
      <c r="E13" s="66"/>
      <c r="F13" s="66"/>
    </row>
    <row r="14" spans="1:6" ht="15.75" thickBot="1" x14ac:dyDescent="0.3">
      <c r="A14" s="91" t="s">
        <v>23</v>
      </c>
      <c r="B14" s="92"/>
      <c r="C14" s="92"/>
      <c r="D14" s="66"/>
      <c r="E14" s="66"/>
      <c r="F14" s="66"/>
    </row>
    <row r="15" spans="1:6" ht="25.5" x14ac:dyDescent="0.25">
      <c r="A15" s="93"/>
      <c r="B15" s="94" t="s">
        <v>24</v>
      </c>
      <c r="C15" s="95" t="s">
        <v>25</v>
      </c>
      <c r="D15" s="66"/>
      <c r="E15" s="66"/>
      <c r="F15" s="66"/>
    </row>
    <row r="16" spans="1:6" x14ac:dyDescent="0.25">
      <c r="A16" s="96" t="s">
        <v>26</v>
      </c>
      <c r="B16" s="97">
        <v>34.07</v>
      </c>
      <c r="C16" s="98">
        <f>B16*1.6</f>
        <v>54.512</v>
      </c>
      <c r="D16" s="66"/>
      <c r="E16" s="99"/>
      <c r="F16" s="66"/>
    </row>
    <row r="17" spans="1:6" x14ac:dyDescent="0.25">
      <c r="A17" s="100" t="s">
        <v>27</v>
      </c>
      <c r="B17" s="101">
        <v>45.91</v>
      </c>
      <c r="C17" s="98">
        <f>B17*1.6</f>
        <v>73.456000000000003</v>
      </c>
      <c r="D17" s="66"/>
      <c r="E17" s="99"/>
      <c r="F17" s="66"/>
    </row>
    <row r="18" spans="1:6" ht="15.75" thickBot="1" x14ac:dyDescent="0.3">
      <c r="A18" s="102" t="s">
        <v>28</v>
      </c>
      <c r="B18" s="103">
        <v>18.440000000000001</v>
      </c>
      <c r="C18" s="104">
        <f>B18*1.6</f>
        <v>29.504000000000005</v>
      </c>
      <c r="D18" s="66"/>
      <c r="E18" s="99"/>
      <c r="F18" s="66"/>
    </row>
    <row r="19" spans="1:6" x14ac:dyDescent="0.25">
      <c r="A19" s="84" t="s">
        <v>29</v>
      </c>
      <c r="B19" s="105"/>
      <c r="C19" s="105"/>
      <c r="D19" s="66"/>
      <c r="E19" s="66"/>
      <c r="F19" s="66"/>
    </row>
    <row r="20" spans="1:6" x14ac:dyDescent="0.25">
      <c r="A20" s="106"/>
      <c r="B20" s="106"/>
      <c r="C20" s="106"/>
      <c r="D20" s="66"/>
      <c r="E20" s="66"/>
      <c r="F20" s="66"/>
    </row>
    <row r="23" spans="1:6" ht="15.75" thickBot="1" x14ac:dyDescent="0.3">
      <c r="A23" s="91" t="s">
        <v>30</v>
      </c>
      <c r="B23" s="92"/>
      <c r="C23" s="92"/>
    </row>
    <row r="24" spans="1:6" x14ac:dyDescent="0.25">
      <c r="A24" s="93"/>
      <c r="B24" s="94" t="s">
        <v>31</v>
      </c>
      <c r="C24" s="95" t="s">
        <v>32</v>
      </c>
    </row>
    <row r="25" spans="1:6" x14ac:dyDescent="0.25">
      <c r="A25" s="96" t="s">
        <v>33</v>
      </c>
      <c r="B25" s="97">
        <v>0</v>
      </c>
      <c r="C25" s="107">
        <v>0</v>
      </c>
    </row>
    <row r="26" spans="1:6" x14ac:dyDescent="0.25">
      <c r="A26" s="108" t="s">
        <v>34</v>
      </c>
      <c r="B26" s="109">
        <v>0</v>
      </c>
      <c r="C26" s="110">
        <v>0</v>
      </c>
    </row>
    <row r="27" spans="1:6" ht="15.75" thickBot="1" x14ac:dyDescent="0.3">
      <c r="A27" s="111" t="s">
        <v>35</v>
      </c>
      <c r="B27" s="112">
        <f>B25-B26</f>
        <v>0</v>
      </c>
      <c r="C27" s="113">
        <f>C25-C26</f>
        <v>0</v>
      </c>
    </row>
    <row r="28" spans="1:6" x14ac:dyDescent="0.25">
      <c r="A28" s="66" t="s">
        <v>36</v>
      </c>
    </row>
    <row r="30" spans="1:6" x14ac:dyDescent="0.25">
      <c r="A30" s="117"/>
      <c r="C30" s="115"/>
    </row>
  </sheetData>
  <hyperlinks>
    <hyperlink ref="A9" r:id="rId1" xr:uid="{67526DDA-2280-4061-B644-2CA3B1BA75DE}"/>
    <hyperlink ref="A19" r:id="rId2" xr:uid="{E3ABB87C-E93B-43A3-81D2-0358149E1A2D}"/>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opLeftCell="A31" workbookViewId="0">
      <selection activeCell="A40" sqref="A40:I40"/>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144</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ht="15.75" x14ac:dyDescent="0.25">
      <c r="A5" s="116" t="s">
        <v>54</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58</v>
      </c>
      <c r="B8" s="6">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ht="15.75" x14ac:dyDescent="0.25">
      <c r="A12" s="10" t="s">
        <v>62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v>8</v>
      </c>
      <c r="C17" s="6">
        <v>1</v>
      </c>
      <c r="D17" s="6">
        <f t="shared" ref="D17:D19" si="0">+B17*C17</f>
        <v>8</v>
      </c>
      <c r="E17" s="6">
        <f>Inputs!$B$26</f>
        <v>0</v>
      </c>
      <c r="F17" s="6">
        <f>+D17*E17</f>
        <v>0</v>
      </c>
      <c r="G17" s="6">
        <f t="shared" ref="G17:G19" si="1">+F17*0.05</f>
        <v>0</v>
      </c>
      <c r="H17" s="6">
        <f t="shared" ref="H17:H19" si="2">+F17*0.1</f>
        <v>0</v>
      </c>
      <c r="I17" s="9">
        <f t="shared" ref="I17:I19" si="3">+$F$2*F17+$G$2*G17+$H$2*H17</f>
        <v>0</v>
      </c>
    </row>
    <row r="18" spans="1:9" x14ac:dyDescent="0.25">
      <c r="A18" s="10" t="s">
        <v>68</v>
      </c>
      <c r="B18" s="6">
        <v>4</v>
      </c>
      <c r="C18" s="6">
        <v>1</v>
      </c>
      <c r="D18" s="6">
        <f t="shared" si="0"/>
        <v>4</v>
      </c>
      <c r="E18" s="6">
        <f>Inputs!$B$26</f>
        <v>0</v>
      </c>
      <c r="F18" s="6">
        <f t="shared" ref="F18:F19" si="4">+D18*E18</f>
        <v>0</v>
      </c>
      <c r="G18" s="6">
        <f t="shared" si="1"/>
        <v>0</v>
      </c>
      <c r="H18" s="6">
        <f t="shared" si="2"/>
        <v>0</v>
      </c>
      <c r="I18" s="9">
        <f t="shared" si="3"/>
        <v>0</v>
      </c>
    </row>
    <row r="19" spans="1:9" x14ac:dyDescent="0.25">
      <c r="A19" s="10" t="s">
        <v>69</v>
      </c>
      <c r="B19" s="6">
        <v>1</v>
      </c>
      <c r="C19" s="6">
        <v>1</v>
      </c>
      <c r="D19" s="6">
        <f t="shared" si="0"/>
        <v>1</v>
      </c>
      <c r="E19" s="6">
        <f>Inputs!$B$26</f>
        <v>0</v>
      </c>
      <c r="F19" s="6">
        <f t="shared" si="4"/>
        <v>0</v>
      </c>
      <c r="G19" s="6">
        <f t="shared" si="1"/>
        <v>0</v>
      </c>
      <c r="H19" s="6">
        <f t="shared" si="2"/>
        <v>0</v>
      </c>
      <c r="I19" s="9">
        <f t="shared" si="3"/>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8.5" x14ac:dyDescent="0.25">
      <c r="A23" s="10" t="s">
        <v>73</v>
      </c>
      <c r="B23" s="6">
        <v>4</v>
      </c>
      <c r="C23" s="6">
        <v>1</v>
      </c>
      <c r="D23" s="6">
        <f t="shared" ref="D23" si="5">+B23*C23</f>
        <v>4</v>
      </c>
      <c r="E23" s="6">
        <f>Inputs!$B$26</f>
        <v>0</v>
      </c>
      <c r="F23" s="6">
        <f>+D23*E23</f>
        <v>0</v>
      </c>
      <c r="G23" s="6">
        <f>+F23*0.05</f>
        <v>0</v>
      </c>
      <c r="H23" s="6">
        <f>+F23*0.1</f>
        <v>0</v>
      </c>
      <c r="I23" s="9">
        <f>+$F$2*F23+$G$2*G23+$H$2*H23</f>
        <v>0</v>
      </c>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77</v>
      </c>
      <c r="B27" s="15"/>
      <c r="C27" s="15"/>
      <c r="D27" s="15"/>
      <c r="E27" s="15"/>
      <c r="F27" s="133">
        <f>ROUND(F20+F26,0)</f>
        <v>0</v>
      </c>
      <c r="G27" s="133"/>
      <c r="H27" s="133"/>
      <c r="I27" s="14">
        <f>ROUND(I20+I26,-2)</f>
        <v>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x14ac:dyDescent="0.25">
      <c r="A36" s="128" t="s">
        <v>129</v>
      </c>
      <c r="B36" s="128"/>
      <c r="C36" s="128"/>
      <c r="D36" s="128"/>
      <c r="E36" s="128"/>
      <c r="F36" s="128"/>
      <c r="G36" s="128"/>
      <c r="H36" s="128"/>
      <c r="I36" s="128"/>
    </row>
    <row r="37" spans="1:9" ht="21.6" customHeight="1" x14ac:dyDescent="0.25">
      <c r="A37" s="128" t="s">
        <v>132</v>
      </c>
      <c r="B37" s="128"/>
      <c r="C37" s="128"/>
      <c r="D37" s="128"/>
      <c r="E37" s="128"/>
      <c r="F37" s="128"/>
      <c r="G37" s="128"/>
      <c r="H37" s="128"/>
      <c r="I37" s="128"/>
    </row>
    <row r="38" spans="1:9" ht="28.15" customHeight="1" x14ac:dyDescent="0.25">
      <c r="A38" s="128" t="s">
        <v>134</v>
      </c>
      <c r="B38" s="128"/>
      <c r="C38" s="128"/>
      <c r="D38" s="128"/>
      <c r="E38" s="128"/>
      <c r="F38" s="128"/>
      <c r="G38" s="128"/>
      <c r="H38" s="128"/>
      <c r="I38" s="128"/>
    </row>
    <row r="39" spans="1:9" ht="33" customHeight="1" x14ac:dyDescent="0.25">
      <c r="A39" s="128" t="s">
        <v>133</v>
      </c>
      <c r="B39" s="128"/>
      <c r="C39" s="128"/>
      <c r="D39" s="128"/>
      <c r="E39" s="128"/>
      <c r="F39" s="128"/>
      <c r="G39" s="128"/>
      <c r="H39" s="128"/>
      <c r="I39" s="128"/>
    </row>
    <row r="40" spans="1:9" ht="33" customHeight="1" x14ac:dyDescent="0.25">
      <c r="A40" s="128" t="s">
        <v>82</v>
      </c>
      <c r="B40" s="128"/>
      <c r="C40" s="128"/>
      <c r="D40" s="128"/>
      <c r="E40" s="128"/>
      <c r="F40" s="128"/>
      <c r="G40" s="128"/>
      <c r="H40" s="128"/>
      <c r="I40" s="128"/>
    </row>
  </sheetData>
  <mergeCells count="13">
    <mergeCell ref="A40:I40"/>
    <mergeCell ref="A3:A4"/>
    <mergeCell ref="F20:H20"/>
    <mergeCell ref="F26:H26"/>
    <mergeCell ref="F27:H27"/>
    <mergeCell ref="A34:I34"/>
    <mergeCell ref="A35:I35"/>
    <mergeCell ref="A36:I36"/>
    <mergeCell ref="A1:I1"/>
    <mergeCell ref="A38:I38"/>
    <mergeCell ref="A33:I33"/>
    <mergeCell ref="A39:I39"/>
    <mergeCell ref="A37:I37"/>
  </mergeCells>
  <pageMargins left="0.7" right="0.7" top="0.75" bottom="0.75" header="0.3" footer="0.3"/>
  <pageSetup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B5F-C0CA-4B8B-BE7A-445C2189B8EE}">
  <dimension ref="A1:I40"/>
  <sheetViews>
    <sheetView topLeftCell="A27" workbookViewId="0">
      <selection activeCell="L11" sqref="L1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145</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ht="15.75" x14ac:dyDescent="0.25">
      <c r="A5" s="116" t="s">
        <v>54</v>
      </c>
      <c r="B5" s="6" t="str">
        <f>'Table 1a'!B5</f>
        <v>N/A</v>
      </c>
      <c r="C5" s="6"/>
      <c r="D5" s="6"/>
      <c r="E5" s="11"/>
      <c r="F5" s="6"/>
      <c r="G5" s="6"/>
      <c r="H5" s="6"/>
      <c r="I5" s="9"/>
    </row>
    <row r="6" spans="1:9" x14ac:dyDescent="0.25">
      <c r="A6" s="5" t="s">
        <v>55</v>
      </c>
      <c r="B6" s="6" t="str">
        <f>'Table 1a'!B6</f>
        <v>N/A</v>
      </c>
      <c r="C6" s="6"/>
      <c r="D6" s="6"/>
      <c r="E6" s="6"/>
      <c r="F6" s="6"/>
      <c r="G6" s="6"/>
      <c r="H6" s="6"/>
      <c r="I6" s="7"/>
    </row>
    <row r="7" spans="1:9" x14ac:dyDescent="0.25">
      <c r="A7" s="5" t="s">
        <v>57</v>
      </c>
      <c r="B7" s="6">
        <f>'Table 1a'!B7</f>
        <v>0</v>
      </c>
      <c r="C7" s="6"/>
      <c r="D7" s="6"/>
      <c r="E7" s="6"/>
      <c r="F7" s="6"/>
      <c r="G7" s="6"/>
      <c r="H7" s="6"/>
      <c r="I7" s="7"/>
    </row>
    <row r="8" spans="1:9" ht="28.5" x14ac:dyDescent="0.25">
      <c r="A8" s="8" t="s">
        <v>58</v>
      </c>
      <c r="B8" s="6">
        <f>'Table 1a'!B8</f>
        <v>8</v>
      </c>
      <c r="C8" s="6">
        <v>1</v>
      </c>
      <c r="D8" s="6">
        <f>+B8*C8</f>
        <v>8</v>
      </c>
      <c r="E8" s="6">
        <f>Inputs!$B$27</f>
        <v>0</v>
      </c>
      <c r="F8" s="6">
        <f>+D8*E8</f>
        <v>0</v>
      </c>
      <c r="G8" s="6">
        <f>+F8*0.05</f>
        <v>0</v>
      </c>
      <c r="H8" s="6">
        <f>+F8*0.1</f>
        <v>0</v>
      </c>
      <c r="I8" s="9">
        <f>+$F$2*F8+$G$2*G8+$H$2*H8</f>
        <v>0</v>
      </c>
    </row>
    <row r="9" spans="1:9" x14ac:dyDescent="0.25">
      <c r="A9" s="8" t="s">
        <v>59</v>
      </c>
      <c r="B9" s="6">
        <f>'Table 1a'!B9</f>
        <v>0</v>
      </c>
      <c r="C9" s="6"/>
      <c r="D9" s="6"/>
      <c r="E9" s="6"/>
      <c r="F9" s="6"/>
      <c r="G9" s="6"/>
      <c r="H9" s="6"/>
      <c r="I9" s="7"/>
    </row>
    <row r="10" spans="1:9" x14ac:dyDescent="0.25">
      <c r="A10" s="10" t="s">
        <v>60</v>
      </c>
      <c r="B10" s="6" t="str">
        <f>'Table 1a'!B10</f>
        <v>N/A</v>
      </c>
      <c r="C10" s="6"/>
      <c r="D10" s="6"/>
      <c r="E10" s="12"/>
      <c r="F10" s="6"/>
      <c r="G10" s="6"/>
      <c r="H10" s="6"/>
      <c r="I10" s="9"/>
    </row>
    <row r="11" spans="1:9" x14ac:dyDescent="0.25">
      <c r="A11" s="10" t="s">
        <v>61</v>
      </c>
      <c r="B11" s="6" t="str">
        <f>'Table 1a'!B11</f>
        <v>N/A</v>
      </c>
      <c r="C11" s="6"/>
      <c r="D11" s="6"/>
      <c r="E11" s="31"/>
      <c r="F11" s="6"/>
      <c r="G11" s="6"/>
      <c r="H11" s="6"/>
      <c r="I11" s="9"/>
    </row>
    <row r="12" spans="1:9" ht="15.75" x14ac:dyDescent="0.25">
      <c r="A12" s="10" t="s">
        <v>62</v>
      </c>
      <c r="B12" s="6" t="str">
        <f>'Table 1a'!B12</f>
        <v>N/A</v>
      </c>
      <c r="C12" s="6"/>
      <c r="D12" s="6"/>
      <c r="E12" s="12"/>
      <c r="F12" s="6"/>
      <c r="G12" s="6"/>
      <c r="H12" s="6"/>
      <c r="I12" s="9"/>
    </row>
    <row r="13" spans="1:9" x14ac:dyDescent="0.25">
      <c r="A13" s="10" t="s">
        <v>63</v>
      </c>
      <c r="B13" s="6" t="str">
        <f>'Table 1a'!B13</f>
        <v>N/A</v>
      </c>
      <c r="C13" s="6"/>
      <c r="D13" s="6"/>
      <c r="E13" s="12"/>
      <c r="F13" s="6"/>
      <c r="G13" s="6"/>
      <c r="H13" s="6"/>
      <c r="I13" s="9"/>
    </row>
    <row r="14" spans="1:9" x14ac:dyDescent="0.25">
      <c r="A14" s="8" t="s">
        <v>64</v>
      </c>
      <c r="B14" s="6">
        <f>'Table 1a'!B14</f>
        <v>0</v>
      </c>
      <c r="C14" s="6"/>
      <c r="D14" s="6"/>
      <c r="E14" s="6"/>
      <c r="F14" s="6"/>
      <c r="G14" s="6"/>
      <c r="H14" s="6"/>
      <c r="I14" s="7"/>
    </row>
    <row r="15" spans="1:9" ht="63.75" x14ac:dyDescent="0.25">
      <c r="A15" s="10" t="s">
        <v>65</v>
      </c>
      <c r="B15" s="6" t="str">
        <f>'Table 1a'!B15</f>
        <v>N/A</v>
      </c>
      <c r="C15" s="6"/>
      <c r="D15" s="6"/>
      <c r="E15" s="6"/>
      <c r="F15" s="31"/>
      <c r="G15" s="31"/>
      <c r="H15" s="31"/>
      <c r="I15" s="9"/>
    </row>
    <row r="16" spans="1:9" ht="38.25" x14ac:dyDescent="0.25">
      <c r="A16" s="10" t="s">
        <v>66</v>
      </c>
      <c r="B16" s="6" t="str">
        <f>'Table 1a'!B16</f>
        <v>N/A</v>
      </c>
      <c r="C16" s="6"/>
      <c r="D16" s="6"/>
      <c r="E16" s="12"/>
      <c r="F16" s="6"/>
      <c r="G16" s="11"/>
      <c r="H16" s="11"/>
      <c r="I16" s="9"/>
    </row>
    <row r="17" spans="1:9" x14ac:dyDescent="0.25">
      <c r="A17" s="10" t="s">
        <v>67</v>
      </c>
      <c r="B17" s="6">
        <f>'Table 1a'!B17</f>
        <v>8</v>
      </c>
      <c r="C17" s="6">
        <v>1</v>
      </c>
      <c r="D17" s="6">
        <f t="shared" ref="D17:D19" si="0">+B17*C17</f>
        <v>8</v>
      </c>
      <c r="E17" s="6">
        <f>Inputs!$B$27</f>
        <v>0</v>
      </c>
      <c r="F17" s="6">
        <f t="shared" ref="F17:F19" si="1">+D17*E17</f>
        <v>0</v>
      </c>
      <c r="G17" s="6">
        <f t="shared" ref="G17:G19" si="2">+F17*0.05</f>
        <v>0</v>
      </c>
      <c r="H17" s="6">
        <f t="shared" ref="H17:H19" si="3">+F17*0.1</f>
        <v>0</v>
      </c>
      <c r="I17" s="9">
        <f>+$F$2*F17+$G$2*G17+$H$2*H17</f>
        <v>0</v>
      </c>
    </row>
    <row r="18" spans="1:9" x14ac:dyDescent="0.25">
      <c r="A18" s="10" t="s">
        <v>68</v>
      </c>
      <c r="B18" s="6">
        <f>'Table 1a'!B18</f>
        <v>4</v>
      </c>
      <c r="C18" s="6">
        <v>1</v>
      </c>
      <c r="D18" s="6">
        <f t="shared" si="0"/>
        <v>4</v>
      </c>
      <c r="E18" s="6">
        <f>Inputs!$B$27</f>
        <v>0</v>
      </c>
      <c r="F18" s="6">
        <f t="shared" si="1"/>
        <v>0</v>
      </c>
      <c r="G18" s="6">
        <f t="shared" si="2"/>
        <v>0</v>
      </c>
      <c r="H18" s="6">
        <f t="shared" si="3"/>
        <v>0</v>
      </c>
      <c r="I18" s="9">
        <f t="shared" ref="I18:I19" si="4">+$F$2*F18+$G$2*G18+$H$2*H18</f>
        <v>0</v>
      </c>
    </row>
    <row r="19" spans="1:9" x14ac:dyDescent="0.25">
      <c r="A19" s="10" t="s">
        <v>69</v>
      </c>
      <c r="B19" s="6">
        <f>'Table 1a'!B19</f>
        <v>1</v>
      </c>
      <c r="C19" s="6">
        <v>1</v>
      </c>
      <c r="D19" s="6">
        <f t="shared" si="0"/>
        <v>1</v>
      </c>
      <c r="E19" s="6">
        <f>Inputs!$B$27</f>
        <v>0</v>
      </c>
      <c r="F19" s="6">
        <f t="shared" si="1"/>
        <v>0</v>
      </c>
      <c r="G19" s="6">
        <f t="shared" si="2"/>
        <v>0</v>
      </c>
      <c r="H19" s="6">
        <f t="shared" si="3"/>
        <v>0</v>
      </c>
      <c r="I19" s="9">
        <f t="shared" si="4"/>
        <v>0</v>
      </c>
    </row>
    <row r="20" spans="1:9" ht="27" x14ac:dyDescent="0.25">
      <c r="A20" s="13" t="s">
        <v>70</v>
      </c>
      <c r="B20" s="121">
        <f>'Table 1a'!B20</f>
        <v>0</v>
      </c>
      <c r="C20" s="121"/>
      <c r="D20" s="6"/>
      <c r="E20" s="119"/>
      <c r="F20" s="132">
        <f>SUM(F5:H19)</f>
        <v>0</v>
      </c>
      <c r="G20" s="132"/>
      <c r="H20" s="132"/>
      <c r="I20" s="14">
        <f>SUM(I5:I19)</f>
        <v>0</v>
      </c>
    </row>
    <row r="21" spans="1:9" x14ac:dyDescent="0.25">
      <c r="A21" s="5" t="s">
        <v>71</v>
      </c>
      <c r="B21" s="6">
        <f>'Table 1a'!B21</f>
        <v>0</v>
      </c>
      <c r="C21" s="6"/>
      <c r="D21" s="6"/>
      <c r="E21" s="12"/>
      <c r="F21" s="6"/>
      <c r="G21" s="6"/>
      <c r="H21" s="6"/>
      <c r="I21" s="7"/>
    </row>
    <row r="22" spans="1:9" ht="25.5" x14ac:dyDescent="0.25">
      <c r="A22" s="10" t="s">
        <v>72</v>
      </c>
      <c r="B22" s="6" t="str">
        <f>'Table 1a'!B22</f>
        <v>N/A</v>
      </c>
      <c r="C22" s="6"/>
      <c r="D22" s="6"/>
      <c r="E22" s="6"/>
      <c r="F22" s="6"/>
      <c r="G22" s="6"/>
      <c r="H22" s="6"/>
      <c r="I22" s="9"/>
    </row>
    <row r="23" spans="1:9" ht="28.5" x14ac:dyDescent="0.25">
      <c r="A23" s="10" t="s">
        <v>73</v>
      </c>
      <c r="B23" s="6">
        <f>'Table 1a'!B23</f>
        <v>4</v>
      </c>
      <c r="C23" s="6">
        <v>1</v>
      </c>
      <c r="D23" s="6">
        <f t="shared" ref="D23" si="5">+B23*C23</f>
        <v>4</v>
      </c>
      <c r="E23" s="6">
        <f>Inputs!$B$27</f>
        <v>0</v>
      </c>
      <c r="F23" s="6">
        <f>+D23*E23</f>
        <v>0</v>
      </c>
      <c r="G23" s="6">
        <f t="shared" ref="G23" si="6">+F23*0.05</f>
        <v>0</v>
      </c>
      <c r="H23" s="6">
        <f t="shared" ref="H23" si="7">+F23*0.1</f>
        <v>0</v>
      </c>
      <c r="I23" s="9">
        <f t="shared" ref="I23" si="8">+$F$2*F23+$G$2*G23+$H$2*H23</f>
        <v>0</v>
      </c>
    </row>
    <row r="24" spans="1:9" ht="25.5" x14ac:dyDescent="0.25">
      <c r="A24" s="10" t="s">
        <v>74</v>
      </c>
      <c r="B24" s="6" t="str">
        <f>'Table 1a'!B24</f>
        <v>N/A</v>
      </c>
      <c r="C24" s="6"/>
      <c r="D24" s="6"/>
      <c r="E24" s="12"/>
      <c r="F24" s="12"/>
      <c r="G24" s="12"/>
      <c r="H24" s="12"/>
      <c r="I24" s="9"/>
    </row>
    <row r="25" spans="1:9" ht="25.5" x14ac:dyDescent="0.25">
      <c r="A25" s="10" t="s">
        <v>75</v>
      </c>
      <c r="B25" s="6" t="str">
        <f>'Table 1a'!B25</f>
        <v>N/A</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77</v>
      </c>
      <c r="B27" s="15"/>
      <c r="C27" s="15"/>
      <c r="D27" s="15"/>
      <c r="E27" s="15"/>
      <c r="F27" s="133">
        <f>ROUND(F20+F26,0)</f>
        <v>0</v>
      </c>
      <c r="G27" s="133"/>
      <c r="H27" s="133"/>
      <c r="I27" s="14">
        <f>ROUND(I20+I26,-2)</f>
        <v>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15" customHeight="1" x14ac:dyDescent="0.25">
      <c r="A36" s="128" t="s">
        <v>129</v>
      </c>
      <c r="B36" s="128"/>
      <c r="C36" s="128"/>
      <c r="D36" s="128"/>
      <c r="E36" s="128"/>
      <c r="F36" s="128"/>
      <c r="G36" s="128"/>
      <c r="H36" s="128"/>
      <c r="I36" s="128"/>
    </row>
    <row r="37" spans="1:9" ht="32.25" customHeight="1" x14ac:dyDescent="0.25">
      <c r="A37" s="128" t="s">
        <v>135</v>
      </c>
      <c r="B37" s="128"/>
      <c r="C37" s="128"/>
      <c r="D37" s="128"/>
      <c r="E37" s="128"/>
      <c r="F37" s="128"/>
      <c r="G37" s="128"/>
      <c r="H37" s="128"/>
      <c r="I37" s="128"/>
    </row>
    <row r="38" spans="1:9" ht="32.450000000000003" customHeight="1" x14ac:dyDescent="0.25">
      <c r="A38" s="128" t="s">
        <v>134</v>
      </c>
      <c r="B38" s="128"/>
      <c r="C38" s="128"/>
      <c r="D38" s="128"/>
      <c r="E38" s="128"/>
      <c r="F38" s="128"/>
      <c r="G38" s="128"/>
      <c r="H38" s="128"/>
      <c r="I38" s="128"/>
    </row>
    <row r="39" spans="1:9" ht="15" customHeight="1" x14ac:dyDescent="0.25">
      <c r="A39" s="128" t="s">
        <v>133</v>
      </c>
      <c r="B39" s="128"/>
      <c r="C39" s="128"/>
      <c r="D39" s="128"/>
      <c r="E39" s="128"/>
      <c r="F39" s="128"/>
      <c r="G39" s="128"/>
      <c r="H39" s="128"/>
      <c r="I39" s="128"/>
    </row>
    <row r="40" spans="1:9" ht="15" customHeight="1" x14ac:dyDescent="0.25">
      <c r="A40" s="128" t="s">
        <v>82</v>
      </c>
      <c r="B40" s="128"/>
      <c r="C40" s="128"/>
      <c r="D40" s="128"/>
      <c r="E40" s="128"/>
      <c r="F40" s="128"/>
      <c r="G40" s="128"/>
      <c r="H40" s="128"/>
      <c r="I40" s="128"/>
    </row>
  </sheetData>
  <mergeCells count="13">
    <mergeCell ref="A33:I33"/>
    <mergeCell ref="A1:I1"/>
    <mergeCell ref="A3:A4"/>
    <mergeCell ref="F20:H20"/>
    <mergeCell ref="F26:H26"/>
    <mergeCell ref="F27:H27"/>
    <mergeCell ref="A40:I40"/>
    <mergeCell ref="A34:I34"/>
    <mergeCell ref="A35:I35"/>
    <mergeCell ref="A36:I36"/>
    <mergeCell ref="A37:I37"/>
    <mergeCell ref="A38:I38"/>
    <mergeCell ref="A39:I39"/>
  </mergeCells>
  <pageMargins left="0.7" right="0.7" top="0.75" bottom="0.75" header="0.3" footer="0.3"/>
  <pageSetup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DCD-E9B2-463D-BA30-A71DD72A9D35}">
  <dimension ref="A1:I37"/>
  <sheetViews>
    <sheetView topLeftCell="A25"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146</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0</v>
      </c>
      <c r="F18" s="6">
        <f>+D18*E18</f>
        <v>0</v>
      </c>
      <c r="G18" s="6">
        <f>+F18*0.05</f>
        <v>0</v>
      </c>
      <c r="H18" s="6">
        <f>+F18*0.1</f>
        <v>0</v>
      </c>
      <c r="I18" s="9">
        <f>+$F$2*F18+$G$2*G18+$H$2*H18</f>
        <v>0</v>
      </c>
    </row>
    <row r="19" spans="1:9" x14ac:dyDescent="0.25">
      <c r="A19" s="10" t="s">
        <v>69</v>
      </c>
      <c r="B19" s="6">
        <v>1</v>
      </c>
      <c r="C19" s="6">
        <v>1</v>
      </c>
      <c r="D19" s="6">
        <f t="shared" si="0"/>
        <v>1</v>
      </c>
      <c r="E19" s="6">
        <f>Inputs!$B$26</f>
        <v>0</v>
      </c>
      <c r="F19" s="6">
        <f t="shared" ref="F19" si="1">+D19*E19</f>
        <v>0</v>
      </c>
      <c r="G19" s="6">
        <f t="shared" ref="G19" si="2">+F19*0.05</f>
        <v>0</v>
      </c>
      <c r="H19" s="6">
        <f t="shared" ref="H19" si="3">+F19*0.1</f>
        <v>0</v>
      </c>
      <c r="I19" s="9">
        <f t="shared" ref="I19" si="4">+$F$2*F19+$G$2*G19+$H$2*H19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29.25" customHeight="1" x14ac:dyDescent="0.25">
      <c r="A36" s="128" t="s">
        <v>136</v>
      </c>
      <c r="B36" s="128"/>
      <c r="C36" s="128"/>
      <c r="D36" s="128"/>
      <c r="E36" s="128"/>
      <c r="F36" s="128"/>
      <c r="G36" s="128"/>
      <c r="H36" s="128"/>
      <c r="I36" s="128"/>
    </row>
    <row r="37" spans="1:9" ht="18.600000000000001"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E686-1CDA-4A39-8415-82AB303EB719}">
  <dimension ref="A1:I37"/>
  <sheetViews>
    <sheetView topLeftCell="A28"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147</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Inputs!$B$27</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0</v>
      </c>
      <c r="F18" s="6">
        <f t="shared" ref="F18:F19" si="1">+D18*E18</f>
        <v>0</v>
      </c>
      <c r="G18" s="6">
        <f>+F18*0.05</f>
        <v>0</v>
      </c>
      <c r="H18" s="6">
        <f>+F18*0.1</f>
        <v>0</v>
      </c>
      <c r="I18" s="9">
        <f t="shared" ref="I18" si="2">+$F$2*F18+$G$2*G18+$H$2*H18</f>
        <v>0</v>
      </c>
    </row>
    <row r="19" spans="1:9" x14ac:dyDescent="0.25">
      <c r="A19" s="10" t="s">
        <v>69</v>
      </c>
      <c r="B19" s="6">
        <v>1</v>
      </c>
      <c r="C19" s="6">
        <v>1</v>
      </c>
      <c r="D19" s="6">
        <f t="shared" si="0"/>
        <v>1</v>
      </c>
      <c r="E19" s="6">
        <f>Inputs!$B$27</f>
        <v>0</v>
      </c>
      <c r="F19" s="6">
        <f t="shared" si="1"/>
        <v>0</v>
      </c>
      <c r="G19" s="6">
        <f t="shared" ref="G19" si="3">+F19*0.05</f>
        <v>0</v>
      </c>
      <c r="H19" s="6">
        <f t="shared" ref="H19" si="4">+F19*0.1</f>
        <v>0</v>
      </c>
      <c r="I19" s="9">
        <f>+$F$2*F19+$G$2*G19+$H$2*H19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29.25"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7:I37"/>
    <mergeCell ref="A34:I34"/>
    <mergeCell ref="A35:I35"/>
    <mergeCell ref="A36:I36"/>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E6FF-4D28-4E28-8C3B-76CE331F8DA9}">
  <dimension ref="A1:I37"/>
  <sheetViews>
    <sheetView topLeftCell="A25"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148</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0</v>
      </c>
      <c r="F18" s="6">
        <f t="shared" ref="F18:F19" si="1">+D18*E18</f>
        <v>0</v>
      </c>
      <c r="G18" s="6">
        <f t="shared" ref="G18:G19" si="2">+F18*0.05</f>
        <v>0</v>
      </c>
      <c r="H18" s="6">
        <f t="shared" ref="H18:H19" si="3">+F18*0.1</f>
        <v>0</v>
      </c>
      <c r="I18" s="9">
        <f t="shared" ref="I18" si="4">+$F$2*F18+$G$2*G18+$H$2*H18</f>
        <v>0</v>
      </c>
    </row>
    <row r="19" spans="1:9" x14ac:dyDescent="0.25">
      <c r="A19" s="10" t="s">
        <v>69</v>
      </c>
      <c r="B19" s="6">
        <v>1</v>
      </c>
      <c r="C19" s="6">
        <v>1</v>
      </c>
      <c r="D19" s="6">
        <f t="shared" si="0"/>
        <v>1</v>
      </c>
      <c r="E19" s="6">
        <f>Inputs!$B$26</f>
        <v>0</v>
      </c>
      <c r="F19" s="6">
        <f t="shared" si="1"/>
        <v>0</v>
      </c>
      <c r="G19" s="6">
        <f t="shared" si="2"/>
        <v>0</v>
      </c>
      <c r="H19" s="6">
        <f t="shared" si="3"/>
        <v>0</v>
      </c>
      <c r="I19" s="9">
        <f>+$F$2*F19+$G$2*G19+$H$2*H19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16.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33"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969E-5A15-4954-B56C-6B7EC2927F35}">
  <dimension ref="A1:I37"/>
  <sheetViews>
    <sheetView topLeftCell="A28"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149</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Inputs!$B$27</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0</v>
      </c>
      <c r="F18" s="6">
        <f t="shared" ref="F18:F19" si="1">+D18*E18</f>
        <v>0</v>
      </c>
      <c r="G18" s="6">
        <f t="shared" ref="G18:G19" si="2">+F18*0.05</f>
        <v>0</v>
      </c>
      <c r="H18" s="6">
        <f>+F18*0.1</f>
        <v>0</v>
      </c>
      <c r="I18" s="9">
        <f t="shared" ref="I18:I19" si="3">+$F$2*F18+$G$2*G18+$H$2*H18</f>
        <v>0</v>
      </c>
    </row>
    <row r="19" spans="1:9" x14ac:dyDescent="0.25">
      <c r="A19" s="10" t="s">
        <v>69</v>
      </c>
      <c r="B19" s="6">
        <v>1</v>
      </c>
      <c r="C19" s="6">
        <v>1</v>
      </c>
      <c r="D19" s="6">
        <f t="shared" si="0"/>
        <v>1</v>
      </c>
      <c r="E19" s="6">
        <f>Inputs!$B$27</f>
        <v>0</v>
      </c>
      <c r="F19" s="6">
        <f t="shared" si="1"/>
        <v>0</v>
      </c>
      <c r="G19" s="6">
        <f t="shared" si="2"/>
        <v>0</v>
      </c>
      <c r="H19" s="6">
        <f t="shared" ref="H19" si="4">+F19*0.1</f>
        <v>0</v>
      </c>
      <c r="I19" s="9">
        <f t="shared" si="3"/>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33.75"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31D2-8EA9-417A-AC0E-9215685FB37B}">
  <dimension ref="A1:E10"/>
  <sheetViews>
    <sheetView workbookViewId="0"/>
  </sheetViews>
  <sheetFormatPr defaultRowHeight="15" x14ac:dyDescent="0.25"/>
  <cols>
    <col min="1" max="1" width="18.42578125" customWidth="1"/>
    <col min="2" max="2" width="21.85546875" customWidth="1"/>
    <col min="3" max="3" width="26" customWidth="1"/>
    <col min="4" max="4" width="22.42578125" customWidth="1"/>
    <col min="5" max="5" width="22.28515625" customWidth="1"/>
    <col min="6" max="6" width="15.85546875" customWidth="1"/>
    <col min="7" max="7" width="29.7109375" customWidth="1"/>
    <col min="8" max="8" width="20.5703125" customWidth="1"/>
  </cols>
  <sheetData>
    <row r="1" spans="1:5" ht="15.75" x14ac:dyDescent="0.25">
      <c r="A1" s="32" t="s">
        <v>150</v>
      </c>
    </row>
    <row r="2" spans="1:5" ht="15.75" x14ac:dyDescent="0.25">
      <c r="A2" s="33"/>
    </row>
    <row r="3" spans="1:5" ht="39" x14ac:dyDescent="0.25">
      <c r="A3" s="34" t="s">
        <v>91</v>
      </c>
      <c r="B3" s="36" t="s">
        <v>92</v>
      </c>
      <c r="C3" s="36" t="s">
        <v>93</v>
      </c>
      <c r="D3" s="37" t="s">
        <v>94</v>
      </c>
      <c r="E3" s="36" t="s">
        <v>95</v>
      </c>
    </row>
    <row r="4" spans="1:5" x14ac:dyDescent="0.25">
      <c r="A4" s="35">
        <v>1</v>
      </c>
      <c r="B4" s="38">
        <f>SUM('Table 1a'!F20,'Table 1a'!F26,'Table 1b'!F20,'Table 1b'!F26)</f>
        <v>0</v>
      </c>
      <c r="C4" s="39">
        <f>SUM('Table 1a'!I20,'Table 1a'!I26,'Table 1b'!I20,'Table 1b'!I26)</f>
        <v>0</v>
      </c>
      <c r="D4" s="39">
        <v>0</v>
      </c>
      <c r="E4" s="39">
        <f>C4+D4</f>
        <v>0</v>
      </c>
    </row>
    <row r="5" spans="1:5" x14ac:dyDescent="0.25">
      <c r="A5" s="35">
        <v>2</v>
      </c>
      <c r="B5" s="38">
        <f>SUM('Table 2a'!F20,'Table 2a'!F26,'Table 2b'!F20,'Table 2b'!F26)</f>
        <v>0</v>
      </c>
      <c r="C5" s="39">
        <f>SUM('Table 2a'!I20,'Table 2a'!I26,'Table 2b'!I20,'Table 2b'!I26)</f>
        <v>0</v>
      </c>
      <c r="D5" s="39">
        <v>0</v>
      </c>
      <c r="E5" s="39">
        <f>SUM(C5:D5)</f>
        <v>0</v>
      </c>
    </row>
    <row r="6" spans="1:5" x14ac:dyDescent="0.25">
      <c r="A6" s="35">
        <v>3</v>
      </c>
      <c r="B6" s="38">
        <f>SUM('Table 3a'!F20,'Table 3a'!F26,'Table 3b'!F20,'Table 3b'!F26)</f>
        <v>0</v>
      </c>
      <c r="C6" s="39">
        <f>SUM('Table 3a'!I20,'Table 3a'!I26,'Table 3b'!I20,'Table 3b'!I26)</f>
        <v>0</v>
      </c>
      <c r="D6" s="39">
        <v>0</v>
      </c>
      <c r="E6" s="39">
        <f>SUM(C6:D6)</f>
        <v>0</v>
      </c>
    </row>
    <row r="7" spans="1:5" x14ac:dyDescent="0.25">
      <c r="A7" s="34" t="s">
        <v>96</v>
      </c>
      <c r="B7" s="43">
        <f>ROUND(SUM(B4:B6),-1)</f>
        <v>0</v>
      </c>
      <c r="C7" s="44">
        <f>ROUND(SUM(C4:C6),-3)</f>
        <v>0</v>
      </c>
      <c r="D7" s="44">
        <f>ROUND(SUM(D4:D6),0)</f>
        <v>0</v>
      </c>
      <c r="E7" s="41">
        <f>ROUND(SUM(E4:E6),-3)</f>
        <v>0</v>
      </c>
    </row>
    <row r="8" spans="1:5" x14ac:dyDescent="0.25">
      <c r="A8" s="34" t="s">
        <v>97</v>
      </c>
      <c r="B8" s="40">
        <f>ROUND(AVERAGE(B4:B6),-1)</f>
        <v>0</v>
      </c>
      <c r="C8" s="41">
        <f>ROUND(AVERAGE(C4:C6),-3)</f>
        <v>0</v>
      </c>
      <c r="D8" s="41">
        <f>ROUND(AVERAGE(D4:D6),0)</f>
        <v>0</v>
      </c>
      <c r="E8" s="41">
        <f>ROUND(AVERAGE(E4:E6),-3)</f>
        <v>0</v>
      </c>
    </row>
    <row r="10" spans="1:5" x14ac:dyDescent="0.25">
      <c r="D10" s="42"/>
      <c r="E10"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2024-09-20T17:09:33+00:00</Document_x0020_Creation_x0020_Date>
    <TaxCatchAll xmlns="4ffa91fb-a0ff-4ac5-b2db-65c790d184a4" xsi:nil="true"/>
    <ProjectID xmlns="3541802f-c9a7-4423-ad70-861189f520b0" xsi:nil="true"/>
    <Action_x0020_Type xmlns="3541802f-c9a7-4423-ad70-861189f520b0">Final</Action_x0020_Type>
    <Lead xmlns="3541802f-c9a7-4423-ad70-861189f520b0">
      <UserInfo>
        <DisplayName>Cope, Noel</DisplayName>
        <AccountId>43</AccountId>
        <AccountType/>
      </UserInfo>
    </Lead>
    <AlternateLead xmlns="3541802f-c9a7-4423-ad70-861189f520b0">
      <UserInfo>
        <DisplayName/>
        <AccountId xsi:nil="true"/>
        <AccountType/>
      </UserInfo>
    </AlternateLead>
    <Review_x0020_Type xmlns="3541802f-c9a7-4423-ad70-861189f520b0">129-TR</Review_x0020_Type>
    <Court_x0020_Order xmlns="3541802f-c9a7-4423-ad70-861189f520b0">true</Court_x0020_Order>
    <DocumentSetDescription xmlns="http://schemas.microsoft.com/sharepoint/v3">Large municipal waste combustor final rule.</DocumentSetDescription>
    <Package_x0020_Type xmlns="3541802f-c9a7-4423-ad70-861189f520b0">OMB</Package_x0020_Type>
    <Group xmlns="3541802f-c9a7-4423-ad70-861189f520b0">FIG</Group>
    <SPPDPhase xmlns="3541802f-c9a7-4423-ad70-861189f520b0">8- Out of eBF (OAR/OP/OMB)</SPPDPhase>
    <Signature_x0020_Date xmlns="3541802f-c9a7-4423-ad70-861189f520b0">2024-09-24T07:00:00+00:00</Signature_x0020_Date>
    <SharedWithUsers xmlns="8cbedb01-7036-4fa4-9d83-78abe0166c2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LastSyncTimeStamp="2016-08-25T00:16:07.24Z"/>
</file>

<file path=customXml/item4.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2" ma:contentTypeDescription="Create a new document." ma:contentTypeScope="" ma:versionID="ddce83a1123e3f805a168e7356f0a747">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208e3e8c8670a5f7f6fc510f3ffac5d1"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3F7F7C-E30B-4677-BCDF-B573F91742C8}">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204ae604-b190-4148-ad7e-ba05c601f641"/>
  </ds:schemaRefs>
</ds:datastoreItem>
</file>

<file path=customXml/itemProps2.xml><?xml version="1.0" encoding="utf-8"?>
<ds:datastoreItem xmlns:ds="http://schemas.openxmlformats.org/officeDocument/2006/customXml" ds:itemID="{6A8E89AE-B1F4-48F9-9507-83CEFB542033}">
  <ds:schemaRefs>
    <ds:schemaRef ds:uri="http://schemas.microsoft.com/sharepoint/v3/contenttype/forms"/>
  </ds:schemaRefs>
</ds:datastoreItem>
</file>

<file path=customXml/itemProps3.xml><?xml version="1.0" encoding="utf-8"?>
<ds:datastoreItem xmlns:ds="http://schemas.openxmlformats.org/officeDocument/2006/customXml" ds:itemID="{742170BE-BFC1-4E8A-9645-E8E17F4974C2}"/>
</file>

<file path=customXml/itemProps4.xml><?xml version="1.0" encoding="utf-8"?>
<ds:datastoreItem xmlns:ds="http://schemas.openxmlformats.org/officeDocument/2006/customXml" ds:itemID="{3807652C-C1F0-44F9-8BB0-ADBC21E9DA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vt:lpstr>
      <vt:lpstr>Inputs</vt:lpstr>
      <vt:lpstr>Table 1a</vt:lpstr>
      <vt:lpstr>Table 1b</vt:lpstr>
      <vt:lpstr>Table 2a</vt:lpstr>
      <vt:lpstr>Table 2b</vt:lpstr>
      <vt:lpstr>Table 3a</vt:lpstr>
      <vt:lpstr>Table 3b</vt:lpstr>
      <vt:lpstr>Table 4</vt:lpstr>
      <vt:lpstr>Table 5</vt:lpstr>
      <vt:lpstr>Table 6</vt:lpstr>
      <vt:lpstr>Table 7</vt:lpstr>
      <vt:lpstr>Table 8</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Stacie Enoch</dc:creator>
  <cp:keywords/>
  <dc:description/>
  <cp:lastModifiedBy>ERG</cp:lastModifiedBy>
  <cp:revision/>
  <dcterms:created xsi:type="dcterms:W3CDTF">2015-06-05T18:17:20Z</dcterms:created>
  <dcterms:modified xsi:type="dcterms:W3CDTF">2024-09-19T21:01:35Z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y fmtid="{D5CDD505-2E9C-101B-9397-08002B2CF9AE}" pid="8" name="Record">
    <vt:lpwstr>Shared</vt:lpwstr>
  </property>
  <property fmtid="{D5CDD505-2E9C-101B-9397-08002B2CF9AE}" pid="9" name="Order">
    <vt:r8>102600</vt:r8>
  </property>
  <property fmtid="{D5CDD505-2E9C-101B-9397-08002B2CF9AE}" pid="10" name="Language">
    <vt:lpwstr>English</vt:lpwstr>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ies>
</file>